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TUF\Documents\"/>
    </mc:Choice>
  </mc:AlternateContent>
  <bookViews>
    <workbookView xWindow="0" yWindow="456" windowWidth="23040" windowHeight="9516"/>
  </bookViews>
  <sheets>
    <sheet name="DataIndukGuru" sheetId="1" r:id="rId1"/>
  </sheets>
  <definedNames>
    <definedName name="_xlnm._FilterDatabase" localSheetId="0" hidden="1">DataIndukGuru!$A$1:$AY$1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57" i="1" l="1"/>
  <c r="G2756" i="1"/>
  <c r="G2755" i="1"/>
  <c r="G2754" i="1"/>
  <c r="G2753" i="1"/>
  <c r="G2752" i="1"/>
  <c r="G2751" i="1"/>
  <c r="G2750" i="1"/>
  <c r="L2749" i="1"/>
  <c r="G2749" i="1"/>
  <c r="L2748" i="1"/>
  <c r="G2748" i="1"/>
  <c r="N2747" i="1"/>
  <c r="G2747" i="1"/>
  <c r="N2746" i="1"/>
  <c r="G2746" i="1"/>
  <c r="N2745" i="1"/>
  <c r="G2745" i="1"/>
  <c r="N2744" i="1"/>
  <c r="G2744" i="1"/>
  <c r="N2743" i="1"/>
  <c r="G2743" i="1"/>
  <c r="V2742" i="1"/>
  <c r="R2742" i="1"/>
  <c r="N2742" i="1"/>
  <c r="G2742" i="1"/>
  <c r="C2742" i="1"/>
  <c r="V2741" i="1"/>
  <c r="R2741" i="1"/>
  <c r="N2741" i="1"/>
  <c r="G2741" i="1"/>
  <c r="N2740" i="1"/>
  <c r="AA2736" i="1"/>
  <c r="Y2736" i="1"/>
  <c r="X2736" i="1"/>
  <c r="AA2735" i="1"/>
  <c r="Y2735" i="1"/>
  <c r="X2735" i="1"/>
  <c r="AA2734" i="1"/>
  <c r="Y2734" i="1"/>
  <c r="X2734" i="1"/>
  <c r="AA2733" i="1"/>
  <c r="Y2733" i="1"/>
  <c r="X2733" i="1"/>
  <c r="AA2732" i="1"/>
  <c r="Y2732" i="1"/>
  <c r="X2732" i="1"/>
  <c r="AA2731" i="1"/>
  <c r="Y2731" i="1"/>
  <c r="X2731" i="1"/>
  <c r="AA2730" i="1"/>
  <c r="Y2730" i="1"/>
  <c r="X2730" i="1"/>
  <c r="AA2729" i="1"/>
  <c r="Y2729" i="1"/>
  <c r="X2729" i="1"/>
  <c r="AA2727" i="1"/>
  <c r="Y2727" i="1"/>
  <c r="X2727" i="1"/>
  <c r="AA2726" i="1"/>
  <c r="Y2726" i="1"/>
  <c r="X2726" i="1"/>
  <c r="AA2725" i="1"/>
  <c r="X2725" i="1"/>
  <c r="AA2723" i="1"/>
  <c r="Y2723" i="1"/>
  <c r="X2723" i="1"/>
  <c r="AA2722" i="1"/>
  <c r="X2722" i="1"/>
  <c r="AA2720" i="1"/>
  <c r="X2720" i="1"/>
  <c r="AA2719" i="1"/>
  <c r="X2719" i="1"/>
  <c r="AA2716" i="1"/>
  <c r="Y2716" i="1"/>
  <c r="X2716" i="1"/>
  <c r="AA2714" i="1"/>
  <c r="X2714" i="1"/>
  <c r="AA2712" i="1"/>
  <c r="Y2712" i="1"/>
  <c r="X2712" i="1"/>
  <c r="AA2711" i="1"/>
  <c r="X2711" i="1"/>
  <c r="AA2708" i="1"/>
  <c r="Y2708" i="1"/>
  <c r="X2708" i="1"/>
  <c r="AA2707" i="1"/>
  <c r="Y2707" i="1"/>
  <c r="X2707" i="1"/>
  <c r="AA2706" i="1"/>
  <c r="Y2706" i="1"/>
  <c r="X2706" i="1"/>
  <c r="AA2705" i="1"/>
  <c r="Y2705" i="1"/>
  <c r="X2705" i="1"/>
  <c r="AA2704" i="1"/>
  <c r="Y2704" i="1"/>
  <c r="X2704" i="1"/>
  <c r="AA2702" i="1"/>
  <c r="Y2702" i="1"/>
  <c r="X2702" i="1"/>
  <c r="AA2701" i="1"/>
  <c r="X2701" i="1"/>
  <c r="AA2699" i="1"/>
  <c r="Y2699" i="1"/>
  <c r="X2699" i="1"/>
  <c r="AA2698" i="1"/>
  <c r="X2698" i="1"/>
  <c r="AA2695" i="1"/>
  <c r="Y2695" i="1"/>
  <c r="X2695" i="1"/>
  <c r="AA2692" i="1"/>
  <c r="Y2692" i="1"/>
  <c r="X2692" i="1"/>
  <c r="AA2691" i="1"/>
  <c r="Y2691" i="1"/>
  <c r="X2691" i="1"/>
  <c r="AA2690" i="1"/>
  <c r="Y2690" i="1"/>
  <c r="X2690" i="1"/>
  <c r="AA2689" i="1"/>
  <c r="Y2689" i="1"/>
  <c r="X2689" i="1"/>
  <c r="AA2688" i="1"/>
  <c r="Y2688" i="1"/>
  <c r="X2688" i="1"/>
  <c r="AA2686" i="1"/>
  <c r="Y2686" i="1"/>
  <c r="X2686" i="1"/>
  <c r="AA2685" i="1"/>
  <c r="X2685" i="1"/>
  <c r="AA2682" i="1"/>
  <c r="X2682" i="1"/>
  <c r="AA2680" i="1"/>
  <c r="Y2680" i="1"/>
  <c r="X2680" i="1"/>
  <c r="AA2679" i="1"/>
  <c r="X2679" i="1"/>
  <c r="AA2677" i="1"/>
  <c r="Y2677" i="1"/>
  <c r="X2677" i="1"/>
  <c r="AA2676" i="1"/>
  <c r="Y2676" i="1"/>
  <c r="X2676" i="1"/>
  <c r="AA2675" i="1"/>
  <c r="X2675" i="1"/>
  <c r="AA2673" i="1"/>
  <c r="Y2673" i="1"/>
  <c r="X2673" i="1"/>
  <c r="AA2672" i="1"/>
  <c r="X2672" i="1"/>
  <c r="AA2670" i="1"/>
  <c r="Y2670" i="1"/>
  <c r="X2670" i="1"/>
  <c r="AA2667" i="1"/>
  <c r="Y2667" i="1"/>
  <c r="X2667" i="1"/>
  <c r="AA2666" i="1"/>
  <c r="Y2666" i="1"/>
  <c r="X2666" i="1"/>
  <c r="AA2665" i="1"/>
  <c r="Y2665" i="1"/>
  <c r="X2665" i="1"/>
  <c r="AA2664" i="1"/>
  <c r="Y2664" i="1"/>
  <c r="X2664" i="1"/>
  <c r="AA2662" i="1"/>
  <c r="Y2662" i="1"/>
  <c r="X2662" i="1"/>
  <c r="AA2661" i="1"/>
  <c r="X2661" i="1"/>
  <c r="AA2659" i="1"/>
  <c r="X2659" i="1"/>
  <c r="AA2657" i="1"/>
  <c r="Y2657" i="1"/>
  <c r="X2657" i="1"/>
  <c r="AA2656" i="1"/>
  <c r="X2656" i="1"/>
  <c r="AA2654" i="1"/>
  <c r="Y2654" i="1"/>
  <c r="X2654" i="1"/>
  <c r="AA2653" i="1"/>
  <c r="Y2653" i="1"/>
  <c r="X2653" i="1"/>
  <c r="AA2652" i="1"/>
  <c r="X2652" i="1"/>
  <c r="AA2650" i="1"/>
  <c r="Y2650" i="1"/>
  <c r="X2650" i="1"/>
  <c r="AA2648" i="1"/>
  <c r="Y2648" i="1"/>
  <c r="X2648" i="1"/>
  <c r="AA2647" i="1"/>
  <c r="X2647" i="1"/>
  <c r="AA2645" i="1"/>
  <c r="Y2645" i="1"/>
  <c r="X2645" i="1"/>
  <c r="AA2644" i="1"/>
  <c r="X2644" i="1"/>
  <c r="AA2642" i="1"/>
  <c r="Y2642" i="1"/>
  <c r="X2642" i="1"/>
  <c r="AA2641" i="1"/>
  <c r="X2641" i="1"/>
  <c r="AA2639" i="1"/>
  <c r="Y2639" i="1"/>
  <c r="X2639" i="1"/>
  <c r="AA2638" i="1"/>
  <c r="X2638" i="1"/>
  <c r="AA2636" i="1"/>
  <c r="Y2636" i="1"/>
  <c r="X2636" i="1"/>
  <c r="AA2635" i="1"/>
  <c r="X2635" i="1"/>
  <c r="AA2633" i="1"/>
  <c r="Y2633" i="1"/>
  <c r="X2633" i="1"/>
  <c r="AA2632" i="1"/>
  <c r="X2632" i="1"/>
  <c r="AA2630" i="1"/>
  <c r="Y2630" i="1"/>
  <c r="X2630" i="1"/>
  <c r="AA2629" i="1"/>
  <c r="Y2629" i="1"/>
  <c r="X2629" i="1"/>
  <c r="AA2626" i="1"/>
  <c r="X2626" i="1"/>
  <c r="AA2622" i="1"/>
  <c r="Y2622" i="1"/>
  <c r="X2622" i="1"/>
  <c r="AA2621" i="1"/>
  <c r="Y2621" i="1"/>
  <c r="X2621" i="1"/>
  <c r="AA2619" i="1"/>
  <c r="Y2619" i="1"/>
  <c r="X2619" i="1"/>
  <c r="AA2617" i="1"/>
  <c r="Y2617" i="1"/>
  <c r="X2617" i="1"/>
  <c r="AA2616" i="1"/>
  <c r="Y2616" i="1"/>
  <c r="X2616" i="1"/>
  <c r="AA2615" i="1"/>
  <c r="X2615" i="1"/>
  <c r="AA2612" i="1"/>
  <c r="Y2612" i="1"/>
  <c r="X2612" i="1"/>
  <c r="AA2611" i="1"/>
  <c r="Y2611" i="1"/>
  <c r="X2611" i="1"/>
  <c r="AA2608" i="1"/>
  <c r="Y2608" i="1"/>
  <c r="X2608" i="1"/>
  <c r="AA2606" i="1"/>
  <c r="Y2606" i="1"/>
  <c r="X2606" i="1"/>
  <c r="AA2603" i="1"/>
  <c r="Y2603" i="1"/>
  <c r="X2603" i="1"/>
  <c r="AA2602" i="1"/>
  <c r="Y2602" i="1"/>
  <c r="X2602" i="1"/>
  <c r="AA2601" i="1"/>
  <c r="Y2601" i="1"/>
  <c r="X2601" i="1"/>
  <c r="AA2599" i="1"/>
  <c r="Y2599" i="1"/>
  <c r="X2599" i="1"/>
  <c r="AA2598" i="1"/>
  <c r="Y2598" i="1"/>
  <c r="X2598" i="1"/>
  <c r="AA2597" i="1"/>
  <c r="Y2597" i="1"/>
  <c r="X2597" i="1"/>
  <c r="AA2591" i="1"/>
  <c r="X2591" i="1"/>
  <c r="AA2587" i="1"/>
  <c r="Y2587" i="1"/>
  <c r="X2587" i="1"/>
  <c r="AA2586" i="1"/>
  <c r="X2586" i="1"/>
  <c r="AA2583" i="1"/>
  <c r="X2583" i="1"/>
  <c r="AA2581" i="1"/>
  <c r="Y2581" i="1"/>
  <c r="X2581" i="1"/>
  <c r="AA2580" i="1"/>
  <c r="Y2580" i="1"/>
  <c r="X2580" i="1"/>
  <c r="AA2577" i="1"/>
  <c r="Y2577" i="1"/>
  <c r="X2577" i="1"/>
  <c r="AA2576" i="1"/>
  <c r="X2576" i="1"/>
  <c r="AA2570" i="1"/>
  <c r="Y2570" i="1"/>
  <c r="X2570" i="1"/>
  <c r="AA2569" i="1"/>
  <c r="X2569" i="1"/>
  <c r="AA2567" i="1"/>
  <c r="Y2567" i="1"/>
  <c r="X2567" i="1"/>
  <c r="AA2566" i="1"/>
  <c r="Y2566" i="1"/>
  <c r="X2566" i="1"/>
  <c r="AA2563" i="1"/>
  <c r="Y2563" i="1"/>
  <c r="X2563" i="1"/>
  <c r="AA2562" i="1"/>
  <c r="X2562" i="1"/>
  <c r="AA2557" i="1"/>
  <c r="Y2557" i="1"/>
  <c r="X2557" i="1"/>
  <c r="AA2556" i="1"/>
  <c r="Y2556" i="1"/>
  <c r="X2556" i="1"/>
  <c r="AA2554" i="1"/>
  <c r="Y2554" i="1"/>
  <c r="X2554" i="1"/>
  <c r="AA2551" i="1"/>
  <c r="Y2551" i="1"/>
  <c r="X2551" i="1"/>
  <c r="AA2550" i="1"/>
  <c r="X2550" i="1"/>
  <c r="AA2548" i="1"/>
  <c r="Y2548" i="1"/>
  <c r="X2548" i="1"/>
  <c r="AA2547" i="1"/>
  <c r="Y2547" i="1"/>
  <c r="X2547" i="1"/>
  <c r="AA2543" i="1"/>
  <c r="Y2543" i="1"/>
  <c r="X2543" i="1"/>
  <c r="AA2540" i="1"/>
  <c r="Y2540" i="1"/>
  <c r="X2540" i="1"/>
  <c r="AA2539" i="1"/>
  <c r="Y2539" i="1"/>
  <c r="X2539" i="1"/>
  <c r="AA2537" i="1"/>
  <c r="Y2537" i="1"/>
  <c r="X2537" i="1"/>
  <c r="AA2536" i="1"/>
  <c r="Y2536" i="1"/>
  <c r="X2536" i="1"/>
  <c r="AA2535" i="1"/>
  <c r="Y2535" i="1"/>
  <c r="X2535" i="1"/>
  <c r="AA2534" i="1"/>
  <c r="Y2534" i="1"/>
  <c r="X2534" i="1"/>
  <c r="AA2533" i="1"/>
  <c r="Y2533" i="1"/>
  <c r="X2533" i="1"/>
  <c r="AA2532" i="1"/>
  <c r="Y2532" i="1"/>
  <c r="X2532" i="1"/>
  <c r="AA2531" i="1"/>
  <c r="Y2531" i="1"/>
  <c r="X2531" i="1"/>
  <c r="AA2530" i="1"/>
  <c r="Y2530" i="1"/>
  <c r="X2530" i="1"/>
  <c r="AA2529" i="1"/>
  <c r="Y2529" i="1"/>
  <c r="X2529" i="1"/>
  <c r="AA2528" i="1"/>
  <c r="Y2528" i="1"/>
  <c r="X2528" i="1"/>
  <c r="AA2527" i="1"/>
  <c r="Y2527" i="1"/>
  <c r="X2527" i="1"/>
  <c r="AA2524" i="1"/>
  <c r="Y2524" i="1"/>
  <c r="X2524" i="1"/>
  <c r="AA2520" i="1"/>
  <c r="Y2520" i="1"/>
  <c r="X2520" i="1"/>
  <c r="AA2516" i="1"/>
  <c r="Y2516" i="1"/>
  <c r="X2516" i="1"/>
  <c r="AA2512" i="1"/>
  <c r="Y2512" i="1"/>
  <c r="X2512" i="1"/>
  <c r="AA2509" i="1"/>
  <c r="X2509" i="1"/>
  <c r="AA2506" i="1"/>
  <c r="Y2506" i="1"/>
  <c r="X2506" i="1"/>
  <c r="AA2503" i="1"/>
  <c r="Y2503" i="1"/>
  <c r="X2503" i="1"/>
  <c r="AA2497" i="1"/>
  <c r="Y2497" i="1"/>
  <c r="X2497" i="1"/>
  <c r="AA2496" i="1"/>
  <c r="X2496" i="1"/>
  <c r="AA2493" i="1"/>
  <c r="Y2493" i="1"/>
  <c r="X2493" i="1"/>
  <c r="AA2492" i="1"/>
  <c r="Y2492" i="1"/>
  <c r="X2492" i="1"/>
  <c r="AA2491" i="1"/>
  <c r="X2491" i="1"/>
  <c r="AA2489" i="1"/>
  <c r="Y2489" i="1"/>
  <c r="X2489" i="1"/>
  <c r="AA2488" i="1"/>
  <c r="Y2488" i="1"/>
  <c r="X2488" i="1"/>
  <c r="AA2487" i="1"/>
  <c r="Y2487" i="1"/>
  <c r="X2487" i="1"/>
  <c r="AA2486" i="1"/>
  <c r="X2486" i="1"/>
  <c r="AA2483" i="1"/>
  <c r="Y2483" i="1"/>
  <c r="X2483" i="1"/>
  <c r="AA2482" i="1"/>
  <c r="Y2482" i="1"/>
  <c r="X2482" i="1"/>
  <c r="AA2479" i="1"/>
  <c r="Y2479" i="1"/>
  <c r="X2479" i="1"/>
  <c r="AA2478" i="1"/>
  <c r="Y2478" i="1"/>
  <c r="X2478" i="1"/>
  <c r="AA2475" i="1"/>
  <c r="Y2475" i="1"/>
  <c r="X2475" i="1"/>
  <c r="AA2474" i="1"/>
  <c r="Y2474" i="1"/>
  <c r="X2474" i="1"/>
  <c r="AA2471" i="1"/>
  <c r="Y2471" i="1"/>
  <c r="X2471" i="1"/>
  <c r="AA2470" i="1"/>
  <c r="Y2470" i="1"/>
  <c r="X2470" i="1"/>
  <c r="AA2467" i="1"/>
  <c r="X2467" i="1"/>
  <c r="AA2463" i="1"/>
  <c r="Y2463" i="1"/>
  <c r="X2463" i="1"/>
  <c r="AA2460" i="1"/>
  <c r="X2460" i="1"/>
  <c r="AA2458" i="1"/>
  <c r="Y2458" i="1"/>
  <c r="X2458" i="1"/>
  <c r="AA2457" i="1"/>
  <c r="Y2457" i="1"/>
  <c r="X2457" i="1"/>
  <c r="AA2452" i="1"/>
  <c r="X2452" i="1"/>
  <c r="AA2450" i="1"/>
  <c r="Y2450" i="1"/>
  <c r="X2450" i="1"/>
  <c r="AA2449" i="1"/>
  <c r="Y2449" i="1"/>
  <c r="X2449" i="1"/>
  <c r="AA2446" i="1"/>
  <c r="Y2446" i="1"/>
  <c r="X2446" i="1"/>
  <c r="AA2445" i="1"/>
  <c r="Y2445" i="1"/>
  <c r="X2445" i="1"/>
  <c r="AA2444" i="1"/>
  <c r="Y2444" i="1"/>
  <c r="X2444" i="1"/>
  <c r="AA2442" i="1"/>
  <c r="Y2442" i="1"/>
  <c r="X2442" i="1"/>
  <c r="AA2441" i="1"/>
  <c r="Y2441" i="1"/>
  <c r="X2441" i="1"/>
  <c r="AA2438" i="1"/>
  <c r="Y2438" i="1"/>
  <c r="X2438" i="1"/>
  <c r="AA2435" i="1"/>
  <c r="Y2435" i="1"/>
  <c r="X2435" i="1"/>
  <c r="AA2432" i="1"/>
  <c r="Y2432" i="1"/>
  <c r="X2432" i="1"/>
  <c r="AA2430" i="1"/>
  <c r="Y2430" i="1"/>
  <c r="X2430" i="1"/>
  <c r="AA2429" i="1"/>
  <c r="Y2429" i="1"/>
  <c r="X2429" i="1"/>
  <c r="AA2426" i="1"/>
  <c r="Y2426" i="1"/>
  <c r="X2426" i="1"/>
  <c r="AA2425" i="1"/>
  <c r="Y2425" i="1"/>
  <c r="X2425" i="1"/>
  <c r="AA2423" i="1"/>
  <c r="Y2423" i="1"/>
  <c r="X2423" i="1"/>
  <c r="AA2422" i="1"/>
  <c r="Y2422" i="1"/>
  <c r="X2422" i="1"/>
  <c r="AA2419" i="1"/>
  <c r="Y2419" i="1"/>
  <c r="X2419" i="1"/>
  <c r="AA2417" i="1"/>
  <c r="Y2417" i="1"/>
  <c r="X2417" i="1"/>
  <c r="AA2416" i="1"/>
  <c r="Y2416" i="1"/>
  <c r="X2416" i="1"/>
  <c r="AA2414" i="1"/>
  <c r="Y2414" i="1"/>
  <c r="X2414" i="1"/>
  <c r="AA2413" i="1"/>
  <c r="Y2413" i="1"/>
  <c r="X2413" i="1"/>
  <c r="AA2412" i="1"/>
  <c r="Y2412" i="1"/>
  <c r="X2412" i="1"/>
  <c r="AA2409" i="1"/>
  <c r="Y2409" i="1"/>
  <c r="X2409" i="1"/>
  <c r="AA2408" i="1"/>
  <c r="Y2408" i="1"/>
  <c r="X2408" i="1"/>
  <c r="AA2407" i="1"/>
  <c r="Y2407" i="1"/>
  <c r="X2407" i="1"/>
  <c r="AA2406" i="1"/>
  <c r="Y2406" i="1"/>
  <c r="X2406" i="1"/>
  <c r="AA2403" i="1"/>
  <c r="Y2403" i="1"/>
  <c r="X2403" i="1"/>
  <c r="AA2402" i="1"/>
  <c r="Y2402" i="1"/>
  <c r="X2402" i="1"/>
  <c r="AA2396" i="1"/>
  <c r="Y2396" i="1"/>
  <c r="X2396" i="1"/>
  <c r="AA2395" i="1"/>
  <c r="Y2395" i="1"/>
  <c r="X2395" i="1"/>
  <c r="AA2392" i="1"/>
  <c r="Y2392" i="1"/>
  <c r="X2392" i="1"/>
  <c r="AA2391" i="1"/>
  <c r="Y2391" i="1"/>
  <c r="X2391" i="1"/>
  <c r="AA2390" i="1"/>
  <c r="Y2390" i="1"/>
  <c r="X2390" i="1"/>
  <c r="AA2389" i="1"/>
  <c r="Y2389" i="1"/>
  <c r="X2389" i="1"/>
  <c r="AA2388" i="1"/>
  <c r="Y2388" i="1"/>
  <c r="X2388" i="1"/>
  <c r="AA2387" i="1"/>
  <c r="Y2387" i="1"/>
  <c r="X2387" i="1"/>
  <c r="AA2386" i="1"/>
  <c r="Y2386" i="1"/>
  <c r="X2386" i="1"/>
  <c r="AA2385" i="1"/>
  <c r="Y2385" i="1"/>
  <c r="X2385" i="1"/>
  <c r="AA2384" i="1"/>
  <c r="Y2384" i="1"/>
  <c r="X2384" i="1"/>
  <c r="AA2383" i="1"/>
  <c r="Y2383" i="1"/>
  <c r="X2383" i="1"/>
  <c r="AA2382" i="1"/>
  <c r="Y2382" i="1"/>
  <c r="X2382" i="1"/>
  <c r="AA2376" i="1"/>
  <c r="Y2376" i="1"/>
  <c r="X2376" i="1"/>
  <c r="AA2373" i="1"/>
  <c r="Y2373" i="1"/>
  <c r="X2373" i="1"/>
  <c r="AA2367" i="1"/>
  <c r="Y2367" i="1"/>
  <c r="X2367" i="1"/>
  <c r="AA2364" i="1"/>
  <c r="Y2364" i="1"/>
  <c r="X2364" i="1"/>
  <c r="AA2361" i="1"/>
  <c r="Y2361" i="1"/>
  <c r="X2361" i="1"/>
  <c r="AA2358" i="1"/>
  <c r="Y2358" i="1"/>
  <c r="X2358" i="1"/>
  <c r="AA2357" i="1"/>
  <c r="X2357" i="1"/>
  <c r="AA2355" i="1"/>
  <c r="Y2355" i="1"/>
  <c r="X2355" i="1"/>
  <c r="AA2352" i="1"/>
  <c r="Y2352" i="1"/>
  <c r="X2352" i="1"/>
  <c r="AA2348" i="1"/>
  <c r="Y2348" i="1"/>
  <c r="X2348" i="1"/>
  <c r="AA2344" i="1"/>
  <c r="Y2344" i="1"/>
  <c r="X2344" i="1"/>
  <c r="AA2341" i="1"/>
  <c r="Y2341" i="1"/>
  <c r="X2341" i="1"/>
  <c r="AA2340" i="1"/>
  <c r="Y2340" i="1"/>
  <c r="X2340" i="1"/>
  <c r="AA2337" i="1"/>
  <c r="X2337" i="1"/>
  <c r="AA2335" i="1"/>
  <c r="Y2335" i="1"/>
  <c r="X2335" i="1"/>
  <c r="AA2334" i="1"/>
  <c r="Y2334" i="1"/>
  <c r="X2334" i="1"/>
  <c r="AA2333" i="1"/>
  <c r="X2333" i="1"/>
  <c r="AA2330" i="1"/>
  <c r="Y2330" i="1"/>
  <c r="X2330" i="1"/>
  <c r="AA2328" i="1"/>
  <c r="Y2328" i="1"/>
  <c r="X2328" i="1"/>
  <c r="AA2327" i="1"/>
  <c r="X2327" i="1"/>
  <c r="AA2325" i="1"/>
  <c r="Y2325" i="1"/>
  <c r="X2325" i="1"/>
  <c r="AA2323" i="1"/>
  <c r="Y2323" i="1"/>
  <c r="X2323" i="1"/>
  <c r="AA2322" i="1"/>
  <c r="Y2322" i="1"/>
  <c r="X2322" i="1"/>
  <c r="AA2320" i="1"/>
  <c r="Y2320" i="1"/>
  <c r="X2320" i="1"/>
  <c r="AA2318" i="1"/>
  <c r="Y2318" i="1"/>
  <c r="X2318" i="1"/>
  <c r="AA2317" i="1"/>
  <c r="Y2317" i="1"/>
  <c r="X2317" i="1"/>
  <c r="AA2315" i="1"/>
  <c r="Y2315" i="1"/>
  <c r="X2315" i="1"/>
  <c r="AA2314" i="1"/>
  <c r="Y2314" i="1"/>
  <c r="X2314" i="1"/>
  <c r="AA2311" i="1"/>
  <c r="Y2311" i="1"/>
  <c r="X2311" i="1"/>
  <c r="AA2310" i="1"/>
  <c r="Y2310" i="1"/>
  <c r="X2310" i="1"/>
  <c r="AA2308" i="1"/>
  <c r="Y2308" i="1"/>
  <c r="X2308" i="1"/>
  <c r="AA2306" i="1"/>
  <c r="Y2306" i="1"/>
  <c r="X2306" i="1"/>
  <c r="AA2305" i="1"/>
  <c r="Y2305" i="1"/>
  <c r="X2305" i="1"/>
  <c r="AA2304" i="1"/>
  <c r="Y2304" i="1"/>
  <c r="X2304" i="1"/>
  <c r="AA2303" i="1"/>
  <c r="Y2303" i="1"/>
  <c r="X2303" i="1"/>
  <c r="AA2301" i="1"/>
  <c r="Y2301" i="1"/>
  <c r="X2301" i="1"/>
  <c r="AA2300" i="1"/>
  <c r="Y2300" i="1"/>
  <c r="X2300" i="1"/>
  <c r="AA2299" i="1"/>
  <c r="Y2299" i="1"/>
  <c r="X2299" i="1"/>
  <c r="AA2298" i="1"/>
  <c r="Y2298" i="1"/>
  <c r="X2298" i="1"/>
  <c r="AA2297" i="1"/>
  <c r="Y2297" i="1"/>
  <c r="X2297" i="1"/>
  <c r="AA2296" i="1"/>
  <c r="Y2296" i="1"/>
  <c r="X2296" i="1"/>
  <c r="AA2295" i="1"/>
  <c r="Y2295" i="1"/>
  <c r="X2295" i="1"/>
  <c r="AA2293" i="1"/>
  <c r="Y2293" i="1"/>
  <c r="X2293" i="1"/>
  <c r="AA2292" i="1"/>
  <c r="Y2292" i="1"/>
  <c r="X2292" i="1"/>
  <c r="AA2291" i="1"/>
  <c r="Y2291" i="1"/>
  <c r="X2291" i="1"/>
  <c r="AA2290" i="1"/>
  <c r="Y2290" i="1"/>
  <c r="X2290" i="1"/>
  <c r="AA2289" i="1"/>
  <c r="Y2289" i="1"/>
  <c r="X2289" i="1"/>
  <c r="AA2288" i="1"/>
  <c r="Y2288" i="1"/>
  <c r="X2288" i="1"/>
  <c r="AA2285" i="1"/>
  <c r="Y2285" i="1"/>
  <c r="X2285" i="1"/>
  <c r="AA2284" i="1"/>
  <c r="Y2284" i="1"/>
  <c r="X2284" i="1"/>
  <c r="AA2283" i="1"/>
  <c r="Y2283" i="1"/>
  <c r="X2283" i="1"/>
  <c r="AA2282" i="1"/>
  <c r="Y2282" i="1"/>
  <c r="X2282" i="1"/>
  <c r="AA2279" i="1"/>
  <c r="Y2279" i="1"/>
  <c r="X2279" i="1"/>
  <c r="AA2278" i="1"/>
  <c r="Y2278" i="1"/>
  <c r="X2278" i="1"/>
  <c r="AA2277" i="1"/>
  <c r="Y2277" i="1"/>
  <c r="X2277" i="1"/>
  <c r="AA2276" i="1"/>
  <c r="Y2276" i="1"/>
  <c r="X2276" i="1"/>
  <c r="AA2275" i="1"/>
  <c r="Y2275" i="1"/>
  <c r="X2275" i="1"/>
  <c r="AA2272" i="1"/>
  <c r="Y2272" i="1"/>
  <c r="X2272" i="1"/>
  <c r="AA2271" i="1"/>
  <c r="Y2271" i="1"/>
  <c r="X2271" i="1"/>
  <c r="AA2270" i="1"/>
  <c r="Y2270" i="1"/>
  <c r="X2270" i="1"/>
  <c r="AA2269" i="1"/>
  <c r="Y2269" i="1"/>
  <c r="X2269" i="1"/>
  <c r="AA2268" i="1"/>
  <c r="Y2268" i="1"/>
  <c r="X2268" i="1"/>
  <c r="AA2265" i="1"/>
  <c r="Y2265" i="1"/>
  <c r="X2265" i="1"/>
  <c r="AA2264" i="1"/>
  <c r="Y2264" i="1"/>
  <c r="X2264" i="1"/>
  <c r="AA2263" i="1"/>
  <c r="Y2263" i="1"/>
  <c r="X2263" i="1"/>
  <c r="AA2262" i="1"/>
  <c r="Y2262" i="1"/>
  <c r="X2262" i="1"/>
  <c r="AA2261" i="1"/>
  <c r="Y2261" i="1"/>
  <c r="X2261" i="1"/>
  <c r="AA2258" i="1"/>
  <c r="Y2258" i="1"/>
  <c r="X2258" i="1"/>
  <c r="AA2257" i="1"/>
  <c r="Y2257" i="1"/>
  <c r="X2257" i="1"/>
  <c r="AA2256" i="1"/>
  <c r="Y2256" i="1"/>
  <c r="X2256" i="1"/>
  <c r="AA2255" i="1"/>
  <c r="Y2255" i="1"/>
  <c r="X2255" i="1"/>
  <c r="AA2254" i="1"/>
  <c r="Y2254" i="1"/>
  <c r="X2254" i="1"/>
  <c r="AA2252" i="1"/>
  <c r="Y2252" i="1"/>
  <c r="X2252" i="1"/>
  <c r="AA2251" i="1"/>
  <c r="Y2251" i="1"/>
  <c r="X2251" i="1"/>
  <c r="AA2250" i="1"/>
  <c r="Y2250" i="1"/>
  <c r="X2250" i="1"/>
  <c r="AA2249" i="1"/>
  <c r="Y2249" i="1"/>
  <c r="X2249" i="1"/>
  <c r="AA2248" i="1"/>
  <c r="Y2248" i="1"/>
  <c r="X2248" i="1"/>
  <c r="AA2245" i="1"/>
  <c r="Y2245" i="1"/>
  <c r="X2245" i="1"/>
  <c r="AA2244" i="1"/>
  <c r="Y2244" i="1"/>
  <c r="X2244" i="1"/>
  <c r="AA2243" i="1"/>
  <c r="Y2243" i="1"/>
  <c r="X2243" i="1"/>
  <c r="AA2242" i="1"/>
  <c r="Y2242" i="1"/>
  <c r="X2242" i="1"/>
  <c r="AA2241" i="1"/>
  <c r="Y2241" i="1"/>
  <c r="X2241" i="1"/>
  <c r="AA2239" i="1"/>
  <c r="Y2239" i="1"/>
  <c r="X2239" i="1"/>
  <c r="AA2238" i="1"/>
  <c r="Y2238" i="1"/>
  <c r="X2238" i="1"/>
  <c r="AA2237" i="1"/>
  <c r="Y2237" i="1"/>
  <c r="X2237" i="1"/>
  <c r="AA2236" i="1"/>
  <c r="Y2236" i="1"/>
  <c r="X2236" i="1"/>
  <c r="AA2234" i="1"/>
  <c r="Y2234" i="1"/>
  <c r="X2234" i="1"/>
  <c r="AA2233" i="1"/>
  <c r="Y2233" i="1"/>
  <c r="X2233" i="1"/>
  <c r="AA2232" i="1"/>
  <c r="Y2232" i="1"/>
  <c r="X2232" i="1"/>
  <c r="AA2231" i="1"/>
  <c r="Y2231" i="1"/>
  <c r="X2231" i="1"/>
  <c r="AA2230" i="1"/>
  <c r="Y2230" i="1"/>
  <c r="X2230" i="1"/>
  <c r="AA2229" i="1"/>
  <c r="Y2229" i="1"/>
  <c r="X2229" i="1"/>
  <c r="AA2226" i="1"/>
  <c r="Y2226" i="1"/>
  <c r="X2226" i="1"/>
  <c r="AA2225" i="1"/>
  <c r="Y2225" i="1"/>
  <c r="X2225" i="1"/>
  <c r="AA2224" i="1"/>
  <c r="Y2224" i="1"/>
  <c r="X2224" i="1"/>
  <c r="AA2223" i="1"/>
  <c r="Y2223" i="1"/>
  <c r="X2223" i="1"/>
  <c r="AA2222" i="1"/>
  <c r="Y2222" i="1"/>
  <c r="X2222" i="1"/>
  <c r="AA2219" i="1"/>
  <c r="Y2219" i="1"/>
  <c r="X2219" i="1"/>
  <c r="AA2218" i="1"/>
  <c r="Y2218" i="1"/>
  <c r="X2218" i="1"/>
  <c r="AA2217" i="1"/>
  <c r="Y2217" i="1"/>
  <c r="X2217" i="1"/>
  <c r="AA2216" i="1"/>
  <c r="Y2216" i="1"/>
  <c r="X2216" i="1"/>
  <c r="AA2215" i="1"/>
  <c r="Y2215" i="1"/>
  <c r="X2215" i="1"/>
  <c r="AA2214" i="1"/>
  <c r="Y2214" i="1"/>
  <c r="X2214" i="1"/>
  <c r="AA2213" i="1"/>
  <c r="Y2213" i="1"/>
  <c r="X2213" i="1"/>
  <c r="AA2212" i="1"/>
  <c r="Y2212" i="1"/>
  <c r="X2212" i="1"/>
  <c r="AA2210" i="1"/>
  <c r="Y2210" i="1"/>
  <c r="X2210" i="1"/>
  <c r="AA2209" i="1"/>
  <c r="Y2209" i="1"/>
  <c r="X2209" i="1"/>
  <c r="AA2208" i="1"/>
  <c r="Y2208" i="1"/>
  <c r="X2208" i="1"/>
  <c r="AA2207" i="1"/>
  <c r="Y2207" i="1"/>
  <c r="X2207" i="1"/>
  <c r="AA2206" i="1"/>
  <c r="Y2206" i="1"/>
  <c r="X2206" i="1"/>
  <c r="AA2204" i="1"/>
  <c r="Y2204" i="1"/>
  <c r="X2204" i="1"/>
  <c r="AA2203" i="1"/>
  <c r="Y2203" i="1"/>
  <c r="X2203" i="1"/>
  <c r="AA2202" i="1"/>
  <c r="Y2202" i="1"/>
  <c r="X2202" i="1"/>
  <c r="AA2201" i="1"/>
  <c r="Y2201" i="1"/>
  <c r="X2201" i="1"/>
  <c r="AA2200" i="1"/>
  <c r="Y2200" i="1"/>
  <c r="X2200" i="1"/>
  <c r="AA2199" i="1"/>
  <c r="Y2199" i="1"/>
  <c r="X2199" i="1"/>
  <c r="AA2198" i="1"/>
  <c r="Y2198" i="1"/>
  <c r="X2198" i="1"/>
  <c r="AA2196" i="1"/>
  <c r="Y2196" i="1"/>
  <c r="X2196" i="1"/>
  <c r="AA2195" i="1"/>
  <c r="Y2195" i="1"/>
  <c r="X2195" i="1"/>
  <c r="AA2194" i="1"/>
  <c r="Y2194" i="1"/>
  <c r="X2194" i="1"/>
  <c r="AA2193" i="1"/>
  <c r="Y2193" i="1"/>
  <c r="X2193" i="1"/>
  <c r="AA2192" i="1"/>
  <c r="Y2192" i="1"/>
  <c r="X2192" i="1"/>
  <c r="AA2191" i="1"/>
  <c r="Y2191" i="1"/>
  <c r="X2191" i="1"/>
  <c r="AA2190" i="1"/>
  <c r="Y2190" i="1"/>
  <c r="X2190" i="1"/>
  <c r="AA2189" i="1"/>
  <c r="Y2189" i="1"/>
  <c r="X2189" i="1"/>
  <c r="AA2187" i="1"/>
  <c r="Y2187" i="1"/>
  <c r="X2187" i="1"/>
  <c r="AA2186" i="1"/>
  <c r="Y2186" i="1"/>
  <c r="X2186" i="1"/>
  <c r="AA2185" i="1"/>
  <c r="Y2185" i="1"/>
  <c r="X2185" i="1"/>
  <c r="AA2184" i="1"/>
  <c r="Y2184" i="1"/>
  <c r="X2184" i="1"/>
  <c r="AA2183" i="1"/>
  <c r="Y2183" i="1"/>
  <c r="X2183" i="1"/>
  <c r="AA2179" i="1"/>
  <c r="Y2179" i="1"/>
  <c r="X2179" i="1"/>
  <c r="AA2178" i="1"/>
  <c r="Y2178" i="1"/>
  <c r="X2178" i="1"/>
  <c r="AA2177" i="1"/>
  <c r="Y2177" i="1"/>
  <c r="X2177" i="1"/>
  <c r="AA2176" i="1"/>
  <c r="Y2176" i="1"/>
  <c r="X2176" i="1"/>
  <c r="AA2175" i="1"/>
  <c r="Y2175" i="1"/>
  <c r="X2175" i="1"/>
  <c r="AA2174" i="1"/>
  <c r="Y2174" i="1"/>
  <c r="X2174" i="1"/>
  <c r="AA2171" i="1"/>
  <c r="Y2171" i="1"/>
  <c r="X2171" i="1"/>
  <c r="AA2170" i="1"/>
  <c r="Y2170" i="1"/>
  <c r="X2170" i="1"/>
  <c r="AA2169" i="1"/>
  <c r="Y2169" i="1"/>
  <c r="X2169" i="1"/>
  <c r="AA2168" i="1"/>
  <c r="Y2168" i="1"/>
  <c r="X2168" i="1"/>
  <c r="AA2167" i="1"/>
  <c r="Y2167" i="1"/>
  <c r="X2167" i="1"/>
  <c r="AA2166" i="1"/>
  <c r="Y2166" i="1"/>
  <c r="X2166" i="1"/>
  <c r="AA2165" i="1"/>
  <c r="Y2165" i="1"/>
  <c r="X2165" i="1"/>
  <c r="AA2163" i="1"/>
  <c r="Y2163" i="1"/>
  <c r="X2163" i="1"/>
  <c r="AA2162" i="1"/>
  <c r="Y2162" i="1"/>
  <c r="X2162" i="1"/>
  <c r="AA2161" i="1"/>
  <c r="Y2161" i="1"/>
  <c r="X2161" i="1"/>
  <c r="AA2160" i="1"/>
  <c r="Y2160" i="1"/>
  <c r="X2160" i="1"/>
  <c r="AA2159" i="1"/>
  <c r="Y2159" i="1"/>
  <c r="X2159" i="1"/>
  <c r="AA2158" i="1"/>
  <c r="Y2158" i="1"/>
  <c r="X2158" i="1"/>
  <c r="AA2157" i="1"/>
  <c r="Y2157" i="1"/>
  <c r="X2157" i="1"/>
  <c r="AA2154" i="1"/>
  <c r="Y2154" i="1"/>
  <c r="X2154" i="1"/>
  <c r="AA2153" i="1"/>
  <c r="Y2153" i="1"/>
  <c r="X2153" i="1"/>
  <c r="AA2152" i="1"/>
  <c r="Y2152" i="1"/>
  <c r="X2152" i="1"/>
  <c r="AA2151" i="1"/>
  <c r="Y2151" i="1"/>
  <c r="X2151" i="1"/>
  <c r="AA2150" i="1"/>
  <c r="Y2150" i="1"/>
  <c r="X2150" i="1"/>
  <c r="AA2147" i="1"/>
  <c r="Y2147" i="1"/>
  <c r="X2147" i="1"/>
  <c r="AA2146" i="1"/>
  <c r="Y2146" i="1"/>
  <c r="X2146" i="1"/>
  <c r="AA2145" i="1"/>
  <c r="Y2145" i="1"/>
  <c r="X2145" i="1"/>
  <c r="AA2141" i="1"/>
  <c r="Y2141" i="1"/>
  <c r="X2141" i="1"/>
  <c r="AA2140" i="1"/>
  <c r="Y2140" i="1"/>
  <c r="X2140" i="1"/>
  <c r="AA2139" i="1"/>
  <c r="Y2139" i="1"/>
  <c r="X2139" i="1"/>
  <c r="AA2138" i="1"/>
  <c r="Y2138" i="1"/>
  <c r="X2138" i="1"/>
  <c r="AA2137" i="1"/>
  <c r="Y2137" i="1"/>
  <c r="X2137" i="1"/>
  <c r="AA2136" i="1"/>
  <c r="Y2136" i="1"/>
  <c r="X2136" i="1"/>
  <c r="AA2135" i="1"/>
  <c r="Y2135" i="1"/>
  <c r="X2135" i="1"/>
  <c r="AA2132" i="1"/>
  <c r="Y2132" i="1"/>
  <c r="X2132" i="1"/>
  <c r="AA2131" i="1"/>
  <c r="Y2131" i="1"/>
  <c r="X2131" i="1"/>
  <c r="AA2130" i="1"/>
  <c r="Y2130" i="1"/>
  <c r="X2130" i="1"/>
  <c r="AA2129" i="1"/>
  <c r="Y2129" i="1"/>
  <c r="X2129" i="1"/>
  <c r="AA2127" i="1"/>
  <c r="Y2127" i="1"/>
  <c r="X2127" i="1"/>
  <c r="AA2126" i="1"/>
  <c r="Y2126" i="1"/>
  <c r="X2126" i="1"/>
  <c r="AA2125" i="1"/>
  <c r="Y2125" i="1"/>
  <c r="X2125" i="1"/>
  <c r="AA2124" i="1"/>
  <c r="Y2124" i="1"/>
  <c r="X2124" i="1"/>
  <c r="AA2123" i="1"/>
  <c r="Y2123" i="1"/>
  <c r="X2123" i="1"/>
  <c r="AA2122" i="1"/>
  <c r="Y2122" i="1"/>
  <c r="X2122" i="1"/>
  <c r="AA2120" i="1"/>
  <c r="Y2120" i="1"/>
  <c r="X2120" i="1"/>
  <c r="AA2119" i="1"/>
  <c r="Y2119" i="1"/>
  <c r="X2119" i="1"/>
  <c r="AA2118" i="1"/>
  <c r="Y2118" i="1"/>
  <c r="X2118" i="1"/>
  <c r="AA2117" i="1"/>
  <c r="Y2117" i="1"/>
  <c r="X2117" i="1"/>
  <c r="AA2116" i="1"/>
  <c r="Y2116" i="1"/>
  <c r="X2116" i="1"/>
  <c r="AA2115" i="1"/>
  <c r="Y2115" i="1"/>
  <c r="X2115" i="1"/>
  <c r="AA2114" i="1"/>
  <c r="Y2114" i="1"/>
  <c r="X2114" i="1"/>
  <c r="AA2112" i="1"/>
  <c r="Y2112" i="1"/>
  <c r="X2112" i="1"/>
  <c r="AA2111" i="1"/>
  <c r="Y2111" i="1"/>
  <c r="X2111" i="1"/>
  <c r="AA2110" i="1"/>
  <c r="Y2110" i="1"/>
  <c r="X2110" i="1"/>
  <c r="AA2109" i="1"/>
  <c r="Y2109" i="1"/>
  <c r="X2109" i="1"/>
  <c r="AA2108" i="1"/>
  <c r="Y2108" i="1"/>
  <c r="X2108" i="1"/>
  <c r="AA2107" i="1"/>
  <c r="Y2107" i="1"/>
  <c r="X2107" i="1"/>
  <c r="AA2106" i="1"/>
  <c r="Y2106" i="1"/>
  <c r="X2106" i="1"/>
  <c r="AA2103" i="1"/>
  <c r="Y2103" i="1"/>
  <c r="X2103" i="1"/>
  <c r="AA2102" i="1"/>
  <c r="Y2102" i="1"/>
  <c r="X2102" i="1"/>
  <c r="AA2101" i="1"/>
  <c r="Y2101" i="1"/>
  <c r="X2101" i="1"/>
  <c r="AA2100" i="1"/>
  <c r="Y2100" i="1"/>
  <c r="X2100" i="1"/>
  <c r="AA2099" i="1"/>
  <c r="Y2099" i="1"/>
  <c r="X2099" i="1"/>
  <c r="AA2098" i="1"/>
  <c r="Y2098" i="1"/>
  <c r="X2098" i="1"/>
  <c r="AA2097" i="1"/>
  <c r="Y2097" i="1"/>
  <c r="X2097" i="1"/>
  <c r="AA2096" i="1"/>
  <c r="Y2096" i="1"/>
  <c r="X2096" i="1"/>
  <c r="AA2094" i="1"/>
  <c r="Y2094" i="1"/>
  <c r="X2094" i="1"/>
  <c r="AA2093" i="1"/>
  <c r="Y2093" i="1"/>
  <c r="X2093" i="1"/>
  <c r="AA2092" i="1"/>
  <c r="Y2092" i="1"/>
  <c r="X2092" i="1"/>
  <c r="AA2091" i="1"/>
  <c r="Y2091" i="1"/>
  <c r="X2091" i="1"/>
  <c r="AA2089" i="1"/>
  <c r="Y2089" i="1"/>
  <c r="X2089" i="1"/>
  <c r="AA2088" i="1"/>
  <c r="Y2088" i="1"/>
  <c r="X2088" i="1"/>
  <c r="AA2087" i="1"/>
  <c r="Y2087" i="1"/>
  <c r="X2087" i="1"/>
  <c r="AA2086" i="1"/>
  <c r="Y2086" i="1"/>
  <c r="X2086" i="1"/>
  <c r="AA2085" i="1"/>
  <c r="Y2085" i="1"/>
  <c r="X2085" i="1"/>
  <c r="AA2084" i="1"/>
  <c r="Y2084" i="1"/>
  <c r="X2084" i="1"/>
  <c r="AA2083" i="1"/>
  <c r="Y2083" i="1"/>
  <c r="X2083" i="1"/>
  <c r="AA2082" i="1"/>
  <c r="Y2082" i="1"/>
  <c r="X2082" i="1"/>
  <c r="AA2079" i="1"/>
  <c r="Y2079" i="1"/>
  <c r="X2079" i="1"/>
  <c r="AA2078" i="1"/>
  <c r="Y2078" i="1"/>
  <c r="X2078" i="1"/>
  <c r="AA2077" i="1"/>
  <c r="Y2077" i="1"/>
  <c r="X2077" i="1"/>
  <c r="AA2076" i="1"/>
  <c r="Y2076" i="1"/>
  <c r="X2076" i="1"/>
  <c r="AA2075" i="1"/>
  <c r="Y2075" i="1"/>
  <c r="X2075" i="1"/>
  <c r="AA2074" i="1"/>
  <c r="Y2074" i="1"/>
  <c r="X2074" i="1"/>
  <c r="AA2068" i="1"/>
  <c r="Y2068" i="1"/>
  <c r="X2068" i="1"/>
  <c r="AA2067" i="1"/>
  <c r="Y2067" i="1"/>
  <c r="X2067" i="1"/>
  <c r="AA2066" i="1"/>
  <c r="Y2066" i="1"/>
  <c r="X2066" i="1"/>
  <c r="AA2065" i="1"/>
  <c r="Y2065" i="1"/>
  <c r="X2065" i="1"/>
  <c r="AA2064" i="1"/>
  <c r="Y2064" i="1"/>
  <c r="X2064" i="1"/>
  <c r="AA2062" i="1"/>
  <c r="Y2062" i="1"/>
  <c r="X2062" i="1"/>
  <c r="AA2061" i="1"/>
  <c r="Y2061" i="1"/>
  <c r="X2061" i="1"/>
  <c r="AA2060" i="1"/>
  <c r="Y2060" i="1"/>
  <c r="X2060" i="1"/>
  <c r="AA2059" i="1"/>
  <c r="Y2059" i="1"/>
  <c r="X2059" i="1"/>
  <c r="AA2058" i="1"/>
  <c r="Y2058" i="1"/>
  <c r="X2058" i="1"/>
  <c r="AA2054" i="1"/>
  <c r="Y2054" i="1"/>
  <c r="X2054" i="1"/>
  <c r="AA2053" i="1"/>
  <c r="Y2053" i="1"/>
  <c r="X2053" i="1"/>
  <c r="AA2052" i="1"/>
  <c r="Y2052" i="1"/>
  <c r="X2052" i="1"/>
  <c r="AA2050" i="1"/>
  <c r="Y2050" i="1"/>
  <c r="X2050" i="1"/>
  <c r="AA2049" i="1"/>
  <c r="Y2049" i="1"/>
  <c r="X2049" i="1"/>
  <c r="AA2048" i="1"/>
  <c r="Y2048" i="1"/>
  <c r="X2048" i="1"/>
  <c r="AA2047" i="1"/>
  <c r="Y2047" i="1"/>
  <c r="X2047" i="1"/>
  <c r="AA2046" i="1"/>
  <c r="Y2046" i="1"/>
  <c r="X2046" i="1"/>
  <c r="AA2045" i="1"/>
  <c r="Y2045" i="1"/>
  <c r="X2045" i="1"/>
  <c r="AA2044" i="1"/>
  <c r="Y2044" i="1"/>
  <c r="X2044" i="1"/>
  <c r="AA2042" i="1"/>
  <c r="Y2042" i="1"/>
  <c r="X2042" i="1"/>
  <c r="AA2041" i="1"/>
  <c r="Y2041" i="1"/>
  <c r="X2041" i="1"/>
  <c r="AA2040" i="1"/>
  <c r="Y2040" i="1"/>
  <c r="X2040" i="1"/>
  <c r="AA2039" i="1"/>
  <c r="Y2039" i="1"/>
  <c r="X2039" i="1"/>
  <c r="AA2038" i="1"/>
  <c r="Y2038" i="1"/>
  <c r="X2038" i="1"/>
  <c r="AA2037" i="1"/>
  <c r="Y2037" i="1"/>
  <c r="X2037" i="1"/>
  <c r="AA2035" i="1"/>
  <c r="Y2035" i="1"/>
  <c r="X2035" i="1"/>
  <c r="AA2034" i="1"/>
  <c r="Y2034" i="1"/>
  <c r="X2034" i="1"/>
  <c r="AA2033" i="1"/>
  <c r="Y2033" i="1"/>
  <c r="X2033" i="1"/>
  <c r="AA2032" i="1"/>
  <c r="Y2032" i="1"/>
  <c r="X2032" i="1"/>
  <c r="AA2031" i="1"/>
  <c r="Y2031" i="1"/>
  <c r="X2031" i="1"/>
  <c r="AA2030" i="1"/>
  <c r="Y2030" i="1"/>
  <c r="X2030" i="1"/>
  <c r="AA2029" i="1"/>
  <c r="Y2029" i="1"/>
  <c r="X2029" i="1"/>
  <c r="AA2027" i="1"/>
  <c r="Y2027" i="1"/>
  <c r="X2027" i="1"/>
  <c r="AA2026" i="1"/>
  <c r="Y2026" i="1"/>
  <c r="X2026" i="1"/>
  <c r="AA2025" i="1"/>
  <c r="Y2025" i="1"/>
  <c r="X2025" i="1"/>
  <c r="AA2024" i="1"/>
  <c r="Y2024" i="1"/>
  <c r="X2024" i="1"/>
  <c r="AA2023" i="1"/>
  <c r="Y2023" i="1"/>
  <c r="X2023" i="1"/>
  <c r="AA2020" i="1"/>
  <c r="Y2020" i="1"/>
  <c r="X2020" i="1"/>
  <c r="AA2019" i="1"/>
  <c r="Y2019" i="1"/>
  <c r="X2019" i="1"/>
  <c r="AA2018" i="1"/>
  <c r="Y2018" i="1"/>
  <c r="X2018" i="1"/>
  <c r="AA2017" i="1"/>
  <c r="Y2017" i="1"/>
  <c r="X2017" i="1"/>
  <c r="AA2016" i="1"/>
  <c r="Y2016" i="1"/>
  <c r="X2016" i="1"/>
  <c r="AA2015" i="1"/>
  <c r="Y2015" i="1"/>
  <c r="X2015" i="1"/>
  <c r="AA2013" i="1"/>
  <c r="Y2013" i="1"/>
  <c r="X2013" i="1"/>
  <c r="AA2012" i="1"/>
  <c r="Y2012" i="1"/>
  <c r="X2012" i="1"/>
  <c r="AA2011" i="1"/>
  <c r="Y2011" i="1"/>
  <c r="X2011" i="1"/>
  <c r="AA2010" i="1"/>
  <c r="Y2010" i="1"/>
  <c r="X2010" i="1"/>
  <c r="AA2009" i="1"/>
  <c r="Y2009" i="1"/>
  <c r="X2009" i="1"/>
  <c r="AA2008" i="1"/>
  <c r="Y2008" i="1"/>
  <c r="X2008" i="1"/>
  <c r="AA2007" i="1"/>
  <c r="Y2007" i="1"/>
  <c r="X2007" i="1"/>
  <c r="AA2005" i="1"/>
  <c r="Y2005" i="1"/>
  <c r="X2005" i="1"/>
  <c r="AA2004" i="1"/>
  <c r="Y2004" i="1"/>
  <c r="X2004" i="1"/>
  <c r="AA2003" i="1"/>
  <c r="Y2003" i="1"/>
  <c r="X2003" i="1"/>
  <c r="AA2002" i="1"/>
  <c r="Y2002" i="1"/>
  <c r="X2002" i="1"/>
  <c r="AA2001" i="1"/>
  <c r="Y2001" i="1"/>
  <c r="X2001" i="1"/>
  <c r="AA2000" i="1"/>
  <c r="Y2000" i="1"/>
  <c r="X2000" i="1"/>
  <c r="AA1999" i="1"/>
  <c r="Y1999" i="1"/>
  <c r="X1999" i="1"/>
  <c r="AA1997" i="1"/>
  <c r="Y1997" i="1"/>
  <c r="X1997" i="1"/>
  <c r="AA1996" i="1"/>
  <c r="Y1996" i="1"/>
  <c r="X1996" i="1"/>
  <c r="AA1995" i="1"/>
  <c r="Y1995" i="1"/>
  <c r="X1995" i="1"/>
  <c r="AA1994" i="1"/>
  <c r="Y1994" i="1"/>
  <c r="X1994" i="1"/>
  <c r="AA1993" i="1"/>
  <c r="Y1993" i="1"/>
  <c r="X1993" i="1"/>
  <c r="AA1991" i="1"/>
  <c r="Y1991" i="1"/>
  <c r="X1991" i="1"/>
  <c r="AA1990" i="1"/>
  <c r="Y1990" i="1"/>
  <c r="X1990" i="1"/>
  <c r="AA1989" i="1"/>
  <c r="Y1989" i="1"/>
  <c r="X1989" i="1"/>
  <c r="AA1988" i="1"/>
  <c r="Y1988" i="1"/>
  <c r="X1988" i="1"/>
  <c r="AA1987" i="1"/>
  <c r="Y1987" i="1"/>
  <c r="X1987" i="1"/>
  <c r="AA1986" i="1"/>
  <c r="Y1986" i="1"/>
  <c r="X1986" i="1"/>
  <c r="AA1983" i="1"/>
  <c r="Y1983" i="1"/>
  <c r="X1983" i="1"/>
  <c r="AA1982" i="1"/>
  <c r="Y1982" i="1"/>
  <c r="X1982" i="1"/>
  <c r="AA1981" i="1"/>
  <c r="Y1981" i="1"/>
  <c r="X1981" i="1"/>
  <c r="AA1980" i="1"/>
  <c r="Y1980" i="1"/>
  <c r="X1980" i="1"/>
  <c r="AA1979" i="1"/>
  <c r="Y1979" i="1"/>
  <c r="X1979" i="1"/>
  <c r="AA1978" i="1"/>
  <c r="Y1978" i="1"/>
  <c r="X1978" i="1"/>
  <c r="AA1975" i="1"/>
  <c r="Y1975" i="1"/>
  <c r="X1975" i="1"/>
  <c r="AA1974" i="1"/>
  <c r="Y1974" i="1"/>
  <c r="X1974" i="1"/>
  <c r="AA1973" i="1"/>
  <c r="Y1973" i="1"/>
  <c r="X1973" i="1"/>
  <c r="AA1972" i="1"/>
  <c r="Y1972" i="1"/>
  <c r="X1972" i="1"/>
  <c r="AA1971" i="1"/>
  <c r="Y1971" i="1"/>
  <c r="X1971" i="1"/>
  <c r="AA1969" i="1"/>
  <c r="Y1969" i="1"/>
  <c r="X1969" i="1"/>
  <c r="AA1968" i="1"/>
  <c r="Y1968" i="1"/>
  <c r="X1968" i="1"/>
  <c r="AA1967" i="1"/>
  <c r="Y1967" i="1"/>
  <c r="X1967" i="1"/>
  <c r="AA1966" i="1"/>
  <c r="Y1966" i="1"/>
  <c r="X1966" i="1"/>
  <c r="AA1965" i="1"/>
  <c r="Y1965" i="1"/>
  <c r="X1965" i="1"/>
  <c r="AA1964" i="1"/>
  <c r="Y1964" i="1"/>
  <c r="X1964" i="1"/>
  <c r="AA1961" i="1"/>
  <c r="Y1961" i="1"/>
  <c r="X1961" i="1"/>
  <c r="AA1960" i="1"/>
  <c r="Y1960" i="1"/>
  <c r="X1960" i="1"/>
  <c r="AA1959" i="1"/>
  <c r="Y1959" i="1"/>
  <c r="X1959" i="1"/>
  <c r="AA1958" i="1"/>
  <c r="Y1958" i="1"/>
  <c r="X1958" i="1"/>
  <c r="AA1957" i="1"/>
  <c r="Y1957" i="1"/>
  <c r="X1957" i="1"/>
  <c r="AA1956" i="1"/>
  <c r="Y1956" i="1"/>
  <c r="X1956" i="1"/>
  <c r="AA1952" i="1"/>
  <c r="Y1952" i="1"/>
  <c r="X1952" i="1"/>
  <c r="AA1951" i="1"/>
  <c r="Y1951" i="1"/>
  <c r="X1951" i="1"/>
  <c r="AA1950" i="1"/>
  <c r="Y1950" i="1"/>
  <c r="X1950" i="1"/>
  <c r="AA1949" i="1"/>
  <c r="Y1949" i="1"/>
  <c r="X1949" i="1"/>
  <c r="AA1948" i="1"/>
  <c r="Y1948" i="1"/>
  <c r="X1948" i="1"/>
  <c r="AA1947" i="1"/>
  <c r="Y1947" i="1"/>
  <c r="X1947" i="1"/>
  <c r="AA1946" i="1"/>
  <c r="Y1946" i="1"/>
  <c r="X1946" i="1"/>
  <c r="AA1945" i="1"/>
  <c r="Y1945" i="1"/>
  <c r="X1945" i="1"/>
  <c r="AA1943" i="1"/>
  <c r="Y1943" i="1"/>
  <c r="X1943" i="1"/>
  <c r="AA1942" i="1"/>
  <c r="Y1942" i="1"/>
  <c r="X1942" i="1"/>
  <c r="AA1941" i="1"/>
  <c r="Y1941" i="1"/>
  <c r="X1941" i="1"/>
  <c r="AA1940" i="1"/>
  <c r="Y1940" i="1"/>
  <c r="X1940" i="1"/>
  <c r="AA1939" i="1"/>
  <c r="Y1939" i="1"/>
  <c r="X1939" i="1"/>
  <c r="AA1938" i="1"/>
  <c r="Y1938" i="1"/>
  <c r="X1938" i="1"/>
  <c r="AA1937" i="1"/>
  <c r="Y1937" i="1"/>
  <c r="X1937" i="1"/>
  <c r="AA1934" i="1"/>
  <c r="Y1934" i="1"/>
  <c r="X1934" i="1"/>
  <c r="AA1933" i="1"/>
  <c r="Y1933" i="1"/>
  <c r="X1933" i="1"/>
  <c r="AA1932" i="1"/>
  <c r="Y1932" i="1"/>
  <c r="X1932" i="1"/>
  <c r="AA1931" i="1"/>
  <c r="Y1931" i="1"/>
  <c r="X1931" i="1"/>
  <c r="AA1930" i="1"/>
  <c r="Y1930" i="1"/>
  <c r="X1930" i="1"/>
  <c r="AA1929" i="1"/>
  <c r="Y1929" i="1"/>
  <c r="X1929" i="1"/>
  <c r="AA1927" i="1"/>
  <c r="Y1927" i="1"/>
  <c r="X1927" i="1"/>
  <c r="AA1926" i="1"/>
  <c r="Y1926" i="1"/>
  <c r="X1926" i="1"/>
  <c r="AA1925" i="1"/>
  <c r="Y1925" i="1"/>
  <c r="X1925" i="1"/>
  <c r="AA1924" i="1"/>
  <c r="Y1924" i="1"/>
  <c r="X1924" i="1"/>
  <c r="AA1923" i="1"/>
  <c r="Y1923" i="1"/>
  <c r="X1923" i="1"/>
  <c r="AA1922" i="1"/>
  <c r="Y1922" i="1"/>
  <c r="X1922" i="1"/>
  <c r="AA1919" i="1"/>
  <c r="Y1919" i="1"/>
  <c r="X1919" i="1"/>
  <c r="AA1918" i="1"/>
  <c r="Y1918" i="1"/>
  <c r="X1918" i="1"/>
  <c r="AA1917" i="1"/>
  <c r="Y1917" i="1"/>
  <c r="X1917" i="1"/>
  <c r="AA1916" i="1"/>
  <c r="Y1916" i="1"/>
  <c r="X1916" i="1"/>
  <c r="AA1915" i="1"/>
  <c r="Y1915" i="1"/>
  <c r="X1915" i="1"/>
  <c r="AA1914" i="1"/>
  <c r="Y1914" i="1"/>
  <c r="X1914" i="1"/>
  <c r="AA1913" i="1"/>
  <c r="Y1913" i="1"/>
  <c r="X1913" i="1"/>
  <c r="AA1910" i="1"/>
  <c r="Y1910" i="1"/>
  <c r="X1910" i="1"/>
  <c r="AA1909" i="1"/>
  <c r="Y1909" i="1"/>
  <c r="X1909" i="1"/>
  <c r="AA1908" i="1"/>
  <c r="Y1908" i="1"/>
  <c r="X1908" i="1"/>
  <c r="AA1907" i="1"/>
  <c r="Y1907" i="1"/>
  <c r="X1907" i="1"/>
  <c r="AA1906" i="1"/>
  <c r="Y1906" i="1"/>
  <c r="X1906" i="1"/>
  <c r="AA1905" i="1"/>
  <c r="Y1905" i="1"/>
  <c r="X1905" i="1"/>
  <c r="AA1904" i="1"/>
  <c r="Y1904" i="1"/>
  <c r="X1904" i="1"/>
  <c r="AA1901" i="1"/>
  <c r="Y1901" i="1"/>
  <c r="X1901" i="1"/>
  <c r="AA1900" i="1"/>
  <c r="Y1900" i="1"/>
  <c r="X1900" i="1"/>
  <c r="AA1899" i="1"/>
  <c r="Y1899" i="1"/>
  <c r="X1899" i="1"/>
  <c r="AA1898" i="1"/>
  <c r="Y1898" i="1"/>
  <c r="X1898" i="1"/>
  <c r="AA1897" i="1"/>
  <c r="Y1897" i="1"/>
  <c r="X1897" i="1"/>
  <c r="AA1892" i="1"/>
  <c r="Y1892" i="1"/>
  <c r="X1892" i="1"/>
  <c r="AA1891" i="1"/>
  <c r="Y1891" i="1"/>
  <c r="X1891" i="1"/>
  <c r="AA1890" i="1"/>
  <c r="Y1890" i="1"/>
  <c r="X1890" i="1"/>
  <c r="AA1889" i="1"/>
  <c r="Y1889" i="1"/>
  <c r="X1889" i="1"/>
  <c r="AA1888" i="1"/>
  <c r="Y1888" i="1"/>
  <c r="X1888" i="1"/>
  <c r="AA1885" i="1"/>
  <c r="Y1885" i="1"/>
  <c r="X1885" i="1"/>
  <c r="AA1884" i="1"/>
  <c r="Y1884" i="1"/>
  <c r="X1884" i="1"/>
  <c r="AA1883" i="1"/>
  <c r="Y1883" i="1"/>
  <c r="X1883" i="1"/>
  <c r="AA1882" i="1"/>
  <c r="Y1882" i="1"/>
  <c r="X1882" i="1"/>
  <c r="AA1881" i="1"/>
  <c r="Y1881" i="1"/>
  <c r="X1881" i="1"/>
  <c r="AA1880" i="1"/>
  <c r="Y1880" i="1"/>
  <c r="X1880" i="1"/>
  <c r="AA1878" i="1"/>
  <c r="Y1878" i="1"/>
  <c r="X1878" i="1"/>
  <c r="AA1877" i="1"/>
  <c r="Y1877" i="1"/>
  <c r="X1877" i="1"/>
  <c r="AA1876" i="1"/>
  <c r="Y1876" i="1"/>
  <c r="X1876" i="1"/>
  <c r="AA1875" i="1"/>
  <c r="Y1875" i="1"/>
  <c r="X1875" i="1"/>
  <c r="AA1874" i="1"/>
  <c r="Y1874" i="1"/>
  <c r="X1874" i="1"/>
  <c r="AA1873" i="1"/>
  <c r="Y1873" i="1"/>
  <c r="X1873" i="1"/>
  <c r="AA1872" i="1"/>
  <c r="Y1872" i="1"/>
  <c r="X1872" i="1"/>
  <c r="AA1870" i="1"/>
  <c r="Y1870" i="1"/>
  <c r="X1870" i="1"/>
  <c r="AA1869" i="1"/>
  <c r="Y1869" i="1"/>
  <c r="X1869" i="1"/>
  <c r="AA1868" i="1"/>
  <c r="Y1868" i="1"/>
  <c r="X1868" i="1"/>
  <c r="AA1867" i="1"/>
  <c r="Y1867" i="1"/>
  <c r="X1867" i="1"/>
  <c r="AA1866" i="1"/>
  <c r="Y1866" i="1"/>
  <c r="X1866" i="1"/>
  <c r="AA1865" i="1"/>
  <c r="Y1865" i="1"/>
  <c r="X1865" i="1"/>
  <c r="AA1863" i="1"/>
  <c r="Y1863" i="1"/>
  <c r="X1863" i="1"/>
  <c r="AA1862" i="1"/>
  <c r="Y1862" i="1"/>
  <c r="X1862" i="1"/>
  <c r="AA1861" i="1"/>
  <c r="Y1861" i="1"/>
  <c r="X1861" i="1"/>
  <c r="AA1860" i="1"/>
  <c r="Y1860" i="1"/>
  <c r="X1860" i="1"/>
  <c r="AA1859" i="1"/>
  <c r="Y1859" i="1"/>
  <c r="X1859" i="1"/>
  <c r="AA1858" i="1"/>
  <c r="Y1858" i="1"/>
  <c r="X1858" i="1"/>
  <c r="AA1856" i="1"/>
  <c r="Y1856" i="1"/>
  <c r="X1856" i="1"/>
  <c r="AA1855" i="1"/>
  <c r="Y1855" i="1"/>
  <c r="X1855" i="1"/>
  <c r="AA1854" i="1"/>
  <c r="Y1854" i="1"/>
  <c r="X1854" i="1"/>
  <c r="AA1853" i="1"/>
  <c r="Y1853" i="1"/>
  <c r="X1853" i="1"/>
  <c r="AA1852" i="1"/>
  <c r="Y1852" i="1"/>
  <c r="X1852" i="1"/>
  <c r="AA1851" i="1"/>
  <c r="Y1851" i="1"/>
  <c r="X1851" i="1"/>
  <c r="AA1850" i="1"/>
  <c r="Y1850" i="1"/>
  <c r="X1850" i="1"/>
  <c r="AA1847" i="1"/>
  <c r="Y1847" i="1"/>
  <c r="X1847" i="1"/>
  <c r="AA1846" i="1"/>
  <c r="Y1846" i="1"/>
  <c r="X1846" i="1"/>
  <c r="AA1845" i="1"/>
  <c r="Y1845" i="1"/>
  <c r="X1845" i="1"/>
  <c r="AA1844" i="1"/>
  <c r="Y1844" i="1"/>
  <c r="X1844" i="1"/>
  <c r="AA1843" i="1"/>
  <c r="Y1843" i="1"/>
  <c r="X1843" i="1"/>
  <c r="AA1842" i="1"/>
  <c r="Y1842" i="1"/>
  <c r="X1842" i="1"/>
  <c r="AA1839" i="1"/>
  <c r="Y1839" i="1"/>
  <c r="X1839" i="1"/>
  <c r="AA1838" i="1"/>
  <c r="Y1838" i="1"/>
  <c r="X1838" i="1"/>
  <c r="AA1837" i="1"/>
  <c r="Y1837" i="1"/>
  <c r="X1837" i="1"/>
  <c r="AA1836" i="1"/>
  <c r="Y1836" i="1"/>
  <c r="X1836" i="1"/>
  <c r="AA1833" i="1"/>
  <c r="Y1833" i="1"/>
  <c r="X1833" i="1"/>
  <c r="AA1832" i="1"/>
  <c r="Y1832" i="1"/>
  <c r="X1832" i="1"/>
  <c r="AA1831" i="1"/>
  <c r="Y1831" i="1"/>
  <c r="X1831" i="1"/>
  <c r="AA1830" i="1"/>
  <c r="Y1830" i="1"/>
  <c r="X1830" i="1"/>
  <c r="AA1829" i="1"/>
  <c r="Y1829" i="1"/>
  <c r="X1829" i="1"/>
  <c r="AA1828" i="1"/>
  <c r="Y1828" i="1"/>
  <c r="X1828" i="1"/>
  <c r="AA1826" i="1"/>
  <c r="Y1826" i="1"/>
  <c r="X1826" i="1"/>
  <c r="AA1825" i="1"/>
  <c r="Y1825" i="1"/>
  <c r="X1825" i="1"/>
  <c r="AA1824" i="1"/>
  <c r="Y1824" i="1"/>
  <c r="X1824" i="1"/>
  <c r="AA1823" i="1"/>
  <c r="Y1823" i="1"/>
  <c r="X1823" i="1"/>
  <c r="AA1822" i="1"/>
  <c r="Y1822" i="1"/>
  <c r="X1822" i="1"/>
  <c r="AA1821" i="1"/>
  <c r="Y1821" i="1"/>
  <c r="X1821" i="1"/>
  <c r="AA1819" i="1"/>
  <c r="Y1819" i="1"/>
  <c r="X1819" i="1"/>
  <c r="AA1818" i="1"/>
  <c r="Y1818" i="1"/>
  <c r="X1818" i="1"/>
  <c r="AA1817" i="1"/>
  <c r="Y1817" i="1"/>
  <c r="X1817" i="1"/>
  <c r="AA1816" i="1"/>
  <c r="Y1816" i="1"/>
  <c r="X1816" i="1"/>
  <c r="AA1815" i="1"/>
  <c r="Y1815" i="1"/>
  <c r="X1815" i="1"/>
  <c r="AA1814" i="1"/>
  <c r="Y1814" i="1"/>
  <c r="X1814" i="1"/>
  <c r="AA1813" i="1"/>
  <c r="Y1813" i="1"/>
  <c r="X1813" i="1"/>
  <c r="AA1812" i="1"/>
  <c r="Y1812" i="1"/>
  <c r="X1812" i="1"/>
  <c r="AA1810" i="1"/>
  <c r="Y1810" i="1"/>
  <c r="X1810" i="1"/>
  <c r="AA1809" i="1"/>
  <c r="Y1809" i="1"/>
  <c r="X1809" i="1"/>
  <c r="AA1808" i="1"/>
  <c r="Y1808" i="1"/>
  <c r="X1808" i="1"/>
  <c r="AA1807" i="1"/>
  <c r="Y1807" i="1"/>
  <c r="X1807" i="1"/>
  <c r="AA1806" i="1"/>
  <c r="Y1806" i="1"/>
  <c r="X1806" i="1"/>
  <c r="AA1805" i="1"/>
  <c r="Y1805" i="1"/>
  <c r="X1805" i="1"/>
  <c r="AA1804" i="1"/>
  <c r="Y1804" i="1"/>
  <c r="X1804" i="1"/>
  <c r="AA1802" i="1"/>
  <c r="Y1802" i="1"/>
  <c r="X1802" i="1"/>
  <c r="AA1801" i="1"/>
  <c r="Y1801" i="1"/>
  <c r="X1801" i="1"/>
  <c r="AA1800" i="1"/>
  <c r="Y1800" i="1"/>
  <c r="X1800" i="1"/>
  <c r="AA1799" i="1"/>
  <c r="Y1799" i="1"/>
  <c r="X1799" i="1"/>
  <c r="AA1798" i="1"/>
  <c r="Y1798" i="1"/>
  <c r="X1798" i="1"/>
  <c r="AA1797" i="1"/>
  <c r="Y1797" i="1"/>
  <c r="X1797" i="1"/>
  <c r="AA1796" i="1"/>
  <c r="Y1796" i="1"/>
  <c r="X1796" i="1"/>
  <c r="AA1794" i="1"/>
  <c r="Y1794" i="1"/>
  <c r="X1794" i="1"/>
  <c r="AA1793" i="1"/>
  <c r="Y1793" i="1"/>
  <c r="X1793" i="1"/>
  <c r="AA1792" i="1"/>
  <c r="Y1792" i="1"/>
  <c r="X1792" i="1"/>
  <c r="AA1791" i="1"/>
  <c r="Y1791" i="1"/>
  <c r="X1791" i="1"/>
  <c r="AA1790" i="1"/>
  <c r="Y1790" i="1"/>
  <c r="X1790" i="1"/>
  <c r="AA1789" i="1"/>
  <c r="Y1789" i="1"/>
  <c r="X1789" i="1"/>
  <c r="AA1788" i="1"/>
  <c r="Y1788" i="1"/>
  <c r="X1788" i="1"/>
  <c r="AA1787" i="1"/>
  <c r="Y1787" i="1"/>
  <c r="X1787" i="1"/>
  <c r="AA1786" i="1"/>
  <c r="Y1786" i="1"/>
  <c r="X1786" i="1"/>
  <c r="AA1785" i="1"/>
  <c r="Y1785" i="1"/>
  <c r="X1785" i="1"/>
  <c r="AA1783" i="1"/>
  <c r="Y1783" i="1"/>
  <c r="X1783" i="1"/>
  <c r="AA1782" i="1"/>
  <c r="Y1782" i="1"/>
  <c r="X1782" i="1"/>
  <c r="AA1781" i="1"/>
  <c r="Y1781" i="1"/>
  <c r="X1781" i="1"/>
  <c r="AA1780" i="1"/>
  <c r="Y1780" i="1"/>
  <c r="X1780" i="1"/>
  <c r="AA1779" i="1"/>
  <c r="Y1779" i="1"/>
  <c r="X1779" i="1"/>
  <c r="AA1778" i="1"/>
  <c r="Y1778" i="1"/>
  <c r="X1778" i="1"/>
  <c r="AA1776" i="1"/>
  <c r="Y1776" i="1"/>
  <c r="X1776" i="1"/>
  <c r="AA1775" i="1"/>
  <c r="Y1775" i="1"/>
  <c r="X1775" i="1"/>
  <c r="AA1774" i="1"/>
  <c r="Y1774" i="1"/>
  <c r="X1774" i="1"/>
  <c r="AA1773" i="1"/>
  <c r="Y1773" i="1"/>
  <c r="X1773" i="1"/>
  <c r="AA1772" i="1"/>
  <c r="Y1772" i="1"/>
  <c r="X1772" i="1"/>
  <c r="AA1771" i="1"/>
  <c r="Y1771" i="1"/>
  <c r="X1771" i="1"/>
  <c r="AA1770" i="1"/>
  <c r="Y1770" i="1"/>
  <c r="X1770" i="1"/>
  <c r="AA1769" i="1"/>
  <c r="Y1769" i="1"/>
  <c r="X1769" i="1"/>
  <c r="AA1767" i="1"/>
  <c r="Y1767" i="1"/>
  <c r="X1767" i="1"/>
  <c r="AA1766" i="1"/>
  <c r="Y1766" i="1"/>
  <c r="X1766" i="1"/>
  <c r="AA1765" i="1"/>
  <c r="Y1765" i="1"/>
  <c r="X1765" i="1"/>
  <c r="AA1764" i="1"/>
  <c r="Y1764" i="1"/>
  <c r="X1764" i="1"/>
  <c r="AA1763" i="1"/>
  <c r="Y1763" i="1"/>
  <c r="X1763" i="1"/>
  <c r="AA1762" i="1"/>
  <c r="Y1762" i="1"/>
  <c r="X1762" i="1"/>
  <c r="AA1761" i="1"/>
  <c r="Y1761" i="1"/>
  <c r="X1761" i="1"/>
  <c r="AA1760" i="1"/>
  <c r="Y1760" i="1"/>
  <c r="X1760" i="1"/>
  <c r="AA1758" i="1"/>
  <c r="Y1758" i="1"/>
  <c r="X1758" i="1"/>
  <c r="AA1757" i="1"/>
  <c r="Y1757" i="1"/>
  <c r="X1757" i="1"/>
  <c r="AA1756" i="1"/>
  <c r="Y1756" i="1"/>
  <c r="X1756" i="1"/>
  <c r="AA1755" i="1"/>
  <c r="Y1755" i="1"/>
  <c r="X1755" i="1"/>
  <c r="AA1754" i="1"/>
  <c r="Y1754" i="1"/>
  <c r="X1754" i="1"/>
  <c r="AA1752" i="1"/>
  <c r="Y1752" i="1"/>
  <c r="X1752" i="1"/>
  <c r="AA1751" i="1"/>
  <c r="Y1751" i="1"/>
  <c r="X1751" i="1"/>
  <c r="AA1750" i="1"/>
  <c r="Y1750" i="1"/>
  <c r="X1750" i="1"/>
  <c r="AA1749" i="1"/>
  <c r="Y1749" i="1"/>
  <c r="X1749" i="1"/>
  <c r="AA1748" i="1"/>
  <c r="Y1748" i="1"/>
  <c r="X1748" i="1"/>
  <c r="AA1745" i="1"/>
  <c r="Y1745" i="1"/>
  <c r="X1745" i="1"/>
  <c r="AA1744" i="1"/>
  <c r="Y1744" i="1"/>
  <c r="X1744" i="1"/>
  <c r="AA1743" i="1"/>
  <c r="Y1743" i="1"/>
  <c r="X1743" i="1"/>
  <c r="AA1742" i="1"/>
  <c r="Y1742" i="1"/>
  <c r="X1742" i="1"/>
  <c r="AA1740" i="1"/>
  <c r="Y1740" i="1"/>
  <c r="X1740" i="1"/>
  <c r="AA1739" i="1"/>
  <c r="Y1739" i="1"/>
  <c r="X1739" i="1"/>
  <c r="AA1738" i="1"/>
  <c r="Y1738" i="1"/>
  <c r="X1738" i="1"/>
  <c r="AA1737" i="1"/>
  <c r="Y1737" i="1"/>
  <c r="X1737" i="1"/>
  <c r="AA1736" i="1"/>
  <c r="Y1736" i="1"/>
  <c r="X1736" i="1"/>
  <c r="AA1735" i="1"/>
  <c r="Y1735" i="1"/>
  <c r="X1735" i="1"/>
  <c r="AA1734" i="1"/>
  <c r="Y1734" i="1"/>
  <c r="X1734" i="1"/>
  <c r="AA1733" i="1"/>
  <c r="Y1733" i="1"/>
  <c r="X1733" i="1"/>
  <c r="AA1732" i="1"/>
  <c r="Y1732" i="1"/>
  <c r="X1732" i="1"/>
  <c r="AA1731" i="1"/>
  <c r="Y1731" i="1"/>
  <c r="X1731" i="1"/>
  <c r="AA1728" i="1"/>
  <c r="Y1728" i="1"/>
  <c r="X1728" i="1"/>
  <c r="AA1727" i="1"/>
  <c r="Y1727" i="1"/>
  <c r="X1727" i="1"/>
  <c r="AA1726" i="1"/>
  <c r="Y1726" i="1"/>
  <c r="X1726" i="1"/>
  <c r="AA1725" i="1"/>
  <c r="Y1725" i="1"/>
  <c r="X1725" i="1"/>
  <c r="AA1724" i="1"/>
  <c r="Y1724" i="1"/>
  <c r="X1724" i="1"/>
  <c r="AA1723" i="1"/>
  <c r="Y1723" i="1"/>
  <c r="X1723" i="1"/>
  <c r="AA1721" i="1"/>
  <c r="Y1721" i="1"/>
  <c r="X1721" i="1"/>
  <c r="AA1720" i="1"/>
  <c r="Y1720" i="1"/>
  <c r="X1720" i="1"/>
  <c r="AA1719" i="1"/>
  <c r="Y1719" i="1"/>
  <c r="X1719" i="1"/>
  <c r="AA1718" i="1"/>
  <c r="Y1718" i="1"/>
  <c r="X1718" i="1"/>
  <c r="AA1716" i="1"/>
  <c r="Y1716" i="1"/>
  <c r="X1716" i="1"/>
  <c r="AA1715" i="1"/>
  <c r="Y1715" i="1"/>
  <c r="X1715" i="1"/>
  <c r="AA1714" i="1"/>
  <c r="Y1714" i="1"/>
  <c r="X1714" i="1"/>
  <c r="AA1713" i="1"/>
  <c r="Y1713" i="1"/>
  <c r="X1713" i="1"/>
  <c r="AA1712" i="1"/>
  <c r="Y1712" i="1"/>
  <c r="X1712" i="1"/>
  <c r="AA1711" i="1"/>
  <c r="Y1711" i="1"/>
  <c r="X1711" i="1"/>
  <c r="AA1710" i="1"/>
  <c r="Y1710" i="1"/>
  <c r="X1710" i="1"/>
  <c r="AA1708" i="1"/>
  <c r="Y1708" i="1"/>
  <c r="X1708" i="1"/>
  <c r="AA1707" i="1"/>
  <c r="Y1707" i="1"/>
  <c r="X1707" i="1"/>
  <c r="AA1706" i="1"/>
  <c r="Y1706" i="1"/>
  <c r="X1706" i="1"/>
  <c r="AA1705" i="1"/>
  <c r="Y1705" i="1"/>
  <c r="X1705" i="1"/>
  <c r="AA1704" i="1"/>
  <c r="Y1704" i="1"/>
  <c r="X1704" i="1"/>
  <c r="AA1703" i="1"/>
  <c r="Y1703" i="1"/>
  <c r="X1703" i="1"/>
  <c r="AA1702" i="1"/>
  <c r="Y1702" i="1"/>
  <c r="X1702" i="1"/>
  <c r="AA1701" i="1"/>
  <c r="Y1701" i="1"/>
  <c r="X1701" i="1"/>
  <c r="AA1700" i="1"/>
  <c r="Y1700" i="1"/>
  <c r="X1700" i="1"/>
  <c r="AA1699" i="1"/>
  <c r="Y1699" i="1"/>
  <c r="X1699" i="1"/>
  <c r="AA1698" i="1"/>
  <c r="Y1698" i="1"/>
  <c r="X1698" i="1"/>
  <c r="AA1697" i="1"/>
  <c r="Y1697" i="1"/>
  <c r="X1697" i="1"/>
  <c r="AA1695" i="1"/>
  <c r="Y1695" i="1"/>
  <c r="X1695" i="1"/>
  <c r="AA1694" i="1"/>
  <c r="Y1694" i="1"/>
  <c r="X1694" i="1"/>
  <c r="AA1693" i="1"/>
  <c r="Y1693" i="1"/>
  <c r="X1693" i="1"/>
  <c r="AA1692" i="1"/>
  <c r="Y1692" i="1"/>
  <c r="X1692" i="1"/>
  <c r="AA1691" i="1"/>
  <c r="Y1691" i="1"/>
  <c r="X1691" i="1"/>
  <c r="AA1690" i="1"/>
  <c r="Y1690" i="1"/>
  <c r="X1690" i="1"/>
  <c r="AA1687" i="1"/>
  <c r="Y1687" i="1"/>
  <c r="X1687" i="1"/>
  <c r="AA1686" i="1"/>
  <c r="Y1686" i="1"/>
  <c r="X1686" i="1"/>
  <c r="AA1685" i="1"/>
  <c r="Y1685" i="1"/>
  <c r="X1685" i="1"/>
  <c r="AA1684" i="1"/>
  <c r="Y1684" i="1"/>
  <c r="X1684" i="1"/>
  <c r="AA1680" i="1"/>
  <c r="Y1680" i="1"/>
  <c r="X1680" i="1"/>
  <c r="AA1679" i="1"/>
  <c r="Y1679" i="1"/>
  <c r="X1679" i="1"/>
  <c r="AA1678" i="1"/>
  <c r="Y1678" i="1"/>
  <c r="X1678" i="1"/>
  <c r="AA1676" i="1"/>
  <c r="Y1676" i="1"/>
  <c r="X1676" i="1"/>
  <c r="AA1675" i="1"/>
  <c r="Y1675" i="1"/>
  <c r="X1675" i="1"/>
  <c r="AA1674" i="1"/>
  <c r="Y1674" i="1"/>
  <c r="X1674" i="1"/>
  <c r="AA1673" i="1"/>
  <c r="Y1673" i="1"/>
  <c r="X1673" i="1"/>
  <c r="AA1672" i="1"/>
  <c r="Y1672" i="1"/>
  <c r="X1672" i="1"/>
  <c r="AA1671" i="1"/>
  <c r="Y1671" i="1"/>
  <c r="X1671" i="1"/>
  <c r="AA1670" i="1"/>
  <c r="Y1670" i="1"/>
  <c r="X1670" i="1"/>
  <c r="AA1668" i="1"/>
  <c r="Y1668" i="1"/>
  <c r="X1668" i="1"/>
  <c r="AA1667" i="1"/>
  <c r="Y1667" i="1"/>
  <c r="X1667" i="1"/>
  <c r="AA1666" i="1"/>
  <c r="Y1666" i="1"/>
  <c r="X1666" i="1"/>
  <c r="AA1665" i="1"/>
  <c r="Y1665" i="1"/>
  <c r="X1665" i="1"/>
  <c r="AA1664" i="1"/>
  <c r="Y1664" i="1"/>
  <c r="X1664" i="1"/>
  <c r="AA1663" i="1"/>
  <c r="Y1663" i="1"/>
  <c r="X1663" i="1"/>
  <c r="AA1662" i="1"/>
  <c r="Y1662" i="1"/>
  <c r="X1662" i="1"/>
  <c r="AA1660" i="1"/>
  <c r="Y1660" i="1"/>
  <c r="X1660" i="1"/>
  <c r="AA1659" i="1"/>
  <c r="Y1659" i="1"/>
  <c r="X1659" i="1"/>
  <c r="AA1658" i="1"/>
  <c r="Y1658" i="1"/>
  <c r="X1658" i="1"/>
  <c r="AA1657" i="1"/>
  <c r="Y1657" i="1"/>
  <c r="X1657" i="1"/>
  <c r="AA1656" i="1"/>
  <c r="Y1656" i="1"/>
  <c r="X1656" i="1"/>
  <c r="AA1652" i="1"/>
  <c r="Y1652" i="1"/>
  <c r="X1652" i="1"/>
  <c r="AA1651" i="1"/>
  <c r="Y1651" i="1"/>
  <c r="X1651" i="1"/>
  <c r="AA1650" i="1"/>
  <c r="Y1650" i="1"/>
  <c r="X1650" i="1"/>
  <c r="AA1649" i="1"/>
  <c r="Y1649" i="1"/>
  <c r="X1649" i="1"/>
  <c r="AA1648" i="1"/>
  <c r="Y1648" i="1"/>
  <c r="X1648" i="1"/>
  <c r="AA1647" i="1"/>
  <c r="Y1647" i="1"/>
  <c r="X1647" i="1"/>
  <c r="AA1645" i="1"/>
  <c r="Y1645" i="1"/>
  <c r="X1645" i="1"/>
  <c r="AA1644" i="1"/>
  <c r="Y1644" i="1"/>
  <c r="X1644" i="1"/>
  <c r="AA1643" i="1"/>
  <c r="Y1643" i="1"/>
  <c r="X1643" i="1"/>
  <c r="AA1642" i="1"/>
  <c r="Y1642" i="1"/>
  <c r="X1642" i="1"/>
  <c r="AA1641" i="1"/>
  <c r="Y1641" i="1"/>
  <c r="X1641" i="1"/>
  <c r="AA1640" i="1"/>
  <c r="Y1640" i="1"/>
  <c r="X1640" i="1"/>
  <c r="AA1639" i="1"/>
  <c r="Y1639" i="1"/>
  <c r="X1639" i="1"/>
  <c r="AA1637" i="1"/>
  <c r="Y1637" i="1"/>
  <c r="X1637" i="1"/>
  <c r="AA1636" i="1"/>
  <c r="Y1636" i="1"/>
  <c r="X1636" i="1"/>
  <c r="AA1635" i="1"/>
  <c r="Y1635" i="1"/>
  <c r="X1635" i="1"/>
  <c r="AA1634" i="1"/>
  <c r="Y1634" i="1"/>
  <c r="X1634" i="1"/>
  <c r="AA1633" i="1"/>
  <c r="Y1633" i="1"/>
  <c r="X1633" i="1"/>
  <c r="AA1631" i="1"/>
  <c r="Y1631" i="1"/>
  <c r="X1631" i="1"/>
  <c r="AA1628" i="1"/>
  <c r="Y1628" i="1"/>
  <c r="X1628" i="1"/>
  <c r="AA1627" i="1"/>
  <c r="Y1627" i="1"/>
  <c r="X1627" i="1"/>
  <c r="AA1626" i="1"/>
  <c r="Y1626" i="1"/>
  <c r="X1626" i="1"/>
  <c r="AA1625" i="1"/>
  <c r="Y1625" i="1"/>
  <c r="X1625" i="1"/>
  <c r="AA1624" i="1"/>
  <c r="Y1624" i="1"/>
  <c r="X1624" i="1"/>
  <c r="AA1623" i="1"/>
  <c r="Y1623" i="1"/>
  <c r="X1623" i="1"/>
  <c r="AA1622" i="1"/>
  <c r="Y1622" i="1"/>
  <c r="X1622" i="1"/>
  <c r="AA1618" i="1"/>
  <c r="Y1618" i="1"/>
  <c r="X1618" i="1"/>
  <c r="AA1617" i="1"/>
  <c r="Y1617" i="1"/>
  <c r="X1617" i="1"/>
  <c r="AA1616" i="1"/>
  <c r="Y1616" i="1"/>
  <c r="X1616" i="1"/>
  <c r="AA1615" i="1"/>
  <c r="Y1615" i="1"/>
  <c r="X1615" i="1"/>
  <c r="AA1614" i="1"/>
  <c r="Y1614" i="1"/>
  <c r="X1614" i="1"/>
  <c r="AA1613" i="1"/>
  <c r="Y1613" i="1"/>
  <c r="X1613" i="1"/>
  <c r="AA1612" i="1"/>
  <c r="Y1612" i="1"/>
  <c r="X1612" i="1"/>
  <c r="AA1611" i="1"/>
  <c r="Y1611" i="1"/>
  <c r="X1611" i="1"/>
  <c r="AA1608" i="1"/>
  <c r="Y1608" i="1"/>
  <c r="X1608" i="1"/>
  <c r="AA1607" i="1"/>
  <c r="Y1607" i="1"/>
  <c r="X1607" i="1"/>
  <c r="AA1606" i="1"/>
  <c r="Y1606" i="1"/>
  <c r="X1606" i="1"/>
  <c r="AA1605" i="1"/>
  <c r="Y1605" i="1"/>
  <c r="X1605" i="1"/>
  <c r="AA1604" i="1"/>
  <c r="Y1604" i="1"/>
  <c r="X1604" i="1"/>
  <c r="AA1603" i="1"/>
  <c r="Y1603" i="1"/>
  <c r="X1603" i="1"/>
  <c r="AA1602" i="1"/>
  <c r="Y1602" i="1"/>
  <c r="X1602" i="1"/>
  <c r="AA1601" i="1"/>
  <c r="Y1601" i="1"/>
  <c r="X1601" i="1"/>
  <c r="AA1600" i="1"/>
  <c r="Y1600" i="1"/>
  <c r="X1600" i="1"/>
  <c r="AA1598" i="1"/>
  <c r="Y1598" i="1"/>
  <c r="X1598" i="1"/>
  <c r="AA1597" i="1"/>
  <c r="Y1597" i="1"/>
  <c r="X1597" i="1"/>
  <c r="AA1596" i="1"/>
  <c r="Y1596" i="1"/>
  <c r="X1596" i="1"/>
  <c r="AA1595" i="1"/>
  <c r="Y1595" i="1"/>
  <c r="X1595" i="1"/>
  <c r="AA1594" i="1"/>
  <c r="Y1594" i="1"/>
  <c r="X1594" i="1"/>
  <c r="AA1593" i="1"/>
  <c r="Y1593" i="1"/>
  <c r="X1593" i="1"/>
  <c r="AA1590" i="1"/>
  <c r="Y1590" i="1"/>
  <c r="X1590" i="1"/>
  <c r="AA1589" i="1"/>
  <c r="Y1589" i="1"/>
  <c r="X1589" i="1"/>
  <c r="AA1588" i="1"/>
  <c r="Y1588" i="1"/>
  <c r="X1588" i="1"/>
  <c r="AA1587" i="1"/>
  <c r="Y1587" i="1"/>
  <c r="X1587" i="1"/>
  <c r="AA1586" i="1"/>
  <c r="Y1586" i="1"/>
  <c r="X1586" i="1"/>
  <c r="AA1585" i="1"/>
  <c r="Y1585" i="1"/>
  <c r="X1585" i="1"/>
  <c r="AA1584" i="1"/>
  <c r="Y1584" i="1"/>
  <c r="X1584" i="1"/>
  <c r="AA1581" i="1"/>
  <c r="Y1581" i="1"/>
  <c r="X1581" i="1"/>
  <c r="AA1580" i="1"/>
  <c r="Y1580" i="1"/>
  <c r="X1580" i="1"/>
  <c r="AA1579" i="1"/>
  <c r="Y1579" i="1"/>
  <c r="X1579" i="1"/>
  <c r="AA1578" i="1"/>
  <c r="Y1578" i="1"/>
  <c r="X1578" i="1"/>
  <c r="AA1577" i="1"/>
  <c r="Y1577" i="1"/>
  <c r="X1577" i="1"/>
  <c r="AA1576" i="1"/>
  <c r="Y1576" i="1"/>
  <c r="X1576" i="1"/>
  <c r="AA1575" i="1"/>
  <c r="Y1575" i="1"/>
  <c r="X1575" i="1"/>
  <c r="AA1574" i="1"/>
  <c r="Y1574" i="1"/>
  <c r="X1574" i="1"/>
  <c r="AA1571" i="1"/>
  <c r="Y1571" i="1"/>
  <c r="X1571" i="1"/>
  <c r="AA1570" i="1"/>
  <c r="Y1570" i="1"/>
  <c r="X1570" i="1"/>
  <c r="AA1569" i="1"/>
  <c r="Y1569" i="1"/>
  <c r="X1569" i="1"/>
  <c r="AA1568" i="1"/>
  <c r="Y1568" i="1"/>
  <c r="X1568" i="1"/>
  <c r="AA1567" i="1"/>
  <c r="Y1567" i="1"/>
  <c r="X1567" i="1"/>
  <c r="AA1566" i="1"/>
  <c r="Y1566" i="1"/>
  <c r="X1566" i="1"/>
  <c r="AA1563" i="1"/>
  <c r="Y1563" i="1"/>
  <c r="X1563" i="1"/>
  <c r="AA1562" i="1"/>
  <c r="Y1562" i="1"/>
  <c r="X1562" i="1"/>
  <c r="AA1561" i="1"/>
  <c r="Y1561" i="1"/>
  <c r="X1561" i="1"/>
  <c r="AA1560" i="1"/>
  <c r="Y1560" i="1"/>
  <c r="X1560" i="1"/>
  <c r="AA1559" i="1"/>
  <c r="Y1559" i="1"/>
  <c r="X1559" i="1"/>
  <c r="AA1558" i="1"/>
  <c r="Y1558" i="1"/>
  <c r="X1558" i="1"/>
  <c r="AA1556" i="1"/>
  <c r="Y1556" i="1"/>
  <c r="X1556" i="1"/>
  <c r="AA1555" i="1"/>
  <c r="Y1555" i="1"/>
  <c r="X1555" i="1"/>
  <c r="AA1554" i="1"/>
  <c r="Y1554" i="1"/>
  <c r="X1554" i="1"/>
  <c r="AA1553" i="1"/>
  <c r="Y1553" i="1"/>
  <c r="X1553" i="1"/>
  <c r="AA1552" i="1"/>
  <c r="Y1552" i="1"/>
  <c r="X1552" i="1"/>
  <c r="AA1551" i="1"/>
  <c r="Y1551" i="1"/>
  <c r="X1551" i="1"/>
  <c r="AA1550" i="1"/>
  <c r="Y1550" i="1"/>
  <c r="X1550" i="1"/>
  <c r="AA1549" i="1"/>
  <c r="Y1549" i="1"/>
  <c r="X1549" i="1"/>
  <c r="AA1546" i="1"/>
  <c r="Y1546" i="1"/>
  <c r="X1546" i="1"/>
  <c r="AA1545" i="1"/>
  <c r="Y1545" i="1"/>
  <c r="X1545" i="1"/>
  <c r="AA1544" i="1"/>
  <c r="Y1544" i="1"/>
  <c r="X1544" i="1"/>
  <c r="AA1543" i="1"/>
  <c r="Y1543" i="1"/>
  <c r="X1543" i="1"/>
  <c r="AA1542" i="1"/>
  <c r="Y1542" i="1"/>
  <c r="X1542" i="1"/>
  <c r="AA1540" i="1"/>
  <c r="Y1540" i="1"/>
  <c r="X1540" i="1"/>
  <c r="AA1536" i="1"/>
  <c r="Y1536" i="1"/>
  <c r="X1536" i="1"/>
  <c r="AA1535" i="1"/>
  <c r="Y1535" i="1"/>
  <c r="X1535" i="1"/>
  <c r="AA1534" i="1"/>
  <c r="Y1534" i="1"/>
  <c r="X1534" i="1"/>
  <c r="AA1533" i="1"/>
  <c r="Y1533" i="1"/>
  <c r="X1533" i="1"/>
  <c r="AA1532" i="1"/>
  <c r="Y1532" i="1"/>
  <c r="X1532" i="1"/>
  <c r="AA1531" i="1"/>
  <c r="Y1531" i="1"/>
  <c r="X1531" i="1"/>
  <c r="AA1530" i="1"/>
  <c r="Y1530" i="1"/>
  <c r="X1530" i="1"/>
  <c r="AA1529" i="1"/>
  <c r="Y1529" i="1"/>
  <c r="X1529" i="1"/>
  <c r="AA1528" i="1"/>
  <c r="Y1528" i="1"/>
  <c r="X1528" i="1"/>
  <c r="AA1526" i="1"/>
  <c r="Y1526" i="1"/>
  <c r="X1526" i="1"/>
  <c r="AA1525" i="1"/>
  <c r="Y1525" i="1"/>
  <c r="X1525" i="1"/>
  <c r="AA1524" i="1"/>
  <c r="Y1524" i="1"/>
  <c r="X1524" i="1"/>
  <c r="AA1523" i="1"/>
  <c r="Y1523" i="1"/>
  <c r="X1523" i="1"/>
  <c r="AA1522" i="1"/>
  <c r="Y1522" i="1"/>
  <c r="X1522" i="1"/>
  <c r="AA1519" i="1"/>
  <c r="Y1519" i="1"/>
  <c r="X1519" i="1"/>
  <c r="AA1518" i="1"/>
  <c r="Y1518" i="1"/>
  <c r="X1518" i="1"/>
  <c r="AA1517" i="1"/>
  <c r="Y1517" i="1"/>
  <c r="X1517" i="1"/>
  <c r="AA1516" i="1"/>
  <c r="Y1516" i="1"/>
  <c r="X1516" i="1"/>
  <c r="AA1515" i="1"/>
  <c r="Y1515" i="1"/>
  <c r="X1515" i="1"/>
  <c r="AA1514" i="1"/>
  <c r="Y1514" i="1"/>
  <c r="X1514" i="1"/>
  <c r="AA1513" i="1"/>
  <c r="Y1513" i="1"/>
  <c r="X1513" i="1"/>
  <c r="AA1512" i="1"/>
  <c r="Y1512" i="1"/>
  <c r="X1512" i="1"/>
  <c r="AA1509" i="1"/>
  <c r="Y1509" i="1"/>
  <c r="X1509" i="1"/>
  <c r="AA1508" i="1"/>
  <c r="Y1508" i="1"/>
  <c r="X1508" i="1"/>
  <c r="AA1507" i="1"/>
  <c r="Y1507" i="1"/>
  <c r="X1507" i="1"/>
  <c r="AA1506" i="1"/>
  <c r="Y1506" i="1"/>
  <c r="X1506" i="1"/>
  <c r="AA1505" i="1"/>
  <c r="Y1505" i="1"/>
  <c r="X1505" i="1"/>
  <c r="AA1504" i="1"/>
  <c r="Y1504" i="1"/>
  <c r="X1504" i="1"/>
  <c r="AA1503" i="1"/>
  <c r="Y1503" i="1"/>
  <c r="X1503" i="1"/>
  <c r="AA1502" i="1"/>
  <c r="Y1502" i="1"/>
  <c r="X1502" i="1"/>
  <c r="AA1499" i="1"/>
  <c r="Y1499" i="1"/>
  <c r="X1499" i="1"/>
  <c r="AA1498" i="1"/>
  <c r="Y1498" i="1"/>
  <c r="X1498" i="1"/>
  <c r="AA1497" i="1"/>
  <c r="Y1497" i="1"/>
  <c r="X1497" i="1"/>
  <c r="AA1496" i="1"/>
  <c r="Y1496" i="1"/>
  <c r="X1496" i="1"/>
  <c r="AA1495" i="1"/>
  <c r="Y1495" i="1"/>
  <c r="X1495" i="1"/>
  <c r="AA1494" i="1"/>
  <c r="Y1494" i="1"/>
  <c r="X1494" i="1"/>
  <c r="AA1493" i="1"/>
  <c r="Y1493" i="1"/>
  <c r="X1493" i="1"/>
  <c r="AA1490" i="1"/>
  <c r="Y1490" i="1"/>
  <c r="X1490" i="1"/>
  <c r="AA1489" i="1"/>
  <c r="Y1489" i="1"/>
  <c r="X1489" i="1"/>
  <c r="AA1488" i="1"/>
  <c r="Y1488" i="1"/>
  <c r="X1488" i="1"/>
  <c r="AA1487" i="1"/>
  <c r="Y1487" i="1"/>
  <c r="X1487" i="1"/>
  <c r="AA1486" i="1"/>
  <c r="Y1486" i="1"/>
  <c r="X1486" i="1"/>
  <c r="AA1483" i="1"/>
  <c r="Y1483" i="1"/>
  <c r="X1483" i="1"/>
  <c r="AA1482" i="1"/>
  <c r="Y1482" i="1"/>
  <c r="X1482" i="1"/>
  <c r="AA1481" i="1"/>
  <c r="Y1481" i="1"/>
  <c r="X1481" i="1"/>
  <c r="AA1480" i="1"/>
  <c r="Y1480" i="1"/>
  <c r="X1480" i="1"/>
  <c r="AA1479" i="1"/>
  <c r="Y1479" i="1"/>
  <c r="X1479" i="1"/>
  <c r="AA1478" i="1"/>
  <c r="Y1478" i="1"/>
  <c r="X1478" i="1"/>
  <c r="AA1477" i="1"/>
  <c r="Y1477" i="1"/>
  <c r="X1477" i="1"/>
  <c r="AA1476" i="1"/>
  <c r="Y1476" i="1"/>
  <c r="X1476" i="1"/>
  <c r="AA1472" i="1"/>
  <c r="Y1472" i="1"/>
  <c r="X1472" i="1"/>
  <c r="AA1471" i="1"/>
  <c r="Y1471" i="1"/>
  <c r="X1471" i="1"/>
  <c r="AA1470" i="1"/>
  <c r="Y1470" i="1"/>
  <c r="X1470" i="1"/>
  <c r="AA1469" i="1"/>
  <c r="Y1469" i="1"/>
  <c r="X1469" i="1"/>
  <c r="AA1467" i="1"/>
  <c r="Y1467" i="1"/>
  <c r="X1467" i="1"/>
  <c r="AA1466" i="1"/>
  <c r="Y1466" i="1"/>
  <c r="X1466" i="1"/>
  <c r="AA1465" i="1"/>
  <c r="Y1465" i="1"/>
  <c r="X1465" i="1"/>
  <c r="AA1464" i="1"/>
  <c r="Y1464" i="1"/>
  <c r="X1464" i="1"/>
  <c r="AA1463" i="1"/>
  <c r="Y1463" i="1"/>
  <c r="X1463" i="1"/>
  <c r="AA1462" i="1"/>
  <c r="Y1462" i="1"/>
  <c r="X1462" i="1"/>
  <c r="AA1460" i="1"/>
  <c r="Y1460" i="1"/>
  <c r="X1460" i="1"/>
  <c r="AA1459" i="1"/>
  <c r="Y1459" i="1"/>
  <c r="X1459" i="1"/>
  <c r="AA1458" i="1"/>
  <c r="Y1458" i="1"/>
  <c r="X1458" i="1"/>
  <c r="AA1457" i="1"/>
  <c r="Y1457" i="1"/>
  <c r="X1457" i="1"/>
  <c r="AA1456" i="1"/>
  <c r="Y1456" i="1"/>
  <c r="X1456" i="1"/>
  <c r="AA1455" i="1"/>
  <c r="Y1455" i="1"/>
  <c r="X1455" i="1"/>
  <c r="AA1454" i="1"/>
  <c r="Y1454" i="1"/>
  <c r="X1454" i="1"/>
  <c r="AA1453" i="1"/>
  <c r="Y1453" i="1"/>
  <c r="X1453" i="1"/>
  <c r="AA1452" i="1"/>
  <c r="Y1452" i="1"/>
  <c r="X1452" i="1"/>
  <c r="AA1449" i="1"/>
  <c r="Y1449" i="1"/>
  <c r="X1449" i="1"/>
  <c r="AA1448" i="1"/>
  <c r="Y1448" i="1"/>
  <c r="X1448" i="1"/>
  <c r="AA1447" i="1"/>
  <c r="Y1447" i="1"/>
  <c r="X1447" i="1"/>
  <c r="AA1446" i="1"/>
  <c r="Y1446" i="1"/>
  <c r="X1446" i="1"/>
  <c r="AA1445" i="1"/>
  <c r="Y1445" i="1"/>
  <c r="X1445" i="1"/>
  <c r="AA1444" i="1"/>
  <c r="Y1444" i="1"/>
  <c r="X1444" i="1"/>
  <c r="AA1441" i="1"/>
  <c r="Y1441" i="1"/>
  <c r="X1441" i="1"/>
  <c r="AA1440" i="1"/>
  <c r="Y1440" i="1"/>
  <c r="X1440" i="1"/>
  <c r="AA1439" i="1"/>
  <c r="Y1439" i="1"/>
  <c r="X1439" i="1"/>
  <c r="AA1438" i="1"/>
  <c r="Y1438" i="1"/>
  <c r="X1438" i="1"/>
  <c r="AA1437" i="1"/>
  <c r="Y1437" i="1"/>
  <c r="X1437" i="1"/>
  <c r="AA1436" i="1"/>
  <c r="Y1436" i="1"/>
  <c r="X1436" i="1"/>
  <c r="AA1435" i="1"/>
  <c r="Y1435" i="1"/>
  <c r="X1435" i="1"/>
  <c r="AA1432" i="1"/>
  <c r="Y1432" i="1"/>
  <c r="X1432" i="1"/>
  <c r="AA1431" i="1"/>
  <c r="Y1431" i="1"/>
  <c r="X1431" i="1"/>
  <c r="AA1430" i="1"/>
  <c r="Y1430" i="1"/>
  <c r="X1430" i="1"/>
  <c r="AA1429" i="1"/>
  <c r="Y1429" i="1"/>
  <c r="X1429" i="1"/>
  <c r="AA1428" i="1"/>
  <c r="Y1428" i="1"/>
  <c r="X1428" i="1"/>
  <c r="AA1427" i="1"/>
  <c r="Y1427" i="1"/>
  <c r="X1427" i="1"/>
  <c r="AA1426" i="1"/>
  <c r="Y1426" i="1"/>
  <c r="X1426" i="1"/>
  <c r="AA1423" i="1"/>
  <c r="Y1423" i="1"/>
  <c r="X1423" i="1"/>
  <c r="AA1422" i="1"/>
  <c r="Y1422" i="1"/>
  <c r="X1422" i="1"/>
  <c r="AA1421" i="1"/>
  <c r="Y1421" i="1"/>
  <c r="X1421" i="1"/>
  <c r="AA1420" i="1"/>
  <c r="Y1420" i="1"/>
  <c r="X1420" i="1"/>
  <c r="AA1419" i="1"/>
  <c r="Y1419" i="1"/>
  <c r="X1419" i="1"/>
  <c r="AA1416" i="1"/>
  <c r="Y1416" i="1"/>
  <c r="X1416" i="1"/>
  <c r="AA1415" i="1"/>
  <c r="Y1415" i="1"/>
  <c r="X1415" i="1"/>
  <c r="AA1414" i="1"/>
  <c r="Y1414" i="1"/>
  <c r="X1414" i="1"/>
  <c r="AA1413" i="1"/>
  <c r="Y1413" i="1"/>
  <c r="X1413" i="1"/>
  <c r="AA1412" i="1"/>
  <c r="Y1412" i="1"/>
  <c r="X1412" i="1"/>
  <c r="AA1411" i="1"/>
  <c r="Y1411" i="1"/>
  <c r="X1411" i="1"/>
  <c r="AA1407" i="1"/>
  <c r="Y1407" i="1"/>
  <c r="X1407" i="1"/>
  <c r="AA1406" i="1"/>
  <c r="Y1406" i="1"/>
  <c r="X1406" i="1"/>
  <c r="AA1405" i="1"/>
  <c r="Y1405" i="1"/>
  <c r="X1405" i="1"/>
  <c r="AA1404" i="1"/>
  <c r="Y1404" i="1"/>
  <c r="X1404" i="1"/>
  <c r="AA1403" i="1"/>
  <c r="Y1403" i="1"/>
  <c r="X1403" i="1"/>
  <c r="AA1401" i="1"/>
  <c r="Y1401" i="1"/>
  <c r="X1401" i="1"/>
  <c r="AA1398" i="1"/>
  <c r="Y1398" i="1"/>
  <c r="X1398" i="1"/>
  <c r="AA1397" i="1"/>
  <c r="Y1397" i="1"/>
  <c r="X1397" i="1"/>
  <c r="AA1396" i="1"/>
  <c r="Y1396" i="1"/>
  <c r="X1396" i="1"/>
  <c r="AA1395" i="1"/>
  <c r="Y1395" i="1"/>
  <c r="X1395" i="1"/>
  <c r="AA1394" i="1"/>
  <c r="Y1394" i="1"/>
  <c r="X1394" i="1"/>
  <c r="AA1392" i="1"/>
  <c r="Y1392" i="1"/>
  <c r="X1392" i="1"/>
  <c r="AA1391" i="1"/>
  <c r="Y1391" i="1"/>
  <c r="X1391" i="1"/>
  <c r="AA1390" i="1"/>
  <c r="Y1390" i="1"/>
  <c r="X1390" i="1"/>
  <c r="AA1389" i="1"/>
  <c r="Y1389" i="1"/>
  <c r="X1389" i="1"/>
  <c r="AA1388" i="1"/>
  <c r="Y1388" i="1"/>
  <c r="X1388" i="1"/>
  <c r="AA1387" i="1"/>
  <c r="Y1387" i="1"/>
  <c r="X1387" i="1"/>
  <c r="AA1386" i="1"/>
  <c r="Y1386" i="1"/>
  <c r="X1386" i="1"/>
  <c r="AA1384" i="1"/>
  <c r="Y1384" i="1"/>
  <c r="X1384" i="1"/>
  <c r="AA1383" i="1"/>
  <c r="Y1383" i="1"/>
  <c r="X1383" i="1"/>
  <c r="AA1382" i="1"/>
  <c r="Y1382" i="1"/>
  <c r="X1382" i="1"/>
  <c r="AA1381" i="1"/>
  <c r="Y1381" i="1"/>
  <c r="X1381" i="1"/>
  <c r="AA1377" i="1"/>
  <c r="Y1377" i="1"/>
  <c r="X1377" i="1"/>
  <c r="AA1376" i="1"/>
  <c r="Y1376" i="1"/>
  <c r="X1376" i="1"/>
  <c r="AA1375" i="1"/>
  <c r="Y1375" i="1"/>
  <c r="X1375" i="1"/>
  <c r="AA1374" i="1"/>
  <c r="Y1374" i="1"/>
  <c r="X1374" i="1"/>
  <c r="AA1373" i="1"/>
  <c r="Y1373" i="1"/>
  <c r="X1373" i="1"/>
  <c r="AA1372" i="1"/>
  <c r="Y1372" i="1"/>
  <c r="X1372" i="1"/>
  <c r="AA1371" i="1"/>
  <c r="Y1371" i="1"/>
  <c r="X1371" i="1"/>
  <c r="AA1370" i="1"/>
  <c r="Y1370" i="1"/>
  <c r="X1370" i="1"/>
  <c r="AA1368" i="1"/>
  <c r="Y1368" i="1"/>
  <c r="X1368" i="1"/>
  <c r="AA1367" i="1"/>
  <c r="Y1367" i="1"/>
  <c r="X1367" i="1"/>
  <c r="AA1366" i="1"/>
  <c r="Y1366" i="1"/>
  <c r="X1366" i="1"/>
  <c r="AA1365" i="1"/>
  <c r="Y1365" i="1"/>
  <c r="X1365" i="1"/>
  <c r="AA1364" i="1"/>
  <c r="Y1364" i="1"/>
  <c r="X1364" i="1"/>
  <c r="AA1363" i="1"/>
  <c r="Y1363" i="1"/>
  <c r="X1363" i="1"/>
  <c r="AA1360" i="1"/>
  <c r="Y1360" i="1"/>
  <c r="X1360" i="1"/>
  <c r="AA1359" i="1"/>
  <c r="Y1359" i="1"/>
  <c r="X1359" i="1"/>
  <c r="AA1358" i="1"/>
  <c r="Y1358" i="1"/>
  <c r="X1358" i="1"/>
  <c r="AA1357" i="1"/>
  <c r="Y1357" i="1"/>
  <c r="X1357" i="1"/>
  <c r="AA1356" i="1"/>
  <c r="Y1356" i="1"/>
  <c r="X1356" i="1"/>
  <c r="AA1355" i="1"/>
  <c r="Y1355" i="1"/>
  <c r="X1355" i="1"/>
  <c r="AA1354" i="1"/>
  <c r="Y1354" i="1"/>
  <c r="X1354" i="1"/>
  <c r="AA1353" i="1"/>
  <c r="Y1353" i="1"/>
  <c r="X1353" i="1"/>
  <c r="AA1351" i="1"/>
  <c r="Y1351" i="1"/>
  <c r="X1351" i="1"/>
  <c r="AA1350" i="1"/>
  <c r="Y1350" i="1"/>
  <c r="X1350" i="1"/>
  <c r="AA1349" i="1"/>
  <c r="Y1349" i="1"/>
  <c r="X1349" i="1"/>
  <c r="AA1348" i="1"/>
  <c r="Y1348" i="1"/>
  <c r="X1348" i="1"/>
  <c r="AA1347" i="1"/>
  <c r="Y1347" i="1"/>
  <c r="X1347" i="1"/>
  <c r="AA1344" i="1"/>
  <c r="Y1344" i="1"/>
  <c r="X1344" i="1"/>
  <c r="AA1343" i="1"/>
  <c r="Y1343" i="1"/>
  <c r="X1343" i="1"/>
  <c r="AA1342" i="1"/>
  <c r="Y1342" i="1"/>
  <c r="X1342" i="1"/>
  <c r="AA1341" i="1"/>
  <c r="Y1341" i="1"/>
  <c r="X1341" i="1"/>
  <c r="AA1340" i="1"/>
  <c r="Y1340" i="1"/>
  <c r="X1340" i="1"/>
  <c r="AA1339" i="1"/>
  <c r="Y1339" i="1"/>
  <c r="X1339" i="1"/>
  <c r="AA1338" i="1"/>
  <c r="Y1338" i="1"/>
  <c r="X1338" i="1"/>
  <c r="AA1336" i="1"/>
  <c r="Y1336" i="1"/>
  <c r="X1336" i="1"/>
  <c r="AA1335" i="1"/>
  <c r="Y1335" i="1"/>
  <c r="X1335" i="1"/>
  <c r="AA1334" i="1"/>
  <c r="Y1334" i="1"/>
  <c r="X1334" i="1"/>
  <c r="AA1333" i="1"/>
  <c r="Y1333" i="1"/>
  <c r="X1333" i="1"/>
  <c r="AA1332" i="1"/>
  <c r="Y1332" i="1"/>
  <c r="X1332" i="1"/>
  <c r="AA1331" i="1"/>
  <c r="Y1331" i="1"/>
  <c r="X1331" i="1"/>
  <c r="AA1330" i="1"/>
  <c r="Y1330" i="1"/>
  <c r="X1330" i="1"/>
  <c r="AA1328" i="1"/>
  <c r="Y1328" i="1"/>
  <c r="X1328" i="1"/>
  <c r="AA1327" i="1"/>
  <c r="Y1327" i="1"/>
  <c r="X1327" i="1"/>
  <c r="AA1326" i="1"/>
  <c r="Y1326" i="1"/>
  <c r="X1326" i="1"/>
  <c r="AA1325" i="1"/>
  <c r="Y1325" i="1"/>
  <c r="X1325" i="1"/>
  <c r="AA1324" i="1"/>
  <c r="Y1324" i="1"/>
  <c r="X1324" i="1"/>
  <c r="AA1323" i="1"/>
  <c r="Y1323" i="1"/>
  <c r="X1323" i="1"/>
  <c r="AA1322" i="1"/>
  <c r="Y1322" i="1"/>
  <c r="X1322" i="1"/>
  <c r="AA1320" i="1"/>
  <c r="Y1320" i="1"/>
  <c r="X1320" i="1"/>
  <c r="AA1319" i="1"/>
  <c r="Y1319" i="1"/>
  <c r="X1319" i="1"/>
  <c r="AA1318" i="1"/>
  <c r="Y1318" i="1"/>
  <c r="X1318" i="1"/>
  <c r="AA1317" i="1"/>
  <c r="Y1317" i="1"/>
  <c r="X1317" i="1"/>
  <c r="AA1316" i="1"/>
  <c r="Y1316" i="1"/>
  <c r="X1316" i="1"/>
  <c r="AA1313" i="1"/>
  <c r="Y1313" i="1"/>
  <c r="X1313" i="1"/>
  <c r="AA1312" i="1"/>
  <c r="Y1312" i="1"/>
  <c r="X1312" i="1"/>
  <c r="AA1311" i="1"/>
  <c r="Y1311" i="1"/>
  <c r="X1311" i="1"/>
  <c r="AA1307" i="1"/>
  <c r="Y1307" i="1"/>
  <c r="X1307" i="1"/>
  <c r="AA1306" i="1"/>
  <c r="Y1306" i="1"/>
  <c r="X1306" i="1"/>
  <c r="AA1305" i="1"/>
  <c r="Y1305" i="1"/>
  <c r="X1305" i="1"/>
  <c r="AA1304" i="1"/>
  <c r="Y1304" i="1"/>
  <c r="X1304" i="1"/>
  <c r="AA1303" i="1"/>
  <c r="Y1303" i="1"/>
  <c r="X1303" i="1"/>
  <c r="AA1302" i="1"/>
  <c r="Y1302" i="1"/>
  <c r="X1302" i="1"/>
  <c r="AA1299" i="1"/>
  <c r="Y1299" i="1"/>
  <c r="X1299" i="1"/>
  <c r="AA1298" i="1"/>
  <c r="Y1298" i="1"/>
  <c r="X1298" i="1"/>
  <c r="AA1297" i="1"/>
  <c r="Y1297" i="1"/>
  <c r="X1297" i="1"/>
  <c r="AA1296" i="1"/>
  <c r="Y1296" i="1"/>
  <c r="X1296" i="1"/>
  <c r="AA1295" i="1"/>
  <c r="Y1295" i="1"/>
  <c r="X1295" i="1"/>
  <c r="AA1294" i="1"/>
  <c r="Y1294" i="1"/>
  <c r="X1294" i="1"/>
  <c r="AA1293" i="1"/>
  <c r="Y1293" i="1"/>
  <c r="X1293" i="1"/>
  <c r="AA1292" i="1"/>
  <c r="Y1292" i="1"/>
  <c r="X1292" i="1"/>
  <c r="AA1291" i="1"/>
  <c r="Y1291" i="1"/>
  <c r="X1291" i="1"/>
  <c r="AA1290" i="1"/>
  <c r="Y1290" i="1"/>
  <c r="X1290" i="1"/>
  <c r="AA1289" i="1"/>
  <c r="Y1289" i="1"/>
  <c r="X1289" i="1"/>
  <c r="AA1287" i="1"/>
  <c r="Y1287" i="1"/>
  <c r="X1287" i="1"/>
  <c r="AA1286" i="1"/>
  <c r="Y1286" i="1"/>
  <c r="X1286" i="1"/>
  <c r="AA1285" i="1"/>
  <c r="Y1285" i="1"/>
  <c r="X1285" i="1"/>
  <c r="AA1284" i="1"/>
  <c r="Y1284" i="1"/>
  <c r="X1284" i="1"/>
  <c r="AA1283" i="1"/>
  <c r="Y1283" i="1"/>
  <c r="X1283" i="1"/>
  <c r="AA1282" i="1"/>
  <c r="Y1282" i="1"/>
  <c r="X1282" i="1"/>
  <c r="AA1281" i="1"/>
  <c r="Y1281" i="1"/>
  <c r="X1281" i="1"/>
  <c r="AA1280" i="1"/>
  <c r="Y1280" i="1"/>
  <c r="X1280" i="1"/>
  <c r="AA1279" i="1"/>
  <c r="Y1279" i="1"/>
  <c r="X1279" i="1"/>
  <c r="AA1277" i="1"/>
  <c r="Y1277" i="1"/>
  <c r="X1277" i="1"/>
  <c r="AA1276" i="1"/>
  <c r="Y1276" i="1"/>
  <c r="X1276" i="1"/>
  <c r="AA1275" i="1"/>
  <c r="Y1275" i="1"/>
  <c r="X1275" i="1"/>
  <c r="AA1274" i="1"/>
  <c r="Y1274" i="1"/>
  <c r="X1274" i="1"/>
  <c r="AA1273" i="1"/>
  <c r="Y1273" i="1"/>
  <c r="X1273" i="1"/>
  <c r="AA1272" i="1"/>
  <c r="Y1272" i="1"/>
  <c r="X1272" i="1"/>
  <c r="AA1271" i="1"/>
  <c r="Y1271" i="1"/>
  <c r="X1271" i="1"/>
  <c r="AA1270" i="1"/>
  <c r="Y1270" i="1"/>
  <c r="X1270" i="1"/>
  <c r="AA1267" i="1"/>
  <c r="Y1267" i="1"/>
  <c r="X1267" i="1"/>
  <c r="AA1266" i="1"/>
  <c r="Y1266" i="1"/>
  <c r="X1266" i="1"/>
  <c r="AA1265" i="1"/>
  <c r="Y1265" i="1"/>
  <c r="X1265" i="1"/>
  <c r="AA1263" i="1"/>
  <c r="Y1263" i="1"/>
  <c r="X1263" i="1"/>
  <c r="AA1262" i="1"/>
  <c r="Y1262" i="1"/>
  <c r="X1262" i="1"/>
  <c r="AA1261" i="1"/>
  <c r="Y1261" i="1"/>
  <c r="X1261" i="1"/>
  <c r="AA1260" i="1"/>
  <c r="Y1260" i="1"/>
  <c r="X1260" i="1"/>
  <c r="AA1259" i="1"/>
  <c r="Y1259" i="1"/>
  <c r="X1259" i="1"/>
  <c r="AA1257" i="1"/>
  <c r="Y1257" i="1"/>
  <c r="X1257" i="1"/>
  <c r="AA1256" i="1"/>
  <c r="Y1256" i="1"/>
  <c r="X1256" i="1"/>
  <c r="AA1255" i="1"/>
  <c r="Y1255" i="1"/>
  <c r="X1255" i="1"/>
  <c r="AA1254" i="1"/>
  <c r="Y1254" i="1"/>
  <c r="X1254" i="1"/>
  <c r="AA1253" i="1"/>
  <c r="Y1253" i="1"/>
  <c r="X1253" i="1"/>
  <c r="AA1251" i="1"/>
  <c r="Y1251" i="1"/>
  <c r="X1251" i="1"/>
  <c r="AA1250" i="1"/>
  <c r="Y1250" i="1"/>
  <c r="X1250" i="1"/>
  <c r="AA1249" i="1"/>
  <c r="Y1249" i="1"/>
  <c r="X1249" i="1"/>
  <c r="AA1248" i="1"/>
  <c r="Y1248" i="1"/>
  <c r="X1248" i="1"/>
  <c r="AA1247" i="1"/>
  <c r="Y1247" i="1"/>
  <c r="X1247" i="1"/>
  <c r="AA1246" i="1"/>
  <c r="Y1246" i="1"/>
  <c r="X1246" i="1"/>
  <c r="AA1244" i="1"/>
  <c r="Y1244" i="1"/>
  <c r="X1244" i="1"/>
  <c r="AA1243" i="1"/>
  <c r="Y1243" i="1"/>
  <c r="X1243" i="1"/>
  <c r="AA1242" i="1"/>
  <c r="Y1242" i="1"/>
  <c r="X1242" i="1"/>
  <c r="AA1241" i="1"/>
  <c r="Y1241" i="1"/>
  <c r="X1241" i="1"/>
  <c r="AA1240" i="1"/>
  <c r="Y1240" i="1"/>
  <c r="X1240" i="1"/>
  <c r="AA1239" i="1"/>
  <c r="Y1239" i="1"/>
  <c r="X1239" i="1"/>
  <c r="AA1238" i="1"/>
  <c r="Y1238" i="1"/>
  <c r="X1238" i="1"/>
  <c r="AA1237" i="1"/>
  <c r="Y1237" i="1"/>
  <c r="X1237" i="1"/>
  <c r="AA1235" i="1"/>
  <c r="Y1235" i="1"/>
  <c r="X1235" i="1"/>
  <c r="AA1234" i="1"/>
  <c r="Y1234" i="1"/>
  <c r="X1234" i="1"/>
  <c r="AA1233" i="1"/>
  <c r="Y1233" i="1"/>
  <c r="X1233" i="1"/>
  <c r="AA1232" i="1"/>
  <c r="Y1232" i="1"/>
  <c r="X1232" i="1"/>
  <c r="AA1231" i="1"/>
  <c r="Y1231" i="1"/>
  <c r="X1231" i="1"/>
  <c r="AA1230" i="1"/>
  <c r="Y1230" i="1"/>
  <c r="X1230" i="1"/>
  <c r="AA1229" i="1"/>
  <c r="Y1229" i="1"/>
  <c r="X1229" i="1"/>
  <c r="AA1228" i="1"/>
  <c r="Y1228" i="1"/>
  <c r="X1228" i="1"/>
  <c r="AA1226" i="1"/>
  <c r="Y1226" i="1"/>
  <c r="X1226" i="1"/>
  <c r="AA1225" i="1"/>
  <c r="Y1225" i="1"/>
  <c r="X1225" i="1"/>
  <c r="AA1224" i="1"/>
  <c r="Y1224" i="1"/>
  <c r="X1224" i="1"/>
  <c r="AA1223" i="1"/>
  <c r="Y1223" i="1"/>
  <c r="X1223" i="1"/>
  <c r="AA1222" i="1"/>
  <c r="Y1222" i="1"/>
  <c r="X1222" i="1"/>
  <c r="AA1221" i="1"/>
  <c r="Y1221" i="1"/>
  <c r="X1221" i="1"/>
  <c r="AA1218" i="1"/>
  <c r="Y1218" i="1"/>
  <c r="X1218" i="1"/>
  <c r="AA1217" i="1"/>
  <c r="Y1217" i="1"/>
  <c r="X1217" i="1"/>
  <c r="AA1216" i="1"/>
  <c r="Y1216" i="1"/>
  <c r="X1216" i="1"/>
  <c r="AA1214" i="1"/>
  <c r="Y1214" i="1"/>
  <c r="X1214" i="1"/>
  <c r="AA1213" i="1"/>
  <c r="Y1213" i="1"/>
  <c r="X1213" i="1"/>
  <c r="AA1212" i="1"/>
  <c r="Y1212" i="1"/>
  <c r="X1212" i="1"/>
  <c r="AA1211" i="1"/>
  <c r="Y1211" i="1"/>
  <c r="X1211" i="1"/>
  <c r="AA1210" i="1"/>
  <c r="Y1210" i="1"/>
  <c r="X1210" i="1"/>
  <c r="AA1207" i="1"/>
  <c r="Y1207" i="1"/>
  <c r="X1207" i="1"/>
  <c r="AA1205" i="1"/>
  <c r="Y1205" i="1"/>
  <c r="X1205" i="1"/>
  <c r="AA1201" i="1"/>
  <c r="Y1201" i="1"/>
  <c r="X1201" i="1"/>
  <c r="AA1200" i="1"/>
  <c r="Y1200" i="1"/>
  <c r="X1200" i="1"/>
  <c r="AA1199" i="1"/>
  <c r="Y1199" i="1"/>
  <c r="X1199" i="1"/>
  <c r="AA1198" i="1"/>
  <c r="Y1198" i="1"/>
  <c r="X1198" i="1"/>
  <c r="AA1197" i="1"/>
  <c r="Y1197" i="1"/>
  <c r="X1197" i="1"/>
  <c r="AA1196" i="1"/>
  <c r="Y1196" i="1"/>
  <c r="X1196" i="1"/>
  <c r="AA1195" i="1"/>
  <c r="Y1195" i="1"/>
  <c r="X1195" i="1"/>
  <c r="AA1192" i="1"/>
  <c r="Y1192" i="1"/>
  <c r="X1192" i="1"/>
  <c r="AA1191" i="1"/>
  <c r="Y1191" i="1"/>
  <c r="X1191" i="1"/>
  <c r="AA1190" i="1"/>
  <c r="Y1190" i="1"/>
  <c r="X1190" i="1"/>
  <c r="AA1189" i="1"/>
  <c r="Y1189" i="1"/>
  <c r="X1189" i="1"/>
  <c r="AA1188" i="1"/>
  <c r="Y1188" i="1"/>
  <c r="X1188" i="1"/>
  <c r="AA1187" i="1"/>
  <c r="Y1187" i="1"/>
  <c r="X1187" i="1"/>
  <c r="AA1184" i="1"/>
  <c r="Y1184" i="1"/>
  <c r="X1184" i="1"/>
  <c r="AA1183" i="1"/>
  <c r="Y1183" i="1"/>
  <c r="X1183" i="1"/>
  <c r="AA1182" i="1"/>
  <c r="Y1182" i="1"/>
  <c r="X1182" i="1"/>
  <c r="AA1181" i="1"/>
  <c r="Y1181" i="1"/>
  <c r="X1181" i="1"/>
  <c r="AA1180" i="1"/>
  <c r="Y1180" i="1"/>
  <c r="X1180" i="1"/>
  <c r="AA1179" i="1"/>
  <c r="Y1179" i="1"/>
  <c r="X1179" i="1"/>
  <c r="AA1178" i="1"/>
  <c r="Y1178" i="1"/>
  <c r="X1178" i="1"/>
  <c r="AA1177" i="1"/>
  <c r="Y1177" i="1"/>
  <c r="X1177" i="1"/>
  <c r="AA1176" i="1"/>
  <c r="Y1176" i="1"/>
  <c r="X1176" i="1"/>
  <c r="AA1175" i="1"/>
  <c r="Y1175" i="1"/>
  <c r="X1175" i="1"/>
  <c r="AA1173" i="1"/>
  <c r="Y1173" i="1"/>
  <c r="X1173" i="1"/>
  <c r="AA1172" i="1"/>
  <c r="Y1172" i="1"/>
  <c r="X1172" i="1"/>
  <c r="AA1171" i="1"/>
  <c r="Y1171" i="1"/>
  <c r="X1171" i="1"/>
  <c r="AA1170" i="1"/>
  <c r="Y1170" i="1"/>
  <c r="X1170" i="1"/>
  <c r="AA1169" i="1"/>
  <c r="Y1169" i="1"/>
  <c r="X1169" i="1"/>
  <c r="AA1168" i="1"/>
  <c r="Y1168" i="1"/>
  <c r="X1168" i="1"/>
  <c r="AA1167" i="1"/>
  <c r="Y1167" i="1"/>
  <c r="X1167" i="1"/>
  <c r="AA1166" i="1"/>
  <c r="Y1166" i="1"/>
  <c r="X1166" i="1"/>
  <c r="AA1165" i="1"/>
  <c r="Y1165" i="1"/>
  <c r="X1165" i="1"/>
  <c r="AA1164" i="1"/>
  <c r="Y1164" i="1"/>
  <c r="X1164" i="1"/>
  <c r="AA1162" i="1"/>
  <c r="Y1162" i="1"/>
  <c r="X1162" i="1"/>
  <c r="AA1161" i="1"/>
  <c r="Y1161" i="1"/>
  <c r="X1161" i="1"/>
  <c r="AA1160" i="1"/>
  <c r="Y1160" i="1"/>
  <c r="X1160" i="1"/>
  <c r="AA1159" i="1"/>
  <c r="Y1159" i="1"/>
  <c r="X1159" i="1"/>
  <c r="AA1158" i="1"/>
  <c r="Y1158" i="1"/>
  <c r="X1158" i="1"/>
  <c r="AA1157" i="1"/>
  <c r="Y1157" i="1"/>
  <c r="X1157" i="1"/>
  <c r="AA1156" i="1"/>
  <c r="Y1156" i="1"/>
  <c r="X1156" i="1"/>
  <c r="AA1154" i="1"/>
  <c r="Y1154" i="1"/>
  <c r="X1154" i="1"/>
  <c r="AA1153" i="1"/>
  <c r="Y1153" i="1"/>
  <c r="X1153" i="1"/>
  <c r="AA1152" i="1"/>
  <c r="Y1152" i="1"/>
  <c r="X1152" i="1"/>
  <c r="AA1151" i="1"/>
  <c r="Y1151" i="1"/>
  <c r="X1151" i="1"/>
  <c r="AA1149" i="1"/>
  <c r="Y1149" i="1"/>
  <c r="X1149" i="1"/>
  <c r="AA1148" i="1"/>
  <c r="Y1148" i="1"/>
  <c r="X1148" i="1"/>
  <c r="AA1147" i="1"/>
  <c r="Y1147" i="1"/>
  <c r="X1147" i="1"/>
  <c r="AA1146" i="1"/>
  <c r="Y1146" i="1"/>
  <c r="X1146" i="1"/>
  <c r="AA1145" i="1"/>
  <c r="Y1145" i="1"/>
  <c r="X1145" i="1"/>
  <c r="AA1144" i="1"/>
  <c r="Y1144" i="1"/>
  <c r="X1144" i="1"/>
  <c r="AA1143" i="1"/>
  <c r="Y1143" i="1"/>
  <c r="X1143" i="1"/>
  <c r="AA1142" i="1"/>
  <c r="Y1142" i="1"/>
  <c r="X1142" i="1"/>
  <c r="AA1141" i="1"/>
  <c r="Y1141" i="1"/>
  <c r="X1141" i="1"/>
  <c r="AA1138" i="1"/>
  <c r="Y1138" i="1"/>
  <c r="X1138" i="1"/>
  <c r="AA1137" i="1"/>
  <c r="Y1137" i="1"/>
  <c r="X1137" i="1"/>
  <c r="AA1135" i="1"/>
  <c r="Y1135" i="1"/>
  <c r="X1135" i="1"/>
  <c r="AA1134" i="1"/>
  <c r="Y1134" i="1"/>
  <c r="X1134" i="1"/>
  <c r="AA1133" i="1"/>
  <c r="Y1133" i="1"/>
  <c r="X1133" i="1"/>
  <c r="AA1132" i="1"/>
  <c r="Y1132" i="1"/>
  <c r="X1132" i="1"/>
  <c r="AA1131" i="1"/>
  <c r="Y1131" i="1"/>
  <c r="X1131" i="1"/>
  <c r="AA1130" i="1"/>
  <c r="Y1130" i="1"/>
  <c r="X1130" i="1"/>
  <c r="AA1129" i="1"/>
  <c r="Y1129" i="1"/>
  <c r="X1129" i="1"/>
  <c r="AA1128" i="1"/>
  <c r="Y1128" i="1"/>
  <c r="X1128" i="1"/>
  <c r="AA1125" i="1"/>
  <c r="Y1125" i="1"/>
  <c r="X1125" i="1"/>
  <c r="AA1124" i="1"/>
  <c r="Y1124" i="1"/>
  <c r="X1124" i="1"/>
  <c r="AA1123" i="1"/>
  <c r="Y1123" i="1"/>
  <c r="X1123" i="1"/>
  <c r="AA1122" i="1"/>
  <c r="Y1122" i="1"/>
  <c r="X1122" i="1"/>
  <c r="AA1121" i="1"/>
  <c r="Y1121" i="1"/>
  <c r="X1121" i="1"/>
  <c r="AA1120" i="1"/>
  <c r="Y1120" i="1"/>
  <c r="X1120" i="1"/>
  <c r="AA1119" i="1"/>
  <c r="Y1119" i="1"/>
  <c r="X1119" i="1"/>
  <c r="AA1118" i="1"/>
  <c r="Y1118" i="1"/>
  <c r="X1118" i="1"/>
  <c r="AA1116" i="1"/>
  <c r="Y1116" i="1"/>
  <c r="X1116" i="1"/>
  <c r="AA1115" i="1"/>
  <c r="Y1115" i="1"/>
  <c r="X1115" i="1"/>
  <c r="AA1114" i="1"/>
  <c r="Y1114" i="1"/>
  <c r="X1114" i="1"/>
  <c r="AA1113" i="1"/>
  <c r="Y1113" i="1"/>
  <c r="X1113" i="1"/>
  <c r="AA1112" i="1"/>
  <c r="Y1112" i="1"/>
  <c r="X1112" i="1"/>
  <c r="AA1111" i="1"/>
  <c r="Y1111" i="1"/>
  <c r="X1111" i="1"/>
  <c r="AA1108" i="1"/>
  <c r="Y1108" i="1"/>
  <c r="X1108" i="1"/>
  <c r="AA1107" i="1"/>
  <c r="Y1107" i="1"/>
  <c r="X1107" i="1"/>
  <c r="AA1106" i="1"/>
  <c r="Y1106" i="1"/>
  <c r="X1106" i="1"/>
  <c r="AA1105" i="1"/>
  <c r="Y1105" i="1"/>
  <c r="X1105" i="1"/>
  <c r="AA1104" i="1"/>
  <c r="Y1104" i="1"/>
  <c r="X1104" i="1"/>
  <c r="AA1103" i="1"/>
  <c r="Y1103" i="1"/>
  <c r="X1103" i="1"/>
  <c r="AA1102" i="1"/>
  <c r="Y1102" i="1"/>
  <c r="X1102" i="1"/>
  <c r="AA1100" i="1"/>
  <c r="Y1100" i="1"/>
  <c r="X1100" i="1"/>
  <c r="AA1099" i="1"/>
  <c r="Y1099" i="1"/>
  <c r="X1099" i="1"/>
  <c r="AA1098" i="1"/>
  <c r="Y1098" i="1"/>
  <c r="X1098" i="1"/>
  <c r="AA1097" i="1"/>
  <c r="Y1097" i="1"/>
  <c r="X1097" i="1"/>
  <c r="AA1096" i="1"/>
  <c r="Y1096" i="1"/>
  <c r="X1096" i="1"/>
  <c r="AA1095" i="1"/>
  <c r="Y1095" i="1"/>
  <c r="X1095" i="1"/>
  <c r="AA1094" i="1"/>
  <c r="Y1094" i="1"/>
  <c r="X1094" i="1"/>
  <c r="AA1093" i="1"/>
  <c r="Y1093" i="1"/>
  <c r="X1093" i="1"/>
  <c r="AA1091" i="1"/>
  <c r="Y1091" i="1"/>
  <c r="X1091" i="1"/>
  <c r="AA1090" i="1"/>
  <c r="Y1090" i="1"/>
  <c r="X1090" i="1"/>
  <c r="AA1089" i="1"/>
  <c r="Y1089" i="1"/>
  <c r="X1089" i="1"/>
  <c r="AA1088" i="1"/>
  <c r="Y1088" i="1"/>
  <c r="X1088" i="1"/>
  <c r="AA1087" i="1"/>
  <c r="Y1087" i="1"/>
  <c r="X1087" i="1"/>
  <c r="AA1086" i="1"/>
  <c r="Y1086" i="1"/>
  <c r="X1086" i="1"/>
  <c r="AA1084" i="1"/>
  <c r="Y1084" i="1"/>
  <c r="X1084" i="1"/>
  <c r="AA1083" i="1"/>
  <c r="Y1083" i="1"/>
  <c r="X1083" i="1"/>
  <c r="AA1082" i="1"/>
  <c r="Y1082" i="1"/>
  <c r="X1082" i="1"/>
  <c r="AA1081" i="1"/>
  <c r="Y1081" i="1"/>
  <c r="X1081" i="1"/>
  <c r="AA1080" i="1"/>
  <c r="Y1080" i="1"/>
  <c r="X1080" i="1"/>
  <c r="AA1079" i="1"/>
  <c r="Y1079" i="1"/>
  <c r="X1079" i="1"/>
  <c r="AA1076" i="1"/>
  <c r="Y1076" i="1"/>
  <c r="X1076" i="1"/>
  <c r="AA1073" i="1"/>
  <c r="Y1073" i="1"/>
  <c r="X1073" i="1"/>
  <c r="AA1072" i="1"/>
  <c r="Y1072" i="1"/>
  <c r="X1072" i="1"/>
  <c r="AA1071" i="1"/>
  <c r="Y1071" i="1"/>
  <c r="X1071" i="1"/>
  <c r="AA1070" i="1"/>
  <c r="Y1070" i="1"/>
  <c r="X1070" i="1"/>
  <c r="AA1069" i="1"/>
  <c r="Y1069" i="1"/>
  <c r="X1069" i="1"/>
  <c r="AA1067" i="1"/>
  <c r="Y1067" i="1"/>
  <c r="X1067" i="1"/>
  <c r="AA1066" i="1"/>
  <c r="Y1066" i="1"/>
  <c r="X1066" i="1"/>
  <c r="AA1065" i="1"/>
  <c r="Y1065" i="1"/>
  <c r="X1065" i="1"/>
  <c r="AA1064" i="1"/>
  <c r="Y1064" i="1"/>
  <c r="X1064" i="1"/>
  <c r="AA1063" i="1"/>
  <c r="Y1063" i="1"/>
  <c r="X1063" i="1"/>
  <c r="AA1062" i="1"/>
  <c r="Y1062" i="1"/>
  <c r="X1062" i="1"/>
  <c r="AA1060" i="1"/>
  <c r="Y1060" i="1"/>
  <c r="X1060" i="1"/>
  <c r="AA1059" i="1"/>
  <c r="Y1059" i="1"/>
  <c r="X1059" i="1"/>
  <c r="AA1058" i="1"/>
  <c r="Y1058" i="1"/>
  <c r="X1058" i="1"/>
  <c r="AA1057" i="1"/>
  <c r="Y1057" i="1"/>
  <c r="X1057" i="1"/>
  <c r="AA1056" i="1"/>
  <c r="Y1056" i="1"/>
  <c r="X1056" i="1"/>
  <c r="AA1055" i="1"/>
  <c r="Y1055" i="1"/>
  <c r="X1055" i="1"/>
  <c r="AA1054" i="1"/>
  <c r="Y1054" i="1"/>
  <c r="X1054" i="1"/>
  <c r="AA1051" i="1"/>
  <c r="Y1051" i="1"/>
  <c r="X1051" i="1"/>
  <c r="AA1046" i="1"/>
  <c r="Y1046" i="1"/>
  <c r="X1046" i="1"/>
  <c r="AA1045" i="1"/>
  <c r="Y1045" i="1"/>
  <c r="X1045" i="1"/>
  <c r="AA1044" i="1"/>
  <c r="Y1044" i="1"/>
  <c r="X1044" i="1"/>
  <c r="AA1043" i="1"/>
  <c r="Y1043" i="1"/>
  <c r="X1043" i="1"/>
  <c r="AA1042" i="1"/>
  <c r="Y1042" i="1"/>
  <c r="X1042" i="1"/>
  <c r="AA1040" i="1"/>
  <c r="Y1040" i="1"/>
  <c r="X1040" i="1"/>
  <c r="AA1039" i="1"/>
  <c r="Y1039" i="1"/>
  <c r="X1039" i="1"/>
  <c r="AA1038" i="1"/>
  <c r="Y1038" i="1"/>
  <c r="X1038" i="1"/>
  <c r="AA1037" i="1"/>
  <c r="Y1037" i="1"/>
  <c r="X1037" i="1"/>
  <c r="AA1034" i="1"/>
  <c r="Y1034" i="1"/>
  <c r="X1034" i="1"/>
  <c r="AA1033" i="1"/>
  <c r="Y1033" i="1"/>
  <c r="X1033" i="1"/>
  <c r="AA1032" i="1"/>
  <c r="Y1032" i="1"/>
  <c r="X1032" i="1"/>
  <c r="AA1031" i="1"/>
  <c r="Y1031" i="1"/>
  <c r="X1031" i="1"/>
  <c r="AA1030" i="1"/>
  <c r="Y1030" i="1"/>
  <c r="X1030" i="1"/>
  <c r="AA1027" i="1"/>
  <c r="Y1027" i="1"/>
  <c r="X1027" i="1"/>
  <c r="AA1026" i="1"/>
  <c r="Y1026" i="1"/>
  <c r="X1026" i="1"/>
  <c r="AA1025" i="1"/>
  <c r="Y1025" i="1"/>
  <c r="X1025" i="1"/>
  <c r="AA1024" i="1"/>
  <c r="Y1024" i="1"/>
  <c r="X1024" i="1"/>
  <c r="AA1023" i="1"/>
  <c r="Y1023" i="1"/>
  <c r="X1023" i="1"/>
  <c r="AA1022" i="1"/>
  <c r="Y1022" i="1"/>
  <c r="X1022" i="1"/>
  <c r="AA1019" i="1"/>
  <c r="Y1019" i="1"/>
  <c r="X1019" i="1"/>
  <c r="AA1018" i="1"/>
  <c r="Y1018" i="1"/>
  <c r="X1018" i="1"/>
  <c r="AA1017" i="1"/>
  <c r="Y1017" i="1"/>
  <c r="X1017" i="1"/>
  <c r="AA1016" i="1"/>
  <c r="Y1016" i="1"/>
  <c r="X1016" i="1"/>
  <c r="AA1015" i="1"/>
  <c r="Y1015" i="1"/>
  <c r="X1015" i="1"/>
  <c r="AA1014" i="1"/>
  <c r="Y1014" i="1"/>
  <c r="X1014" i="1"/>
  <c r="AA1013" i="1"/>
  <c r="Y1013" i="1"/>
  <c r="X1013" i="1"/>
  <c r="AA1012" i="1"/>
  <c r="Y1012" i="1"/>
  <c r="X1012" i="1"/>
  <c r="AA1010" i="1"/>
  <c r="Y1010" i="1"/>
  <c r="X1010" i="1"/>
  <c r="AA1009" i="1"/>
  <c r="Y1009" i="1"/>
  <c r="X1009" i="1"/>
  <c r="AA1008" i="1"/>
  <c r="Y1008" i="1"/>
  <c r="X1008" i="1"/>
  <c r="AA1007" i="1"/>
  <c r="Y1007" i="1"/>
  <c r="X1007" i="1"/>
  <c r="AA1006" i="1"/>
  <c r="Y1006" i="1"/>
  <c r="X1006" i="1"/>
  <c r="AA1005" i="1"/>
  <c r="Y1005" i="1"/>
  <c r="X1005" i="1"/>
  <c r="AA1004" i="1"/>
  <c r="Y1004" i="1"/>
  <c r="X1004" i="1"/>
  <c r="AA1003" i="1"/>
  <c r="Y1003" i="1"/>
  <c r="X1003" i="1"/>
  <c r="AA1002" i="1"/>
  <c r="Y1002" i="1"/>
  <c r="X1002" i="1"/>
  <c r="AA1001" i="1"/>
  <c r="Y1001" i="1"/>
  <c r="X1001" i="1"/>
  <c r="AA1000" i="1"/>
  <c r="Y1000" i="1"/>
  <c r="X1000" i="1"/>
  <c r="AA997" i="1"/>
  <c r="Y997" i="1"/>
  <c r="X997" i="1"/>
  <c r="AA996" i="1"/>
  <c r="Y996" i="1"/>
  <c r="X996" i="1"/>
  <c r="AA995" i="1"/>
  <c r="Y995" i="1"/>
  <c r="X995" i="1"/>
  <c r="AA994" i="1"/>
  <c r="Y994" i="1"/>
  <c r="X994" i="1"/>
  <c r="AA993" i="1"/>
  <c r="Y993" i="1"/>
  <c r="X993" i="1"/>
  <c r="AA992" i="1"/>
  <c r="Y992" i="1"/>
  <c r="X992" i="1"/>
  <c r="AA991" i="1"/>
  <c r="Y991" i="1"/>
  <c r="X991" i="1"/>
  <c r="AA990" i="1"/>
  <c r="Y990" i="1"/>
  <c r="X990" i="1"/>
  <c r="AA988" i="1"/>
  <c r="Y988" i="1"/>
  <c r="X988" i="1"/>
  <c r="AA987" i="1"/>
  <c r="Y987" i="1"/>
  <c r="X987" i="1"/>
  <c r="AA986" i="1"/>
  <c r="Y986" i="1"/>
  <c r="X986" i="1"/>
  <c r="AA985" i="1"/>
  <c r="Y985" i="1"/>
  <c r="X985" i="1"/>
  <c r="AA984" i="1"/>
  <c r="Y984" i="1"/>
  <c r="X984" i="1"/>
  <c r="AA983" i="1"/>
  <c r="Y983" i="1"/>
  <c r="X983" i="1"/>
  <c r="AA982" i="1"/>
  <c r="Y982" i="1"/>
  <c r="X982" i="1"/>
  <c r="AA981" i="1"/>
  <c r="Y981" i="1"/>
  <c r="X981" i="1"/>
  <c r="AA980" i="1"/>
  <c r="Y980" i="1"/>
  <c r="X980" i="1"/>
  <c r="AA979" i="1"/>
  <c r="Y979" i="1"/>
  <c r="X979" i="1"/>
  <c r="AA978" i="1"/>
  <c r="Y978" i="1"/>
  <c r="X978" i="1"/>
  <c r="AA977" i="1"/>
  <c r="Y977" i="1"/>
  <c r="X977" i="1"/>
  <c r="AA976" i="1"/>
  <c r="Y976" i="1"/>
  <c r="X976" i="1"/>
  <c r="AA975" i="1"/>
  <c r="Y975" i="1"/>
  <c r="X975" i="1"/>
  <c r="AA974" i="1"/>
  <c r="Y974" i="1"/>
  <c r="X974" i="1"/>
  <c r="AA973" i="1"/>
  <c r="Y973" i="1"/>
  <c r="X973" i="1"/>
  <c r="AA972" i="1"/>
  <c r="Y972" i="1"/>
  <c r="X972" i="1"/>
  <c r="AA969" i="1"/>
  <c r="Y969" i="1"/>
  <c r="X969" i="1"/>
  <c r="AA968" i="1"/>
  <c r="Y968" i="1"/>
  <c r="X968" i="1"/>
  <c r="AA967" i="1"/>
  <c r="Y967" i="1"/>
  <c r="X967" i="1"/>
  <c r="AA966" i="1"/>
  <c r="Y966" i="1"/>
  <c r="X966" i="1"/>
  <c r="AA965" i="1"/>
  <c r="Y965" i="1"/>
  <c r="X965" i="1"/>
  <c r="AA964" i="1"/>
  <c r="Y964" i="1"/>
  <c r="X964" i="1"/>
  <c r="AA963" i="1"/>
  <c r="Y963" i="1"/>
  <c r="X963" i="1"/>
  <c r="AA962" i="1"/>
  <c r="Y962" i="1"/>
  <c r="X962" i="1"/>
  <c r="AA961" i="1"/>
  <c r="Y961" i="1"/>
  <c r="X961" i="1"/>
  <c r="AA960" i="1"/>
  <c r="Y960" i="1"/>
  <c r="X960" i="1"/>
  <c r="AA959" i="1"/>
  <c r="Y959" i="1"/>
  <c r="X959" i="1"/>
  <c r="AA958" i="1"/>
  <c r="Y958" i="1"/>
  <c r="X958" i="1"/>
  <c r="AA956" i="1"/>
  <c r="Y956" i="1"/>
  <c r="X956" i="1"/>
  <c r="AA955" i="1"/>
  <c r="Y955" i="1"/>
  <c r="X955" i="1"/>
  <c r="AA954" i="1"/>
  <c r="Y954" i="1"/>
  <c r="X954" i="1"/>
  <c r="AA952" i="1"/>
  <c r="Y952" i="1"/>
  <c r="X952" i="1"/>
  <c r="AA951" i="1"/>
  <c r="Y951" i="1"/>
  <c r="X951" i="1"/>
  <c r="AA950" i="1"/>
  <c r="Y950" i="1"/>
  <c r="X950" i="1"/>
  <c r="AA949" i="1"/>
  <c r="Y949" i="1"/>
  <c r="X949" i="1"/>
  <c r="AA948" i="1"/>
  <c r="Y948" i="1"/>
  <c r="X948" i="1"/>
  <c r="AA946" i="1"/>
  <c r="Y946" i="1"/>
  <c r="X946" i="1"/>
  <c r="AA945" i="1"/>
  <c r="Y945" i="1"/>
  <c r="X945" i="1"/>
  <c r="AA944" i="1"/>
  <c r="Y944" i="1"/>
  <c r="X944" i="1"/>
  <c r="AA943" i="1"/>
  <c r="Y943" i="1"/>
  <c r="X943" i="1"/>
  <c r="AA942" i="1"/>
  <c r="Y942" i="1"/>
  <c r="X942" i="1"/>
  <c r="AA941" i="1"/>
  <c r="Y941" i="1"/>
  <c r="X941" i="1"/>
  <c r="AA939" i="1"/>
  <c r="Y939" i="1"/>
  <c r="X939" i="1"/>
  <c r="AA938" i="1"/>
  <c r="Y938" i="1"/>
  <c r="X938" i="1"/>
  <c r="AA937" i="1"/>
  <c r="Y937" i="1"/>
  <c r="X937" i="1"/>
  <c r="AA936" i="1"/>
  <c r="Y936" i="1"/>
  <c r="X936" i="1"/>
  <c r="AA935" i="1"/>
  <c r="Y935" i="1"/>
  <c r="X935" i="1"/>
  <c r="AA934" i="1"/>
  <c r="Y934" i="1"/>
  <c r="X934" i="1"/>
  <c r="AA933" i="1"/>
  <c r="Y933" i="1"/>
  <c r="X933" i="1"/>
  <c r="AA930" i="1"/>
  <c r="Y930" i="1"/>
  <c r="X930" i="1"/>
  <c r="AA929" i="1"/>
  <c r="Y929" i="1"/>
  <c r="X929" i="1"/>
  <c r="AA928" i="1"/>
  <c r="Y928" i="1"/>
  <c r="X928" i="1"/>
  <c r="AA927" i="1"/>
  <c r="Y927" i="1"/>
  <c r="X927" i="1"/>
  <c r="AA926" i="1"/>
  <c r="Y926" i="1"/>
  <c r="X926" i="1"/>
  <c r="AA925" i="1"/>
  <c r="Y925" i="1"/>
  <c r="X925" i="1"/>
  <c r="AA923" i="1"/>
  <c r="Y923" i="1"/>
  <c r="X923" i="1"/>
  <c r="AA922" i="1"/>
  <c r="Y922" i="1"/>
  <c r="X922" i="1"/>
  <c r="AA921" i="1"/>
  <c r="Y921" i="1"/>
  <c r="X921" i="1"/>
  <c r="AA920" i="1"/>
  <c r="Y920" i="1"/>
  <c r="X920" i="1"/>
  <c r="AA919" i="1"/>
  <c r="Y919" i="1"/>
  <c r="X919" i="1"/>
  <c r="AA918" i="1"/>
  <c r="Y918" i="1"/>
  <c r="X918" i="1"/>
  <c r="AA917" i="1"/>
  <c r="Y917" i="1"/>
  <c r="X917" i="1"/>
  <c r="AA916" i="1"/>
  <c r="Y916" i="1"/>
  <c r="X916" i="1"/>
  <c r="AA914" i="1"/>
  <c r="Y914" i="1"/>
  <c r="X914" i="1"/>
  <c r="AA913" i="1"/>
  <c r="Y913" i="1"/>
  <c r="X913" i="1"/>
  <c r="AA912" i="1"/>
  <c r="Y912" i="1"/>
  <c r="X912" i="1"/>
  <c r="AA911" i="1"/>
  <c r="Y911" i="1"/>
  <c r="X911" i="1"/>
  <c r="AA910" i="1"/>
  <c r="Y910" i="1"/>
  <c r="X910" i="1"/>
  <c r="AA909" i="1"/>
  <c r="Y909" i="1"/>
  <c r="X909" i="1"/>
  <c r="AA906" i="1"/>
  <c r="Y906" i="1"/>
  <c r="X906" i="1"/>
  <c r="W906" i="1"/>
  <c r="AA905" i="1"/>
  <c r="Y905" i="1"/>
  <c r="X905" i="1"/>
  <c r="AA904" i="1"/>
  <c r="Y904" i="1"/>
  <c r="X904" i="1"/>
  <c r="AA903" i="1"/>
  <c r="Y903" i="1"/>
  <c r="X903" i="1"/>
  <c r="AA902" i="1"/>
  <c r="Y902" i="1"/>
  <c r="X902" i="1"/>
  <c r="AA901" i="1"/>
  <c r="Y901" i="1"/>
  <c r="X901" i="1"/>
  <c r="AA899" i="1"/>
  <c r="Y899" i="1"/>
  <c r="X899" i="1"/>
  <c r="AA898" i="1"/>
  <c r="Y898" i="1"/>
  <c r="X898" i="1"/>
  <c r="AA897" i="1"/>
  <c r="Y897" i="1"/>
  <c r="X897" i="1"/>
  <c r="AA896" i="1"/>
  <c r="Y896" i="1"/>
  <c r="X896" i="1"/>
  <c r="AA895" i="1"/>
  <c r="Y895" i="1"/>
  <c r="X895" i="1"/>
  <c r="AA894" i="1"/>
  <c r="Y894" i="1"/>
  <c r="X894" i="1"/>
  <c r="AA893" i="1"/>
  <c r="Y893" i="1"/>
  <c r="X893" i="1"/>
  <c r="AA892" i="1"/>
  <c r="Y892" i="1"/>
  <c r="X892" i="1"/>
  <c r="AA891" i="1"/>
  <c r="Y891" i="1"/>
  <c r="X891" i="1"/>
  <c r="AA890" i="1"/>
  <c r="Y890" i="1"/>
  <c r="X890" i="1"/>
  <c r="AA889" i="1"/>
  <c r="Y889" i="1"/>
  <c r="X889" i="1"/>
  <c r="AA888" i="1"/>
  <c r="Y888" i="1"/>
  <c r="X888" i="1"/>
  <c r="AA887" i="1"/>
  <c r="Y887" i="1"/>
  <c r="X887" i="1"/>
  <c r="AA886" i="1"/>
  <c r="Y886" i="1"/>
  <c r="X886" i="1"/>
  <c r="AA884" i="1"/>
  <c r="Y884" i="1"/>
  <c r="X884" i="1"/>
  <c r="AA883" i="1"/>
  <c r="Y883" i="1"/>
  <c r="X883" i="1"/>
  <c r="AA882" i="1"/>
  <c r="Y882" i="1"/>
  <c r="X882" i="1"/>
  <c r="AA881" i="1"/>
  <c r="Y881" i="1"/>
  <c r="X881" i="1"/>
  <c r="AA880" i="1"/>
  <c r="Y880" i="1"/>
  <c r="X880" i="1"/>
  <c r="AA878" i="1"/>
  <c r="Y878" i="1"/>
  <c r="X878" i="1"/>
  <c r="AA877" i="1"/>
  <c r="Y877" i="1"/>
  <c r="X877" i="1"/>
  <c r="AA876" i="1"/>
  <c r="Y876" i="1"/>
  <c r="X876" i="1"/>
  <c r="AA875" i="1"/>
  <c r="Y875" i="1"/>
  <c r="X875" i="1"/>
  <c r="AA874" i="1"/>
  <c r="Y874" i="1"/>
  <c r="X874" i="1"/>
  <c r="AA873" i="1"/>
  <c r="Y873" i="1"/>
  <c r="X873" i="1"/>
  <c r="AA871" i="1"/>
  <c r="Y871" i="1"/>
  <c r="X871" i="1"/>
  <c r="AA870" i="1"/>
  <c r="Y870" i="1"/>
  <c r="X870" i="1"/>
  <c r="AA869" i="1"/>
  <c r="Y869" i="1"/>
  <c r="X869" i="1"/>
  <c r="AA868" i="1"/>
  <c r="Y868" i="1"/>
  <c r="X868" i="1"/>
  <c r="AA867" i="1"/>
  <c r="Y867" i="1"/>
  <c r="X867" i="1"/>
  <c r="AA866" i="1"/>
  <c r="Y866" i="1"/>
  <c r="X866" i="1"/>
  <c r="AA864" i="1"/>
  <c r="Y864" i="1"/>
  <c r="X864" i="1"/>
  <c r="AA863" i="1"/>
  <c r="Y863" i="1"/>
  <c r="X863" i="1"/>
  <c r="AA862" i="1"/>
  <c r="Y862" i="1"/>
  <c r="X862" i="1"/>
  <c r="AA861" i="1"/>
  <c r="Y861" i="1"/>
  <c r="X861" i="1"/>
  <c r="AA860" i="1"/>
  <c r="Y860" i="1"/>
  <c r="X860" i="1"/>
  <c r="AA859" i="1"/>
  <c r="Y859" i="1"/>
  <c r="X859" i="1"/>
  <c r="AA858" i="1"/>
  <c r="Y858" i="1"/>
  <c r="X858" i="1"/>
  <c r="AA857" i="1"/>
  <c r="Y857" i="1"/>
  <c r="X857" i="1"/>
  <c r="AA856" i="1"/>
  <c r="Y856" i="1"/>
  <c r="X856" i="1"/>
  <c r="AA855" i="1"/>
  <c r="Y855" i="1"/>
  <c r="X855" i="1"/>
  <c r="AA854" i="1"/>
  <c r="Y854" i="1"/>
  <c r="X854" i="1"/>
  <c r="AA850" i="1"/>
  <c r="Y850" i="1"/>
  <c r="X850" i="1"/>
  <c r="AA849" i="1"/>
  <c r="Y849" i="1"/>
  <c r="X849" i="1"/>
  <c r="AA848" i="1"/>
  <c r="Y848" i="1"/>
  <c r="X848" i="1"/>
  <c r="AA847" i="1"/>
  <c r="Y847" i="1"/>
  <c r="X847" i="1"/>
  <c r="AA846" i="1"/>
  <c r="Y846" i="1"/>
  <c r="X846" i="1"/>
  <c r="AA845" i="1"/>
  <c r="Y845" i="1"/>
  <c r="X845" i="1"/>
  <c r="AA843" i="1"/>
  <c r="Y843" i="1"/>
  <c r="X843" i="1"/>
  <c r="AA842" i="1"/>
  <c r="Y842" i="1"/>
  <c r="X842" i="1"/>
  <c r="AA841" i="1"/>
  <c r="Y841" i="1"/>
  <c r="X841" i="1"/>
  <c r="AA840" i="1"/>
  <c r="Y840" i="1"/>
  <c r="X840" i="1"/>
  <c r="AA839" i="1"/>
  <c r="Y839" i="1"/>
  <c r="X839" i="1"/>
  <c r="AA837" i="1"/>
  <c r="Y837" i="1"/>
  <c r="X837" i="1"/>
  <c r="AA836" i="1"/>
  <c r="Y836" i="1"/>
  <c r="X836" i="1"/>
  <c r="AA835" i="1"/>
  <c r="Y835" i="1"/>
  <c r="X835" i="1"/>
  <c r="AA834" i="1"/>
  <c r="Y834" i="1"/>
  <c r="X834" i="1"/>
  <c r="AA833" i="1"/>
  <c r="Y833" i="1"/>
  <c r="X833" i="1"/>
  <c r="AA832" i="1"/>
  <c r="Y832" i="1"/>
  <c r="X832" i="1"/>
  <c r="AA830" i="1"/>
  <c r="Y830" i="1"/>
  <c r="X830" i="1"/>
  <c r="AA829" i="1"/>
  <c r="Y829" i="1"/>
  <c r="X829" i="1"/>
  <c r="AA826" i="1"/>
  <c r="Y826" i="1"/>
  <c r="X826" i="1"/>
  <c r="AA825" i="1"/>
  <c r="Y825" i="1"/>
  <c r="X825" i="1"/>
  <c r="AA824" i="1"/>
  <c r="Y824" i="1"/>
  <c r="X824" i="1"/>
  <c r="AA823" i="1"/>
  <c r="Y823" i="1"/>
  <c r="X823" i="1"/>
  <c r="AA822" i="1"/>
  <c r="Y822" i="1"/>
  <c r="X822" i="1"/>
  <c r="AA821" i="1"/>
  <c r="Y821" i="1"/>
  <c r="X821" i="1"/>
  <c r="AA819" i="1"/>
  <c r="Y819" i="1"/>
  <c r="X819" i="1"/>
  <c r="AA818" i="1"/>
  <c r="Y818" i="1"/>
  <c r="X818" i="1"/>
  <c r="AA817" i="1"/>
  <c r="Y817" i="1"/>
  <c r="X817" i="1"/>
  <c r="AA816" i="1"/>
  <c r="Y816" i="1"/>
  <c r="X816" i="1"/>
  <c r="AA815" i="1"/>
  <c r="Y815" i="1"/>
  <c r="X815" i="1"/>
  <c r="AA813" i="1"/>
  <c r="Y813" i="1"/>
  <c r="X813" i="1"/>
  <c r="AA812" i="1"/>
  <c r="Y812" i="1"/>
  <c r="X812" i="1"/>
  <c r="AA811" i="1"/>
  <c r="Y811" i="1"/>
  <c r="X811" i="1"/>
  <c r="AA810" i="1"/>
  <c r="Y810" i="1"/>
  <c r="X810" i="1"/>
  <c r="AA809" i="1"/>
  <c r="Y809" i="1"/>
  <c r="X809" i="1"/>
  <c r="AA808" i="1"/>
  <c r="Y808" i="1"/>
  <c r="X808" i="1"/>
  <c r="AA807" i="1"/>
  <c r="Y807" i="1"/>
  <c r="X807" i="1"/>
  <c r="AA806" i="1"/>
  <c r="Y806" i="1"/>
  <c r="X806" i="1"/>
  <c r="AA805" i="1"/>
  <c r="Y805" i="1"/>
  <c r="X805" i="1"/>
  <c r="AA801" i="1"/>
  <c r="Y801" i="1"/>
  <c r="X801" i="1"/>
  <c r="AA800" i="1"/>
  <c r="Y800" i="1"/>
  <c r="X800" i="1"/>
  <c r="AA799" i="1"/>
  <c r="Y799" i="1"/>
  <c r="X799" i="1"/>
  <c r="AA798" i="1"/>
  <c r="Y798" i="1"/>
  <c r="X798" i="1"/>
  <c r="AA796" i="1"/>
  <c r="Y796" i="1"/>
  <c r="X796" i="1"/>
  <c r="AA795" i="1"/>
  <c r="Y795" i="1"/>
  <c r="X795" i="1"/>
  <c r="AA794" i="1"/>
  <c r="Y794" i="1"/>
  <c r="X794" i="1"/>
  <c r="AA793" i="1"/>
  <c r="Y793" i="1"/>
  <c r="X793" i="1"/>
  <c r="AA792" i="1"/>
  <c r="Y792" i="1"/>
  <c r="X792" i="1"/>
  <c r="AA790" i="1"/>
  <c r="Y790" i="1"/>
  <c r="X790" i="1"/>
  <c r="AA789" i="1"/>
  <c r="Y789" i="1"/>
  <c r="X789" i="1"/>
  <c r="AA788" i="1"/>
  <c r="Y788" i="1"/>
  <c r="X788" i="1"/>
  <c r="AA787" i="1"/>
  <c r="Y787" i="1"/>
  <c r="X787" i="1"/>
  <c r="AA786" i="1"/>
  <c r="Y786" i="1"/>
  <c r="X786" i="1"/>
  <c r="AA785" i="1"/>
  <c r="Y785" i="1"/>
  <c r="X785" i="1"/>
  <c r="AA784" i="1"/>
  <c r="Y784" i="1"/>
  <c r="X784" i="1"/>
  <c r="AA783" i="1"/>
  <c r="Y783" i="1"/>
  <c r="X783" i="1"/>
  <c r="AA781" i="1"/>
  <c r="Y781" i="1"/>
  <c r="X781" i="1"/>
  <c r="AA780" i="1"/>
  <c r="Y780" i="1"/>
  <c r="X780" i="1"/>
  <c r="AA779" i="1"/>
  <c r="Y779" i="1"/>
  <c r="X779" i="1"/>
  <c r="AA778" i="1"/>
  <c r="Y778" i="1"/>
  <c r="X778" i="1"/>
  <c r="AA777" i="1"/>
  <c r="Y777" i="1"/>
  <c r="X777" i="1"/>
  <c r="AA776" i="1"/>
  <c r="Y776" i="1"/>
  <c r="X776" i="1"/>
  <c r="AA774" i="1"/>
  <c r="Y774" i="1"/>
  <c r="X774" i="1"/>
  <c r="AA773" i="1"/>
  <c r="Y773" i="1"/>
  <c r="X773" i="1"/>
  <c r="AA772" i="1"/>
  <c r="Y772" i="1"/>
  <c r="X772" i="1"/>
  <c r="AA771" i="1"/>
  <c r="Y771" i="1"/>
  <c r="X771" i="1"/>
  <c r="AA770" i="1"/>
  <c r="Y770" i="1"/>
  <c r="X770" i="1"/>
  <c r="AA769" i="1"/>
  <c r="Y769" i="1"/>
  <c r="X769" i="1"/>
  <c r="AA768" i="1"/>
  <c r="Y768" i="1"/>
  <c r="X768" i="1"/>
  <c r="AA765" i="1"/>
  <c r="Y765" i="1"/>
  <c r="X765" i="1"/>
  <c r="AA764" i="1"/>
  <c r="Y764" i="1"/>
  <c r="X764" i="1"/>
  <c r="AA763" i="1"/>
  <c r="Y763" i="1"/>
  <c r="X763" i="1"/>
  <c r="AA762" i="1"/>
  <c r="Y762" i="1"/>
  <c r="X762" i="1"/>
  <c r="AA761" i="1"/>
  <c r="Y761" i="1"/>
  <c r="X761" i="1"/>
  <c r="AA760" i="1"/>
  <c r="Y760" i="1"/>
  <c r="X760" i="1"/>
  <c r="AA759" i="1"/>
  <c r="Y759" i="1"/>
  <c r="X759" i="1"/>
  <c r="AA758" i="1"/>
  <c r="Y758" i="1"/>
  <c r="X758" i="1"/>
  <c r="AA757" i="1"/>
  <c r="Y757" i="1"/>
  <c r="X757" i="1"/>
  <c r="AA756" i="1"/>
  <c r="Y756" i="1"/>
  <c r="X756" i="1"/>
  <c r="AA755" i="1"/>
  <c r="Y755" i="1"/>
  <c r="X755" i="1"/>
  <c r="AA754" i="1"/>
  <c r="Y754" i="1"/>
  <c r="X754" i="1"/>
  <c r="AA753" i="1"/>
  <c r="Y753" i="1"/>
  <c r="X753" i="1"/>
  <c r="AA752" i="1"/>
  <c r="Y752" i="1"/>
  <c r="X752" i="1"/>
  <c r="AA751" i="1"/>
  <c r="Y751" i="1"/>
  <c r="X751" i="1"/>
  <c r="AA750" i="1"/>
  <c r="Y750" i="1"/>
  <c r="X750" i="1"/>
  <c r="AA749" i="1"/>
  <c r="Y749" i="1"/>
  <c r="X749" i="1"/>
  <c r="AA748" i="1"/>
  <c r="Y748" i="1"/>
  <c r="X748" i="1"/>
  <c r="AA747" i="1"/>
  <c r="Y747" i="1"/>
  <c r="X747" i="1"/>
  <c r="AA746" i="1"/>
  <c r="Y746" i="1"/>
  <c r="X746" i="1"/>
  <c r="AA745" i="1"/>
  <c r="Y745" i="1"/>
  <c r="X745" i="1"/>
  <c r="AA742" i="1"/>
  <c r="Y742" i="1"/>
  <c r="X742" i="1"/>
  <c r="AA741" i="1"/>
  <c r="Y741" i="1"/>
  <c r="X741" i="1"/>
  <c r="AA740" i="1"/>
  <c r="Y740" i="1"/>
  <c r="X740" i="1"/>
  <c r="AA739" i="1"/>
  <c r="Y739" i="1"/>
  <c r="X739" i="1"/>
  <c r="AA738" i="1"/>
  <c r="Y738" i="1"/>
  <c r="X738" i="1"/>
  <c r="AA737" i="1"/>
  <c r="Y737" i="1"/>
  <c r="X737" i="1"/>
  <c r="AA736" i="1"/>
  <c r="Y736" i="1"/>
  <c r="X736" i="1"/>
  <c r="AA735" i="1"/>
  <c r="Y735" i="1"/>
  <c r="X735" i="1"/>
  <c r="AA732" i="1"/>
  <c r="Y732" i="1"/>
  <c r="X732" i="1"/>
  <c r="AA731" i="1"/>
  <c r="Y731" i="1"/>
  <c r="X731" i="1"/>
  <c r="AA730" i="1"/>
  <c r="Y730" i="1"/>
  <c r="X730" i="1"/>
  <c r="AA729" i="1"/>
  <c r="Y729" i="1"/>
  <c r="X729" i="1"/>
  <c r="AA728" i="1"/>
  <c r="Y728" i="1"/>
  <c r="X728" i="1"/>
  <c r="AA727" i="1"/>
  <c r="Y727" i="1"/>
  <c r="X727" i="1"/>
  <c r="AA726" i="1"/>
  <c r="Y726" i="1"/>
  <c r="X726" i="1"/>
  <c r="AA725" i="1"/>
  <c r="Y725" i="1"/>
  <c r="X725" i="1"/>
  <c r="AA724" i="1"/>
  <c r="Y724" i="1"/>
  <c r="X724" i="1"/>
  <c r="AA722" i="1"/>
  <c r="Y722" i="1"/>
  <c r="X722" i="1"/>
  <c r="AA721" i="1"/>
  <c r="Y721" i="1"/>
  <c r="X721" i="1"/>
  <c r="AA720" i="1"/>
  <c r="Y720" i="1"/>
  <c r="X720" i="1"/>
  <c r="AA719" i="1"/>
  <c r="Y719" i="1"/>
  <c r="X719" i="1"/>
  <c r="AA717" i="1"/>
  <c r="Y717" i="1"/>
  <c r="X717" i="1"/>
  <c r="AA716" i="1"/>
  <c r="Y716" i="1"/>
  <c r="X716" i="1"/>
  <c r="AA715" i="1"/>
  <c r="Y715" i="1"/>
  <c r="X715" i="1"/>
  <c r="AA714" i="1"/>
  <c r="Y714" i="1"/>
  <c r="X714" i="1"/>
  <c r="AA713" i="1"/>
  <c r="Y713" i="1"/>
  <c r="X713" i="1"/>
  <c r="AA712" i="1"/>
  <c r="Y712" i="1"/>
  <c r="X712" i="1"/>
  <c r="AA710" i="1"/>
  <c r="Y710" i="1"/>
  <c r="X710" i="1"/>
  <c r="AA709" i="1"/>
  <c r="Y709" i="1"/>
  <c r="X709" i="1"/>
  <c r="AA708" i="1"/>
  <c r="Y708" i="1"/>
  <c r="X708" i="1"/>
  <c r="AA707" i="1"/>
  <c r="Y707" i="1"/>
  <c r="X707" i="1"/>
  <c r="AA706" i="1"/>
  <c r="Y706" i="1"/>
  <c r="X706" i="1"/>
  <c r="AA705" i="1"/>
  <c r="Y705" i="1"/>
  <c r="X705" i="1"/>
  <c r="AA704" i="1"/>
  <c r="Y704" i="1"/>
  <c r="X704" i="1"/>
  <c r="AA703" i="1"/>
  <c r="Y703" i="1"/>
  <c r="X703" i="1"/>
  <c r="AA702" i="1"/>
  <c r="Y702" i="1"/>
  <c r="X702" i="1"/>
  <c r="AA701" i="1"/>
  <c r="Y701" i="1"/>
  <c r="X701" i="1"/>
  <c r="AA699" i="1"/>
  <c r="Y699" i="1"/>
  <c r="X699" i="1"/>
  <c r="AA698" i="1"/>
  <c r="Y698" i="1"/>
  <c r="X698" i="1"/>
  <c r="AA697" i="1"/>
  <c r="Y697" i="1"/>
  <c r="X697" i="1"/>
  <c r="AA696" i="1"/>
  <c r="Y696" i="1"/>
  <c r="X696" i="1"/>
  <c r="AA695" i="1"/>
  <c r="Y695" i="1"/>
  <c r="X695" i="1"/>
  <c r="AA694" i="1"/>
  <c r="Y694" i="1"/>
  <c r="X694" i="1"/>
  <c r="AA691" i="1"/>
  <c r="Y691" i="1"/>
  <c r="X691" i="1"/>
  <c r="AA690" i="1"/>
  <c r="Y690" i="1"/>
  <c r="X690" i="1"/>
  <c r="AA689" i="1"/>
  <c r="Y689" i="1"/>
  <c r="X689" i="1"/>
  <c r="AA688" i="1"/>
  <c r="Y688" i="1"/>
  <c r="X688" i="1"/>
  <c r="AA687" i="1"/>
  <c r="Y687" i="1"/>
  <c r="X687" i="1"/>
  <c r="AA686" i="1"/>
  <c r="Y686" i="1"/>
  <c r="X686" i="1"/>
  <c r="AA684" i="1"/>
  <c r="Y684" i="1"/>
  <c r="X684" i="1"/>
  <c r="AA683" i="1"/>
  <c r="Y683" i="1"/>
  <c r="X683" i="1"/>
  <c r="AA682" i="1"/>
  <c r="Y682" i="1"/>
  <c r="X682" i="1"/>
  <c r="AA681" i="1"/>
  <c r="Y681" i="1"/>
  <c r="X681" i="1"/>
  <c r="AA680" i="1"/>
  <c r="Y680" i="1"/>
  <c r="X680" i="1"/>
  <c r="AA679" i="1"/>
  <c r="Y679" i="1"/>
  <c r="X679" i="1"/>
  <c r="AA678" i="1"/>
  <c r="Y678" i="1"/>
  <c r="X678" i="1"/>
  <c r="AA676" i="1"/>
  <c r="Y676" i="1"/>
  <c r="X676" i="1"/>
  <c r="AA675" i="1"/>
  <c r="Y675" i="1"/>
  <c r="X675" i="1"/>
  <c r="AA674" i="1"/>
  <c r="Y674" i="1"/>
  <c r="X674" i="1"/>
  <c r="AA673" i="1"/>
  <c r="Y673" i="1"/>
  <c r="X673" i="1"/>
  <c r="AA672" i="1"/>
  <c r="Y672" i="1"/>
  <c r="X672" i="1"/>
  <c r="AA671" i="1"/>
  <c r="Y671" i="1"/>
  <c r="X671" i="1"/>
  <c r="AA669" i="1"/>
  <c r="Y669" i="1"/>
  <c r="X669" i="1"/>
  <c r="AA668" i="1"/>
  <c r="Y668" i="1"/>
  <c r="X668" i="1"/>
  <c r="AA667" i="1"/>
  <c r="Y667" i="1"/>
  <c r="X667" i="1"/>
  <c r="AA666" i="1"/>
  <c r="Y666" i="1"/>
  <c r="X666" i="1"/>
  <c r="AA665" i="1"/>
  <c r="Y665" i="1"/>
  <c r="X665" i="1"/>
  <c r="AA664" i="1"/>
  <c r="Y664" i="1"/>
  <c r="X664" i="1"/>
  <c r="AA663" i="1"/>
  <c r="Y663" i="1"/>
  <c r="X663" i="1"/>
  <c r="AA662" i="1"/>
  <c r="Y662" i="1"/>
  <c r="X662" i="1"/>
  <c r="AA661" i="1"/>
  <c r="Y661" i="1"/>
  <c r="X661" i="1"/>
  <c r="AA660" i="1"/>
  <c r="Y660" i="1"/>
  <c r="X660" i="1"/>
  <c r="AA659" i="1"/>
  <c r="Y659" i="1"/>
  <c r="X659" i="1"/>
  <c r="AA658" i="1"/>
  <c r="Y658" i="1"/>
  <c r="X658" i="1"/>
  <c r="AA657" i="1"/>
  <c r="Y657" i="1"/>
  <c r="X657" i="1"/>
  <c r="AA656" i="1"/>
  <c r="Y656" i="1"/>
  <c r="X656" i="1"/>
  <c r="AA654" i="1"/>
  <c r="Y654" i="1"/>
  <c r="X654" i="1"/>
  <c r="AA653" i="1"/>
  <c r="Y653" i="1"/>
  <c r="X653" i="1"/>
  <c r="AA652" i="1"/>
  <c r="Y652" i="1"/>
  <c r="X652" i="1"/>
  <c r="AA651" i="1"/>
  <c r="Y651" i="1"/>
  <c r="X651" i="1"/>
  <c r="AA649" i="1"/>
  <c r="Y649" i="1"/>
  <c r="X649" i="1"/>
  <c r="AA648" i="1"/>
  <c r="Y648" i="1"/>
  <c r="X648" i="1"/>
  <c r="AA647" i="1"/>
  <c r="Y647" i="1"/>
  <c r="X647" i="1"/>
  <c r="AA646" i="1"/>
  <c r="Y646" i="1"/>
  <c r="X646" i="1"/>
  <c r="AA645" i="1"/>
  <c r="Y645" i="1"/>
  <c r="X645" i="1"/>
  <c r="AA643" i="1"/>
  <c r="Y643" i="1"/>
  <c r="X643" i="1"/>
  <c r="AA642" i="1"/>
  <c r="Y642" i="1"/>
  <c r="X642" i="1"/>
  <c r="AA641" i="1"/>
  <c r="Y641" i="1"/>
  <c r="X641" i="1"/>
  <c r="AA640" i="1"/>
  <c r="Y640" i="1"/>
  <c r="X640" i="1"/>
  <c r="AA639" i="1"/>
  <c r="Y639" i="1"/>
  <c r="X639" i="1"/>
  <c r="AA638" i="1"/>
  <c r="Y638" i="1"/>
  <c r="X638" i="1"/>
  <c r="AA636" i="1"/>
  <c r="Y636" i="1"/>
  <c r="X636" i="1"/>
  <c r="AA635" i="1"/>
  <c r="Y635" i="1"/>
  <c r="X635" i="1"/>
  <c r="AA634" i="1"/>
  <c r="Y634" i="1"/>
  <c r="X634" i="1"/>
  <c r="AA633" i="1"/>
  <c r="Y633" i="1"/>
  <c r="X633" i="1"/>
  <c r="AA632" i="1"/>
  <c r="Y632" i="1"/>
  <c r="X632" i="1"/>
  <c r="AA631" i="1"/>
  <c r="Y631" i="1"/>
  <c r="X631" i="1"/>
  <c r="AA630" i="1"/>
  <c r="Y630" i="1"/>
  <c r="X630" i="1"/>
  <c r="AA629" i="1"/>
  <c r="Y629" i="1"/>
  <c r="X629" i="1"/>
  <c r="AA627" i="1"/>
  <c r="Y627" i="1"/>
  <c r="X627" i="1"/>
  <c r="AA626" i="1"/>
  <c r="Y626" i="1"/>
  <c r="X626" i="1"/>
  <c r="AA625" i="1"/>
  <c r="Y625" i="1"/>
  <c r="X625" i="1"/>
  <c r="AA624" i="1"/>
  <c r="Y624" i="1"/>
  <c r="X624" i="1"/>
  <c r="AA623" i="1"/>
  <c r="Y623" i="1"/>
  <c r="X623" i="1"/>
  <c r="AA621" i="1"/>
  <c r="Y621" i="1"/>
  <c r="X621" i="1"/>
  <c r="AA620" i="1"/>
  <c r="Y620" i="1"/>
  <c r="X620" i="1"/>
  <c r="AA619" i="1"/>
  <c r="Y619" i="1"/>
  <c r="X619" i="1"/>
  <c r="AA616" i="1"/>
  <c r="Y616" i="1"/>
  <c r="X616" i="1"/>
  <c r="AA615" i="1"/>
  <c r="Y615" i="1"/>
  <c r="X615" i="1"/>
  <c r="AA614" i="1"/>
  <c r="Y614" i="1"/>
  <c r="X614" i="1"/>
  <c r="AA613" i="1"/>
  <c r="Y613" i="1"/>
  <c r="X613" i="1"/>
  <c r="AA612" i="1"/>
  <c r="Y612" i="1"/>
  <c r="X612" i="1"/>
  <c r="AA609" i="1"/>
  <c r="Y609" i="1"/>
  <c r="X609" i="1"/>
  <c r="AA608" i="1"/>
  <c r="Y608" i="1"/>
  <c r="X608" i="1"/>
  <c r="AA607" i="1"/>
  <c r="Y607" i="1"/>
  <c r="X607" i="1"/>
  <c r="AA606" i="1"/>
  <c r="Y606" i="1"/>
  <c r="X606" i="1"/>
  <c r="AA605" i="1"/>
  <c r="Y605" i="1"/>
  <c r="X605" i="1"/>
  <c r="AA604" i="1"/>
  <c r="Y604" i="1"/>
  <c r="X604" i="1"/>
  <c r="AA602" i="1"/>
  <c r="Y602" i="1"/>
  <c r="X602" i="1"/>
  <c r="AA601" i="1"/>
  <c r="Y601" i="1"/>
  <c r="X601" i="1"/>
  <c r="AA600" i="1"/>
  <c r="Y600" i="1"/>
  <c r="X600" i="1"/>
  <c r="AA599" i="1"/>
  <c r="Y599" i="1"/>
  <c r="X599" i="1"/>
  <c r="AA596" i="1"/>
  <c r="Y596" i="1"/>
  <c r="X596" i="1"/>
  <c r="AA595" i="1"/>
  <c r="Y595" i="1"/>
  <c r="X595" i="1"/>
  <c r="AA594" i="1"/>
  <c r="Y594" i="1"/>
  <c r="X594" i="1"/>
  <c r="AA593" i="1"/>
  <c r="Y593" i="1"/>
  <c r="X593" i="1"/>
  <c r="AA592" i="1"/>
  <c r="Y592" i="1"/>
  <c r="X592" i="1"/>
  <c r="AA591" i="1"/>
  <c r="Y591" i="1"/>
  <c r="X591" i="1"/>
  <c r="AA589" i="1"/>
  <c r="Y589" i="1"/>
  <c r="X589" i="1"/>
  <c r="AA588" i="1"/>
  <c r="Y588" i="1"/>
  <c r="X588" i="1"/>
  <c r="AA587" i="1"/>
  <c r="Y587" i="1"/>
  <c r="X587" i="1"/>
  <c r="AA586" i="1"/>
  <c r="Y586" i="1"/>
  <c r="X586" i="1"/>
  <c r="AA585" i="1"/>
  <c r="Y585" i="1"/>
  <c r="X585" i="1"/>
  <c r="AA584" i="1"/>
  <c r="Y584" i="1"/>
  <c r="X584" i="1"/>
  <c r="AA581" i="1"/>
  <c r="Y581" i="1"/>
  <c r="X581" i="1"/>
  <c r="AA580" i="1"/>
  <c r="Y580" i="1"/>
  <c r="X580" i="1"/>
  <c r="AA579" i="1"/>
  <c r="Y579" i="1"/>
  <c r="X579" i="1"/>
  <c r="AA578" i="1"/>
  <c r="Y578" i="1"/>
  <c r="X578" i="1"/>
  <c r="AA577" i="1"/>
  <c r="Y577" i="1"/>
  <c r="X577" i="1"/>
  <c r="AA576" i="1"/>
  <c r="Y576" i="1"/>
  <c r="X576" i="1"/>
  <c r="AA575" i="1"/>
  <c r="Y575" i="1"/>
  <c r="X575" i="1"/>
  <c r="AA574" i="1"/>
  <c r="Y574" i="1"/>
  <c r="X574" i="1"/>
  <c r="AA572" i="1"/>
  <c r="Y572" i="1"/>
  <c r="X572" i="1"/>
  <c r="AA571" i="1"/>
  <c r="Y571" i="1"/>
  <c r="X571" i="1"/>
  <c r="AA570" i="1"/>
  <c r="Y570" i="1"/>
  <c r="X570" i="1"/>
  <c r="AA569" i="1"/>
  <c r="Y569" i="1"/>
  <c r="X569" i="1"/>
  <c r="AA568" i="1"/>
  <c r="Y568" i="1"/>
  <c r="X568" i="1"/>
  <c r="AA567" i="1"/>
  <c r="Y567" i="1"/>
  <c r="X567" i="1"/>
  <c r="AA566" i="1"/>
  <c r="Y566" i="1"/>
  <c r="X566" i="1"/>
  <c r="AA565" i="1"/>
  <c r="Y565" i="1"/>
  <c r="X565" i="1"/>
  <c r="AA564" i="1"/>
  <c r="Y564" i="1"/>
  <c r="X564" i="1"/>
  <c r="AA563" i="1"/>
  <c r="Y563" i="1"/>
  <c r="X563" i="1"/>
  <c r="AA561" i="1"/>
  <c r="Y561" i="1"/>
  <c r="X561" i="1"/>
  <c r="AA560" i="1"/>
  <c r="Y560" i="1"/>
  <c r="X560" i="1"/>
  <c r="AA559" i="1"/>
  <c r="Y559" i="1"/>
  <c r="X559" i="1"/>
  <c r="AA556" i="1"/>
  <c r="Y556" i="1"/>
  <c r="X556" i="1"/>
  <c r="AA555" i="1"/>
  <c r="Y555" i="1"/>
  <c r="X555" i="1"/>
  <c r="AA554" i="1"/>
  <c r="Y554" i="1"/>
  <c r="X554" i="1"/>
  <c r="AA552" i="1"/>
  <c r="Y552" i="1"/>
  <c r="X552" i="1"/>
  <c r="AA550" i="1"/>
  <c r="Y550" i="1"/>
  <c r="X550" i="1"/>
  <c r="AA548" i="1"/>
  <c r="Y548" i="1"/>
  <c r="X548" i="1"/>
  <c r="AA545" i="1"/>
  <c r="Y545" i="1"/>
  <c r="X545" i="1"/>
  <c r="AA544" i="1"/>
  <c r="Y544" i="1"/>
  <c r="X544" i="1"/>
  <c r="AA543" i="1"/>
  <c r="Y543" i="1"/>
  <c r="X543" i="1"/>
  <c r="AA542" i="1"/>
  <c r="Y542" i="1"/>
  <c r="X542" i="1"/>
  <c r="AA541" i="1"/>
  <c r="Y541" i="1"/>
  <c r="X541" i="1"/>
  <c r="AA538" i="1"/>
  <c r="Y538" i="1"/>
  <c r="X538" i="1"/>
  <c r="AA537" i="1"/>
  <c r="Y537" i="1"/>
  <c r="X537" i="1"/>
  <c r="AA536" i="1"/>
  <c r="Y536" i="1"/>
  <c r="X536" i="1"/>
  <c r="AA535" i="1"/>
  <c r="Y535" i="1"/>
  <c r="X535" i="1"/>
  <c r="AA532" i="1"/>
  <c r="Y532" i="1"/>
  <c r="X532" i="1"/>
  <c r="AA531" i="1"/>
  <c r="Y531" i="1"/>
  <c r="X531" i="1"/>
  <c r="AA530" i="1"/>
  <c r="Y530" i="1"/>
  <c r="X530" i="1"/>
  <c r="AA527" i="1"/>
  <c r="Y527" i="1"/>
  <c r="X527" i="1"/>
  <c r="AA526" i="1"/>
  <c r="Y526" i="1"/>
  <c r="X526" i="1"/>
  <c r="AA525" i="1"/>
  <c r="Y525" i="1"/>
  <c r="X525" i="1"/>
  <c r="AA524" i="1"/>
  <c r="Y524" i="1"/>
  <c r="X524" i="1"/>
  <c r="AA523" i="1"/>
  <c r="Y523" i="1"/>
  <c r="X523" i="1"/>
  <c r="AA521" i="1"/>
  <c r="Y521" i="1"/>
  <c r="X521" i="1"/>
  <c r="AA520" i="1"/>
  <c r="Y520" i="1"/>
  <c r="X520" i="1"/>
  <c r="AA519" i="1"/>
  <c r="Y519" i="1"/>
  <c r="X519" i="1"/>
  <c r="AA518" i="1"/>
  <c r="Y518" i="1"/>
  <c r="X518" i="1"/>
  <c r="AA517" i="1"/>
  <c r="Y517" i="1"/>
  <c r="X517" i="1"/>
  <c r="AA516" i="1"/>
  <c r="Y516" i="1"/>
  <c r="X516" i="1"/>
  <c r="AA515" i="1"/>
  <c r="Y515" i="1"/>
  <c r="X515" i="1"/>
  <c r="AA513" i="1"/>
  <c r="Y513" i="1"/>
  <c r="X513" i="1"/>
  <c r="AA512" i="1"/>
  <c r="Y512" i="1"/>
  <c r="X512" i="1"/>
  <c r="AA511" i="1"/>
  <c r="Y511" i="1"/>
  <c r="X511" i="1"/>
  <c r="AA510" i="1"/>
  <c r="Y510" i="1"/>
  <c r="X510" i="1"/>
  <c r="AA509" i="1"/>
  <c r="Y509" i="1"/>
  <c r="X509" i="1"/>
  <c r="AA508" i="1"/>
  <c r="Y508" i="1"/>
  <c r="X508" i="1"/>
  <c r="AA507" i="1"/>
  <c r="Y507" i="1"/>
  <c r="X507" i="1"/>
  <c r="AA506" i="1"/>
  <c r="Y506" i="1"/>
  <c r="X506" i="1"/>
  <c r="AA505" i="1"/>
  <c r="Y505" i="1"/>
  <c r="X505" i="1"/>
  <c r="AA504" i="1"/>
  <c r="Y504" i="1"/>
  <c r="X504" i="1"/>
  <c r="AA502" i="1"/>
  <c r="Y502" i="1"/>
  <c r="X502" i="1"/>
  <c r="AA501" i="1"/>
  <c r="Y501" i="1"/>
  <c r="X501" i="1"/>
  <c r="AA500" i="1"/>
  <c r="Y500" i="1"/>
  <c r="X500" i="1"/>
  <c r="AA499" i="1"/>
  <c r="Y499" i="1"/>
  <c r="X499" i="1"/>
  <c r="AA498" i="1"/>
  <c r="Y498" i="1"/>
  <c r="X498" i="1"/>
  <c r="AA497" i="1"/>
  <c r="Y497" i="1"/>
  <c r="X497" i="1"/>
  <c r="AA496" i="1"/>
  <c r="Y496" i="1"/>
  <c r="X496" i="1"/>
  <c r="AA495" i="1"/>
  <c r="Y495" i="1"/>
  <c r="X495" i="1"/>
  <c r="AA494" i="1"/>
  <c r="Y494" i="1"/>
  <c r="X494" i="1"/>
  <c r="AA492" i="1"/>
  <c r="Y492" i="1"/>
  <c r="X492" i="1"/>
  <c r="AA491" i="1"/>
  <c r="Y491" i="1"/>
  <c r="X491" i="1"/>
  <c r="AA490" i="1"/>
  <c r="Y490" i="1"/>
  <c r="X490" i="1"/>
  <c r="AA489" i="1"/>
  <c r="Y489" i="1"/>
  <c r="X489" i="1"/>
  <c r="AA488" i="1"/>
  <c r="Y488" i="1"/>
  <c r="X488" i="1"/>
  <c r="AA487" i="1"/>
  <c r="Y487" i="1"/>
  <c r="X487" i="1"/>
  <c r="AA486" i="1"/>
  <c r="Y486" i="1"/>
  <c r="X486" i="1"/>
  <c r="AA485" i="1"/>
  <c r="Y485" i="1"/>
  <c r="X485" i="1"/>
  <c r="AA484" i="1"/>
  <c r="Y484" i="1"/>
  <c r="X484" i="1"/>
  <c r="AA483" i="1"/>
  <c r="Y483" i="1"/>
  <c r="X483" i="1"/>
  <c r="AA479" i="1"/>
  <c r="Y479" i="1"/>
  <c r="X479" i="1"/>
  <c r="AA478" i="1"/>
  <c r="Y478" i="1"/>
  <c r="X478" i="1"/>
  <c r="AA474" i="1"/>
  <c r="Y474" i="1"/>
  <c r="X474" i="1"/>
  <c r="AA473" i="1"/>
  <c r="Y473" i="1"/>
  <c r="X473" i="1"/>
  <c r="AA472" i="1"/>
  <c r="Y472" i="1"/>
  <c r="X472" i="1"/>
  <c r="AA471" i="1"/>
  <c r="Y471" i="1"/>
  <c r="X471" i="1"/>
  <c r="AA470" i="1"/>
  <c r="Y470" i="1"/>
  <c r="X470" i="1"/>
  <c r="AA467" i="1"/>
  <c r="Y467" i="1"/>
  <c r="X467" i="1"/>
  <c r="AA466" i="1"/>
  <c r="Y466" i="1"/>
  <c r="X466" i="1"/>
  <c r="AA465" i="1"/>
  <c r="Y465" i="1"/>
  <c r="X465" i="1"/>
  <c r="AA464" i="1"/>
  <c r="Y464" i="1"/>
  <c r="X464" i="1"/>
  <c r="AA463" i="1"/>
  <c r="Y463" i="1"/>
  <c r="X463" i="1"/>
  <c r="AA462" i="1"/>
  <c r="Y462" i="1"/>
  <c r="X462" i="1"/>
  <c r="AA458" i="1"/>
  <c r="Y458" i="1"/>
  <c r="X458" i="1"/>
  <c r="AA457" i="1"/>
  <c r="Y457" i="1"/>
  <c r="X457" i="1"/>
  <c r="AA456" i="1"/>
  <c r="Y456" i="1"/>
  <c r="X456" i="1"/>
  <c r="AA455" i="1"/>
  <c r="Y455" i="1"/>
  <c r="X455" i="1"/>
  <c r="AA452" i="1"/>
  <c r="Y452" i="1"/>
  <c r="X452" i="1"/>
  <c r="AA451" i="1"/>
  <c r="Y451" i="1"/>
  <c r="X451" i="1"/>
  <c r="AA450" i="1"/>
  <c r="Y450" i="1"/>
  <c r="X450" i="1"/>
  <c r="AA449" i="1"/>
  <c r="Y449" i="1"/>
  <c r="X449" i="1"/>
  <c r="AA448" i="1"/>
  <c r="Y448" i="1"/>
  <c r="X448" i="1"/>
  <c r="AA447" i="1"/>
  <c r="Y447" i="1"/>
  <c r="X447" i="1"/>
  <c r="AA446" i="1"/>
  <c r="Y446" i="1"/>
  <c r="X446" i="1"/>
  <c r="AA444" i="1"/>
  <c r="Y444" i="1"/>
  <c r="X444" i="1"/>
  <c r="AA443" i="1"/>
  <c r="Y443" i="1"/>
  <c r="X443" i="1"/>
  <c r="AA442" i="1"/>
  <c r="Y442" i="1"/>
  <c r="X442" i="1"/>
  <c r="AA441" i="1"/>
  <c r="Y441" i="1"/>
  <c r="X441" i="1"/>
  <c r="AA440" i="1"/>
  <c r="Y440" i="1"/>
  <c r="X440" i="1"/>
  <c r="AA438" i="1"/>
  <c r="Y438" i="1"/>
  <c r="X438" i="1"/>
  <c r="AA437" i="1"/>
  <c r="Y437" i="1"/>
  <c r="X437" i="1"/>
  <c r="AA436" i="1"/>
  <c r="Y436" i="1"/>
  <c r="X436" i="1"/>
  <c r="AA435" i="1"/>
  <c r="Y435" i="1"/>
  <c r="X435" i="1"/>
  <c r="AA434" i="1"/>
  <c r="Y434" i="1"/>
  <c r="X434" i="1"/>
  <c r="AA433" i="1"/>
  <c r="Y433" i="1"/>
  <c r="X433" i="1"/>
  <c r="AA432" i="1"/>
  <c r="Y432" i="1"/>
  <c r="X432" i="1"/>
  <c r="AA431" i="1"/>
  <c r="Y431" i="1"/>
  <c r="X431" i="1"/>
  <c r="AA430" i="1"/>
  <c r="Y430" i="1"/>
  <c r="X430" i="1"/>
  <c r="AA428" i="1"/>
  <c r="Y428" i="1"/>
  <c r="X428" i="1"/>
  <c r="AA427" i="1"/>
  <c r="Y427" i="1"/>
  <c r="X427" i="1"/>
  <c r="AA426" i="1"/>
  <c r="Y426" i="1"/>
  <c r="X426" i="1"/>
  <c r="AA425" i="1"/>
  <c r="Y425" i="1"/>
  <c r="X425" i="1"/>
  <c r="AA424" i="1"/>
  <c r="Y424" i="1"/>
  <c r="X424" i="1"/>
  <c r="AA423" i="1"/>
  <c r="Y423" i="1"/>
  <c r="X423" i="1"/>
  <c r="AA420" i="1"/>
  <c r="Y420" i="1"/>
  <c r="X420" i="1"/>
  <c r="AA419" i="1"/>
  <c r="Y419" i="1"/>
  <c r="X419" i="1"/>
  <c r="AA418" i="1"/>
  <c r="Y418" i="1"/>
  <c r="X418" i="1"/>
  <c r="AA417" i="1"/>
  <c r="Y417" i="1"/>
  <c r="X417" i="1"/>
  <c r="AA416" i="1"/>
  <c r="Y416" i="1"/>
  <c r="X416" i="1"/>
  <c r="AA415" i="1"/>
  <c r="Y415" i="1"/>
  <c r="X415" i="1"/>
  <c r="AA414" i="1"/>
  <c r="Y414" i="1"/>
  <c r="X414" i="1"/>
  <c r="AA413" i="1"/>
  <c r="Y413" i="1"/>
  <c r="X413" i="1"/>
  <c r="AA411" i="1"/>
  <c r="Y411" i="1"/>
  <c r="X411" i="1"/>
  <c r="AA410" i="1"/>
  <c r="Y410" i="1"/>
  <c r="X410" i="1"/>
  <c r="AA409" i="1"/>
  <c r="Y409" i="1"/>
  <c r="X409" i="1"/>
  <c r="AA408" i="1"/>
  <c r="Y408" i="1"/>
  <c r="X408" i="1"/>
  <c r="AA407" i="1"/>
  <c r="Y407" i="1"/>
  <c r="X407" i="1"/>
  <c r="AA406" i="1"/>
  <c r="Y406" i="1"/>
  <c r="X406" i="1"/>
  <c r="AA405" i="1"/>
  <c r="Y405" i="1"/>
  <c r="X405" i="1"/>
  <c r="AA404" i="1"/>
  <c r="Y404" i="1"/>
  <c r="X404" i="1"/>
  <c r="AA403" i="1"/>
  <c r="Y403" i="1"/>
  <c r="X403" i="1"/>
  <c r="AA402" i="1"/>
  <c r="Y402" i="1"/>
  <c r="X402" i="1"/>
  <c r="AA400" i="1"/>
  <c r="Y400" i="1"/>
  <c r="X400" i="1"/>
  <c r="AA399" i="1"/>
  <c r="Y399" i="1"/>
  <c r="X399" i="1"/>
  <c r="AA398" i="1"/>
  <c r="Y398" i="1"/>
  <c r="X398" i="1"/>
  <c r="AA397" i="1"/>
  <c r="Y397" i="1"/>
  <c r="X397" i="1"/>
  <c r="AA396" i="1"/>
  <c r="Y396" i="1"/>
  <c r="X396" i="1"/>
  <c r="AA395" i="1"/>
  <c r="Y395" i="1"/>
  <c r="X395" i="1"/>
  <c r="AA394" i="1"/>
  <c r="Y394" i="1"/>
  <c r="X394" i="1"/>
  <c r="AA393" i="1"/>
  <c r="Y393" i="1"/>
  <c r="X393" i="1"/>
  <c r="AA392" i="1"/>
  <c r="Y392" i="1"/>
  <c r="X392" i="1"/>
  <c r="AA391" i="1"/>
  <c r="Y391" i="1"/>
  <c r="X391" i="1"/>
  <c r="AA390" i="1"/>
  <c r="Y390" i="1"/>
  <c r="X390" i="1"/>
  <c r="AA389" i="1"/>
  <c r="Y389" i="1"/>
  <c r="X389" i="1"/>
  <c r="AA386" i="1"/>
  <c r="Y386" i="1"/>
  <c r="X386" i="1"/>
  <c r="AA385" i="1"/>
  <c r="Y385" i="1"/>
  <c r="X385" i="1"/>
  <c r="AA384" i="1"/>
  <c r="Y384" i="1"/>
  <c r="X384" i="1"/>
  <c r="AA383" i="1"/>
  <c r="Y383" i="1"/>
  <c r="X383" i="1"/>
  <c r="AA382" i="1"/>
  <c r="Y382" i="1"/>
  <c r="X382" i="1"/>
  <c r="AA378" i="1"/>
  <c r="Y378" i="1"/>
  <c r="X378" i="1"/>
  <c r="AA377" i="1"/>
  <c r="Y377" i="1"/>
  <c r="X377" i="1"/>
  <c r="AA376" i="1"/>
  <c r="Y376" i="1"/>
  <c r="X376" i="1"/>
  <c r="AA374" i="1"/>
  <c r="Y374" i="1"/>
  <c r="X374" i="1"/>
  <c r="AA373" i="1"/>
  <c r="Y373" i="1"/>
  <c r="X373" i="1"/>
  <c r="AA372" i="1"/>
  <c r="Y372" i="1"/>
  <c r="X372" i="1"/>
  <c r="AA371" i="1"/>
  <c r="Y371" i="1"/>
  <c r="X371" i="1"/>
  <c r="AA370" i="1"/>
  <c r="Y370" i="1"/>
  <c r="X370" i="1"/>
  <c r="AA369" i="1"/>
  <c r="Y369" i="1"/>
  <c r="X369" i="1"/>
  <c r="AA368" i="1"/>
  <c r="Y368" i="1"/>
  <c r="X368" i="1"/>
  <c r="AA367" i="1"/>
  <c r="Y367" i="1"/>
  <c r="X367" i="1"/>
  <c r="AA364" i="1"/>
  <c r="Y364" i="1"/>
  <c r="X364" i="1"/>
  <c r="W364" i="1"/>
  <c r="AA363" i="1"/>
  <c r="Y363" i="1"/>
  <c r="X363" i="1"/>
  <c r="AA362" i="1"/>
  <c r="Y362" i="1"/>
  <c r="X362" i="1"/>
  <c r="AA361" i="1"/>
  <c r="Y361" i="1"/>
  <c r="X361" i="1"/>
  <c r="AA360" i="1"/>
  <c r="Y360" i="1"/>
  <c r="X360" i="1"/>
  <c r="AA359" i="1"/>
  <c r="Y359" i="1"/>
  <c r="X359" i="1"/>
  <c r="AA358" i="1"/>
  <c r="Y358" i="1"/>
  <c r="X358" i="1"/>
  <c r="AA357" i="1"/>
  <c r="Y357" i="1"/>
  <c r="X357" i="1"/>
  <c r="AA356" i="1"/>
  <c r="Y356" i="1"/>
  <c r="X356" i="1"/>
  <c r="AA355" i="1"/>
  <c r="Y355" i="1"/>
  <c r="X355" i="1"/>
  <c r="AA354" i="1"/>
  <c r="Y354" i="1"/>
  <c r="X354" i="1"/>
  <c r="AA353" i="1"/>
  <c r="Y353" i="1"/>
  <c r="X353" i="1"/>
  <c r="AA352" i="1"/>
  <c r="Y352" i="1"/>
  <c r="X352" i="1"/>
  <c r="AA351" i="1"/>
  <c r="Y351" i="1"/>
  <c r="X351" i="1"/>
  <c r="AA350" i="1"/>
  <c r="Y350" i="1"/>
  <c r="X350" i="1"/>
  <c r="AA347" i="1"/>
  <c r="Y347" i="1"/>
  <c r="X347" i="1"/>
  <c r="AA346" i="1"/>
  <c r="Y346" i="1"/>
  <c r="X346" i="1"/>
  <c r="AA345" i="1"/>
  <c r="Y345" i="1"/>
  <c r="X345" i="1"/>
  <c r="AA344" i="1"/>
  <c r="Y344" i="1"/>
  <c r="X344" i="1"/>
  <c r="AA343" i="1"/>
  <c r="Y343" i="1"/>
  <c r="X343" i="1"/>
  <c r="AA342" i="1"/>
  <c r="Y342" i="1"/>
  <c r="X342" i="1"/>
  <c r="AA338" i="1"/>
  <c r="Y338" i="1"/>
  <c r="X338" i="1"/>
  <c r="AA337" i="1"/>
  <c r="Y337" i="1"/>
  <c r="X337" i="1"/>
  <c r="AA336" i="1"/>
  <c r="Y336" i="1"/>
  <c r="X336" i="1"/>
  <c r="AA335" i="1"/>
  <c r="Y335" i="1"/>
  <c r="X335" i="1"/>
  <c r="AA334" i="1"/>
  <c r="Y334" i="1"/>
  <c r="X334" i="1"/>
  <c r="AA333" i="1"/>
  <c r="Y333" i="1"/>
  <c r="X333" i="1"/>
  <c r="AA332" i="1"/>
  <c r="Y332" i="1"/>
  <c r="X332" i="1"/>
  <c r="AA331" i="1"/>
  <c r="Y331" i="1"/>
  <c r="X331" i="1"/>
  <c r="AA328" i="1"/>
  <c r="Y328" i="1"/>
  <c r="X328" i="1"/>
  <c r="AA327" i="1"/>
  <c r="Y327" i="1"/>
  <c r="X327" i="1"/>
  <c r="AA326" i="1"/>
  <c r="Y326" i="1"/>
  <c r="X326" i="1"/>
  <c r="AA325" i="1"/>
  <c r="Y325" i="1"/>
  <c r="X325" i="1"/>
  <c r="AA324" i="1"/>
  <c r="Y324" i="1"/>
  <c r="X324" i="1"/>
  <c r="AA323" i="1"/>
  <c r="Y323" i="1"/>
  <c r="X323" i="1"/>
  <c r="AA322" i="1"/>
  <c r="Y322" i="1"/>
  <c r="X322" i="1"/>
  <c r="AA319" i="1"/>
  <c r="Y319" i="1"/>
  <c r="X319" i="1"/>
  <c r="AA318" i="1"/>
  <c r="Y318" i="1"/>
  <c r="X318" i="1"/>
  <c r="AA317" i="1"/>
  <c r="Y317" i="1"/>
  <c r="X317" i="1"/>
  <c r="AA316" i="1"/>
  <c r="Y316" i="1"/>
  <c r="X316" i="1"/>
  <c r="AA315" i="1"/>
  <c r="Y315" i="1"/>
  <c r="X315" i="1"/>
  <c r="AA314" i="1"/>
  <c r="Y314" i="1"/>
  <c r="X314" i="1"/>
  <c r="AA313" i="1"/>
  <c r="Y313" i="1"/>
  <c r="X313" i="1"/>
  <c r="AA312" i="1"/>
  <c r="Y312" i="1"/>
  <c r="X312" i="1"/>
  <c r="AA311" i="1"/>
  <c r="Y311" i="1"/>
  <c r="X311" i="1"/>
  <c r="AA310" i="1"/>
  <c r="Y310" i="1"/>
  <c r="X310" i="1"/>
  <c r="AA309" i="1"/>
  <c r="Y309" i="1"/>
  <c r="X309" i="1"/>
  <c r="AA308" i="1"/>
  <c r="Y308" i="1"/>
  <c r="X308" i="1"/>
  <c r="AA307" i="1"/>
  <c r="Y307" i="1"/>
  <c r="X307" i="1"/>
  <c r="AA304" i="1"/>
  <c r="Y304" i="1"/>
  <c r="X304" i="1"/>
  <c r="AA303" i="1"/>
  <c r="Y303" i="1"/>
  <c r="X303" i="1"/>
  <c r="AA302" i="1"/>
  <c r="Y302" i="1"/>
  <c r="X302" i="1"/>
  <c r="AA301" i="1"/>
  <c r="Y301" i="1"/>
  <c r="X301" i="1"/>
  <c r="AA300" i="1"/>
  <c r="Y300" i="1"/>
  <c r="X300" i="1"/>
  <c r="AA299" i="1"/>
  <c r="Y299" i="1"/>
  <c r="X299" i="1"/>
  <c r="AA298" i="1"/>
  <c r="Y298" i="1"/>
  <c r="X298" i="1"/>
  <c r="AA297" i="1"/>
  <c r="Y297" i="1"/>
  <c r="X297" i="1"/>
  <c r="AA296" i="1"/>
  <c r="Y296" i="1"/>
  <c r="X296" i="1"/>
  <c r="AA295" i="1"/>
  <c r="Y295" i="1"/>
  <c r="X295" i="1"/>
  <c r="AA293" i="1"/>
  <c r="Y293" i="1"/>
  <c r="X293" i="1"/>
  <c r="AA292" i="1"/>
  <c r="Y292" i="1"/>
  <c r="X292" i="1"/>
  <c r="AA291" i="1"/>
  <c r="Y291" i="1"/>
  <c r="X291" i="1"/>
  <c r="AA290" i="1"/>
  <c r="Y290" i="1"/>
  <c r="X290" i="1"/>
  <c r="AA289" i="1"/>
  <c r="Y289" i="1"/>
  <c r="X289" i="1"/>
  <c r="AA288" i="1"/>
  <c r="Y288" i="1"/>
  <c r="X288" i="1"/>
  <c r="AA287" i="1"/>
  <c r="Y287" i="1"/>
  <c r="X287" i="1"/>
  <c r="AA286" i="1"/>
  <c r="Y286" i="1"/>
  <c r="X286" i="1"/>
  <c r="AA285" i="1"/>
  <c r="Y285" i="1"/>
  <c r="X285" i="1"/>
  <c r="AA284" i="1"/>
  <c r="Y284" i="1"/>
  <c r="X284" i="1"/>
  <c r="AA283" i="1"/>
  <c r="Y283" i="1"/>
  <c r="X283" i="1"/>
  <c r="AA282" i="1"/>
  <c r="Y282" i="1"/>
  <c r="X282" i="1"/>
  <c r="AA281" i="1"/>
  <c r="Y281" i="1"/>
  <c r="X281" i="1"/>
  <c r="AA280" i="1"/>
  <c r="Y280" i="1"/>
  <c r="X280" i="1"/>
  <c r="AA279" i="1"/>
  <c r="Y279" i="1"/>
  <c r="X279" i="1"/>
  <c r="AA277" i="1"/>
  <c r="Y277" i="1"/>
  <c r="X277" i="1"/>
  <c r="AA276" i="1"/>
  <c r="Y276" i="1"/>
  <c r="X276" i="1"/>
  <c r="AA275" i="1"/>
  <c r="Y275" i="1"/>
  <c r="X275" i="1"/>
  <c r="AA274" i="1"/>
  <c r="Y274" i="1"/>
  <c r="X274" i="1"/>
  <c r="AA273" i="1"/>
  <c r="Y273" i="1"/>
  <c r="X273" i="1"/>
  <c r="AA269" i="1"/>
  <c r="Y269" i="1"/>
  <c r="X269" i="1"/>
  <c r="AA268" i="1"/>
  <c r="Y268" i="1"/>
  <c r="X268" i="1"/>
  <c r="AA267" i="1"/>
  <c r="Y267" i="1"/>
  <c r="X267" i="1"/>
  <c r="AA266" i="1"/>
  <c r="Y266" i="1"/>
  <c r="X266" i="1"/>
  <c r="AA265" i="1"/>
  <c r="Y265" i="1"/>
  <c r="X265" i="1"/>
  <c r="AA264" i="1"/>
  <c r="Y264" i="1"/>
  <c r="X264" i="1"/>
  <c r="AA263" i="1"/>
  <c r="Y263" i="1"/>
  <c r="X263" i="1"/>
  <c r="AA262" i="1"/>
  <c r="Y262" i="1"/>
  <c r="X262" i="1"/>
  <c r="AA260" i="1"/>
  <c r="Y260" i="1"/>
  <c r="X260" i="1"/>
  <c r="AA259" i="1"/>
  <c r="Y259" i="1"/>
  <c r="X259" i="1"/>
  <c r="AA258" i="1"/>
  <c r="Y258" i="1"/>
  <c r="X258" i="1"/>
  <c r="AA257" i="1"/>
  <c r="Y257" i="1"/>
  <c r="X257" i="1"/>
  <c r="AA256" i="1"/>
  <c r="Y256" i="1"/>
  <c r="X256" i="1"/>
  <c r="AA255" i="1"/>
  <c r="Y255" i="1"/>
  <c r="X255" i="1"/>
  <c r="AA253" i="1"/>
  <c r="Y253" i="1"/>
  <c r="X253" i="1"/>
  <c r="AA252" i="1"/>
  <c r="Y252" i="1"/>
  <c r="X252" i="1"/>
  <c r="AA251" i="1"/>
  <c r="Y251" i="1"/>
  <c r="X251" i="1"/>
  <c r="AA250" i="1"/>
  <c r="Y250" i="1"/>
  <c r="X250" i="1"/>
  <c r="AA249" i="1"/>
  <c r="Y249" i="1"/>
  <c r="X249" i="1"/>
  <c r="AA248" i="1"/>
  <c r="Y248" i="1"/>
  <c r="X248" i="1"/>
  <c r="AA247" i="1"/>
  <c r="Y247" i="1"/>
  <c r="X247" i="1"/>
  <c r="AA246" i="1"/>
  <c r="Y246" i="1"/>
  <c r="X246" i="1"/>
  <c r="AA245" i="1"/>
  <c r="Y245" i="1"/>
  <c r="X245" i="1"/>
  <c r="AA243" i="1"/>
  <c r="Y243" i="1"/>
  <c r="X243" i="1"/>
  <c r="AA242" i="1"/>
  <c r="Y242" i="1"/>
  <c r="X242" i="1"/>
  <c r="AA241" i="1"/>
  <c r="Y241" i="1"/>
  <c r="X241" i="1"/>
  <c r="AA240" i="1"/>
  <c r="Y240" i="1"/>
  <c r="X240" i="1"/>
  <c r="AA239" i="1"/>
  <c r="Y239" i="1"/>
  <c r="X239" i="1"/>
  <c r="AA238" i="1"/>
  <c r="Y238" i="1"/>
  <c r="X238" i="1"/>
  <c r="AA237" i="1"/>
  <c r="Y237" i="1"/>
  <c r="X237" i="1"/>
  <c r="AA236" i="1"/>
  <c r="Y236" i="1"/>
  <c r="X236" i="1"/>
  <c r="AA235" i="1"/>
  <c r="Y235" i="1"/>
  <c r="X235" i="1"/>
  <c r="AA234" i="1"/>
  <c r="Y234" i="1"/>
  <c r="X234" i="1"/>
  <c r="AA233" i="1"/>
  <c r="Y233" i="1"/>
  <c r="X233" i="1"/>
  <c r="AA232" i="1"/>
  <c r="Y232" i="1"/>
  <c r="X232" i="1"/>
  <c r="AA231" i="1"/>
  <c r="Y231" i="1"/>
  <c r="X231" i="1"/>
  <c r="AA230" i="1"/>
  <c r="Y230" i="1"/>
  <c r="X230" i="1"/>
  <c r="AA227" i="1"/>
  <c r="Y227" i="1"/>
  <c r="X227" i="1"/>
  <c r="AA226" i="1"/>
  <c r="Y226" i="1"/>
  <c r="X226" i="1"/>
  <c r="AA225" i="1"/>
  <c r="Y225" i="1"/>
  <c r="X225" i="1"/>
  <c r="AA224" i="1"/>
  <c r="Y224" i="1"/>
  <c r="X224" i="1"/>
  <c r="AA223" i="1"/>
  <c r="Y223" i="1"/>
  <c r="X223" i="1"/>
  <c r="AA222" i="1"/>
  <c r="Y222" i="1"/>
  <c r="X222" i="1"/>
  <c r="AA221" i="1"/>
  <c r="Y221" i="1"/>
  <c r="X221" i="1"/>
  <c r="AA220" i="1"/>
  <c r="Y220" i="1"/>
  <c r="X220" i="1"/>
  <c r="AA219" i="1"/>
  <c r="Y219" i="1"/>
  <c r="X219" i="1"/>
  <c r="AA218" i="1"/>
  <c r="Y218" i="1"/>
  <c r="X218" i="1"/>
  <c r="AA217" i="1"/>
  <c r="Y217" i="1"/>
  <c r="X217" i="1"/>
  <c r="AA216" i="1"/>
  <c r="Y216" i="1"/>
  <c r="X216" i="1"/>
  <c r="AA213" i="1"/>
  <c r="Y213" i="1"/>
  <c r="X213" i="1"/>
  <c r="AA212" i="1"/>
  <c r="Y212" i="1"/>
  <c r="X212" i="1"/>
  <c r="AA211" i="1"/>
  <c r="Y211" i="1"/>
  <c r="X211" i="1"/>
  <c r="AA210" i="1"/>
  <c r="Y210" i="1"/>
  <c r="X210" i="1"/>
  <c r="AA209" i="1"/>
  <c r="Y209" i="1"/>
  <c r="X209" i="1"/>
  <c r="AA208" i="1"/>
  <c r="Y208" i="1"/>
  <c r="X208" i="1"/>
  <c r="AA207" i="1"/>
  <c r="Y207" i="1"/>
  <c r="X207" i="1"/>
  <c r="AA206" i="1"/>
  <c r="Y206" i="1"/>
  <c r="X206" i="1"/>
  <c r="AA204" i="1"/>
  <c r="Y204" i="1"/>
  <c r="X204" i="1"/>
  <c r="AA203" i="1"/>
  <c r="Y203" i="1"/>
  <c r="X203" i="1"/>
  <c r="AA202" i="1"/>
  <c r="Y202" i="1"/>
  <c r="X202" i="1"/>
  <c r="AA201" i="1"/>
  <c r="Y201" i="1"/>
  <c r="X201" i="1"/>
  <c r="AA200" i="1"/>
  <c r="Y200" i="1"/>
  <c r="X200" i="1"/>
  <c r="AA199" i="1"/>
  <c r="Y199" i="1"/>
  <c r="X199" i="1"/>
  <c r="AA198" i="1"/>
  <c r="Y198" i="1"/>
  <c r="X198" i="1"/>
  <c r="AA197" i="1"/>
  <c r="Y197" i="1"/>
  <c r="X197" i="1"/>
  <c r="AA195" i="1"/>
  <c r="Y195" i="1"/>
  <c r="X195" i="1"/>
  <c r="AA194" i="1"/>
  <c r="Y194" i="1"/>
  <c r="X194" i="1"/>
  <c r="AA193" i="1"/>
  <c r="Y193" i="1"/>
  <c r="X193" i="1"/>
  <c r="AA192" i="1"/>
  <c r="Y192" i="1"/>
  <c r="X192" i="1"/>
  <c r="AA191" i="1"/>
  <c r="Y191" i="1"/>
  <c r="X191" i="1"/>
  <c r="AA190" i="1"/>
  <c r="Y190" i="1"/>
  <c r="X190" i="1"/>
  <c r="AA187" i="1"/>
  <c r="Y187" i="1"/>
  <c r="X187" i="1"/>
  <c r="AA186" i="1"/>
  <c r="Y186" i="1"/>
  <c r="X186" i="1"/>
  <c r="AA185" i="1"/>
  <c r="Y185" i="1"/>
  <c r="X185" i="1"/>
  <c r="AA184" i="1"/>
  <c r="Y184" i="1"/>
  <c r="X184" i="1"/>
  <c r="AA183" i="1"/>
  <c r="Y183" i="1"/>
  <c r="X183" i="1"/>
  <c r="AA182" i="1"/>
  <c r="Y182" i="1"/>
  <c r="X182" i="1"/>
  <c r="AA181" i="1"/>
  <c r="Y181" i="1"/>
  <c r="X181" i="1"/>
  <c r="AA179" i="1"/>
  <c r="Y179" i="1"/>
  <c r="X179" i="1"/>
  <c r="AA178" i="1"/>
  <c r="Y178" i="1"/>
  <c r="X178" i="1"/>
  <c r="AA177" i="1"/>
  <c r="Y177" i="1"/>
  <c r="X177" i="1"/>
  <c r="AA176" i="1"/>
  <c r="Y176" i="1"/>
  <c r="X176" i="1"/>
  <c r="AA175" i="1"/>
  <c r="Y175" i="1"/>
  <c r="X175" i="1"/>
  <c r="AA174" i="1"/>
  <c r="Y174" i="1"/>
  <c r="X174" i="1"/>
  <c r="AA173" i="1"/>
  <c r="Y173" i="1"/>
  <c r="X173" i="1"/>
  <c r="AA172" i="1"/>
  <c r="Y172" i="1"/>
  <c r="X172" i="1"/>
  <c r="AA171" i="1"/>
  <c r="Y171" i="1"/>
  <c r="X171" i="1"/>
  <c r="AA170" i="1"/>
  <c r="Y170" i="1"/>
  <c r="X170" i="1"/>
  <c r="AA169" i="1"/>
  <c r="Y169" i="1"/>
  <c r="X169" i="1"/>
  <c r="AA168" i="1"/>
  <c r="Y168" i="1"/>
  <c r="X168" i="1"/>
  <c r="AA166" i="1"/>
  <c r="Y166" i="1"/>
  <c r="X166" i="1"/>
  <c r="AA165" i="1"/>
  <c r="Y165" i="1"/>
  <c r="X165" i="1"/>
  <c r="AA164" i="1"/>
  <c r="Y164" i="1"/>
  <c r="X164" i="1"/>
  <c r="AA163" i="1"/>
  <c r="Y163" i="1"/>
  <c r="X163" i="1"/>
  <c r="AA162" i="1"/>
  <c r="Y162" i="1"/>
  <c r="X162" i="1"/>
  <c r="AA161" i="1"/>
  <c r="Y161" i="1"/>
  <c r="X161" i="1"/>
  <c r="AA160" i="1"/>
  <c r="Y160" i="1"/>
  <c r="X160" i="1"/>
  <c r="AA159" i="1"/>
  <c r="Y159" i="1"/>
  <c r="X159" i="1"/>
  <c r="AA158" i="1"/>
  <c r="Y158" i="1"/>
  <c r="X158" i="1"/>
  <c r="AA157" i="1"/>
  <c r="Y157" i="1"/>
  <c r="X157" i="1"/>
  <c r="AA156" i="1"/>
  <c r="Y156" i="1"/>
  <c r="X156" i="1"/>
  <c r="AA155" i="1"/>
  <c r="Y155" i="1"/>
  <c r="X155" i="1"/>
  <c r="AA154" i="1"/>
  <c r="Y154" i="1"/>
  <c r="X154" i="1"/>
  <c r="AA153" i="1"/>
  <c r="Y153" i="1"/>
  <c r="X153" i="1"/>
  <c r="AA152" i="1"/>
  <c r="Y152" i="1"/>
  <c r="X152" i="1"/>
  <c r="AA151" i="1"/>
  <c r="Y151" i="1"/>
  <c r="X151" i="1"/>
  <c r="AA150" i="1"/>
  <c r="Y150" i="1"/>
  <c r="X150" i="1"/>
  <c r="AA149" i="1"/>
  <c r="Y149" i="1"/>
  <c r="X149" i="1"/>
  <c r="AA148" i="1"/>
  <c r="Y148" i="1"/>
  <c r="X148" i="1"/>
  <c r="AA146" i="1"/>
  <c r="Y146" i="1"/>
  <c r="X146" i="1"/>
  <c r="AA145" i="1"/>
  <c r="Y145" i="1"/>
  <c r="X145" i="1"/>
  <c r="AA144" i="1"/>
  <c r="Y144" i="1"/>
  <c r="X144" i="1"/>
  <c r="AA142" i="1"/>
  <c r="Y142" i="1"/>
  <c r="X142" i="1"/>
  <c r="AA141" i="1"/>
  <c r="Y141" i="1"/>
  <c r="X141" i="1"/>
  <c r="AA140" i="1"/>
  <c r="Y140" i="1"/>
  <c r="X140" i="1"/>
  <c r="AA139" i="1"/>
  <c r="Y139" i="1"/>
  <c r="X139" i="1"/>
  <c r="AA138" i="1"/>
  <c r="Y138" i="1"/>
  <c r="X138" i="1"/>
  <c r="AA137" i="1"/>
  <c r="Y137" i="1"/>
  <c r="X137" i="1"/>
  <c r="AA136" i="1"/>
  <c r="Y136" i="1"/>
  <c r="X136" i="1"/>
  <c r="AA135" i="1"/>
  <c r="Y135" i="1"/>
  <c r="X135" i="1"/>
  <c r="AA134" i="1"/>
  <c r="Y134" i="1"/>
  <c r="X134" i="1"/>
  <c r="AA133" i="1"/>
  <c r="Y133" i="1"/>
  <c r="X133" i="1"/>
  <c r="AA132" i="1"/>
  <c r="Y132" i="1"/>
  <c r="X132" i="1"/>
  <c r="AA129" i="1"/>
  <c r="Y129" i="1"/>
  <c r="X129" i="1"/>
  <c r="AA128" i="1"/>
  <c r="Y128" i="1"/>
  <c r="X128" i="1"/>
  <c r="AA127" i="1"/>
  <c r="Y127" i="1"/>
  <c r="X127" i="1"/>
  <c r="AA126" i="1"/>
  <c r="Y126" i="1"/>
  <c r="X126" i="1"/>
  <c r="AA125" i="1"/>
  <c r="Y125" i="1"/>
  <c r="X125" i="1"/>
  <c r="AA124" i="1"/>
  <c r="Y124" i="1"/>
  <c r="X124" i="1"/>
  <c r="AA123" i="1"/>
  <c r="Y123" i="1"/>
  <c r="X123" i="1"/>
  <c r="AA122" i="1"/>
  <c r="Y122" i="1"/>
  <c r="X122" i="1"/>
  <c r="AA121" i="1"/>
  <c r="Y121" i="1"/>
  <c r="X121" i="1"/>
  <c r="AA120" i="1"/>
  <c r="Y120" i="1"/>
  <c r="X120" i="1"/>
  <c r="AA119" i="1"/>
  <c r="Y119" i="1"/>
  <c r="X119" i="1"/>
  <c r="AA118" i="1"/>
  <c r="Y118" i="1"/>
  <c r="X118" i="1"/>
  <c r="AA116" i="1"/>
  <c r="Y116" i="1"/>
  <c r="X116" i="1"/>
  <c r="AA115" i="1"/>
  <c r="Y115" i="1"/>
  <c r="X115" i="1"/>
  <c r="AA114" i="1"/>
  <c r="Y114" i="1"/>
  <c r="X114" i="1"/>
  <c r="AA113" i="1"/>
  <c r="Y113" i="1"/>
  <c r="X113" i="1"/>
  <c r="AA112" i="1"/>
  <c r="Y112" i="1"/>
  <c r="X112" i="1"/>
  <c r="AA111" i="1"/>
  <c r="Y111" i="1"/>
  <c r="X111" i="1"/>
  <c r="AA110" i="1"/>
  <c r="Y110" i="1"/>
  <c r="X110" i="1"/>
  <c r="AA109" i="1"/>
  <c r="Y109" i="1"/>
  <c r="X109" i="1"/>
  <c r="AA108" i="1"/>
  <c r="Y108" i="1"/>
  <c r="X108" i="1"/>
  <c r="AA107" i="1"/>
  <c r="Y107" i="1"/>
  <c r="X107" i="1"/>
  <c r="AA106" i="1"/>
  <c r="Y106" i="1"/>
  <c r="X106" i="1"/>
  <c r="AA105" i="1"/>
  <c r="Y105" i="1"/>
  <c r="X105" i="1"/>
  <c r="AA103" i="1"/>
  <c r="Y103" i="1"/>
  <c r="X103" i="1"/>
  <c r="AA102" i="1"/>
  <c r="Y102" i="1"/>
  <c r="X102" i="1"/>
  <c r="AA101" i="1"/>
  <c r="Y101" i="1"/>
  <c r="X101" i="1"/>
  <c r="AA100" i="1"/>
  <c r="Y100" i="1"/>
  <c r="X100" i="1"/>
  <c r="AA99" i="1"/>
  <c r="Y99" i="1"/>
  <c r="X99" i="1"/>
  <c r="AA98" i="1"/>
  <c r="Y98" i="1"/>
  <c r="X98" i="1"/>
  <c r="AA97" i="1"/>
  <c r="Y97" i="1"/>
  <c r="X97" i="1"/>
  <c r="AA96" i="1"/>
  <c r="Y96" i="1"/>
  <c r="X96" i="1"/>
  <c r="AA95" i="1"/>
  <c r="Y95" i="1"/>
  <c r="X95" i="1"/>
  <c r="AA94" i="1"/>
  <c r="Y94" i="1"/>
  <c r="X94" i="1"/>
  <c r="AA93" i="1"/>
  <c r="Y93" i="1"/>
  <c r="X93" i="1"/>
  <c r="AA92" i="1"/>
  <c r="Y92" i="1"/>
  <c r="X92" i="1"/>
  <c r="AA91" i="1"/>
  <c r="Y91" i="1"/>
  <c r="X91" i="1"/>
  <c r="AA90" i="1"/>
  <c r="Y90" i="1"/>
  <c r="X90" i="1"/>
  <c r="AA89" i="1"/>
  <c r="Y89" i="1"/>
  <c r="X89" i="1"/>
  <c r="AA88" i="1"/>
  <c r="Y88" i="1"/>
  <c r="X88" i="1"/>
  <c r="AA87" i="1"/>
  <c r="Y87" i="1"/>
  <c r="X87" i="1"/>
  <c r="AA86" i="1"/>
  <c r="Y86" i="1"/>
  <c r="X86" i="1"/>
  <c r="AA85" i="1"/>
  <c r="Y85" i="1"/>
  <c r="X85" i="1"/>
  <c r="AA84" i="1"/>
  <c r="Y84" i="1"/>
  <c r="X84" i="1"/>
  <c r="AA82" i="1"/>
  <c r="Y82" i="1"/>
  <c r="X82" i="1"/>
  <c r="AA81" i="1"/>
  <c r="Y81" i="1"/>
  <c r="X81" i="1"/>
  <c r="AA80" i="1"/>
  <c r="Y80" i="1"/>
  <c r="X80" i="1"/>
  <c r="AA79" i="1"/>
  <c r="Y79" i="1"/>
  <c r="X79" i="1"/>
  <c r="AA78" i="1"/>
  <c r="Y78" i="1"/>
  <c r="X78" i="1"/>
  <c r="AA77" i="1"/>
  <c r="Y77" i="1"/>
  <c r="X77" i="1"/>
  <c r="AA76" i="1"/>
  <c r="Y76" i="1"/>
  <c r="X76" i="1"/>
  <c r="AA75" i="1"/>
  <c r="Y75" i="1"/>
  <c r="X75" i="1"/>
  <c r="AA74" i="1"/>
  <c r="Y74" i="1"/>
  <c r="X74" i="1"/>
  <c r="AA73" i="1"/>
  <c r="Y73" i="1"/>
  <c r="X73" i="1"/>
  <c r="AA72" i="1"/>
  <c r="Y72" i="1"/>
  <c r="X72" i="1"/>
  <c r="AA71" i="1"/>
  <c r="Y71" i="1"/>
  <c r="X71" i="1"/>
  <c r="AA69" i="1"/>
  <c r="Y69" i="1"/>
  <c r="X69" i="1"/>
  <c r="AA68" i="1"/>
  <c r="Y68" i="1"/>
  <c r="X68" i="1"/>
  <c r="AA67" i="1"/>
  <c r="Y67" i="1"/>
  <c r="X67" i="1"/>
  <c r="AA66" i="1"/>
  <c r="Y66" i="1"/>
  <c r="X66" i="1"/>
  <c r="AA65" i="1"/>
  <c r="Y65" i="1"/>
  <c r="X65" i="1"/>
  <c r="AA64" i="1"/>
  <c r="Y64" i="1"/>
  <c r="X64" i="1"/>
  <c r="AA63" i="1"/>
  <c r="Y63" i="1"/>
  <c r="X63" i="1"/>
  <c r="AA62" i="1"/>
  <c r="Y62" i="1"/>
  <c r="X62" i="1"/>
  <c r="AA61" i="1"/>
  <c r="Y61" i="1"/>
  <c r="X61" i="1"/>
  <c r="AA60" i="1"/>
  <c r="Y60" i="1"/>
  <c r="X60" i="1"/>
  <c r="AA59" i="1"/>
  <c r="Y59" i="1"/>
  <c r="X59" i="1"/>
  <c r="AA58" i="1"/>
  <c r="Y58" i="1"/>
  <c r="X58" i="1"/>
  <c r="AA57" i="1"/>
  <c r="Y57" i="1"/>
  <c r="X57" i="1"/>
  <c r="AA56" i="1"/>
  <c r="Y56" i="1"/>
  <c r="X56" i="1"/>
  <c r="AA55" i="1"/>
  <c r="Y55" i="1"/>
  <c r="X55" i="1"/>
  <c r="AA54" i="1"/>
  <c r="Y54" i="1"/>
  <c r="X54" i="1"/>
  <c r="AA53" i="1"/>
  <c r="Y53" i="1"/>
  <c r="X53" i="1"/>
  <c r="AA52" i="1"/>
  <c r="Y52" i="1"/>
  <c r="X52" i="1"/>
  <c r="AA51" i="1"/>
  <c r="Y51" i="1"/>
  <c r="X51" i="1"/>
  <c r="AA50" i="1"/>
  <c r="Y50" i="1"/>
  <c r="X50" i="1"/>
  <c r="AA49" i="1"/>
  <c r="Y49" i="1"/>
  <c r="X49" i="1"/>
  <c r="AA48" i="1"/>
  <c r="Y48" i="1"/>
  <c r="X48" i="1"/>
  <c r="AA47" i="1"/>
  <c r="Y47" i="1"/>
  <c r="X47" i="1"/>
  <c r="AA46" i="1"/>
  <c r="Y46" i="1"/>
  <c r="X46" i="1"/>
  <c r="AA44" i="1"/>
  <c r="Y44" i="1"/>
  <c r="X44" i="1"/>
  <c r="AA40" i="1"/>
  <c r="Y40" i="1"/>
  <c r="X40" i="1"/>
  <c r="AA39" i="1"/>
  <c r="Y39" i="1"/>
  <c r="X39" i="1"/>
  <c r="AA38" i="1"/>
  <c r="Y38" i="1"/>
  <c r="X38" i="1"/>
  <c r="AA37" i="1"/>
  <c r="Y37" i="1"/>
  <c r="X37" i="1"/>
  <c r="AA36" i="1"/>
  <c r="Y36" i="1"/>
  <c r="X36" i="1"/>
  <c r="AA35" i="1"/>
  <c r="Y35" i="1"/>
  <c r="X35" i="1"/>
  <c r="AA34" i="1"/>
  <c r="Y34" i="1"/>
  <c r="X34" i="1"/>
  <c r="AA33" i="1"/>
  <c r="Y33" i="1"/>
  <c r="X33" i="1"/>
  <c r="AA32" i="1"/>
  <c r="Y32" i="1"/>
  <c r="X32" i="1"/>
  <c r="AA31" i="1"/>
  <c r="Y31" i="1"/>
  <c r="X31" i="1"/>
  <c r="AA30" i="1"/>
  <c r="Y30" i="1"/>
  <c r="X30" i="1"/>
  <c r="AA29" i="1"/>
  <c r="Y29" i="1"/>
  <c r="X29" i="1"/>
  <c r="AA28" i="1"/>
  <c r="Y28" i="1"/>
  <c r="X28" i="1"/>
  <c r="AA27" i="1"/>
  <c r="Y27" i="1"/>
  <c r="X27" i="1"/>
  <c r="AA26" i="1"/>
  <c r="Y26" i="1"/>
  <c r="X26" i="1"/>
  <c r="AA25" i="1"/>
  <c r="Y25" i="1"/>
  <c r="X25" i="1"/>
  <c r="AA24" i="1"/>
  <c r="Y24" i="1"/>
  <c r="X24" i="1"/>
  <c r="AA23" i="1"/>
  <c r="Y23" i="1"/>
  <c r="X23" i="1"/>
  <c r="AA22" i="1"/>
  <c r="Y22" i="1"/>
  <c r="X22" i="1"/>
  <c r="AA21" i="1"/>
  <c r="Y21" i="1"/>
  <c r="X21" i="1"/>
  <c r="AA20" i="1"/>
  <c r="Y20" i="1"/>
  <c r="X20" i="1"/>
  <c r="AA19" i="1"/>
  <c r="Y19" i="1"/>
  <c r="X19" i="1"/>
  <c r="AA18" i="1"/>
  <c r="Y18" i="1"/>
  <c r="X18" i="1"/>
  <c r="AA17" i="1"/>
  <c r="Y17" i="1"/>
  <c r="X17" i="1"/>
  <c r="AA16" i="1"/>
  <c r="Y16" i="1"/>
  <c r="X16" i="1"/>
  <c r="AA15" i="1"/>
  <c r="Y15" i="1"/>
  <c r="X15" i="1"/>
  <c r="AA14" i="1"/>
  <c r="Y14" i="1"/>
  <c r="X14" i="1"/>
  <c r="AA13" i="1"/>
  <c r="Y13" i="1"/>
  <c r="X13" i="1"/>
  <c r="AA12" i="1"/>
  <c r="Y12" i="1"/>
  <c r="X12" i="1"/>
  <c r="AA11" i="1"/>
  <c r="Y11" i="1"/>
  <c r="X11" i="1"/>
  <c r="AA10" i="1"/>
  <c r="Y10" i="1"/>
  <c r="X10" i="1"/>
  <c r="AA7" i="1"/>
  <c r="Y7" i="1"/>
  <c r="X7" i="1"/>
  <c r="AA6" i="1"/>
  <c r="Y6" i="1"/>
  <c r="X6" i="1"/>
  <c r="AA5" i="1"/>
  <c r="Y5" i="1"/>
  <c r="X5" i="1"/>
  <c r="AA4" i="1"/>
  <c r="Y4" i="1"/>
  <c r="X4" i="1"/>
  <c r="AA3" i="1"/>
  <c r="Y3" i="1"/>
  <c r="X3" i="1"/>
  <c r="V2743" i="1" l="1"/>
  <c r="N2750" i="1"/>
  <c r="G2758" i="1"/>
  <c r="R2743" i="1"/>
  <c r="AA2767" i="1"/>
  <c r="AA2751" i="1"/>
  <c r="AA2757" i="1"/>
  <c r="AA2768" i="1"/>
  <c r="AA2743" i="1"/>
  <c r="AA2747" i="1"/>
  <c r="AA2769" i="1"/>
  <c r="AA2741" i="1"/>
  <c r="AA2752" i="1"/>
  <c r="AA2758" i="1"/>
  <c r="AA2770" i="1"/>
  <c r="AA2759" i="1"/>
  <c r="AA2771" i="1"/>
  <c r="AA2744" i="1"/>
  <c r="AA2748" i="1"/>
  <c r="AA2753" i="1"/>
  <c r="AA2760" i="1"/>
  <c r="AA2772" i="1"/>
  <c r="AA2761" i="1"/>
  <c r="AA2773" i="1"/>
  <c r="AA2754" i="1"/>
  <c r="AA2762" i="1"/>
  <c r="AA2774" i="1"/>
  <c r="AA2745" i="1"/>
  <c r="AA2749" i="1"/>
  <c r="AA2763" i="1"/>
  <c r="AA2775" i="1"/>
  <c r="AA2742" i="1"/>
  <c r="AA2755" i="1"/>
  <c r="AA2764" i="1"/>
  <c r="AA2776" i="1"/>
  <c r="AA2740" i="1"/>
  <c r="AA2765" i="1"/>
  <c r="AA2777" i="1"/>
  <c r="AA2746" i="1"/>
  <c r="AA2750" i="1"/>
  <c r="AA2756" i="1"/>
  <c r="AA2766" i="1"/>
  <c r="AA2778" i="1" l="1"/>
  <c r="AA2779" i="1" s="1"/>
</calcChain>
</file>

<file path=xl/comments1.xml><?xml version="1.0" encoding="utf-8"?>
<comments xmlns="http://schemas.openxmlformats.org/spreadsheetml/2006/main">
  <authors>
    <author>Axioo</author>
    <author>AbangPii - [2010]</author>
  </authors>
  <commentList>
    <comment ref="J32" authorId="0" shapeId="0">
      <text>
        <r>
          <rPr>
            <b/>
            <sz val="9"/>
            <color indexed="81"/>
            <rFont val="Tahoma"/>
            <family val="2"/>
          </rPr>
          <t>Axioo:</t>
        </r>
        <r>
          <rPr>
            <sz val="9"/>
            <color indexed="81"/>
            <rFont val="Tahoma"/>
            <family val="2"/>
          </rPr>
          <t xml:space="preserve">
Ubah nama pak yg diajar</t>
        </r>
      </text>
    </comment>
    <comment ref="D1000" authorId="1" shapeId="0">
      <text>
        <r>
          <rPr>
            <b/>
            <sz val="9"/>
            <color indexed="81"/>
            <rFont val="Tahoma"/>
            <family val="2"/>
          </rPr>
          <t>AbangPii - [2010]:</t>
        </r>
        <r>
          <rPr>
            <sz val="9"/>
            <color indexed="81"/>
            <rFont val="Tahoma"/>
            <family val="2"/>
          </rPr>
          <t xml:space="preserve">
Cek, ybs pernah meminta penyesuaian ijasah</t>
        </r>
      </text>
    </comment>
    <comment ref="C1851" authorId="1" shapeId="0">
      <text>
        <r>
          <rPr>
            <b/>
            <sz val="9"/>
            <color indexed="81"/>
            <rFont val="Tahoma"/>
            <family val="2"/>
          </rPr>
          <t>AbangPii - [2010]:</t>
        </r>
        <r>
          <rPr>
            <sz val="9"/>
            <color indexed="81"/>
            <rFont val="Tahoma"/>
            <family val="2"/>
          </rPr>
          <t xml:space="preserve">
Jadi Guru Biasa</t>
        </r>
      </text>
    </comment>
  </commentList>
</comments>
</file>

<file path=xl/sharedStrings.xml><?xml version="1.0" encoding="utf-8"?>
<sst xmlns="http://schemas.openxmlformats.org/spreadsheetml/2006/main" count="42179" uniqueCount="12125">
  <si>
    <t>UNIT KERJA</t>
  </si>
  <si>
    <t>N A M A</t>
  </si>
  <si>
    <t>N I P</t>
  </si>
  <si>
    <t>PANGKAT / GOL/TMT</t>
  </si>
  <si>
    <t>JABATAN/JENJANG/TMT/ESELON</t>
  </si>
  <si>
    <t>JENJANG PENDIDIKAN/JURUSAN/TAHUN</t>
  </si>
  <si>
    <t>TEMPAT/TGL LAHIR</t>
  </si>
  <si>
    <t>JENIS KELAMIN</t>
  </si>
  <si>
    <t>AGAMA</t>
  </si>
  <si>
    <t>STATUS PERKA- WINAN</t>
  </si>
  <si>
    <t>NIP LAMA</t>
  </si>
  <si>
    <t>STATUS PEGAWAI</t>
  </si>
  <si>
    <t>NOMOR KARPEG</t>
  </si>
  <si>
    <t>USIA SAAT INI</t>
  </si>
  <si>
    <t>Disembu- nyikan</t>
  </si>
  <si>
    <t>BATAS USIA PENSIUN</t>
  </si>
  <si>
    <t>TMT PENSIUN</t>
  </si>
  <si>
    <t>ALAMAT</t>
  </si>
  <si>
    <t>NO. TELEPON</t>
  </si>
  <si>
    <t>09.08. DINAS PENDIDIKAN (PNS DIPERBANTUKAN)</t>
  </si>
  <si>
    <t>DIDIT TRIONO</t>
  </si>
  <si>
    <t>S.Pd.SD</t>
  </si>
  <si>
    <t>19720302 199506 1 001</t>
  </si>
  <si>
    <t>PEMBINA</t>
  </si>
  <si>
    <t>IV/a</t>
  </si>
  <si>
    <t>GURU MADYA, IV/a</t>
  </si>
  <si>
    <t>KEPALA SEKOLAH PADA SD ISLAM AL MADANIYAH JARO</t>
  </si>
  <si>
    <t>10-06-2013</t>
  </si>
  <si>
    <t>NON ESELON ANGKA KREDIT</t>
  </si>
  <si>
    <t>S-1</t>
  </si>
  <si>
    <t>PENDIDIKAN GURU SEKOLAH DASAR</t>
  </si>
  <si>
    <t>KENCONG KAB.JEMBER</t>
  </si>
  <si>
    <t>02-03-1972</t>
  </si>
  <si>
    <t>LAKI-LAKI</t>
  </si>
  <si>
    <t>ISLAM</t>
  </si>
  <si>
    <t>KAWIN</t>
  </si>
  <si>
    <t>132112596</t>
  </si>
  <si>
    <t>PNS</t>
  </si>
  <si>
    <t>G 325094</t>
  </si>
  <si>
    <t>JL. LAPANGAN SEPAK BOLA DESA JARO RT 15 KEC JARO</t>
  </si>
  <si>
    <t>NIA KURNIAWATY</t>
  </si>
  <si>
    <t>S.Pd</t>
  </si>
  <si>
    <t>19830820 200904 2 003</t>
  </si>
  <si>
    <t>III/c</t>
  </si>
  <si>
    <t>GURU PERTAMA, III/c</t>
  </si>
  <si>
    <t>GURU PENDIDIKAN EKONOMI PADA SMP HASBUNALLAH</t>
  </si>
  <si>
    <t>PENDIDIKAN EKONOMI</t>
  </si>
  <si>
    <t>2006</t>
  </si>
  <si>
    <t>BANDUNG</t>
  </si>
  <si>
    <t>20-08-1983</t>
  </si>
  <si>
    <t>PEREMPUAN</t>
  </si>
  <si>
    <t>KOMP. GRIYA BUMI SELATAN JL. PADAT KARYA NO.03 PT.10 TANJUNG SELATAN PEMBATAAN TANJUNG</t>
  </si>
  <si>
    <t>085651031228</t>
  </si>
  <si>
    <t>ASRIANSYAH</t>
  </si>
  <si>
    <t>19660403 199703 1 002</t>
  </si>
  <si>
    <t>GURU MATA PELAJARAN BAHASA INGGRIS MTsN MUARA UYA</t>
  </si>
  <si>
    <t>01-10-2006</t>
  </si>
  <si>
    <t>PENDIDIKAN BAHASA INGGRIS</t>
  </si>
  <si>
    <t>1996</t>
  </si>
  <si>
    <t>BANJARMASIN</t>
  </si>
  <si>
    <t>03-04-1966</t>
  </si>
  <si>
    <t>132172689</t>
  </si>
  <si>
    <t>I 007045</t>
  </si>
  <si>
    <t>JL. BANGKAR DESA MUARA UYA RT 8 KEC. MUARA UYA</t>
  </si>
  <si>
    <t>RINI</t>
  </si>
  <si>
    <t>19721024 199703 2 002</t>
  </si>
  <si>
    <t>GURU MATA PELAJARAN MATEMATIKA SMP HASBUNALLAH</t>
  </si>
  <si>
    <t>22-09-2008</t>
  </si>
  <si>
    <t>PENDIDIKAN MATEMATIKA</t>
  </si>
  <si>
    <t>SUKABUMI</t>
  </si>
  <si>
    <t>24-10-1972</t>
  </si>
  <si>
    <t>132178096</t>
  </si>
  <si>
    <t>J 087071</t>
  </si>
  <si>
    <t>JL. BIDURI II NO. 64 BATAMAN RT 17 KEL. BELIMBING MURUNG PUDAK</t>
  </si>
  <si>
    <t>05262023312</t>
  </si>
  <si>
    <t>SITI BARARAH</t>
  </si>
  <si>
    <t>S.Ag</t>
  </si>
  <si>
    <t>19711111 200604 2 017</t>
  </si>
  <si>
    <t>PENATA TINGKAT I</t>
  </si>
  <si>
    <t>III/d</t>
  </si>
  <si>
    <t>GURU MUDA, III/d</t>
  </si>
  <si>
    <t>GURU PENDIDIKAN AGAMA ISLAM PADA SD PLUS</t>
  </si>
  <si>
    <t>01-04-2006</t>
  </si>
  <si>
    <t>PENDIDIKAN AGAMA ISLAM</t>
  </si>
  <si>
    <t>1999</t>
  </si>
  <si>
    <t>MARINDI KEC HARUAI</t>
  </si>
  <si>
    <t>11-11-1971</t>
  </si>
  <si>
    <t>540024018</t>
  </si>
  <si>
    <t>MURUNG PUDAK</t>
  </si>
  <si>
    <t>53.01. SMPN 1 TANJUNG KEC. TANJUNG</t>
  </si>
  <si>
    <t>ISKANDAR</t>
  </si>
  <si>
    <t>19630215 198412 1 005</t>
  </si>
  <si>
    <t>PEMBINA TINGKAT I</t>
  </si>
  <si>
    <t>IV/b</t>
  </si>
  <si>
    <t>GURU MADYA, IV/b</t>
  </si>
  <si>
    <t>KEPALA SEKOLAH</t>
  </si>
  <si>
    <t>PENDIDIKAN KEWARGANEGARAAN</t>
  </si>
  <si>
    <t>2005</t>
  </si>
  <si>
    <t>TABALONG</t>
  </si>
  <si>
    <t>15-02-1963</t>
  </si>
  <si>
    <t>131423509</t>
  </si>
  <si>
    <t>D  350205</t>
  </si>
  <si>
    <t>JL JENDRAL BASUKI RAHMAT RT.V. KELURAHAN AGUNG</t>
  </si>
  <si>
    <t>05262022677</t>
  </si>
  <si>
    <t>SURATI</t>
  </si>
  <si>
    <t>19630105 198609 2 001</t>
  </si>
  <si>
    <t>GURU PENDIDIKAN JASMANI DAN KESEHATAN</t>
  </si>
  <si>
    <t>PENDIDIKAN JASMANI DAN REKREASI</t>
  </si>
  <si>
    <t>2003</t>
  </si>
  <si>
    <t>05-01-1963</t>
  </si>
  <si>
    <t>131645279</t>
  </si>
  <si>
    <t>E 422162</t>
  </si>
  <si>
    <t>JL. FALMBOYAN RT. 5 NO. 14 PEM,BATAAN</t>
  </si>
  <si>
    <t>05262023549</t>
  </si>
  <si>
    <t>PENTALIA LITIK</t>
  </si>
  <si>
    <t>19600923 198110 2 002</t>
  </si>
  <si>
    <t>GURU MATA PELAJARAN BAHASA INDONESIA</t>
  </si>
  <si>
    <t>01-10-2003</t>
  </si>
  <si>
    <t>PENDIDIKAN BAHASA INDONESIA</t>
  </si>
  <si>
    <t>2002</t>
  </si>
  <si>
    <t>AMPAH</t>
  </si>
  <si>
    <t>23-09-1960</t>
  </si>
  <si>
    <t>PROTESTAN</t>
  </si>
  <si>
    <t>131093856</t>
  </si>
  <si>
    <t>C 0873642</t>
  </si>
  <si>
    <t>JL.JEND.BASUKI RAHMAT RT.12B GG DURIAN NO.50 TANJUNG</t>
  </si>
  <si>
    <t>05262022395</t>
  </si>
  <si>
    <t>KHAIRIAH</t>
  </si>
  <si>
    <t>19680305 199802 2 004</t>
  </si>
  <si>
    <t>01-10-2007</t>
  </si>
  <si>
    <t>1993</t>
  </si>
  <si>
    <t>MASUKAU</t>
  </si>
  <si>
    <t>05-03-1968</t>
  </si>
  <si>
    <t>132193058</t>
  </si>
  <si>
    <t>H.063762</t>
  </si>
  <si>
    <t>MASUKAU RT. II MURUNG PUDAK</t>
  </si>
  <si>
    <t>DEWI MAYANG SARI</t>
  </si>
  <si>
    <t>19670127 198902 2 004</t>
  </si>
  <si>
    <t>GURU MATA PELAJARAN MATEMATIKA</t>
  </si>
  <si>
    <t>01-04-2004</t>
  </si>
  <si>
    <t>27-01-1967</t>
  </si>
  <si>
    <t>131817783</t>
  </si>
  <si>
    <t>E. 911037</t>
  </si>
  <si>
    <t>JL. BASUKI RAHMAT DESA KALAHANG RT.2 TANJUNG</t>
  </si>
  <si>
    <t>IRINA</t>
  </si>
  <si>
    <t>S.Pd.I</t>
  </si>
  <si>
    <t>19661105 198902 2 001</t>
  </si>
  <si>
    <t>01-10-2008</t>
  </si>
  <si>
    <t>HULU SUNGAI TENGAH</t>
  </si>
  <si>
    <t>05-11-1966</t>
  </si>
  <si>
    <t>131831041</t>
  </si>
  <si>
    <t>E 755527</t>
  </si>
  <si>
    <t>JL. PUTRI ZALEHA NO. 12 RT. V</t>
  </si>
  <si>
    <t>NURRASYIDAH</t>
  </si>
  <si>
    <t>19641027 198601 2 003</t>
  </si>
  <si>
    <t>GURU MATA PELAJARAN BAHASA INGGRIS</t>
  </si>
  <si>
    <t>01-04-2003</t>
  </si>
  <si>
    <t>HSU</t>
  </si>
  <si>
    <t>27-10-1964</t>
  </si>
  <si>
    <t>131573656</t>
  </si>
  <si>
    <t>E 134507</t>
  </si>
  <si>
    <t>JL. JAKSA AGUNG SUPRAPTO NO.53 TANJUNG</t>
  </si>
  <si>
    <t>05262021894</t>
  </si>
  <si>
    <t>Hj. HIDAYATI</t>
  </si>
  <si>
    <t>19620722 199512 2 001</t>
  </si>
  <si>
    <t>GURU MATA PELAJARAN BIOLOGI</t>
  </si>
  <si>
    <t>25-02-2011</t>
  </si>
  <si>
    <t>PENDIDIKAN BIOLOGI</t>
  </si>
  <si>
    <t>2004</t>
  </si>
  <si>
    <t>22-07-1962</t>
  </si>
  <si>
    <t>132135670</t>
  </si>
  <si>
    <t>G 329019</t>
  </si>
  <si>
    <t>JL. BASUKI RAHMAT BENTANGIS RT. V KEL. AGUNG TANJUNG</t>
  </si>
  <si>
    <t>Hj. TIYARMININGSIH</t>
  </si>
  <si>
    <t>19621216 198201 2 006</t>
  </si>
  <si>
    <t>JOMBANG</t>
  </si>
  <si>
    <t>16-12-1962</t>
  </si>
  <si>
    <t>130972529</t>
  </si>
  <si>
    <t>D 121018</t>
  </si>
  <si>
    <t>BELIMBING KOMPERTHA RT. 2 BELIMBING MURUNG PUDAK</t>
  </si>
  <si>
    <t>NOOR MASNIE</t>
  </si>
  <si>
    <t>19611008 198403 2 007</t>
  </si>
  <si>
    <t>08-10-1961</t>
  </si>
  <si>
    <t>131402099</t>
  </si>
  <si>
    <t>D 247446</t>
  </si>
  <si>
    <t>JL. JEND. A. YANI RT.3 N0.63 JANGKUNG KEC TANJUNG</t>
  </si>
  <si>
    <t>05262023674</t>
  </si>
  <si>
    <t>NURUL HUDA</t>
  </si>
  <si>
    <t>19641215 198803 2 012</t>
  </si>
  <si>
    <t>GURU MATA PELAJARAN SEJARAH</t>
  </si>
  <si>
    <t>01-04-2005</t>
  </si>
  <si>
    <t>PENDIDIKAN SEJARAH</t>
  </si>
  <si>
    <t>2001</t>
  </si>
  <si>
    <t>BARABAI-HST</t>
  </si>
  <si>
    <t>15-12-1964</t>
  </si>
  <si>
    <t>131774134</t>
  </si>
  <si>
    <t>E  617123</t>
  </si>
  <si>
    <t>JL. TANJUNG SELATAN 3 RT.9 NO.27 MABUUN</t>
  </si>
  <si>
    <t>0526 2707589</t>
  </si>
  <si>
    <t>SYAMSUL MA`ARIF</t>
  </si>
  <si>
    <t>19670313 199903 1 007</t>
  </si>
  <si>
    <t>01-04-2008</t>
  </si>
  <si>
    <t>PENDIDIKAN OLAH RAGA DAN KESEHATAN</t>
  </si>
  <si>
    <t>HULU SUNGAI UTARA</t>
  </si>
  <si>
    <t>13-03-1967</t>
  </si>
  <si>
    <t>132222057</t>
  </si>
  <si>
    <t>J 017666</t>
  </si>
  <si>
    <t>JL BASUKI RAHMAT RT 3 DESA WAYAU</t>
  </si>
  <si>
    <t>ALUH MINARTI</t>
  </si>
  <si>
    <t>19651110 198803 2 020</t>
  </si>
  <si>
    <t>01-10-2005</t>
  </si>
  <si>
    <t>AMUNTAI</t>
  </si>
  <si>
    <t>10-11-1965</t>
  </si>
  <si>
    <t>131764389</t>
  </si>
  <si>
    <t>E  743973</t>
  </si>
  <si>
    <t>JL. BADARUDDIN LIMAU MANIS DESA TANTA HULU RT.4</t>
  </si>
  <si>
    <t>MASKANAH</t>
  </si>
  <si>
    <t>19600302 198403 2 004</t>
  </si>
  <si>
    <t>HULU SUNGAI SELATAN</t>
  </si>
  <si>
    <t>02-03-1960</t>
  </si>
  <si>
    <t>131392493</t>
  </si>
  <si>
    <t>D 178596</t>
  </si>
  <si>
    <t>JL. FAJAR BARU RT. II NO. 39 BRAYA MR. PUDAK</t>
  </si>
  <si>
    <t>0526 2022409</t>
  </si>
  <si>
    <t>PATJERIAH</t>
  </si>
  <si>
    <t>19621114 198403 2 006</t>
  </si>
  <si>
    <t>GURU MATA PELAJARAN PPKN</t>
  </si>
  <si>
    <t>PENDIDIKAN PANCASILA DAN KEWARGANEGARAAN (PPKN)</t>
  </si>
  <si>
    <t>14-11-1962</t>
  </si>
  <si>
    <t>131392538</t>
  </si>
  <si>
    <t>D 247427</t>
  </si>
  <si>
    <t>JL. JEND. BASUKI RAHMAT RT. 12 B NO. 78</t>
  </si>
  <si>
    <t>05262023454</t>
  </si>
  <si>
    <t>ANIKMAH</t>
  </si>
  <si>
    <t>M.Pd</t>
  </si>
  <si>
    <t>19711108 200501 2 012</t>
  </si>
  <si>
    <t>01-07-2006</t>
  </si>
  <si>
    <t>S-2</t>
  </si>
  <si>
    <t>MANAJEMEN PENDIDIKAN</t>
  </si>
  <si>
    <t>CILACAP</t>
  </si>
  <si>
    <t>08-11-1971</t>
  </si>
  <si>
    <t>540014929</t>
  </si>
  <si>
    <t>M 098044</t>
  </si>
  <si>
    <t>PERUM MAHLIGAI INDAH JL. MARS B11 RT. 9 RW. 3 TANJUNG SELATAN MABUUN</t>
  </si>
  <si>
    <t>FITRYANI</t>
  </si>
  <si>
    <t>19770424 200501 2 011</t>
  </si>
  <si>
    <t>GURU MATA PELAJARAN BAHASA INDONESIA SMP HASBUNALL</t>
  </si>
  <si>
    <t>PENDIDIKAN BAHASA DAN SASTERA INDONESIA</t>
  </si>
  <si>
    <t>24-04-1977</t>
  </si>
  <si>
    <t>540014950</t>
  </si>
  <si>
    <t>M 098710</t>
  </si>
  <si>
    <t>KOMP. HUNIAN 25 RT. 1 NO. 12 MABUUN KEC. MURUNG PUDAK</t>
  </si>
  <si>
    <t>NANI SUSANTY</t>
  </si>
  <si>
    <t>19810826 200501 2 014</t>
  </si>
  <si>
    <t>GURU MATA PELAJARAN FISIKA</t>
  </si>
  <si>
    <t>PENDIDIKAN FISIKA</t>
  </si>
  <si>
    <t>KAPAR HULU</t>
  </si>
  <si>
    <t>26-08-1981</t>
  </si>
  <si>
    <t>540014933</t>
  </si>
  <si>
    <t>M 098697</t>
  </si>
  <si>
    <t>KAPAR HULU RT. 3 RW. 2 DESA KAPAR MURUNG PUDAK</t>
  </si>
  <si>
    <t>NOR ASLAMIAH</t>
  </si>
  <si>
    <t>19751003 200604 2 013</t>
  </si>
  <si>
    <t>GURU BIMBINGAN KONSELING</t>
  </si>
  <si>
    <t>BIMBINGAN DAN KONSELING</t>
  </si>
  <si>
    <t>03-10-1975</t>
  </si>
  <si>
    <t>540023987</t>
  </si>
  <si>
    <t>Hj. AIDA FATMINI</t>
  </si>
  <si>
    <t>19770409 200604 2 015</t>
  </si>
  <si>
    <t>GURU PENDIDIKAN AGAMA ISLAM</t>
  </si>
  <si>
    <t>TANTA</t>
  </si>
  <si>
    <t>09-04-1977</t>
  </si>
  <si>
    <t>540023991</t>
  </si>
  <si>
    <t>RUHAIDA SUSANTI</t>
  </si>
  <si>
    <t>SH</t>
  </si>
  <si>
    <t>19720829 200604 2 016</t>
  </si>
  <si>
    <t>PENATA</t>
  </si>
  <si>
    <t>GURU MUDA, III/c</t>
  </si>
  <si>
    <t>HUKUM KEPERDATAAN</t>
  </si>
  <si>
    <t>1997</t>
  </si>
  <si>
    <t>TANJUNG</t>
  </si>
  <si>
    <t>29-08-1972</t>
  </si>
  <si>
    <t>540022556</t>
  </si>
  <si>
    <t>JL. JEND. BASUKI RAHMAT NO. 10 RT. 12 B</t>
  </si>
  <si>
    <t>05262023922</t>
  </si>
  <si>
    <t>NONA RATUN KAMARIAH MA’MUN</t>
  </si>
  <si>
    <t>19800516 200604 2 015</t>
  </si>
  <si>
    <t>16-05-1980</t>
  </si>
  <si>
    <t>540023972</t>
  </si>
  <si>
    <t>MUHAMMAD ARIEF RACHMAN</t>
  </si>
  <si>
    <t>SE</t>
  </si>
  <si>
    <t>19790522 200801 1 016</t>
  </si>
  <si>
    <t xml:space="preserve">PENATA TINGKAT I </t>
  </si>
  <si>
    <t>GURU PENDIDIKAN EKONOMI</t>
  </si>
  <si>
    <t>AKUNTANSI /A-IV PAI</t>
  </si>
  <si>
    <t>22-05-1979</t>
  </si>
  <si>
    <t>540032374</t>
  </si>
  <si>
    <t>JL. MONALISA RT.2 NO.7 KEC. MURUNG PUDAK</t>
  </si>
  <si>
    <t>05262021766/0852214947567</t>
  </si>
  <si>
    <t>ISEU WIDIARTINA</t>
  </si>
  <si>
    <t>19800426 200604 2 012</t>
  </si>
  <si>
    <t>GURU MATA PELAJARAN EKONOMI</t>
  </si>
  <si>
    <t>PENDIDIKAN EKONOMI KOPERASI</t>
  </si>
  <si>
    <t>MAJALAYA</t>
  </si>
  <si>
    <t>26-04-1980</t>
  </si>
  <si>
    <t>ISTIQAMAH</t>
  </si>
  <si>
    <t>19850103 200904 2 004</t>
  </si>
  <si>
    <t>GURU PENDIDIKAN PPKN</t>
  </si>
  <si>
    <t>PENDIDIKAN PPKN</t>
  </si>
  <si>
    <t>LOKPAIKAT</t>
  </si>
  <si>
    <t>03-01-1985</t>
  </si>
  <si>
    <t>BELUM KAWIN</t>
  </si>
  <si>
    <t>JL. BASUKI RAHMAT RT.01</t>
  </si>
  <si>
    <t>087816280888</t>
  </si>
  <si>
    <t>EDDY HARYANTO</t>
  </si>
  <si>
    <t>19831229 201001 1 021</t>
  </si>
  <si>
    <t>GURU PENDIDIKAN KESENIAN</t>
  </si>
  <si>
    <t>PENDIDIKAN KARYA SENI</t>
  </si>
  <si>
    <t>2007</t>
  </si>
  <si>
    <t>SEI RANGAS HAMBUKU</t>
  </si>
  <si>
    <t>29-12-1983</t>
  </si>
  <si>
    <t>IKHWAN JULI KIFWANTO</t>
  </si>
  <si>
    <t>19860731 200904 1 001</t>
  </si>
  <si>
    <t>GURU  PENDIDIKAN BAHASA INDONESIA</t>
  </si>
  <si>
    <t xml:space="preserve"> PENDIDIKAN BAHASA INDONESIA</t>
  </si>
  <si>
    <t>2008</t>
  </si>
  <si>
    <t>PELAIHARI</t>
  </si>
  <si>
    <t>31-07-1986</t>
  </si>
  <si>
    <t>JL. GUNUNG BATU RT.06 RANDU DESA LUBANG</t>
  </si>
  <si>
    <t xml:space="preserve"> -</t>
  </si>
  <si>
    <t>HAIRUN NISA</t>
  </si>
  <si>
    <t>19800911 201408 2 002</t>
  </si>
  <si>
    <t>PENATA MUDA</t>
  </si>
  <si>
    <t>III/b</t>
  </si>
  <si>
    <t>GURU PERTAMA, III/b</t>
  </si>
  <si>
    <t>GURU MATA PELAJARAN IPS TERPADU</t>
  </si>
  <si>
    <t>30-03-2015</t>
  </si>
  <si>
    <t>S-1 EKONOMI</t>
  </si>
  <si>
    <t>11-09-1980</t>
  </si>
  <si>
    <t>SULINGAN RT. 9 KEC. MURUNG PUDAK</t>
  </si>
  <si>
    <t>-</t>
  </si>
  <si>
    <t>HARIYADI</t>
  </si>
  <si>
    <t>19791005 201408 1 001</t>
  </si>
  <si>
    <t>III/a</t>
  </si>
  <si>
    <t>GURU PERTAMA, III/a</t>
  </si>
  <si>
    <t>GURU MATA PELAJARAN PAI</t>
  </si>
  <si>
    <t>S-1/A-IV PENDIDIKAN AGAMA ISLAM</t>
  </si>
  <si>
    <t>05-10-1979</t>
  </si>
  <si>
    <t>KEL. TANJUNG RT. 1 KEC. TANJUNG</t>
  </si>
  <si>
    <t>085248316113</t>
  </si>
  <si>
    <t>RITA NORYANTI</t>
  </si>
  <si>
    <t>19750629 200604 2 016</t>
  </si>
  <si>
    <t>29-06-1975</t>
  </si>
  <si>
    <t>540024005</t>
  </si>
  <si>
    <t>SUGIHARTATI</t>
  </si>
  <si>
    <t>A.Ma.Pd.SD</t>
  </si>
  <si>
    <t>19750322 201408 2 001</t>
  </si>
  <si>
    <t>PENGATUR</t>
  </si>
  <si>
    <t>II/c</t>
  </si>
  <si>
    <t>GURU PERTAMA, II/c</t>
  </si>
  <si>
    <t>GURU MATA PELAJARAN</t>
  </si>
  <si>
    <t>D-II</t>
  </si>
  <si>
    <t>D-II PENDIDIKAN GURU SEKOLAH DASAR</t>
  </si>
  <si>
    <t>22-03-1975</t>
  </si>
  <si>
    <t>JL. TELAGA RT. 16 KEC. MURUNG PUDAK</t>
  </si>
  <si>
    <t>53.02. SMPN 2 TANJUNG KEC. TANJUNG</t>
  </si>
  <si>
    <t>SOPAIDI</t>
  </si>
  <si>
    <t>19661110 198903 1 018</t>
  </si>
  <si>
    <t>2000</t>
  </si>
  <si>
    <t>10-11-1966</t>
  </si>
  <si>
    <t>131833610</t>
  </si>
  <si>
    <t>E  755533</t>
  </si>
  <si>
    <t>JL.FLAMBOYAN IV RT.18 BELIMBING RAYA</t>
  </si>
  <si>
    <t>0526-2027261</t>
  </si>
  <si>
    <t>NORDIANAH</t>
  </si>
  <si>
    <t>19610309 198803 2 003</t>
  </si>
  <si>
    <t>01-04-2007</t>
  </si>
  <si>
    <t>09-03-1961</t>
  </si>
  <si>
    <t>131788115</t>
  </si>
  <si>
    <t>F 324154</t>
  </si>
  <si>
    <t>JL MUTIARA RT 2 KEL BELIMBING RAYA  MURUNG PUDAK</t>
  </si>
  <si>
    <t>05262707590</t>
  </si>
  <si>
    <t>Drs</t>
  </si>
  <si>
    <t>PARHANI</t>
  </si>
  <si>
    <t>19650512 199702 1 003</t>
  </si>
  <si>
    <t>1991</t>
  </si>
  <si>
    <t>12-05-1965</t>
  </si>
  <si>
    <t>132159615</t>
  </si>
  <si>
    <t>J.065788</t>
  </si>
  <si>
    <t>JL BASUKI RAHMAT RT 2 KEL AGUNG TANJUNG</t>
  </si>
  <si>
    <t>05262023297</t>
  </si>
  <si>
    <t>SITI HADIJAH</t>
  </si>
  <si>
    <t>19720203 199903 2 006</t>
  </si>
  <si>
    <t>1998</t>
  </si>
  <si>
    <t>PALAS</t>
  </si>
  <si>
    <t>03-02-1972</t>
  </si>
  <si>
    <t>132221804</t>
  </si>
  <si>
    <t>J.065723</t>
  </si>
  <si>
    <t>JL. BASUKI RAHMAT AGUNG TANJUNG RT.2</t>
  </si>
  <si>
    <t>05262023822</t>
  </si>
  <si>
    <t>RABIATUL HUSNAH</t>
  </si>
  <si>
    <t>A.Md.Pd</t>
  </si>
  <si>
    <t>19640429 198803 2 008</t>
  </si>
  <si>
    <t>01-10-2004</t>
  </si>
  <si>
    <t>D-III/Sarmud/Akademi</t>
  </si>
  <si>
    <t>BIOLOGI</t>
  </si>
  <si>
    <t>1987</t>
  </si>
  <si>
    <t>29-04-1964</t>
  </si>
  <si>
    <t>131764395</t>
  </si>
  <si>
    <t>E  617297</t>
  </si>
  <si>
    <t>JL JAKSA AGUNG SOPRAPTO RT 15 TANJUNG</t>
  </si>
  <si>
    <t>05262707596</t>
  </si>
  <si>
    <t>TAUFIK RAHMANSYAH</t>
  </si>
  <si>
    <t>19600715 198302 1 007</t>
  </si>
  <si>
    <t>PADANG BATUNG</t>
  </si>
  <si>
    <t>15-07-1960</t>
  </si>
  <si>
    <t>131259689</t>
  </si>
  <si>
    <t>C 0869407</t>
  </si>
  <si>
    <t>JL MARGA RUKUN RT. 06 DESA KAPAR MURUNG PUDAK</t>
  </si>
  <si>
    <t>05262023769</t>
  </si>
  <si>
    <t>ZAINAL ARIFIN</t>
  </si>
  <si>
    <t>19670812 199003 1 017</t>
  </si>
  <si>
    <t>12-08-1967</t>
  </si>
  <si>
    <t>131905172</t>
  </si>
  <si>
    <t>E 915415</t>
  </si>
  <si>
    <t>JL A YANI RT 5 JANGKUNG TANJUNG</t>
  </si>
  <si>
    <t>05262707595</t>
  </si>
  <si>
    <t>NGESTI PRATITI</t>
  </si>
  <si>
    <t>19641024 199203 2 006</t>
  </si>
  <si>
    <t>GURU MATA PELAJARAN SENI</t>
  </si>
  <si>
    <t>PENDIDIKAN SENI TARI</t>
  </si>
  <si>
    <t>BANYUMAS</t>
  </si>
  <si>
    <t>24-10-1964</t>
  </si>
  <si>
    <t>132008223</t>
  </si>
  <si>
    <t>G 030 811</t>
  </si>
  <si>
    <t>JL BELIMBING RAYA RT 3 MURUNG PUDAK</t>
  </si>
  <si>
    <t>05262022412</t>
  </si>
  <si>
    <t>RAKHMAWATI</t>
  </si>
  <si>
    <t>19611112 198110 2 002</t>
  </si>
  <si>
    <t>12-11-1961</t>
  </si>
  <si>
    <t>131093348</t>
  </si>
  <si>
    <t>C 0700224</t>
  </si>
  <si>
    <t>JL BASUKI RAHMAT RT 12B NO 77 KEL TANJUNG KEC TANJUNG</t>
  </si>
  <si>
    <t>05262021417</t>
  </si>
  <si>
    <t>JANNAWATY</t>
  </si>
  <si>
    <t>19620418 198601 2 002</t>
  </si>
  <si>
    <t>PULAU - KELUA</t>
  </si>
  <si>
    <t>18-04-1962</t>
  </si>
  <si>
    <t>131573014</t>
  </si>
  <si>
    <t>E 375612</t>
  </si>
  <si>
    <t>JL BASUKI RAHMAT GG KASTURI NO 80 RT IX TANJUNG</t>
  </si>
  <si>
    <t>05262023669</t>
  </si>
  <si>
    <t>MAHRIANA HASTUTI</t>
  </si>
  <si>
    <t>19710928 200003 2 004</t>
  </si>
  <si>
    <t>28-09-1971</t>
  </si>
  <si>
    <t>132253281</t>
  </si>
  <si>
    <t>J 069037</t>
  </si>
  <si>
    <t>JL  A YANI RT 2 KEL JANGKUNG</t>
  </si>
  <si>
    <t>SURITA HERYANI</t>
  </si>
  <si>
    <t>19740412 200012 2 004</t>
  </si>
  <si>
    <t>BARABAI</t>
  </si>
  <si>
    <t>12-04-1974</t>
  </si>
  <si>
    <t>132280404</t>
  </si>
  <si>
    <t>J 067367</t>
  </si>
  <si>
    <t>KOMPLEK BELIMBING RAYA PERMAI MURUNG PUDAK</t>
  </si>
  <si>
    <t>KHAIRUL RAZIKIN</t>
  </si>
  <si>
    <t>19630401 198412 1 004</t>
  </si>
  <si>
    <t>01-04-2000</t>
  </si>
  <si>
    <t>ALABIO, HSU</t>
  </si>
  <si>
    <t>01-04-1963</t>
  </si>
  <si>
    <t>131423472</t>
  </si>
  <si>
    <t>D  350168</t>
  </si>
  <si>
    <t>JL TANJUNG SELATAN 3 RT 9 RW 3 NO 27 DESA MABUUN KEC MURUNG PUDAK</t>
  </si>
  <si>
    <t>05262707589</t>
  </si>
  <si>
    <t>ERNAWATI</t>
  </si>
  <si>
    <t>19640106 198903 2 009</t>
  </si>
  <si>
    <t>06-01-1964</t>
  </si>
  <si>
    <t>131840642</t>
  </si>
  <si>
    <t>E  922283</t>
  </si>
  <si>
    <t>JL IR.PHM NOOR RT 2 PEMBATAAN MURUNG PUDAK</t>
  </si>
  <si>
    <t>ENDANG FITRIANI</t>
  </si>
  <si>
    <t>19760905 200501 2 014</t>
  </si>
  <si>
    <t>05-09-1976</t>
  </si>
  <si>
    <t>540014922</t>
  </si>
  <si>
    <t>M 098708</t>
  </si>
  <si>
    <t>JL IRPHM NOOR RT 3 RW 1 MABUUN MURUNG PUDAK</t>
  </si>
  <si>
    <t>IRMI RUSIDA</t>
  </si>
  <si>
    <t>19781225 200604 2 032</t>
  </si>
  <si>
    <t>HARUAI</t>
  </si>
  <si>
    <t>25-12-1978</t>
  </si>
  <si>
    <t>540023986</t>
  </si>
  <si>
    <t>ARLI JAHRUDIN</t>
  </si>
  <si>
    <t>19740406 200312 1 006</t>
  </si>
  <si>
    <t>06-04-1974</t>
  </si>
  <si>
    <t>540014910</t>
  </si>
  <si>
    <t>M 042998</t>
  </si>
  <si>
    <t>JALAN GARUGA RT. I RW, I KEL. HIKUN TANJUNG</t>
  </si>
  <si>
    <t>05262023163</t>
  </si>
  <si>
    <t>BUDIYONO</t>
  </si>
  <si>
    <t>19690504 200701 1 039</t>
  </si>
  <si>
    <t>S1/A.IV PEND. B.INGGRIS</t>
  </si>
  <si>
    <t xml:space="preserve">PONOROGO </t>
  </si>
  <si>
    <t>04-05-1969</t>
  </si>
  <si>
    <t>540026844</t>
  </si>
  <si>
    <t>MARWIYAH</t>
  </si>
  <si>
    <t>19840806 200904 2 005</t>
  </si>
  <si>
    <t>GURU BAHASA INGGRIS</t>
  </si>
  <si>
    <t>TADRIS/PENDIDIKAN BAHASA INGGRIS</t>
  </si>
  <si>
    <t>P 367483</t>
  </si>
  <si>
    <t>JL. IR.PHMNOOR RT.06 NO.01 KEC MURUNG PUDAK</t>
  </si>
  <si>
    <t>08164576772/082240050405</t>
  </si>
  <si>
    <t>ASNIAH</t>
  </si>
  <si>
    <t>S.Sos</t>
  </si>
  <si>
    <t>19631005 200701 2 004</t>
  </si>
  <si>
    <t>PENATA MUDA TINGKAT I</t>
  </si>
  <si>
    <t>01-01-2007</t>
  </si>
  <si>
    <t xml:space="preserve">S1/A.IV </t>
  </si>
  <si>
    <t>05-10-1963</t>
  </si>
  <si>
    <t>540028969</t>
  </si>
  <si>
    <t>SRI ANITA JUMIATI</t>
  </si>
  <si>
    <t>19830121 201001 2 014</t>
  </si>
  <si>
    <t>GURU PENDIDIKAN ANTROPOLOGI</t>
  </si>
  <si>
    <t>08-03-2010</t>
  </si>
  <si>
    <t>PENDIDIKAN SOSIOLOGI ANTROPOLOGI</t>
  </si>
  <si>
    <t>2009</t>
  </si>
  <si>
    <t>21-01-1983</t>
  </si>
  <si>
    <t>ENDANG YUNANI</t>
  </si>
  <si>
    <t>19801031 201001 2 006</t>
  </si>
  <si>
    <t>GURU PENDIDIKAN BIMBINGAN KONSELING</t>
  </si>
  <si>
    <t>PENDIDIKAN BIMBINGAN KONSELING</t>
  </si>
  <si>
    <t>BENTOT</t>
  </si>
  <si>
    <t>31-10-1980</t>
  </si>
  <si>
    <t>ISNA HUSNIATI</t>
  </si>
  <si>
    <t>19880210 201101 2 014</t>
  </si>
  <si>
    <t>PENDIDIKAN BAHASA SASTRA INDONESIA DAN DAERAH</t>
  </si>
  <si>
    <t>SUNGAI TABUK</t>
  </si>
  <si>
    <t>10-02-1988</t>
  </si>
  <si>
    <t>JL. GERILYA SEI TABUK KAB.BANJAR</t>
  </si>
  <si>
    <t>081349529022</t>
  </si>
  <si>
    <t>AZIZAH NURRAHMI</t>
  </si>
  <si>
    <t>19841001 201001 2 042</t>
  </si>
  <si>
    <t>GURU PENDIDIKAN GEOGRAFI</t>
  </si>
  <si>
    <t>PENDIDIKAN GEOGRAFI</t>
  </si>
  <si>
    <t>HIKUN</t>
  </si>
  <si>
    <t>01-10-1984</t>
  </si>
  <si>
    <t>MUHAMMAD MUNAWAR AULIA HAMDI</t>
  </si>
  <si>
    <t>19840728 200804 1 001</t>
  </si>
  <si>
    <t>GURU KELAS</t>
  </si>
  <si>
    <t>28-07-1984</t>
  </si>
  <si>
    <t>540032338</t>
  </si>
  <si>
    <t>RT.02 NO.01 SIMP.3 KURANJI 1 SULINGAN TANJUNG</t>
  </si>
  <si>
    <t>085224892584</t>
  </si>
  <si>
    <t>53.03. SMPN 3 TANJUNG KEC. TANJUNG</t>
  </si>
  <si>
    <t>KASYPURRAHMANI</t>
  </si>
  <si>
    <t>19621117 198601 1 001</t>
  </si>
  <si>
    <t>AMPUKUNG</t>
  </si>
  <si>
    <t>17-11-1962</t>
  </si>
  <si>
    <t>131573584</t>
  </si>
  <si>
    <t>E 134535</t>
  </si>
  <si>
    <t>SEI RUKAM I RT 2 KEC PUGAAN</t>
  </si>
  <si>
    <t>SAIPUL ASRI</t>
  </si>
  <si>
    <t>19600424 198403 1 014</t>
  </si>
  <si>
    <t>GURU MATA PELAJARAN IPA TERPADU</t>
  </si>
  <si>
    <t>JANGKUNG TANJUNG</t>
  </si>
  <si>
    <t>24-04-1960</t>
  </si>
  <si>
    <t>131393125</t>
  </si>
  <si>
    <t>D  267422</t>
  </si>
  <si>
    <t>JL.A.YANI RT.3 JANGKUNG</t>
  </si>
  <si>
    <t>05262023130</t>
  </si>
  <si>
    <t>MOHD NOR</t>
  </si>
  <si>
    <t>19630919 198703 1 016</t>
  </si>
  <si>
    <t>PENDIDIKAN BAHASA INDONESIA DAN DAERAH</t>
  </si>
  <si>
    <t>SUNGAI PIMPING</t>
  </si>
  <si>
    <t>19-09-1963</t>
  </si>
  <si>
    <t>131673524</t>
  </si>
  <si>
    <t>E 422230</t>
  </si>
  <si>
    <t>SUNGAI PIMPING KAB.TABALONG</t>
  </si>
  <si>
    <t>05262707662</t>
  </si>
  <si>
    <t>SITI AISYIAH</t>
  </si>
  <si>
    <t>19640410 198601 2 008</t>
  </si>
  <si>
    <t>E 159316</t>
  </si>
  <si>
    <t>DESA PUAI KIWA RT.3 KEC.TANJUNG</t>
  </si>
  <si>
    <t>NOROL HIDAYAH</t>
  </si>
  <si>
    <t>19660601 198803 2 016</t>
  </si>
  <si>
    <t>MANGKATIP</t>
  </si>
  <si>
    <t>01-06-1966</t>
  </si>
  <si>
    <t>131769049</t>
  </si>
  <si>
    <t>E 743977</t>
  </si>
  <si>
    <t>SEI PIMPING RT.3 NO.26 KEC.TANJUNG</t>
  </si>
  <si>
    <t>08125127361</t>
  </si>
  <si>
    <t>JAMILAH</t>
  </si>
  <si>
    <t>19611216 198412 2 004</t>
  </si>
  <si>
    <t>16-12-1961</t>
  </si>
  <si>
    <t>131423503</t>
  </si>
  <si>
    <t>D  406971</t>
  </si>
  <si>
    <t>SEI PIMPING RT. 02 KEC. TANJUNG</t>
  </si>
  <si>
    <t>HIFZIANI</t>
  </si>
  <si>
    <t>19610306 198412 1 004</t>
  </si>
  <si>
    <t>06-03-1961</t>
  </si>
  <si>
    <t>131423754</t>
  </si>
  <si>
    <t>D. 350209</t>
  </si>
  <si>
    <t>SEI. BULUH RT. 4 NO. 20 KELUA KEC. KELUA</t>
  </si>
  <si>
    <t>085249447455</t>
  </si>
  <si>
    <t>MULYADI</t>
  </si>
  <si>
    <t>S.Pd., M.Pd</t>
  </si>
  <si>
    <t>19621106 198703 1 014</t>
  </si>
  <si>
    <t>GURU PENJASKES</t>
  </si>
  <si>
    <t>27-04-2012</t>
  </si>
  <si>
    <t>RANTAU</t>
  </si>
  <si>
    <t>06-11-1962</t>
  </si>
  <si>
    <t>131699467</t>
  </si>
  <si>
    <t>E 448624</t>
  </si>
  <si>
    <t>SEI PIMPING RT.3 NO.26 TANJUNG</t>
  </si>
  <si>
    <t>MAIMUNAH</t>
  </si>
  <si>
    <t>19770524 200501 2 010</t>
  </si>
  <si>
    <t>GURU MATA PELAJARAN EKONOMII</t>
  </si>
  <si>
    <t>24-05-1977</t>
  </si>
  <si>
    <t>540014936</t>
  </si>
  <si>
    <t>M 098042</t>
  </si>
  <si>
    <t>JL. PLN TELUK DALAM RT. 7 SULINGAN MURUNG PUDAK</t>
  </si>
  <si>
    <t>081349532203</t>
  </si>
  <si>
    <t>YULIA ASTUTI</t>
  </si>
  <si>
    <t>M.Pd.I</t>
  </si>
  <si>
    <t>19770414 200604 2 023</t>
  </si>
  <si>
    <t>01-10-2010</t>
  </si>
  <si>
    <t>MANAJEMEN PENDIDIKAN ISLAM</t>
  </si>
  <si>
    <t>SAMPIT</t>
  </si>
  <si>
    <t>14-04-1977</t>
  </si>
  <si>
    <t>540024346</t>
  </si>
  <si>
    <t>LISNA YARTI</t>
  </si>
  <si>
    <t>19830122 201001 2 013</t>
  </si>
  <si>
    <t>GURU PENDIDIKAN SEJARAH</t>
  </si>
  <si>
    <t>KANDANGAN</t>
  </si>
  <si>
    <t>22-01-1983</t>
  </si>
  <si>
    <t>NOOR SRI MELANI</t>
  </si>
  <si>
    <t>19870115 201001 2 015</t>
  </si>
  <si>
    <t>GURU PENDIDIKAN FISIKA</t>
  </si>
  <si>
    <t>MUARA UYA</t>
  </si>
  <si>
    <t>15-01-1987</t>
  </si>
  <si>
    <t>53.04. SMPN 4 TANJUNG KEC. MURUNG PUDAK</t>
  </si>
  <si>
    <t>Hj. LISA SANORA</t>
  </si>
  <si>
    <t>19601218 198110 2 002</t>
  </si>
  <si>
    <t>12-03-2009</t>
  </si>
  <si>
    <t>PONTIANAK</t>
  </si>
  <si>
    <t>18-12-1960</t>
  </si>
  <si>
    <t>131093369</t>
  </si>
  <si>
    <t>C 0567495</t>
  </si>
  <si>
    <t>JL.IR PM NOOR PEMBATAAN MURUNG PUDAK</t>
  </si>
  <si>
    <t>05262022445</t>
  </si>
  <si>
    <t>H KAMARUDDIN</t>
  </si>
  <si>
    <t>19670707 198902 1 002</t>
  </si>
  <si>
    <t>PENDIDIKAN BAHASA, SASTERA INDONESIA DAN DAERAH</t>
  </si>
  <si>
    <t>TAWIA</t>
  </si>
  <si>
    <t>07-07-1967</t>
  </si>
  <si>
    <t>131817777</t>
  </si>
  <si>
    <t>E 812057</t>
  </si>
  <si>
    <t>TANJUNG SELATAN RT 9 RW 3 NO 28 DESA MABUUN MURUNG PUDAK</t>
  </si>
  <si>
    <t>05262027121</t>
  </si>
  <si>
    <t>Hj. ARBANIAH</t>
  </si>
  <si>
    <t>19610703 198412 2 004</t>
  </si>
  <si>
    <t>BAHASA DAN SASTERA INDOENSIA</t>
  </si>
  <si>
    <t>03-07-1961</t>
  </si>
  <si>
    <t>131424008</t>
  </si>
  <si>
    <t>E 012476</t>
  </si>
  <si>
    <t>JL TANJUNG SELATAN PERUM 10 RT 4 DESA PEMBATAAN MURUNG PUDAK</t>
  </si>
  <si>
    <t>05262021526</t>
  </si>
  <si>
    <t>ERENA ALASTRI</t>
  </si>
  <si>
    <t>19640910 198902 2 002</t>
  </si>
  <si>
    <t>HARUYAN, HST</t>
  </si>
  <si>
    <t>10-09-1964</t>
  </si>
  <si>
    <t>131817772</t>
  </si>
  <si>
    <t>F 241170</t>
  </si>
  <si>
    <t>JL MABUUN INDAH II NO 8 RT 4 RW 2 DESA MABUUN MURUNG PUDAK</t>
  </si>
  <si>
    <t>Dra</t>
  </si>
  <si>
    <t>SUWANTIYAH</t>
  </si>
  <si>
    <t>19660607 199702 2 001</t>
  </si>
  <si>
    <t>1992</t>
  </si>
  <si>
    <t>TRENGGALEK</t>
  </si>
  <si>
    <t>07-06-1966</t>
  </si>
  <si>
    <t>132160385</t>
  </si>
  <si>
    <t>G 428556</t>
  </si>
  <si>
    <t>KOMP MAHLIGAI INDAH 30A TANJUNG SELATAN RT 9 RW 3 MABUUN KEC MURUNG PUDAK</t>
  </si>
  <si>
    <t>ANSURISTATI</t>
  </si>
  <si>
    <t>19640503 198412 2 005</t>
  </si>
  <si>
    <t>EKONOMI KOPERASI</t>
  </si>
  <si>
    <t>BANJAR</t>
  </si>
  <si>
    <t>03-05-1964</t>
  </si>
  <si>
    <t>131423725</t>
  </si>
  <si>
    <t>D 377614</t>
  </si>
  <si>
    <t>JL BASUKI RAHMAD NO 30 RT IX TANJUNG</t>
  </si>
  <si>
    <t>05262024038</t>
  </si>
  <si>
    <t>SUYITNO</t>
  </si>
  <si>
    <t>19660113 199303 1 009</t>
  </si>
  <si>
    <t>GURU MATA PELAJARAN GEOGRAFI</t>
  </si>
  <si>
    <t>TULUNGAGUNG</t>
  </si>
  <si>
    <t>13-01-1966</t>
  </si>
  <si>
    <t>132055004</t>
  </si>
  <si>
    <t>G 070 444</t>
  </si>
  <si>
    <t>DS MABUUN RT 7 RW 3 KEC MURUNG PUDAK</t>
  </si>
  <si>
    <t>ARBAYAH</t>
  </si>
  <si>
    <t>19671129 199403 2 005</t>
  </si>
  <si>
    <t>29-11-1967</t>
  </si>
  <si>
    <t>132105379</t>
  </si>
  <si>
    <t>G 056365</t>
  </si>
  <si>
    <t>ASRAMA POLRI BHAKTI BHAYANGKARA KAPAR RT 7 KEC MURUNG PUDAK</t>
  </si>
  <si>
    <t>05262023871</t>
  </si>
  <si>
    <t>PAHRIANI</t>
  </si>
  <si>
    <t>19700601 199403 2 011</t>
  </si>
  <si>
    <t>01-06-1970</t>
  </si>
  <si>
    <t>132091859</t>
  </si>
  <si>
    <t>G 149298</t>
  </si>
  <si>
    <t>ASPOL KAPAR JL MONALISA RT 7 KEC MURUNG PUDAK</t>
  </si>
  <si>
    <t>05262021044</t>
  </si>
  <si>
    <t>SAIFUDDIN</t>
  </si>
  <si>
    <t>19680721 199412 1 001</t>
  </si>
  <si>
    <t>21-07-1968</t>
  </si>
  <si>
    <t>132108487</t>
  </si>
  <si>
    <t>G 272956</t>
  </si>
  <si>
    <t>JL  A  YANI RT IV PUAIN KIWA TANJUNG</t>
  </si>
  <si>
    <t>BARKAH MAHRIDA</t>
  </si>
  <si>
    <t>S.S</t>
  </si>
  <si>
    <t>19720209 200501 2 009</t>
  </si>
  <si>
    <t>SASTRA INDONESIA</t>
  </si>
  <si>
    <t>KOTABARU</t>
  </si>
  <si>
    <t>09-02-1972</t>
  </si>
  <si>
    <t>M 098296</t>
  </si>
  <si>
    <t>JL; A YANI RT 6 KEL JANGKUNG KEC TANJUNG</t>
  </si>
  <si>
    <t>SRI YUSTINA</t>
  </si>
  <si>
    <t>19790617 200501 2 010</t>
  </si>
  <si>
    <t>30-05-2011</t>
  </si>
  <si>
    <t>17-06-1979</t>
  </si>
  <si>
    <t>540014964</t>
  </si>
  <si>
    <t>SURYA NADA</t>
  </si>
  <si>
    <t>19700825 200604 1 008</t>
  </si>
  <si>
    <t>PENDIDIKAN BAHASA DAN SENI</t>
  </si>
  <si>
    <t>25-08-1970</t>
  </si>
  <si>
    <t>540022552</t>
  </si>
  <si>
    <t>KAMBITIN RAYA RT 06 RW 02</t>
  </si>
  <si>
    <t>RISNAHAYATI</t>
  </si>
  <si>
    <t>SP</t>
  </si>
  <si>
    <t>19680823 200701 2 023</t>
  </si>
  <si>
    <t>S1/A.IV BIOLOGI</t>
  </si>
  <si>
    <t xml:space="preserve">MAHE </t>
  </si>
  <si>
    <t>23-08-1968</t>
  </si>
  <si>
    <t>540026972</t>
  </si>
  <si>
    <t>JOENI WINARTI</t>
  </si>
  <si>
    <t>19700605 200701 2 031</t>
  </si>
  <si>
    <t>S1/A.IV PEND. MATEMATIKA</t>
  </si>
  <si>
    <t>1994</t>
  </si>
  <si>
    <t xml:space="preserve">BLITAR </t>
  </si>
  <si>
    <t>05-06-1970</t>
  </si>
  <si>
    <t>540026984</t>
  </si>
  <si>
    <t>AKHMAD FAUZINOR</t>
  </si>
  <si>
    <t>19780225 200904 1 001</t>
  </si>
  <si>
    <t xml:space="preserve"> PENDIDIKAN AGAMA ISLAM</t>
  </si>
  <si>
    <t>25-02-1978</t>
  </si>
  <si>
    <t>JL. JEND A.YANI RT.05 KEL.JANGKUNG</t>
  </si>
  <si>
    <t>085249666161</t>
  </si>
  <si>
    <t>IMAM NASHOKHA</t>
  </si>
  <si>
    <t>19831224 200904 1 001</t>
  </si>
  <si>
    <t>24-12-1983</t>
  </si>
  <si>
    <t>JL. ANGGREK 2 RT.5 NO.22 PEMBATAAN</t>
  </si>
  <si>
    <t>05262021331/0813134451969</t>
  </si>
  <si>
    <t>SAHRINA</t>
  </si>
  <si>
    <t>19860331 201001 2 022</t>
  </si>
  <si>
    <t>PEMATANG</t>
  </si>
  <si>
    <t>31-03-1986</t>
  </si>
  <si>
    <t>NURUL HIKMAH</t>
  </si>
  <si>
    <t>19840319 201001 2 024</t>
  </si>
  <si>
    <t>BAWAN</t>
  </si>
  <si>
    <t>19-03-1984</t>
  </si>
  <si>
    <t>KEP.821.2/127-KEP.SI/BKPP</t>
  </si>
  <si>
    <t>EKA INDRIANI</t>
  </si>
  <si>
    <t>19780325 200801 2 020</t>
  </si>
  <si>
    <t>01-01-2008</t>
  </si>
  <si>
    <t>PERTANIAN /A-IV IPA</t>
  </si>
  <si>
    <t>25-03-1978</t>
  </si>
  <si>
    <t>540032739</t>
  </si>
  <si>
    <t>JL. MABUUN INDAH II NO.25.RT.04.RW.02 MABUUN RAYA</t>
  </si>
  <si>
    <t>08125052767</t>
  </si>
  <si>
    <t>53.05. SMPN 5 TANJUNG KEC. TANJUNG</t>
  </si>
  <si>
    <t>ISHAK</t>
  </si>
  <si>
    <t>19640610 198601 1 006</t>
  </si>
  <si>
    <t>10-06-1964</t>
  </si>
  <si>
    <t>131573578</t>
  </si>
  <si>
    <t>E 134598</t>
  </si>
  <si>
    <t>JL PALM RT 2 NO 38 KAPAR MURUNG PUDAK</t>
  </si>
  <si>
    <t>0526 2024044</t>
  </si>
  <si>
    <t>BINTI MUSA`ADAH</t>
  </si>
  <si>
    <t>19650313 199802 2 002</t>
  </si>
  <si>
    <t>MANDUIN</t>
  </si>
  <si>
    <t>13-03-1965</t>
  </si>
  <si>
    <t>132186550</t>
  </si>
  <si>
    <t>H 037799</t>
  </si>
  <si>
    <t>JL. BASUKI RAHMAT PERUM ABRI WAYAU</t>
  </si>
  <si>
    <t>0-5262707344</t>
  </si>
  <si>
    <t>YATINI</t>
  </si>
  <si>
    <t>19681110 199512 2 004</t>
  </si>
  <si>
    <t>GURU MATA PELAJARAN KIMIA</t>
  </si>
  <si>
    <t>01-10-2009</t>
  </si>
  <si>
    <t>PENDIDIKAN KIMIA</t>
  </si>
  <si>
    <t>BELITANG UKU</t>
  </si>
  <si>
    <t>10-11-1968</t>
  </si>
  <si>
    <t>KATHOLIK</t>
  </si>
  <si>
    <t>132135539</t>
  </si>
  <si>
    <t>I.020357</t>
  </si>
  <si>
    <t>JL TELAGA 20 RT 16 NO 26 KAMPUNG BARU MURUNG PUDAK</t>
  </si>
  <si>
    <t>DEWI LITA KARTINI</t>
  </si>
  <si>
    <t>19710421 199412 2 001</t>
  </si>
  <si>
    <t>21-04-1971</t>
  </si>
  <si>
    <t>132108496</t>
  </si>
  <si>
    <t>G 265070</t>
  </si>
  <si>
    <t>KOMP ASABRI NO 74 RT 1 TANJUNG</t>
  </si>
  <si>
    <t>ILMI ANDERIANSYAH</t>
  </si>
  <si>
    <t>19780522 200501 1 010</t>
  </si>
  <si>
    <t>PENDIDIKAN JASMANI DAN OLAH RAGA</t>
  </si>
  <si>
    <t>RUMBIA</t>
  </si>
  <si>
    <t>22-05-1978</t>
  </si>
  <si>
    <t>540014940</t>
  </si>
  <si>
    <t>MAHE PASAR RT. 3 HARUAI</t>
  </si>
  <si>
    <t>AKHDIANOR</t>
  </si>
  <si>
    <t>S.PI</t>
  </si>
  <si>
    <t>19671001 200501 1 005</t>
  </si>
  <si>
    <t>PERIKANAN</t>
  </si>
  <si>
    <t>KELUA</t>
  </si>
  <si>
    <t>01-10-1967</t>
  </si>
  <si>
    <t>540014928</t>
  </si>
  <si>
    <t>M 098317</t>
  </si>
  <si>
    <t>JL. A. YANI RT. 03 N0. 53 JANGKUNG TANJUNG</t>
  </si>
  <si>
    <t>0526 2024084</t>
  </si>
  <si>
    <t>ENDAH SRIHARTI YULIANI</t>
  </si>
  <si>
    <t>19801004 200604 2 016</t>
  </si>
  <si>
    <t>KALONGAN</t>
  </si>
  <si>
    <t>04-10-1980</t>
  </si>
  <si>
    <t>540019529</t>
  </si>
  <si>
    <t>RIBANG II RT.04 HAYUP HARUAI</t>
  </si>
  <si>
    <t>085248102027</t>
  </si>
  <si>
    <t>NORHAMIDAH</t>
  </si>
  <si>
    <t>19760825 200701 2 023</t>
  </si>
  <si>
    <t>S1 PEND. PPKN</t>
  </si>
  <si>
    <t xml:space="preserve">HARUAI </t>
  </si>
  <si>
    <t>25-08-1976</t>
  </si>
  <si>
    <t>540027141</t>
  </si>
  <si>
    <t>JL. MANGGA II NO 14  MURUNG PUDAK</t>
  </si>
  <si>
    <t>NOOR AIDA</t>
  </si>
  <si>
    <t>19800320 200801 2 037</t>
  </si>
  <si>
    <t>16-03-2011</t>
  </si>
  <si>
    <t>PENDIDIKAN SEJARAH/A-IV</t>
  </si>
  <si>
    <t>20-03-1980</t>
  </si>
  <si>
    <t>540032704</t>
  </si>
  <si>
    <t>JL. PUTERI ZALEHA RT.04 TANJUNG</t>
  </si>
  <si>
    <t>085296482527</t>
  </si>
  <si>
    <t>IDA JURAIDA</t>
  </si>
  <si>
    <t>19860901 200904 2 003</t>
  </si>
  <si>
    <t>28-02-2013</t>
  </si>
  <si>
    <t>WAYAU</t>
  </si>
  <si>
    <t>01-09-1986</t>
  </si>
  <si>
    <t>JL. BASUKI RAHMAD DESA WAYAU RT.10 NO.23</t>
  </si>
  <si>
    <t>085651000202</t>
  </si>
  <si>
    <t>MASRAH</t>
  </si>
  <si>
    <t>19830212 201001 2 031</t>
  </si>
  <si>
    <t>KALAHANG</t>
  </si>
  <si>
    <t>12-02-1983</t>
  </si>
  <si>
    <t>NURHAYATI</t>
  </si>
  <si>
    <t>S.H</t>
  </si>
  <si>
    <t>19780323 201408 2 003</t>
  </si>
  <si>
    <t>S-1 ILMU HUKUM</t>
  </si>
  <si>
    <t>SLEMAN</t>
  </si>
  <si>
    <t>23-03-1978</t>
  </si>
  <si>
    <t>WAYAU RT. 4 KEC. TANJUNG</t>
  </si>
  <si>
    <t>085251226638</t>
  </si>
  <si>
    <t>53.06. SMPN 6 TANJUNG KEC. TANJUNG</t>
  </si>
  <si>
    <t>H AHMAD RIZANI</t>
  </si>
  <si>
    <t>19621124 198810 1 001</t>
  </si>
  <si>
    <t>24-01-2011</t>
  </si>
  <si>
    <t>TANJUNG, TABALONG</t>
  </si>
  <si>
    <t>24-11-1962</t>
  </si>
  <si>
    <t>131801935</t>
  </si>
  <si>
    <t>E 617193</t>
  </si>
  <si>
    <t>JL. JEND. B. RAHMAT RT. 12 B NO. 44 TANJUNG</t>
  </si>
  <si>
    <t>0526 2022448</t>
  </si>
  <si>
    <t>SAMDANI</t>
  </si>
  <si>
    <t>19671125 200012 1 003</t>
  </si>
  <si>
    <t>PENDIDIKAN OLAH RAGA</t>
  </si>
  <si>
    <t>1995</t>
  </si>
  <si>
    <t>25-11-1967</t>
  </si>
  <si>
    <t>132278614</t>
  </si>
  <si>
    <t>J. 067904</t>
  </si>
  <si>
    <t>JL BASUKI RAKHMAT RT.02 KEL. AGUNG</t>
  </si>
  <si>
    <t>WAGINEM SULISTIYANI</t>
  </si>
  <si>
    <t>19730320 200012 2 002</t>
  </si>
  <si>
    <t>JARO</t>
  </si>
  <si>
    <t>20-03-1973</t>
  </si>
  <si>
    <t>132278617</t>
  </si>
  <si>
    <t>J0067702</t>
  </si>
  <si>
    <t>JL KAMBITIN RAYA RT.04 RW.06</t>
  </si>
  <si>
    <t>085249343713</t>
  </si>
  <si>
    <t>RAIHANAH</t>
  </si>
  <si>
    <t>19740220 200012 2 002</t>
  </si>
  <si>
    <t>20-02-1974</t>
  </si>
  <si>
    <t>132282125</t>
  </si>
  <si>
    <t>J 067703</t>
  </si>
  <si>
    <t>KOMPLEK KALAHANG RAYA RT.I. NO.C.8 TANJUNG</t>
  </si>
  <si>
    <t>ESTI RAHMANI</t>
  </si>
  <si>
    <t>19770828 200012 2 002</t>
  </si>
  <si>
    <t>KAMELOH BARU</t>
  </si>
  <si>
    <t>28-08-1977</t>
  </si>
  <si>
    <t>132278620</t>
  </si>
  <si>
    <t>J 067704</t>
  </si>
  <si>
    <t>KOMPLEK KALAHANG RAYA NO.1B RT.1.DESA WAYAU</t>
  </si>
  <si>
    <t>RONA NORHANA DEWI</t>
  </si>
  <si>
    <t>19780728 200012 2 003</t>
  </si>
  <si>
    <t>28-07-1978</t>
  </si>
  <si>
    <t>132278287</t>
  </si>
  <si>
    <t>J 067699</t>
  </si>
  <si>
    <t>JL. PANDAN ARUM 3 NO.34 KELURAHAN BELIMBING RAYA</t>
  </si>
  <si>
    <t>SUGIARTI</t>
  </si>
  <si>
    <t>19730303 200501 2 016</t>
  </si>
  <si>
    <t>01-01-2005</t>
  </si>
  <si>
    <t>03-03-1973</t>
  </si>
  <si>
    <t>540014930</t>
  </si>
  <si>
    <t>M 098281</t>
  </si>
  <si>
    <t>JL. JEND. BASUKI RAKHMAT NO.03 RT.III HIKUN</t>
  </si>
  <si>
    <t>NURDIANSYAH</t>
  </si>
  <si>
    <t>19760405 200501 1 014</t>
  </si>
  <si>
    <t>PENDIDIKAN BIMBINGAN &amp; kONSELING</t>
  </si>
  <si>
    <t>HAYUP</t>
  </si>
  <si>
    <t>05-04-1976</t>
  </si>
  <si>
    <t>540014943</t>
  </si>
  <si>
    <t>M 098280</t>
  </si>
  <si>
    <t>DESA HAYUP RIBANG II</t>
  </si>
  <si>
    <t>IDA APRIANI</t>
  </si>
  <si>
    <t>19760413 200501 2 012</t>
  </si>
  <si>
    <t>13-04-1976</t>
  </si>
  <si>
    <t>540014915</t>
  </si>
  <si>
    <t>TANJUNG TABALONG</t>
  </si>
  <si>
    <t>SUHAIMI</t>
  </si>
  <si>
    <t>19730717 200604 1 025</t>
  </si>
  <si>
    <t>AKTA MENGAJAR ILMU PEMERINTAHAN</t>
  </si>
  <si>
    <t>BARUH JAYA</t>
  </si>
  <si>
    <t>17-07-1973</t>
  </si>
  <si>
    <t>540021123</t>
  </si>
  <si>
    <t>JL KAMBITIN RAYA RT 07 RW 04 TANJUNG</t>
  </si>
  <si>
    <t>BARSIH</t>
  </si>
  <si>
    <t>19790413 201001 1 015</t>
  </si>
  <si>
    <t>TAMBAK SARI PANJI</t>
  </si>
  <si>
    <t>13-04-1979</t>
  </si>
  <si>
    <t>JUHAR LATIFAH</t>
  </si>
  <si>
    <t>19860605 201001 2 031</t>
  </si>
  <si>
    <t>PANGI</t>
  </si>
  <si>
    <t>05-06-1986</t>
  </si>
  <si>
    <t>53.07. SMPN 7 TANJUNG KEC. TANJUNG</t>
  </si>
  <si>
    <t>H. SANUSI</t>
  </si>
  <si>
    <t>19611010 198403 1 015</t>
  </si>
  <si>
    <t>10-10-1961</t>
  </si>
  <si>
    <t>131392900</t>
  </si>
  <si>
    <t>D 247429</t>
  </si>
  <si>
    <t>JL BADARUDDIN NO 22 RT 4 SULINGAN</t>
  </si>
  <si>
    <t>081348338160</t>
  </si>
  <si>
    <t>NANI HERAWATI</t>
  </si>
  <si>
    <t>19711023 199512 2 002</t>
  </si>
  <si>
    <t>23-10-1971</t>
  </si>
  <si>
    <t>132135671</t>
  </si>
  <si>
    <t>G.325066</t>
  </si>
  <si>
    <t>DS SEI DURIAN KEC BANUA LAWAS RT 1 NO 66</t>
  </si>
  <si>
    <t>08125198983</t>
  </si>
  <si>
    <t>WIDAWATI NINGSIH</t>
  </si>
  <si>
    <t>19671208 198903 2 010</t>
  </si>
  <si>
    <t>08-12-1967</t>
  </si>
  <si>
    <t>131853283</t>
  </si>
  <si>
    <t>E 749129</t>
  </si>
  <si>
    <t>JL. BASUKI RAHMAT NO, 123 RT. 4 KEL. AGUNG TANJUNG</t>
  </si>
  <si>
    <t>AL FARIDAH</t>
  </si>
  <si>
    <t>19670416 199703 2 005</t>
  </si>
  <si>
    <t>GURU</t>
  </si>
  <si>
    <t>28-02-2012</t>
  </si>
  <si>
    <t>PENDIDIKAN DUNIA USAHA</t>
  </si>
  <si>
    <t>16-04-1967</t>
  </si>
  <si>
    <t>132174112</t>
  </si>
  <si>
    <t>J 065691</t>
  </si>
  <si>
    <t>RAHMAD</t>
  </si>
  <si>
    <t>19650918 199412 1 003</t>
  </si>
  <si>
    <t>18-09-1965</t>
  </si>
  <si>
    <t>132108204</t>
  </si>
  <si>
    <t>J 675787</t>
  </si>
  <si>
    <t>JL. JAKSA AGUNG SUPRAPTO RT.15  KELURAHAN TANJUNG</t>
  </si>
  <si>
    <t>05262700538</t>
  </si>
  <si>
    <t>MASLIATI</t>
  </si>
  <si>
    <t>19880115 201001 2 014</t>
  </si>
  <si>
    <t>GURU PENDIDIKAN MATEMATIKA</t>
  </si>
  <si>
    <t>15-01-1988</t>
  </si>
  <si>
    <t>NANANG WAHYUNI</t>
  </si>
  <si>
    <t>19791215 200604 1 019</t>
  </si>
  <si>
    <t>01-11-2007</t>
  </si>
  <si>
    <t>PENDIDIKAN JASMANI DAN KESEHATAN</t>
  </si>
  <si>
    <t>15-12-1979</t>
  </si>
  <si>
    <t>540024357</t>
  </si>
  <si>
    <t>SRI NOORRUWAIDA</t>
  </si>
  <si>
    <t>19840104 200904 2 004</t>
  </si>
  <si>
    <t>01-04-2009</t>
  </si>
  <si>
    <t>04-01-1984</t>
  </si>
  <si>
    <t>JL. JAKSA AGUNG SOEPRATO RT.15 NO.55 GANG SEDGRAHANA</t>
  </si>
  <si>
    <t>081348865299</t>
  </si>
  <si>
    <t>WINDI</t>
  </si>
  <si>
    <t>19860205 201001 1 016</t>
  </si>
  <si>
    <t>05-02-1986</t>
  </si>
  <si>
    <t>FEBRYANTI MUSVITA TANJUNG PUTERI</t>
  </si>
  <si>
    <t>19880208 201101 2 012</t>
  </si>
  <si>
    <t>GURU PEND. BAHASA INDONESIA</t>
  </si>
  <si>
    <t>PENDIDIKAN BAHASA DAN SASTRA INDONESIA DAN DAERAH</t>
  </si>
  <si>
    <t>2010</t>
  </si>
  <si>
    <t>08-02-1988</t>
  </si>
  <si>
    <t>DESA BANGKAR</t>
  </si>
  <si>
    <t>085248525686</t>
  </si>
  <si>
    <t>RITA ISKANDAR</t>
  </si>
  <si>
    <t>19740618 200604 2 015</t>
  </si>
  <si>
    <t>PENDIDIKAN BAHASA INGGERIS</t>
  </si>
  <si>
    <t>18-06-1974</t>
  </si>
  <si>
    <t>540024330</t>
  </si>
  <si>
    <t>53.08. SMPN 8 TANJUNG KEC. TANJUNG</t>
  </si>
  <si>
    <t>Hj. SAUDAH</t>
  </si>
  <si>
    <t>19620613 198810 2 001</t>
  </si>
  <si>
    <t>MAGISTER MANAJEMEN PENDIDIKAN</t>
  </si>
  <si>
    <t>13-06-1962</t>
  </si>
  <si>
    <t>131801933</t>
  </si>
  <si>
    <t>E 743873</t>
  </si>
  <si>
    <t>JL. JEND BASUKI RAHMAT RT. 128 NO. 44 TANJUNG</t>
  </si>
  <si>
    <t>05262022448</t>
  </si>
  <si>
    <t>HAMIDAH</t>
  </si>
  <si>
    <t>19750515 200701 2 020</t>
  </si>
  <si>
    <t>S1/A.IV PEND. BIOLOGI</t>
  </si>
  <si>
    <t xml:space="preserve">PENDANG </t>
  </si>
  <si>
    <t>15-05-1975</t>
  </si>
  <si>
    <t>540026899</t>
  </si>
  <si>
    <t>DWI RAHMIYATI</t>
  </si>
  <si>
    <t>19861019 201001 2 019</t>
  </si>
  <si>
    <t>GURU IPS TERPADU</t>
  </si>
  <si>
    <t>27-02-2012</t>
  </si>
  <si>
    <t>19-10-1986</t>
  </si>
  <si>
    <t>54.01. SMPN 1 TANTA KEC. TANTA</t>
  </si>
  <si>
    <t>RINI SUNDARI</t>
  </si>
  <si>
    <t>S.Pd, M.Pd</t>
  </si>
  <si>
    <t>19660811 199412 2 002</t>
  </si>
  <si>
    <t>MANAJEMEN PENDIDIKAN (KONSENTRASI MANAJEMEN PENDIDIKAN)</t>
  </si>
  <si>
    <t>11-08-1966</t>
  </si>
  <si>
    <t>132108486</t>
  </si>
  <si>
    <t>G 265065</t>
  </si>
  <si>
    <t>JL. PERMATA INDAH KOMP STADIUN PEMBATAAN RT 8</t>
  </si>
  <si>
    <t>05262027347</t>
  </si>
  <si>
    <t>Hj. ZAINAH</t>
  </si>
  <si>
    <t>S.Pd.Ek</t>
  </si>
  <si>
    <t>19611013 198110 2 002</t>
  </si>
  <si>
    <t>13-10-1961</t>
  </si>
  <si>
    <t>131093749</t>
  </si>
  <si>
    <t>C 0700203</t>
  </si>
  <si>
    <t>PERUMNAS MABUUN RAYA NO.18 RT.IV RW.02</t>
  </si>
  <si>
    <t>05262021741</t>
  </si>
  <si>
    <t>RUSLIANI</t>
  </si>
  <si>
    <t>19630307 198601 2 003</t>
  </si>
  <si>
    <t>07-03-1963</t>
  </si>
  <si>
    <t>131572987</t>
  </si>
  <si>
    <t>E 058323</t>
  </si>
  <si>
    <t>JL PALEM GANG DAMAI RT. 2 NO. 38 KAPAR MURUNG PUDAK</t>
  </si>
  <si>
    <t>HASKINAH</t>
  </si>
  <si>
    <t>19600910 198403 2 008</t>
  </si>
  <si>
    <t>PENDIDIKAN EKONOMI &amp; KOPERASI</t>
  </si>
  <si>
    <t>10-09-1960</t>
  </si>
  <si>
    <t>131399406</t>
  </si>
  <si>
    <t>D 247433</t>
  </si>
  <si>
    <t>JL BADARUDDIN NO.22 RT.4 SULINGAN</t>
  </si>
  <si>
    <t>RETIANA</t>
  </si>
  <si>
    <t>19620510 198403 2 020</t>
  </si>
  <si>
    <t>TAMIANG LAYANG</t>
  </si>
  <si>
    <t>10-05-1962</t>
  </si>
  <si>
    <t>131393123</t>
  </si>
  <si>
    <t>D 267417</t>
  </si>
  <si>
    <t>RSS BUMI TABALONG DAMAI RT.10 MABUUN</t>
  </si>
  <si>
    <t>05262027669</t>
  </si>
  <si>
    <t>MISBAH</t>
  </si>
  <si>
    <t>19630517 198403 2 006</t>
  </si>
  <si>
    <t>17-05-1963</t>
  </si>
  <si>
    <t>131393105</t>
  </si>
  <si>
    <t>D 267509</t>
  </si>
  <si>
    <t>TANJUNG PERMAI RT.07 PEMBATAAN</t>
  </si>
  <si>
    <t>05262023486</t>
  </si>
  <si>
    <t>Dra.</t>
  </si>
  <si>
    <t>NORJANNAH</t>
  </si>
  <si>
    <t>19690307 199512 2 004</t>
  </si>
  <si>
    <t>TARBIYAH</t>
  </si>
  <si>
    <t>07-03-1969</t>
  </si>
  <si>
    <t>132136584</t>
  </si>
  <si>
    <t>G.323616</t>
  </si>
  <si>
    <t>BELAKANG SDN MABUUN RT.03 RT.01</t>
  </si>
  <si>
    <t>08125041230</t>
  </si>
  <si>
    <t>NORSAHADI</t>
  </si>
  <si>
    <t>19660124 200012 1 003</t>
  </si>
  <si>
    <t>TAPIN</t>
  </si>
  <si>
    <t>24-01-1966</t>
  </si>
  <si>
    <t>132278278</t>
  </si>
  <si>
    <t>K007461</t>
  </si>
  <si>
    <t>JL PEMBANGUNAN I RT. 3 KEC. TANTA</t>
  </si>
  <si>
    <t>RISNA AMALIAWATI</t>
  </si>
  <si>
    <t>19720911 200012 2 003</t>
  </si>
  <si>
    <t>11-09-1972</t>
  </si>
  <si>
    <t>132280405</t>
  </si>
  <si>
    <t>J.066037</t>
  </si>
  <si>
    <t>BANGUN SARI RT 11 NO 46 BELIMBING RAYA</t>
  </si>
  <si>
    <t>ZAINAH WARDANA</t>
  </si>
  <si>
    <t>19760410 200312 2 005</t>
  </si>
  <si>
    <t>MANDASTANA</t>
  </si>
  <si>
    <t>10-04-1976</t>
  </si>
  <si>
    <t>540014072</t>
  </si>
  <si>
    <t>M 042994</t>
  </si>
  <si>
    <t>TANTA RT. 1 KEC. TANTA</t>
  </si>
  <si>
    <t>BUDIARTI</t>
  </si>
  <si>
    <t>19690115 200604 2 008</t>
  </si>
  <si>
    <t>15-01-1969</t>
  </si>
  <si>
    <t>540022573</t>
  </si>
  <si>
    <t>JL PANDAN ARUM 15 BELIMBING RAYA MURUNG PUDAK</t>
  </si>
  <si>
    <t>08195139972</t>
  </si>
  <si>
    <t>MASRAI ROBIANSHOR NEJAR</t>
  </si>
  <si>
    <t>19760425 200604 1 015</t>
  </si>
  <si>
    <t>PENDIDIKAN BAHASA SASTRA INDONESIA</t>
  </si>
  <si>
    <t>25-04-1976</t>
  </si>
  <si>
    <t>DUDA</t>
  </si>
  <si>
    <t>540021119</t>
  </si>
  <si>
    <t>JL PAHLAWAN NO 100 RT 02 TANJUNG</t>
  </si>
  <si>
    <t>081348006723</t>
  </si>
  <si>
    <t>NORLEA</t>
  </si>
  <si>
    <t>19800616 200604 2 033</t>
  </si>
  <si>
    <t>16-06-1980</t>
  </si>
  <si>
    <t>540023983</t>
  </si>
  <si>
    <t>MERIATI</t>
  </si>
  <si>
    <t>19680212 200701 2 035</t>
  </si>
  <si>
    <t>S1/A.IV PEND.KOPERASI</t>
  </si>
  <si>
    <t xml:space="preserve">WARUKIN </t>
  </si>
  <si>
    <t>12-02-1968</t>
  </si>
  <si>
    <t>540027053</t>
  </si>
  <si>
    <t>DESA WARUKIN RT.02</t>
  </si>
  <si>
    <t>081319930993</t>
  </si>
  <si>
    <t>LUTHFIAN NOOR</t>
  </si>
  <si>
    <t>19751210 200701 2 018</t>
  </si>
  <si>
    <t xml:space="preserve">S1/A.IV MATEMATIKA </t>
  </si>
  <si>
    <t>10-12-1975</t>
  </si>
  <si>
    <t>540026988</t>
  </si>
  <si>
    <t>JL. MONALISA RT.VII NO. 53 KAPAR</t>
  </si>
  <si>
    <t>08195473858</t>
  </si>
  <si>
    <t>HUSNUL KHOTMAWATI</t>
  </si>
  <si>
    <t>19840904 201001 2 026</t>
  </si>
  <si>
    <t>GURU PENDIDIKAN BAHASA INDONESIA</t>
  </si>
  <si>
    <t>BOJONEGORO</t>
  </si>
  <si>
    <t>04-09-1984</t>
  </si>
  <si>
    <t>ISMIA AGUSTINA</t>
  </si>
  <si>
    <t>19871209 201001 2 012</t>
  </si>
  <si>
    <t>GURU PENDIDIKAN BAHASA INGGRIS</t>
  </si>
  <si>
    <t>09-12-1987</t>
  </si>
  <si>
    <t>DEWI PUNJUL PURBANDARI</t>
  </si>
  <si>
    <t>19840410 201001 2 037</t>
  </si>
  <si>
    <t>KLATEN</t>
  </si>
  <si>
    <t>10-04-1984</t>
  </si>
  <si>
    <t>RAHMANUDDIN</t>
  </si>
  <si>
    <t>19720307 201408 1 002</t>
  </si>
  <si>
    <t>S-1 ILMU ADMINISTRASI NIAGA</t>
  </si>
  <si>
    <t>07-03-1972</t>
  </si>
  <si>
    <t>JL.PENGHULU RASYID RT.9 NO.16 TANJUNG</t>
  </si>
  <si>
    <t>54.02. SMPN 2 TANTA KEC. TANTA</t>
  </si>
  <si>
    <t>ARDIANSON</t>
  </si>
  <si>
    <t>19680606 199512 1 001</t>
  </si>
  <si>
    <t>KINARUM</t>
  </si>
  <si>
    <t>06-06-1968</t>
  </si>
  <si>
    <t>132142230</t>
  </si>
  <si>
    <t>G 415958</t>
  </si>
  <si>
    <t>DESA BINTANG ARA NO.24 RT.03 RW.01</t>
  </si>
  <si>
    <t>SARIFUDDIN</t>
  </si>
  <si>
    <t>19670515 199802 1 005</t>
  </si>
  <si>
    <t>15-05-1967</t>
  </si>
  <si>
    <t>132186530</t>
  </si>
  <si>
    <t>I 023400</t>
  </si>
  <si>
    <t>LIMAU MANIS RT 4 NO 25 DESA TANTA HULU KEC TANTA</t>
  </si>
  <si>
    <t>SRI ELIANI</t>
  </si>
  <si>
    <t>19650712 198703 2 014</t>
  </si>
  <si>
    <t>KUALA KAPUAS</t>
  </si>
  <si>
    <t>12-07-1965</t>
  </si>
  <si>
    <t>131679615</t>
  </si>
  <si>
    <t>E 422264</t>
  </si>
  <si>
    <t>DESA WARUKIN RT 2 KEC TANTA</t>
  </si>
  <si>
    <t>KATHARINA DIKE SOVIA LUCI</t>
  </si>
  <si>
    <t>S.Pd.M.Hum</t>
  </si>
  <si>
    <t>19770712 200012 2 001</t>
  </si>
  <si>
    <t>GURU MATA PELAJARAN BAHASA INGGRIS ( PNS TUGAS BELAJAR PROGRAM S3 PADA UNY</t>
  </si>
  <si>
    <t>ILMU LINGUISTIK</t>
  </si>
  <si>
    <t>WARUKIN</t>
  </si>
  <si>
    <t>12-07-1977</t>
  </si>
  <si>
    <t>132278616</t>
  </si>
  <si>
    <t>J.067901</t>
  </si>
  <si>
    <t>WARUKIN RT.VI NO.20 KEC.TANTA</t>
  </si>
  <si>
    <t>NOROL WAHDAH</t>
  </si>
  <si>
    <t>19770710 200501 2 015</t>
  </si>
  <si>
    <t>TANDUI</t>
  </si>
  <si>
    <t>10-07-1977</t>
  </si>
  <si>
    <t>540014923</t>
  </si>
  <si>
    <t>M 098705</t>
  </si>
  <si>
    <t>DESA LIMAU MANIS RT 1 KEC TANTA</t>
  </si>
  <si>
    <t>SUGIANTO</t>
  </si>
  <si>
    <t>19801008 200501 1 007</t>
  </si>
  <si>
    <t>BIMBINGAN KONSELING</t>
  </si>
  <si>
    <t>TELANG BARU</t>
  </si>
  <si>
    <t>08-10-1980</t>
  </si>
  <si>
    <t>540014942</t>
  </si>
  <si>
    <t>DESA KINARUM RT. 1 KEC. UPAU</t>
  </si>
  <si>
    <t>081348160520</t>
  </si>
  <si>
    <t>RIZA TRIKARYA PATRI</t>
  </si>
  <si>
    <t>S. Th</t>
  </si>
  <si>
    <t>19710227 200604 1 020</t>
  </si>
  <si>
    <t>GURU PENDIDIKAN AGAMA KRISTEN</t>
  </si>
  <si>
    <t>06-10-2011</t>
  </si>
  <si>
    <t>TEOLOGI</t>
  </si>
  <si>
    <t>11-09-1971</t>
  </si>
  <si>
    <t>KRISTEN</t>
  </si>
  <si>
    <t>GAZALI RAHMAN</t>
  </si>
  <si>
    <t>19820111 200604 1 012</t>
  </si>
  <si>
    <t>11-01-1982</t>
  </si>
  <si>
    <t>540019531</t>
  </si>
  <si>
    <t>JL.JEND.A.YANI RT.06 JANGKUNG TANJUNG</t>
  </si>
  <si>
    <t>(0526)2022781</t>
  </si>
  <si>
    <t>HAIRANI</t>
  </si>
  <si>
    <t>19741009 200604 2 022</t>
  </si>
  <si>
    <t>GURU MATA PELAJARAN IPA</t>
  </si>
  <si>
    <t>01-07-2008</t>
  </si>
  <si>
    <t>PENDIDIKAN KIMAI</t>
  </si>
  <si>
    <t>09-10-1974</t>
  </si>
  <si>
    <t>ERPINA YULIANTI</t>
  </si>
  <si>
    <t>19830721 200904 2 002</t>
  </si>
  <si>
    <t>MEDA</t>
  </si>
  <si>
    <t>21-07-1983</t>
  </si>
  <si>
    <t>J.  BANGKAR RAYA RT.001 MR UYA</t>
  </si>
  <si>
    <t>081348562658/081396259094</t>
  </si>
  <si>
    <t>SITI NILA MURGANA</t>
  </si>
  <si>
    <t>19841224 200904 2 001</t>
  </si>
  <si>
    <t>AMPUKUNG HILIR</t>
  </si>
  <si>
    <t>24-12-1984</t>
  </si>
  <si>
    <t>AMPUKUNG RT.02 NO.20 KEC. KELUA</t>
  </si>
  <si>
    <t>08525188268</t>
  </si>
  <si>
    <t>RATU YULIANA</t>
  </si>
  <si>
    <t>19860119 201001 2 026</t>
  </si>
  <si>
    <t>19-01-1986</t>
  </si>
  <si>
    <t>54.03. SMPN 3 TANTA KEC. TANTA</t>
  </si>
  <si>
    <t>JOHAN ARIFIN</t>
  </si>
  <si>
    <t>19730611 200003 1 007</t>
  </si>
  <si>
    <t>11-06-1973</t>
  </si>
  <si>
    <t>132254485</t>
  </si>
  <si>
    <t>J.065724</t>
  </si>
  <si>
    <t>KELURAHAN PULAU RT.1 NO.28 KEC.KELUA</t>
  </si>
  <si>
    <t>MASCINTA</t>
  </si>
  <si>
    <t>19770705 200604 2 032</t>
  </si>
  <si>
    <t>PADANGIN</t>
  </si>
  <si>
    <t>05-07-1977</t>
  </si>
  <si>
    <t>540023990</t>
  </si>
  <si>
    <t>ESMADI</t>
  </si>
  <si>
    <t>19760812 200501 1 010</t>
  </si>
  <si>
    <t>PANGELAK</t>
  </si>
  <si>
    <t>12-08-1976</t>
  </si>
  <si>
    <t>540014921</t>
  </si>
  <si>
    <t>M 154696</t>
  </si>
  <si>
    <t>MURUNG PUDAK TABALONG</t>
  </si>
  <si>
    <t>FAUJIAH</t>
  </si>
  <si>
    <t>19730315 200701 2 017</t>
  </si>
  <si>
    <t>S1/A.IV PPKN</t>
  </si>
  <si>
    <t xml:space="preserve">TABALONG </t>
  </si>
  <si>
    <t>15-03-1973</t>
  </si>
  <si>
    <t>540027139</t>
  </si>
  <si>
    <t>LUKMAN</t>
  </si>
  <si>
    <t>19790114 200604 1 010</t>
  </si>
  <si>
    <t>PENDIDIKAN MIPA</t>
  </si>
  <si>
    <t>14-01-1979</t>
  </si>
  <si>
    <t>540022554</t>
  </si>
  <si>
    <t>MASINTAN RT 05 KELUA</t>
  </si>
  <si>
    <t>MA'RIPATUL JENNAH</t>
  </si>
  <si>
    <t>19790821 200801 2 014</t>
  </si>
  <si>
    <t>02-03-2011</t>
  </si>
  <si>
    <t>21-08-1979</t>
  </si>
  <si>
    <t>540033260</t>
  </si>
  <si>
    <t>ISYE WIDYA MAYASARI</t>
  </si>
  <si>
    <t>19870209 201101 2 012</t>
  </si>
  <si>
    <t>GURU MATEMATIKA</t>
  </si>
  <si>
    <t>MALANG</t>
  </si>
  <si>
    <t>09-02-1987</t>
  </si>
  <si>
    <t>JL JEND BASUKI RAHMAT RT.012 TANJUNG</t>
  </si>
  <si>
    <t>081233412115</t>
  </si>
  <si>
    <t>54.04. SMPN 4 TANTA KEC. TANTA</t>
  </si>
  <si>
    <t>AKHMAD EFFENDI</t>
  </si>
  <si>
    <t>19680517 199412 1 004</t>
  </si>
  <si>
    <t>17-05-1968</t>
  </si>
  <si>
    <t>132108788</t>
  </si>
  <si>
    <t>G 265066</t>
  </si>
  <si>
    <t>JL. H. BADARUDDIN DS TANTA KEC TANTA KAB TABALONG</t>
  </si>
  <si>
    <t>HENDRA HERYADI</t>
  </si>
  <si>
    <t>19780710 200312 1 007</t>
  </si>
  <si>
    <t>10-07-1978</t>
  </si>
  <si>
    <t>540014076</t>
  </si>
  <si>
    <t>M 009448</t>
  </si>
  <si>
    <t>YANIS</t>
  </si>
  <si>
    <t>19760401 200604 2 024</t>
  </si>
  <si>
    <t>GURUHIYANG</t>
  </si>
  <si>
    <t>01-04-1976</t>
  </si>
  <si>
    <t>540024000</t>
  </si>
  <si>
    <t>DESA WARUKIN KEC.TANTA</t>
  </si>
  <si>
    <t>081351229500</t>
  </si>
  <si>
    <t>RESTU LIHAI</t>
  </si>
  <si>
    <t>19690616 200701 1 028</t>
  </si>
  <si>
    <t xml:space="preserve">S1/A.IV PMP </t>
  </si>
  <si>
    <t>SELAT HILIR</t>
  </si>
  <si>
    <t>16-06-1969</t>
  </si>
  <si>
    <t>540027146</t>
  </si>
  <si>
    <t>ANDRI IRAWAN</t>
  </si>
  <si>
    <t>19840410 201001 1 037</t>
  </si>
  <si>
    <t>GURU PENDIDIKAN BIOLOGI</t>
  </si>
  <si>
    <t>TANTARINGIN</t>
  </si>
  <si>
    <t>FAHRUDDIN</t>
  </si>
  <si>
    <t>19720214 201408 1 001</t>
  </si>
  <si>
    <t>14-02-1972</t>
  </si>
  <si>
    <t>PULAU KU`U RT. 2 KEC. TANTA</t>
  </si>
  <si>
    <t>085251762896</t>
  </si>
  <si>
    <t>54.05. SMPN 5 TANTA KEC. TANTA</t>
  </si>
  <si>
    <t>AZWAR EFFENDI</t>
  </si>
  <si>
    <t>19650907 199412 1 001</t>
  </si>
  <si>
    <t>07-09-1965</t>
  </si>
  <si>
    <t>132108242</t>
  </si>
  <si>
    <t>G 264996</t>
  </si>
  <si>
    <t>JL. P. ANTASARI RT. 1 NO, 48 TANJUNG</t>
  </si>
  <si>
    <t>05262022361</t>
  </si>
  <si>
    <t>DEWI MURNIASIH</t>
  </si>
  <si>
    <t>S.Si</t>
  </si>
  <si>
    <t>19830107 200804 2 001</t>
  </si>
  <si>
    <t>07-01-1983</t>
  </si>
  <si>
    <t>540032310</t>
  </si>
  <si>
    <t>KOMPLEK BTD MABUUN NO 5C RT 10 RW.04 DESA MABUUN</t>
  </si>
  <si>
    <t>08195468946</t>
  </si>
  <si>
    <t>ANA DIYANI</t>
  </si>
  <si>
    <t>19720712 200604 2 037</t>
  </si>
  <si>
    <t>ILMU PEMERINTAHAN/PPKN</t>
  </si>
  <si>
    <t>SURABAYA</t>
  </si>
  <si>
    <t>12-07-1972</t>
  </si>
  <si>
    <t>540024358</t>
  </si>
  <si>
    <t>KHAIRUNNISA</t>
  </si>
  <si>
    <t>19830411 200904 2 003</t>
  </si>
  <si>
    <t>TERATUA</t>
  </si>
  <si>
    <t>11-04-1983</t>
  </si>
  <si>
    <t>DESA BANYU TAJUN RT.01 NO.11 TANJUNG</t>
  </si>
  <si>
    <t>085251307833</t>
  </si>
  <si>
    <t>DESI RISTIYANA</t>
  </si>
  <si>
    <t>19851104 200904 2 003</t>
  </si>
  <si>
    <t>PAI</t>
  </si>
  <si>
    <t>04-11-1985</t>
  </si>
  <si>
    <t>BELIMBING RAYA TANJUNG</t>
  </si>
  <si>
    <t>081349620312</t>
  </si>
  <si>
    <t>EKA NORESDA</t>
  </si>
  <si>
    <t>19860620 201101 2 015</t>
  </si>
  <si>
    <t>GURU PEND. BAHASA INGGRIS</t>
  </si>
  <si>
    <t>20-06-1986</t>
  </si>
  <si>
    <t>PERUMNAS SKB PARINGIN</t>
  </si>
  <si>
    <t>085248281945</t>
  </si>
  <si>
    <t>HENDRA ATMAJA</t>
  </si>
  <si>
    <t>19870720 201101 1 008</t>
  </si>
  <si>
    <t>20-07-1987</t>
  </si>
  <si>
    <t>BALANGAN</t>
  </si>
  <si>
    <t>085248089475</t>
  </si>
  <si>
    <t>NOOR ARIUDDIN</t>
  </si>
  <si>
    <t>19710313 201408 1 001</t>
  </si>
  <si>
    <t>GURU MATA PELAJARAN PENJASKES</t>
  </si>
  <si>
    <t>S-1/A-IV PENDIDIKAN GURU SEKOLAH DASAR</t>
  </si>
  <si>
    <t>2011</t>
  </si>
  <si>
    <t>13-03-1971</t>
  </si>
  <si>
    <t>MABU`UN RT. 3 KEC. MURUNG PUDAK</t>
  </si>
  <si>
    <t>081351962410</t>
  </si>
  <si>
    <t>54.06. SMPN 6 TANTA KEC. TANTA</t>
  </si>
  <si>
    <t>19680113 199412 1 002</t>
  </si>
  <si>
    <t>13-01-1968</t>
  </si>
  <si>
    <t>132108524</t>
  </si>
  <si>
    <t>G 419420</t>
  </si>
  <si>
    <t>JL. A YANI RT. 1 RW. 1 MABURAI MURUNG PUDAK</t>
  </si>
  <si>
    <t>08125055419</t>
  </si>
  <si>
    <t>MARIYATUL KIFTIAH</t>
  </si>
  <si>
    <t>19720901 200604 2 015</t>
  </si>
  <si>
    <t>PENDIDIKAN PANCASILA DAN KEWARGANEGARAAN</t>
  </si>
  <si>
    <t>GUNUNG KUPANG</t>
  </si>
  <si>
    <t>01-09-1972</t>
  </si>
  <si>
    <t>540023968</t>
  </si>
  <si>
    <t>N 073818</t>
  </si>
  <si>
    <t>TANJUNG SELATAN  DESA MABUUN</t>
  </si>
  <si>
    <t>08115003198</t>
  </si>
  <si>
    <t>ENJA MAHANI ARIAINI</t>
  </si>
  <si>
    <t>19830328 200604 2 009</t>
  </si>
  <si>
    <t>28-03-1983</t>
  </si>
  <si>
    <t>540019511</t>
  </si>
  <si>
    <t>WARUKIN RT 01 TANTA</t>
  </si>
  <si>
    <t>081349347153</t>
  </si>
  <si>
    <t>TRISIA SANDRI</t>
  </si>
  <si>
    <t>19820902 200904 2 003</t>
  </si>
  <si>
    <t>02-09-1982</t>
  </si>
  <si>
    <t>DESA WARUKIN RT.02 NO.03KEC.TANTA</t>
  </si>
  <si>
    <t>085251709974</t>
  </si>
  <si>
    <t>ASTIN EMA ARBAYANI</t>
  </si>
  <si>
    <t>19850813 201001 2 025</t>
  </si>
  <si>
    <t>01-10-2012</t>
  </si>
  <si>
    <t>13-08-1985</t>
  </si>
  <si>
    <t>HAJI HANA MAULINA</t>
  </si>
  <si>
    <t>19850825 200904 2 003</t>
  </si>
  <si>
    <t>GURU  PENDIDIKAN MATEMATIKA</t>
  </si>
  <si>
    <t xml:space="preserve"> PENDIDIKAN MATEMATIKA</t>
  </si>
  <si>
    <t>GAMBUT</t>
  </si>
  <si>
    <t>25-08-1985</t>
  </si>
  <si>
    <t>JL.BALIMBING RAYA RT.02 NO.25 KEC.MURUNG PUDAK</t>
  </si>
  <si>
    <t>085251284231</t>
  </si>
  <si>
    <t>SITI RAHMAH</t>
  </si>
  <si>
    <t>19850305 201001 2 029</t>
  </si>
  <si>
    <t>URATA KEC. TANTA</t>
  </si>
  <si>
    <t>05-03-1985</t>
  </si>
  <si>
    <t>ARIKA CITRA PUTRI UTAMI</t>
  </si>
  <si>
    <t>19870119 201101 2 016</t>
  </si>
  <si>
    <t>GURU PENDIDIKAN IPS</t>
  </si>
  <si>
    <t>MADIUN</t>
  </si>
  <si>
    <t>JL. JENDERAL A. AYNI No. 19 KEL. JANGKUNG</t>
  </si>
  <si>
    <t>55.01. SMPN 1 MURUNG PUDAK KEC. MURUNG PUDAK</t>
  </si>
  <si>
    <t>SALASIAH</t>
  </si>
  <si>
    <t>19620524 198703 2 011</t>
  </si>
  <si>
    <t>PENDIDIKAN AGAMA</t>
  </si>
  <si>
    <t>1989</t>
  </si>
  <si>
    <t>PEGATAN</t>
  </si>
  <si>
    <t>24-05-1962</t>
  </si>
  <si>
    <t>131693083</t>
  </si>
  <si>
    <t>E 478553</t>
  </si>
  <si>
    <t>JL MESJID YAMP PEMBATAAN</t>
  </si>
  <si>
    <t>05262021935</t>
  </si>
  <si>
    <t>WIWIEK EKOWATI</t>
  </si>
  <si>
    <t>19600805 198110 2 001</t>
  </si>
  <si>
    <t>05-08-1960</t>
  </si>
  <si>
    <t>131094145</t>
  </si>
  <si>
    <t>D 054699</t>
  </si>
  <si>
    <t>JL BERLIAN NO.3-4 RT.002 KOMPERTA MURUNG PUDAK</t>
  </si>
  <si>
    <t>05262707598</t>
  </si>
  <si>
    <t>MIS YULIATI NOOR</t>
  </si>
  <si>
    <t>19600711 198903 2 004</t>
  </si>
  <si>
    <t>PENDIDIKAN MORAL PANCASILA DAN KEWARGANEGARAAN</t>
  </si>
  <si>
    <t>1988</t>
  </si>
  <si>
    <t>TAMIYANG LAYANG</t>
  </si>
  <si>
    <t>11-07-1960</t>
  </si>
  <si>
    <t>131843660</t>
  </si>
  <si>
    <t>E 755548</t>
  </si>
  <si>
    <t>KOMP. CITRA TANJUNG ASRI BLOK D NO. 11 MABUUN</t>
  </si>
  <si>
    <t>085248431119</t>
  </si>
  <si>
    <t>RUSDI SYAHLANI</t>
  </si>
  <si>
    <t>19620221 198403 1 015</t>
  </si>
  <si>
    <t>21-02-1962</t>
  </si>
  <si>
    <t>131392565</t>
  </si>
  <si>
    <t>D 247430</t>
  </si>
  <si>
    <t>JL A YANI RT 16 NO 15 TANJUNG</t>
  </si>
  <si>
    <t>05262022482</t>
  </si>
  <si>
    <t>RUSMIANA</t>
  </si>
  <si>
    <t>19610421 198110 2 001</t>
  </si>
  <si>
    <t>21-04-1961</t>
  </si>
  <si>
    <t>131093860</t>
  </si>
  <si>
    <t>C 0614546</t>
  </si>
  <si>
    <t>JL GUNUNG SARI NO 24 MURUNG PUDAK</t>
  </si>
  <si>
    <t>0817845154</t>
  </si>
  <si>
    <t>RUSNANIYAH</t>
  </si>
  <si>
    <t>19610620 198403 2 011</t>
  </si>
  <si>
    <t>20-06-1961</t>
  </si>
  <si>
    <t>131393119</t>
  </si>
  <si>
    <t>D  247432</t>
  </si>
  <si>
    <t>JL BASUKI RAHMAT RT. 12 TANJUNG</t>
  </si>
  <si>
    <t>RUDIANSYAH</t>
  </si>
  <si>
    <t>19700912 199903 1 006</t>
  </si>
  <si>
    <t>12-09-1970</t>
  </si>
  <si>
    <t>132222590</t>
  </si>
  <si>
    <t>J 068580</t>
  </si>
  <si>
    <t>JL PALM NO 53 RT 2 KAPAR MURUNG PUDAK</t>
  </si>
  <si>
    <t>05262023644</t>
  </si>
  <si>
    <t>MINARNI</t>
  </si>
  <si>
    <t>19681226 199802 2 002</t>
  </si>
  <si>
    <t>PENDIDIKAN MIPA BIOLOGI</t>
  </si>
  <si>
    <t>26-12-1968</t>
  </si>
  <si>
    <t>132188230</t>
  </si>
  <si>
    <t>058183</t>
  </si>
  <si>
    <t>JL FLAMBOYAN 6 RT 18 NO 106 TABALONG</t>
  </si>
  <si>
    <t>Hj. FAURINA</t>
  </si>
  <si>
    <t>19750122 199903 2 005</t>
  </si>
  <si>
    <t>22-01-1975</t>
  </si>
  <si>
    <t>132222604</t>
  </si>
  <si>
    <t>J.062128</t>
  </si>
  <si>
    <t>JL. MANGGIS D-III NO. 23A KEL. BELIMBING MURUNG PUDAK</t>
  </si>
  <si>
    <t>05262022062</t>
  </si>
  <si>
    <t>MISNAWATI</t>
  </si>
  <si>
    <t>19701231 200012 2 010</t>
  </si>
  <si>
    <t>31-12-1970</t>
  </si>
  <si>
    <t>132277595</t>
  </si>
  <si>
    <t>L.029053</t>
  </si>
  <si>
    <t>JL TANGKI HIJAU RT 06 NO23  BELIMBING RAYA MURUNG PUDAK</t>
  </si>
  <si>
    <t>Hj. SAKDIAH</t>
  </si>
  <si>
    <t>BA</t>
  </si>
  <si>
    <t>19631130 198911 2 001</t>
  </si>
  <si>
    <t>30-11-1963</t>
  </si>
  <si>
    <t>131870423</t>
  </si>
  <si>
    <t>F 705577</t>
  </si>
  <si>
    <t>BASUKI RAHMAT RT.X NO.518 KEL.TANJUNG KEC TANJUNG</t>
  </si>
  <si>
    <t>05262021694</t>
  </si>
  <si>
    <t>IDA YUNIARTI</t>
  </si>
  <si>
    <t>19791012 200701 2 013</t>
  </si>
  <si>
    <t>29-08-2012</t>
  </si>
  <si>
    <t>S1/A.IV PEND. BAHASA INGGRIS</t>
  </si>
  <si>
    <t xml:space="preserve">MURUNG PUDAK </t>
  </si>
  <si>
    <t>12-10-1979</t>
  </si>
  <si>
    <t>540026866</t>
  </si>
  <si>
    <t>55.02. SMPN 2 MURUNG PUDAK KEC. MURUNG PUDAK</t>
  </si>
  <si>
    <t>KHUSNUL ANWAR</t>
  </si>
  <si>
    <t>19680815 199003 1 018</t>
  </si>
  <si>
    <t>PURWOREJO</t>
  </si>
  <si>
    <t>15-08-1968</t>
  </si>
  <si>
    <t>131907616</t>
  </si>
  <si>
    <t>G. 027132</t>
  </si>
  <si>
    <t>PERUM ABRI RT.2 WAYAU KEC. TANJUNG</t>
  </si>
  <si>
    <t>081351198135</t>
  </si>
  <si>
    <t>H SYAMSURI BAHRI</t>
  </si>
  <si>
    <t>19600515 198110 1 002</t>
  </si>
  <si>
    <t>AWANG</t>
  </si>
  <si>
    <t>15-05-1960</t>
  </si>
  <si>
    <t>131093371</t>
  </si>
  <si>
    <t>C 0614545</t>
  </si>
  <si>
    <t>KOMP PERTAMINA JL. MUTIARA D II, S 24 NO. 3 RT. 2 MURUNG PUDAK</t>
  </si>
  <si>
    <t>08195101363</t>
  </si>
  <si>
    <t>MAISARAH</t>
  </si>
  <si>
    <t>19740505 199903 2 011</t>
  </si>
  <si>
    <t>PALANGKA RAYA</t>
  </si>
  <si>
    <t>05-05-1974</t>
  </si>
  <si>
    <t>132221963</t>
  </si>
  <si>
    <t>J.068579</t>
  </si>
  <si>
    <t>MAHANG PUTAT RT 02 RW II KEC PANDAWAN</t>
  </si>
  <si>
    <t>MUSLIMAH</t>
  </si>
  <si>
    <t>19700707 199412 2 006</t>
  </si>
  <si>
    <t>SIRIH KAB. HSS</t>
  </si>
  <si>
    <t>07-07-1970</t>
  </si>
  <si>
    <t>132108200</t>
  </si>
  <si>
    <t>G 265020</t>
  </si>
  <si>
    <t>JL POROS MASINGAI II RT. 2 RW. 1 KEC. UPAU</t>
  </si>
  <si>
    <t>FATHULJANNAH</t>
  </si>
  <si>
    <t>A.Ma.Pd</t>
  </si>
  <si>
    <t>19640928 198902 2 004</t>
  </si>
  <si>
    <t>GURU TATA NIAGA</t>
  </si>
  <si>
    <t>TATA NIAGA</t>
  </si>
  <si>
    <t>28-09-1964</t>
  </si>
  <si>
    <t>131830778</t>
  </si>
  <si>
    <t>E 749079</t>
  </si>
  <si>
    <t>JL. AS'SYUHADA. RT. X KELURAHAN BELIMBING</t>
  </si>
  <si>
    <t>05262023786</t>
  </si>
  <si>
    <t>SYARIF HIDAYAT</t>
  </si>
  <si>
    <t>19780810 200501 1 013</t>
  </si>
  <si>
    <t>10-08-1978</t>
  </si>
  <si>
    <t>540014939</t>
  </si>
  <si>
    <t>M 098292</t>
  </si>
  <si>
    <t>KOMP. SMAN 2 TANJUNG JL. TANJUNG SELATAN RT. 9 MABUUN</t>
  </si>
  <si>
    <t>MAYARIATI</t>
  </si>
  <si>
    <t>19800917 200312 2 003</t>
  </si>
  <si>
    <t>17-09-1980</t>
  </si>
  <si>
    <t>540014082</t>
  </si>
  <si>
    <t>M 009443</t>
  </si>
  <si>
    <t>JL. JEND BASUKI RAHMAT RT. 4 RW. 3 MAHE PASAR HARUAI</t>
  </si>
  <si>
    <t>MURNIAH</t>
  </si>
  <si>
    <t>19771207 200604 2 026</t>
  </si>
  <si>
    <t>07-12-1977</t>
  </si>
  <si>
    <t>540023989</t>
  </si>
  <si>
    <t>YUNIAR FITHRIANI</t>
  </si>
  <si>
    <t>19800201 200604 2 012</t>
  </si>
  <si>
    <t>01-02-1980</t>
  </si>
  <si>
    <t>540019540</t>
  </si>
  <si>
    <t>ASMIL YON.621/MTG KOMPI A HIKUN TANJUNG RT.06 KAPAR MURUNG PUDAK</t>
  </si>
  <si>
    <t>081348566480</t>
  </si>
  <si>
    <t>ARI SISWANTI</t>
  </si>
  <si>
    <t>19770323 200312 2 013</t>
  </si>
  <si>
    <t>01-12-2003</t>
  </si>
  <si>
    <t>PEKALONGAN</t>
  </si>
  <si>
    <t>23-03-1977</t>
  </si>
  <si>
    <t>540014091</t>
  </si>
  <si>
    <t>M 009430</t>
  </si>
  <si>
    <t>JL. TANJUNG PUTRI NO. 66 PEMBATAAN RT. 4 M. PUDAK</t>
  </si>
  <si>
    <t>05262021780</t>
  </si>
  <si>
    <t>GUSTI YULIATI</t>
  </si>
  <si>
    <t>19770705 200701 2 016</t>
  </si>
  <si>
    <t xml:space="preserve">KELUA </t>
  </si>
  <si>
    <t>540026967</t>
  </si>
  <si>
    <t>SURATMI</t>
  </si>
  <si>
    <t>19601104 200604 2 006</t>
  </si>
  <si>
    <t>04-11-1960</t>
  </si>
  <si>
    <t>540024714</t>
  </si>
  <si>
    <t>MABUUN TANJUNG</t>
  </si>
  <si>
    <t>NANING KRISGIYANTO</t>
  </si>
  <si>
    <t>19810417 200904 2 001</t>
  </si>
  <si>
    <t>LUMAJANG</t>
  </si>
  <si>
    <t>17-04-1981</t>
  </si>
  <si>
    <t>JL. BASUKI RAHMAD RT.04 DESA HIKUN KEC. TANJUNG</t>
  </si>
  <si>
    <t>085236780341</t>
  </si>
  <si>
    <t>MUSTAPA KAMAL PASYA</t>
  </si>
  <si>
    <t>A.Md</t>
  </si>
  <si>
    <t>19711228 200801 1 007</t>
  </si>
  <si>
    <t>GURU MATA PELAJARAN AKUNTANSI</t>
  </si>
  <si>
    <t>AKUNTANSI</t>
  </si>
  <si>
    <t>AGUNG</t>
  </si>
  <si>
    <t>28-12-1971</t>
  </si>
  <si>
    <t>540033261</t>
  </si>
  <si>
    <t>55.03. SMPN 3 MURUNG PUDAK KEC. MURUNG PUDAK</t>
  </si>
  <si>
    <t>ABDURRAHIM</t>
  </si>
  <si>
    <t>19640402 198803 1 017</t>
  </si>
  <si>
    <t>ALABIO</t>
  </si>
  <si>
    <t>02-04-1964</t>
  </si>
  <si>
    <t>131766833</t>
  </si>
  <si>
    <t>E 663230</t>
  </si>
  <si>
    <t>JL PUTRI ZALEHA RT V KEL TANJUNG KEC TANJUNG</t>
  </si>
  <si>
    <t>HENNY WARDATY</t>
  </si>
  <si>
    <t>19771119 200312 2 006</t>
  </si>
  <si>
    <t>19-11-1977</t>
  </si>
  <si>
    <t>540014075</t>
  </si>
  <si>
    <t>M 009412</t>
  </si>
  <si>
    <t>DESA AMPUKUNG RT.04 NO.19 KECAMATAN KELUA</t>
  </si>
  <si>
    <t>SUPIYAH</t>
  </si>
  <si>
    <t>19730603 200604 2 017</t>
  </si>
  <si>
    <t>03-06-1973</t>
  </si>
  <si>
    <t>540023974</t>
  </si>
  <si>
    <t>INDAH ANGGRAINI</t>
  </si>
  <si>
    <t>19750606 200604 2 033</t>
  </si>
  <si>
    <t>06-06-1975</t>
  </si>
  <si>
    <t>540021120</t>
  </si>
  <si>
    <t>PEMBATAAN RT 04 MURUNG PUDAK</t>
  </si>
  <si>
    <t>FITRI HENDERIYANI</t>
  </si>
  <si>
    <t>19750424 200604 2 026</t>
  </si>
  <si>
    <t>24-04-1975</t>
  </si>
  <si>
    <t>540023984</t>
  </si>
  <si>
    <t>IDA AGUSTINA</t>
  </si>
  <si>
    <t>19800804 200701 2 008</t>
  </si>
  <si>
    <t xml:space="preserve">S1/A.IV PPKN </t>
  </si>
  <si>
    <t>04-08-1980</t>
  </si>
  <si>
    <t>540027143</t>
  </si>
  <si>
    <t>SITI AMINAH</t>
  </si>
  <si>
    <t>19791110 200801 2 033</t>
  </si>
  <si>
    <t>PENDIDIKAN MATEMATIKA/A-IV</t>
  </si>
  <si>
    <t>NGAWI</t>
  </si>
  <si>
    <t>10-11-1979</t>
  </si>
  <si>
    <t>540032743</t>
  </si>
  <si>
    <t>JL. PELITA I RT.01 DESA MABUUN KEC MURUNG PUDAK</t>
  </si>
  <si>
    <t>085215559390</t>
  </si>
  <si>
    <t>RATNA YUWINDA</t>
  </si>
  <si>
    <t>19860322 201001 2 028</t>
  </si>
  <si>
    <t>22-03-1986</t>
  </si>
  <si>
    <t>KHAIRULLAH</t>
  </si>
  <si>
    <t>19740714 201408 1 001</t>
  </si>
  <si>
    <t>S-1 USHULUDIN</t>
  </si>
  <si>
    <t>14-07-1974</t>
  </si>
  <si>
    <t>55.06. SMPN 4 MURUNG PUDAK KEC. MURUNG PUDAK</t>
  </si>
  <si>
    <t>HARI SUPRAPTO</t>
  </si>
  <si>
    <t>19600426 198103 1 006</t>
  </si>
  <si>
    <t>26-04-1960</t>
  </si>
  <si>
    <t>130929115</t>
  </si>
  <si>
    <t>C 0446457</t>
  </si>
  <si>
    <t>JL. JEND.BASUKI RAHMAD RT.12B NO.78 KEL TANJUNG</t>
  </si>
  <si>
    <t>ANIATI MINTANINGSIH</t>
  </si>
  <si>
    <t>19680526 199802 2 005</t>
  </si>
  <si>
    <t>LENDAH-KULONPROGO</t>
  </si>
  <si>
    <t>26-05-1968</t>
  </si>
  <si>
    <t>132196531</t>
  </si>
  <si>
    <t>J 068581</t>
  </si>
  <si>
    <t>JL. BELLY RT.08 NO. 84 HIKUN</t>
  </si>
  <si>
    <t>081348156769</t>
  </si>
  <si>
    <t>IBRATUN YUSLINAH</t>
  </si>
  <si>
    <t>S.Pi</t>
  </si>
  <si>
    <t>19730511 200701 2 013</t>
  </si>
  <si>
    <t>S1/A.IV IPA</t>
  </si>
  <si>
    <t>11-05-1973</t>
  </si>
  <si>
    <t>540026905</t>
  </si>
  <si>
    <t>JL. SEMANGKA S 16 NO. 45 MR PUDAK</t>
  </si>
  <si>
    <t>SURYA NINGSIH</t>
  </si>
  <si>
    <t>19751221 200701 2 019</t>
  </si>
  <si>
    <t>S1/A.IV EKONOMI</t>
  </si>
  <si>
    <t>21-12-1975</t>
  </si>
  <si>
    <t>540027042</t>
  </si>
  <si>
    <t>JL. PANGKALAN RT.09.NO.45 MR PUDAK</t>
  </si>
  <si>
    <t>08524840026</t>
  </si>
  <si>
    <t>MUH.AGUS ARDIANTO</t>
  </si>
  <si>
    <t>19850824 200904 1 001</t>
  </si>
  <si>
    <t>BILAS</t>
  </si>
  <si>
    <t>24-08-1985</t>
  </si>
  <si>
    <t>JL. POROS MASINGAI I RT.03 NO.11 KEC.UPAU</t>
  </si>
  <si>
    <t>085248818478</t>
  </si>
  <si>
    <t>AAN SOFIA RINA</t>
  </si>
  <si>
    <t>19790323 201001 2 017</t>
  </si>
  <si>
    <t>23-03-1979</t>
  </si>
  <si>
    <t>56.01. SMPN 1 MUARA HARUS KEC. MUARA HARUS</t>
  </si>
  <si>
    <t>TAUFIQURRAHMAN</t>
  </si>
  <si>
    <t>19611212 198302 1 007</t>
  </si>
  <si>
    <t>12-12-1961</t>
  </si>
  <si>
    <t>131260094</t>
  </si>
  <si>
    <t>D 074052</t>
  </si>
  <si>
    <t>TELAGA ITAR KEC KELUA</t>
  </si>
  <si>
    <t>081349753928</t>
  </si>
  <si>
    <t>IDEHAM</t>
  </si>
  <si>
    <t>19680816 200701 1 040</t>
  </si>
  <si>
    <t>S1/A.IV PAI</t>
  </si>
  <si>
    <t>HALANGAN</t>
  </si>
  <si>
    <t>16-08-1968</t>
  </si>
  <si>
    <t>540026843</t>
  </si>
  <si>
    <t>MEGA HASTUTI</t>
  </si>
  <si>
    <t>19760327 200701 2 011</t>
  </si>
  <si>
    <t>II/d</t>
  </si>
  <si>
    <t>ANGKINANG</t>
  </si>
  <si>
    <t>27-03-1976</t>
  </si>
  <si>
    <t>540026902</t>
  </si>
  <si>
    <t>WAHDINOR</t>
  </si>
  <si>
    <t>19760403 200701 1 009</t>
  </si>
  <si>
    <t>S1 PEND. EKONOMI</t>
  </si>
  <si>
    <t>PENGAMBAU HILIR</t>
  </si>
  <si>
    <t>03-04-1976</t>
  </si>
  <si>
    <t>540027040</t>
  </si>
  <si>
    <t>FAKHRIYAH</t>
  </si>
  <si>
    <t>19780319 200701 2 011</t>
  </si>
  <si>
    <t>S1 PEND. SEJARAH</t>
  </si>
  <si>
    <t xml:space="preserve">ANGKINANG </t>
  </si>
  <si>
    <t>19-03-1978</t>
  </si>
  <si>
    <t>540027080</t>
  </si>
  <si>
    <t>ZAHRATIN NISA</t>
  </si>
  <si>
    <t>19800416 200801 2 018</t>
  </si>
  <si>
    <t>GURU MATA PELAJARAN BAHASA ARAB</t>
  </si>
  <si>
    <t>PENDIDIKAN BAHASA ARAB/A-IV</t>
  </si>
  <si>
    <t>16-04-1980</t>
  </si>
  <si>
    <t>540032477</t>
  </si>
  <si>
    <t>JL. A. YANI DESA TELAGA ITAR RT. 04 KEC. KELUA 71552</t>
  </si>
  <si>
    <t>081351430644</t>
  </si>
  <si>
    <t>19830927 200904 2 003</t>
  </si>
  <si>
    <t>MAHANG PUTAT</t>
  </si>
  <si>
    <t>27-09-1983</t>
  </si>
  <si>
    <t>DESA PEMBATAAN</t>
  </si>
  <si>
    <t>085251148124</t>
  </si>
  <si>
    <t>HENY HERLIANNOOR</t>
  </si>
  <si>
    <t>19840112 201001 2 021</t>
  </si>
  <si>
    <t>12-01-1984</t>
  </si>
  <si>
    <t>56.02. SMPN 2 MUARA HARUS KEC. MUARA HARUS</t>
  </si>
  <si>
    <t>Hj. RUHAYANAH</t>
  </si>
  <si>
    <t>19641117 198903 2 006</t>
  </si>
  <si>
    <t>17-11-1964</t>
  </si>
  <si>
    <t>131853281</t>
  </si>
  <si>
    <t>DESA AMPUKUNG HILIR RT 3 KEC KELUA</t>
  </si>
  <si>
    <t>ELVERA TRIWULANDARI</t>
  </si>
  <si>
    <t>19850314 201101 2 009</t>
  </si>
  <si>
    <t>10-03-2011</t>
  </si>
  <si>
    <t>KOTARAJA</t>
  </si>
  <si>
    <t>14-03-1985</t>
  </si>
  <si>
    <t>JL. IR.PH.M.NOOR KOMP. SUKA MAJU RT.08.RW.03 MABUUN</t>
  </si>
  <si>
    <t>081273712985</t>
  </si>
  <si>
    <t>MAULIDYA RAHMA HAMDI</t>
  </si>
  <si>
    <t>19861105 201101 2 021</t>
  </si>
  <si>
    <t>GURU IPA TERPADU</t>
  </si>
  <si>
    <t>05-11-1986</t>
  </si>
  <si>
    <t>JL KURANJI 1 RT.II SULINGAN</t>
  </si>
  <si>
    <t>085246743986</t>
  </si>
  <si>
    <t>ANGGARAINI RUSMAWATI</t>
  </si>
  <si>
    <t>19870125 201101 2 014</t>
  </si>
  <si>
    <t>25-01-1987</t>
  </si>
  <si>
    <t>JL. MUFAKAT RT.05 NO.1 AL QADAR KAPAR MR PUDAK</t>
  </si>
  <si>
    <t>081348527052</t>
  </si>
  <si>
    <t>ANNA NISAWATI</t>
  </si>
  <si>
    <t>19850425 200904 2 001</t>
  </si>
  <si>
    <t>25-04-1985</t>
  </si>
  <si>
    <t>JL.A.YANI NO.57 RT.02 KEL.PULAU KEC. KELUA</t>
  </si>
  <si>
    <t>081348210752</t>
  </si>
  <si>
    <t>57.01. SMPN 1 KELUA KEC. KELUA</t>
  </si>
  <si>
    <t>Hj. NORDAHLIANI</t>
  </si>
  <si>
    <t>19610306 198110 2 001</t>
  </si>
  <si>
    <t>TELAGA ITAR, KELUA</t>
  </si>
  <si>
    <t>131093021</t>
  </si>
  <si>
    <t>C 0700271</t>
  </si>
  <si>
    <t>JL A YANI TELAGA ITAR RT 03 KELUA</t>
  </si>
  <si>
    <t>08125111103</t>
  </si>
  <si>
    <t>JAKPAR</t>
  </si>
  <si>
    <t>19610302 198501 1 002</t>
  </si>
  <si>
    <t>1984</t>
  </si>
  <si>
    <t>BAHUNGIN</t>
  </si>
  <si>
    <t>02-03-1961</t>
  </si>
  <si>
    <t>131432076</t>
  </si>
  <si>
    <t>D 482377</t>
  </si>
  <si>
    <t>JL A YANI PUDAK SETEGAL RT. 2 KELUA</t>
  </si>
  <si>
    <t>08125161827</t>
  </si>
  <si>
    <t>Hj. ANI FATRIAH</t>
  </si>
  <si>
    <t>19630310 198601 2 003</t>
  </si>
  <si>
    <t>PENDIDIKAN IPA BIOLOGI</t>
  </si>
  <si>
    <t>SEI RUKAM</t>
  </si>
  <si>
    <t>10-03-1963</t>
  </si>
  <si>
    <t>131573025</t>
  </si>
  <si>
    <t>E 159443</t>
  </si>
  <si>
    <t>JL  A YANI TELAGA ITAR RT 03 NO. 53 KELUA</t>
  </si>
  <si>
    <t>AKHMAD RUSDIANI</t>
  </si>
  <si>
    <t>19630119 198810 1 001</t>
  </si>
  <si>
    <t>19-01-1963</t>
  </si>
  <si>
    <t>131801932</t>
  </si>
  <si>
    <t>E 744020</t>
  </si>
  <si>
    <t>Hj. HAJAR</t>
  </si>
  <si>
    <t>19610605 198403 2 015</t>
  </si>
  <si>
    <t>05-06-1961</t>
  </si>
  <si>
    <t>131393127</t>
  </si>
  <si>
    <t>D  350227</t>
  </si>
  <si>
    <t>DESA BAHUNING RT 01 NO 56 KEC KELUA</t>
  </si>
  <si>
    <t>SUMIATI</t>
  </si>
  <si>
    <t>19610828 198303 2 025</t>
  </si>
  <si>
    <t>28-08-1961</t>
  </si>
  <si>
    <t>131266789</t>
  </si>
  <si>
    <t>D  099400</t>
  </si>
  <si>
    <t>JL A YANI NO 31 KELUA KEL PULAU RT 1</t>
  </si>
  <si>
    <t>Hj. HERMIN MASLINA</t>
  </si>
  <si>
    <t>19621010 198403 2 021</t>
  </si>
  <si>
    <t>10-10-1962</t>
  </si>
  <si>
    <t>131392498</t>
  </si>
  <si>
    <t>D 247355</t>
  </si>
  <si>
    <t>JL SETUJU RT 4 NO 28 KEC KELUA TABALONG</t>
  </si>
  <si>
    <t>Hj. MAISUNAH</t>
  </si>
  <si>
    <t>19640912 198902 2 004</t>
  </si>
  <si>
    <t>12-09-1964</t>
  </si>
  <si>
    <t>131817727</t>
  </si>
  <si>
    <t>E.749058</t>
  </si>
  <si>
    <t>DESA PUDAK SETEGAL RT 11 NO 26 KELUA</t>
  </si>
  <si>
    <t>081349772909</t>
  </si>
  <si>
    <t>FADLAN</t>
  </si>
  <si>
    <t>19700606 199802 1 007</t>
  </si>
  <si>
    <t>06-06-1970</t>
  </si>
  <si>
    <t>132197606</t>
  </si>
  <si>
    <t>J 013672</t>
  </si>
  <si>
    <t>DESA BANYU TAJUN RT 1 NO 8 KEC TANJUNG</t>
  </si>
  <si>
    <t>H RUSLI</t>
  </si>
  <si>
    <t>19700926 199412 1 002</t>
  </si>
  <si>
    <t>26-09-1970</t>
  </si>
  <si>
    <t>132108758</t>
  </si>
  <si>
    <t>G 265060</t>
  </si>
  <si>
    <t>TELAGA ITAR RT 4 NO 80 KEC KELUA</t>
  </si>
  <si>
    <t>085249569993</t>
  </si>
  <si>
    <t>TASLIHUDDIN NOOR FADHILLAH</t>
  </si>
  <si>
    <t>19730727 200604 1 018</t>
  </si>
  <si>
    <t>27-07-1973</t>
  </si>
  <si>
    <t>540023973</t>
  </si>
  <si>
    <t>DESA PUDAK SETEGAL</t>
  </si>
  <si>
    <t>081349795152</t>
  </si>
  <si>
    <t>ANNI SAMHATI</t>
  </si>
  <si>
    <t>19790127 200604 2 018</t>
  </si>
  <si>
    <t>27-01-1979</t>
  </si>
  <si>
    <t>540023988</t>
  </si>
  <si>
    <t>NOR ANISAH</t>
  </si>
  <si>
    <t>19821114 200604 2 016</t>
  </si>
  <si>
    <t>1982</t>
  </si>
  <si>
    <t>SEI HANYAR I</t>
  </si>
  <si>
    <t>14-11-1982</t>
  </si>
  <si>
    <t>540024348</t>
  </si>
  <si>
    <t>RABIATUL ADAWIYAH</t>
  </si>
  <si>
    <t>19810818 201001 2 027</t>
  </si>
  <si>
    <t>18-08-1981</t>
  </si>
  <si>
    <t>YENI NURLAILA</t>
  </si>
  <si>
    <t>19840619 201001 2 021</t>
  </si>
  <si>
    <t>JAKARTA</t>
  </si>
  <si>
    <t>19-06-1984</t>
  </si>
  <si>
    <t>57.02. SMPN 2 KELUA KEC. KELUA</t>
  </si>
  <si>
    <t>HERMAN</t>
  </si>
  <si>
    <t>19630518 198703 1 012</t>
  </si>
  <si>
    <t>18-05-1963</t>
  </si>
  <si>
    <t>131688830</t>
  </si>
  <si>
    <t>E 388931</t>
  </si>
  <si>
    <t>DESA MASINTAN RT.2 NO.33 KEC. KELUA</t>
  </si>
  <si>
    <t>NORDINAH</t>
  </si>
  <si>
    <t>19600428 198710 2 001</t>
  </si>
  <si>
    <t>28-04-1960</t>
  </si>
  <si>
    <t>131754730</t>
  </si>
  <si>
    <t>E 631967</t>
  </si>
  <si>
    <t>PUDAK SETEGAL RT 5 KEC KELUA</t>
  </si>
  <si>
    <t>Hj. SUHARTINI</t>
  </si>
  <si>
    <t>19610403 198503 2 006</t>
  </si>
  <si>
    <t>03-04-1961</t>
  </si>
  <si>
    <t>131469868</t>
  </si>
  <si>
    <t>D 384402</t>
  </si>
  <si>
    <t>DESA PALIAT RT 1 KEC KELUA</t>
  </si>
  <si>
    <t>ASIKIN</t>
  </si>
  <si>
    <t>19650207 198902 1 004</t>
  </si>
  <si>
    <t>07-02-1965</t>
  </si>
  <si>
    <t>131817747</t>
  </si>
  <si>
    <t>E 812050</t>
  </si>
  <si>
    <t>MANTUIL RT III KEC MUARA HARUS</t>
  </si>
  <si>
    <t>TAUFIK RAKHMANI</t>
  </si>
  <si>
    <t>19631011 198703 1 013</t>
  </si>
  <si>
    <t>11-10-1963</t>
  </si>
  <si>
    <t>131677190</t>
  </si>
  <si>
    <t>E 454312</t>
  </si>
  <si>
    <t>DESA TAKULAT KEC KELUA</t>
  </si>
  <si>
    <t>ERLINA</t>
  </si>
  <si>
    <t>19870511 201001 2 016</t>
  </si>
  <si>
    <t>TARAP BESAR</t>
  </si>
  <si>
    <t>11-05-1987</t>
  </si>
  <si>
    <t>PURWASITA SUKMAWATI</t>
  </si>
  <si>
    <t>19861117 201101 2 007</t>
  </si>
  <si>
    <t>SITI MULIYANA</t>
  </si>
  <si>
    <t>19740811 200604 2 022</t>
  </si>
  <si>
    <t>11-08-1974</t>
  </si>
  <si>
    <t>540024004</t>
  </si>
  <si>
    <t>N 357236</t>
  </si>
  <si>
    <t>ANITHA FATRIANI</t>
  </si>
  <si>
    <t>19711026 201408 2 002</t>
  </si>
  <si>
    <t>S-1/A-IV PENDIDIKAN BIOLOGI</t>
  </si>
  <si>
    <t>26-10-1971</t>
  </si>
  <si>
    <t>PUDAK SETEGAL RT. 5 KEC. KELUA</t>
  </si>
  <si>
    <t>RAGIL SUROTO</t>
  </si>
  <si>
    <t>19740929 200801 1 013</t>
  </si>
  <si>
    <t>KEBUMEN</t>
  </si>
  <si>
    <t>29-09-1974</t>
  </si>
  <si>
    <t>540032730</t>
  </si>
  <si>
    <t>JL. KERAMAT RT.01 DESA BAHUNGIN KEC. KELUA</t>
  </si>
  <si>
    <t>081351239902</t>
  </si>
  <si>
    <t>57.03. SMPN 3 KELUA KEC. KELUA</t>
  </si>
  <si>
    <t>JUMAROH</t>
  </si>
  <si>
    <t>19621231 198903 2 047</t>
  </si>
  <si>
    <t>31-12-1962</t>
  </si>
  <si>
    <t>131842282</t>
  </si>
  <si>
    <t>E.749106</t>
  </si>
  <si>
    <t>GG SETUJU RT 04 NO 07 KEL PULAU KELUA</t>
  </si>
  <si>
    <t>Hj. RUKAYAH</t>
  </si>
  <si>
    <t>19640716 198412 2 003</t>
  </si>
  <si>
    <t>16-07-1964</t>
  </si>
  <si>
    <t>131423520</t>
  </si>
  <si>
    <t>D 2674551</t>
  </si>
  <si>
    <t>KEL PULAU RT 1 NO 56 KEC KELUA</t>
  </si>
  <si>
    <t>BAMBANG RIYADI</t>
  </si>
  <si>
    <t>19640214 199412 1 002</t>
  </si>
  <si>
    <t>BLITAR</t>
  </si>
  <si>
    <t>14-02-1964</t>
  </si>
  <si>
    <t>132108759</t>
  </si>
  <si>
    <t>G 265031</t>
  </si>
  <si>
    <t>JL A. YANI RT. 3 RW. 1 PUDAK SETEGAL KELUA</t>
  </si>
  <si>
    <t>SUGIATI</t>
  </si>
  <si>
    <t>19690517 199803 2 011</t>
  </si>
  <si>
    <t>KEWEDANAN-MAGETAN</t>
  </si>
  <si>
    <t>17-05-1969</t>
  </si>
  <si>
    <t>132215596</t>
  </si>
  <si>
    <t>I.007057</t>
  </si>
  <si>
    <t>KARANGAN PUTIH RT.6 RSS BLOK D 12 KELUA</t>
  </si>
  <si>
    <t>FARIDI HATTA</t>
  </si>
  <si>
    <t>19700820 200003 1 003</t>
  </si>
  <si>
    <t>20-08-1970</t>
  </si>
  <si>
    <t>132253730</t>
  </si>
  <si>
    <t>L.027917</t>
  </si>
  <si>
    <t>KOMP.PASIR PUTIH BLOK D RT. 6 KARANGAN PUTIH KELUA</t>
  </si>
  <si>
    <t>KHUSNUN NASIKAH</t>
  </si>
  <si>
    <t>S.Pd. M. Pd</t>
  </si>
  <si>
    <t>19730314 199903 2 008</t>
  </si>
  <si>
    <t>MAGISTER PENDIDIKAN</t>
  </si>
  <si>
    <t>KEDIRI</t>
  </si>
  <si>
    <t>14-03-1973</t>
  </si>
  <si>
    <t>132221800</t>
  </si>
  <si>
    <t>L.027913</t>
  </si>
  <si>
    <t>PERUMNAS MAHLIGAI INDAH RT. 7 KARANGAN PUTIH KELUA</t>
  </si>
  <si>
    <t>HADI EKO SAPUTRO</t>
  </si>
  <si>
    <t>19810609 200904 1 001</t>
  </si>
  <si>
    <t>09-06-1981</t>
  </si>
  <si>
    <t>JL. A. YANI RT.01 NO.58 DESA PALIAT KEC.KELUA</t>
  </si>
  <si>
    <t>085248828628</t>
  </si>
  <si>
    <t>EKA MILIANSARI</t>
  </si>
  <si>
    <t>19740110 200012 2 004</t>
  </si>
  <si>
    <t>10-01-1974</t>
  </si>
  <si>
    <t>L.027918</t>
  </si>
  <si>
    <t>KOMP.RSS PASIR PUTIH BLOK D RT. 6 NO.8</t>
  </si>
  <si>
    <t>Hj. NURMIYATI</t>
  </si>
  <si>
    <t>19720221 200604 2 010</t>
  </si>
  <si>
    <t>TABUKAN RAYA</t>
  </si>
  <si>
    <t>21-02-1972</t>
  </si>
  <si>
    <t>540021118</t>
  </si>
  <si>
    <t>DESA TELAGA ITAR RT 3 NO 24 KEC KELUA</t>
  </si>
  <si>
    <t>081349701970</t>
  </si>
  <si>
    <t>LAILY MAHRITA</t>
  </si>
  <si>
    <t>19721111 200604 2 020</t>
  </si>
  <si>
    <t>MANAJEMEN</t>
  </si>
  <si>
    <t>11-11-1972</t>
  </si>
  <si>
    <t>540022069</t>
  </si>
  <si>
    <t>JL. BASUKI RAHMAT NO.21 RT.10 TANJUNG</t>
  </si>
  <si>
    <t>NORSILAWATI</t>
  </si>
  <si>
    <t>19780808 200701 2 023</t>
  </si>
  <si>
    <t>S1/A.IV KIMIA</t>
  </si>
  <si>
    <t xml:space="preserve">AMPUKUNG </t>
  </si>
  <si>
    <t>08-08-1978</t>
  </si>
  <si>
    <t>540027078</t>
  </si>
  <si>
    <t>WAHIDDINNOR</t>
  </si>
  <si>
    <t>19820225 201001 1 021</t>
  </si>
  <si>
    <t>PANANGKALAN</t>
  </si>
  <si>
    <t>25-02-1982</t>
  </si>
  <si>
    <t>JUNAIDI</t>
  </si>
  <si>
    <t>19650705 200604 1 009</t>
  </si>
  <si>
    <t>05-07-1965</t>
  </si>
  <si>
    <t>540024006</t>
  </si>
  <si>
    <t>DESA TELAGA ITAR RT.03 NO 31 KELUA</t>
  </si>
  <si>
    <t>57.04. SMPN 4 KELUA KECAMATAN KELUA</t>
  </si>
  <si>
    <t>H SUPIANI</t>
  </si>
  <si>
    <t>19670805 199303 1 013</t>
  </si>
  <si>
    <t>05-08-1967</t>
  </si>
  <si>
    <t>132053615</t>
  </si>
  <si>
    <t>G 072683</t>
  </si>
  <si>
    <t>SEI ANYAR RT 3 RW 1 KEC BANUA LAWAS</t>
  </si>
  <si>
    <t>085651354572</t>
  </si>
  <si>
    <t>MAHFUJIARUDDIN</t>
  </si>
  <si>
    <t>19690713 200604 1 007</t>
  </si>
  <si>
    <t>13-07-1969</t>
  </si>
  <si>
    <t>540022553</t>
  </si>
  <si>
    <t>JL A YANI DESA TAKULAT NO 58 RT 02 KELUA</t>
  </si>
  <si>
    <t>085249371010</t>
  </si>
  <si>
    <t>RALIYANSYAH</t>
  </si>
  <si>
    <t>19680310 200604 1 015</t>
  </si>
  <si>
    <t>YUNDA IRKAWATI</t>
  </si>
  <si>
    <t>19820529 200904 2 002</t>
  </si>
  <si>
    <t>29-05-1982</t>
  </si>
  <si>
    <t>JL.A.YANI RT.01 NO.105</t>
  </si>
  <si>
    <t>08195115004</t>
  </si>
  <si>
    <t>YULIANATI</t>
  </si>
  <si>
    <t>19830312 200904 2 004</t>
  </si>
  <si>
    <t>SULINGAN</t>
  </si>
  <si>
    <t>12-03-1983</t>
  </si>
  <si>
    <t>JL.BADARUDDIN RT.03 NO.129 SULINGAN KEC. MURUNG PUDAK</t>
  </si>
  <si>
    <t>085248091933</t>
  </si>
  <si>
    <t>AHADINNIYATI</t>
  </si>
  <si>
    <t>19860330 201001 2 031</t>
  </si>
  <si>
    <t>TANTA-TABALONG</t>
  </si>
  <si>
    <t>13-03-1985</t>
  </si>
  <si>
    <t>RAISU ULUMUDDIN</t>
  </si>
  <si>
    <t>19730119 200604 1 011</t>
  </si>
  <si>
    <t>19-01-1973</t>
  </si>
  <si>
    <t>540022547</t>
  </si>
  <si>
    <t>JLN. JEND. A YANI RT. 3 PUDAK SETEGAL KELUA</t>
  </si>
  <si>
    <t>05262702701</t>
  </si>
  <si>
    <t>58.01. SMPN 1 PUGAAN KEC. PUGAAN</t>
  </si>
  <si>
    <t>Hj. THAIBAH</t>
  </si>
  <si>
    <t>19710119 199802 2 006</t>
  </si>
  <si>
    <t>132193087</t>
  </si>
  <si>
    <t>I 020940</t>
  </si>
  <si>
    <t>DESA SEI ANYAR RT 3 KEC BANUA LAWAS</t>
  </si>
  <si>
    <t>08565135457</t>
  </si>
  <si>
    <t>SA`ADAH MARDIAH</t>
  </si>
  <si>
    <t>19661205 198902 2 004</t>
  </si>
  <si>
    <t>05-12-1966</t>
  </si>
  <si>
    <t>131817781</t>
  </si>
  <si>
    <t>E.801112</t>
  </si>
  <si>
    <t>SEI RUKAM I RT 2 RK I KEC PUGAAN</t>
  </si>
  <si>
    <t>Hj. RIMA HARTATI</t>
  </si>
  <si>
    <t>19651208 198902 2 003</t>
  </si>
  <si>
    <t>08-12-1965</t>
  </si>
  <si>
    <t>131817708</t>
  </si>
  <si>
    <t>E.755494</t>
  </si>
  <si>
    <t>JL. A YANI TELAGA ITAR RT. 1 KELUA</t>
  </si>
  <si>
    <t>ALPIAH WAHDAH</t>
  </si>
  <si>
    <t>19740421 199803 2 007</t>
  </si>
  <si>
    <t>GURU MATA PELAJARAN IPS</t>
  </si>
  <si>
    <t>PENDIDIKAN IPS EKONOMI</t>
  </si>
  <si>
    <t>21-04-1974</t>
  </si>
  <si>
    <t>132208123</t>
  </si>
  <si>
    <t>J.013667</t>
  </si>
  <si>
    <t>PURAI RT 5 KEC BANUA LAWAS</t>
  </si>
  <si>
    <t>NAHDIATUL ADAWIAH</t>
  </si>
  <si>
    <t>19760518 200012 2 003</t>
  </si>
  <si>
    <t>PENDIDIKAN MIPA KIMIA</t>
  </si>
  <si>
    <t>KUALA PERAK</t>
  </si>
  <si>
    <t>18-05-1976</t>
  </si>
  <si>
    <t>132277600</t>
  </si>
  <si>
    <t>J.067700</t>
  </si>
  <si>
    <t>PEMATANG RT 6 KEC BANUA LAWAS</t>
  </si>
  <si>
    <t>RIDIANA ZULHIDA</t>
  </si>
  <si>
    <t>19810914 200604 2 014</t>
  </si>
  <si>
    <t>SEI RUKAM I</t>
  </si>
  <si>
    <t>14-09-1981</t>
  </si>
  <si>
    <t>540024350</t>
  </si>
  <si>
    <t>PUGAAN</t>
  </si>
  <si>
    <t>ST. ZAINATUL UDA</t>
  </si>
  <si>
    <t>19701218 200701 2 011</t>
  </si>
  <si>
    <t>S1/A.IV SOSEK PERTANIAN</t>
  </si>
  <si>
    <t>KAS. WALANGKU</t>
  </si>
  <si>
    <t>18-12-1970</t>
  </si>
  <si>
    <t>540026979</t>
  </si>
  <si>
    <t>JARIAH</t>
  </si>
  <si>
    <t>19841010 201001 2 045</t>
  </si>
  <si>
    <t>MAHANG TUKARAN</t>
  </si>
  <si>
    <t>10-10-1984</t>
  </si>
  <si>
    <t>58.02. SMPN 2 PUGAAN KEC. PUGAAN</t>
  </si>
  <si>
    <t>H NOR ADHA</t>
  </si>
  <si>
    <t>19620926 198803 1 009</t>
  </si>
  <si>
    <t>TELAGA ITAR</t>
  </si>
  <si>
    <t>26-09-1962</t>
  </si>
  <si>
    <t>131766840</t>
  </si>
  <si>
    <t>E 617246</t>
  </si>
  <si>
    <t>AMPUKUNG RT 9 KEL PULAU KEC KELUA</t>
  </si>
  <si>
    <t>HILMINAWATI</t>
  </si>
  <si>
    <t>19790119 200604 2 005</t>
  </si>
  <si>
    <t>PENDIDIKAN IPS</t>
  </si>
  <si>
    <t>LAMPIHONG SELATAN</t>
  </si>
  <si>
    <t>19-01-1979</t>
  </si>
  <si>
    <t>540019528</t>
  </si>
  <si>
    <t>DESA PAMPANAN RT 1 KEC PUGAAN</t>
  </si>
  <si>
    <t>08139546463</t>
  </si>
  <si>
    <t>HASFURRAJI</t>
  </si>
  <si>
    <t>19800702 200604 1 010</t>
  </si>
  <si>
    <t>TADRIS MATEMATIKA</t>
  </si>
  <si>
    <t>02-07-1980</t>
  </si>
  <si>
    <t>540019527</t>
  </si>
  <si>
    <t>DESA TANTARINGIN RT 5 NO 6 JL SIMPANG KUBAH KEC MUARA HARUS</t>
  </si>
  <si>
    <t>MUHAMMAD HATADANI</t>
  </si>
  <si>
    <t>19830619 200904 1 002</t>
  </si>
  <si>
    <t>GURU PENDIDIKAN PENJASKES</t>
  </si>
  <si>
    <t xml:space="preserve"> PENDIDIKAN PENJASKES</t>
  </si>
  <si>
    <t>19-06-1983</t>
  </si>
  <si>
    <t>DESA BAHUNGIN RT.01 NO.41 KEC.KELUA</t>
  </si>
  <si>
    <t>085251527371</t>
  </si>
  <si>
    <t>ERRY MURIATI</t>
  </si>
  <si>
    <t>19801222 200801 2 020</t>
  </si>
  <si>
    <t>PENDIDIKAN BIOLOGI/A-IV</t>
  </si>
  <si>
    <t>BANUA LAWAS</t>
  </si>
  <si>
    <t>22-12-1980</t>
  </si>
  <si>
    <t>540032700</t>
  </si>
  <si>
    <t>DESA PASAR ARBA NO.65 KEC.BANUA LAWAS</t>
  </si>
  <si>
    <t>085251147146/081349758774</t>
  </si>
  <si>
    <t>NURLIANI</t>
  </si>
  <si>
    <t>19760429 201001 2 006</t>
  </si>
  <si>
    <t>29-04-1976</t>
  </si>
  <si>
    <t>59.01. SMPN 1 BANUA LAWAS KEC. BANUA LAWAS</t>
  </si>
  <si>
    <t>ABDUL RAHMAN</t>
  </si>
  <si>
    <t>M.PD</t>
  </si>
  <si>
    <t>19660612 198902 1 007</t>
  </si>
  <si>
    <t>12-06-1966</t>
  </si>
  <si>
    <t>131817753</t>
  </si>
  <si>
    <t>E 749060</t>
  </si>
  <si>
    <t>KOMP CPI II BLOK J NO 11 RT X RW 5 KOTA RAJA AMUNTAI SELATAN</t>
  </si>
  <si>
    <t>RUSDIANA</t>
  </si>
  <si>
    <t>19610220 198303 2 017</t>
  </si>
  <si>
    <t>GURU KETERAMPILAN JASA</t>
  </si>
  <si>
    <t>20-02-1961</t>
  </si>
  <si>
    <t>131266822</t>
  </si>
  <si>
    <t>D 406969</t>
  </si>
  <si>
    <t>SEI RUKAM I RT 4 KEC PUGAAN</t>
  </si>
  <si>
    <t>AHMAD BAIKONI</t>
  </si>
  <si>
    <t>19680727 199203 1 012</t>
  </si>
  <si>
    <t>27-07-1968</t>
  </si>
  <si>
    <t>132002006</t>
  </si>
  <si>
    <t>G  030810</t>
  </si>
  <si>
    <t>DESA BAYUR RT IV KEC AMUNATI UTARA KAB HSU</t>
  </si>
  <si>
    <t>NURMAWI</t>
  </si>
  <si>
    <t>19591211 198803 1 008</t>
  </si>
  <si>
    <t>11-12-1959</t>
  </si>
  <si>
    <t>131765956</t>
  </si>
  <si>
    <t>E  617257</t>
  </si>
  <si>
    <t>BANUA LAWAS RT 01 NO 58 BANUA LAWAS</t>
  </si>
  <si>
    <t>Hj. MERI RAHMIDA</t>
  </si>
  <si>
    <t>19760902 200012 2 005</t>
  </si>
  <si>
    <t>02-09-1976</t>
  </si>
  <si>
    <t>132278350</t>
  </si>
  <si>
    <t>J.067540</t>
  </si>
  <si>
    <t>JL A YANI RT 02 NO 87 KEL PULAU KEC KELUA</t>
  </si>
  <si>
    <t>081349756067</t>
  </si>
  <si>
    <t>KURTIANA</t>
  </si>
  <si>
    <t>19621111 198810 2 001</t>
  </si>
  <si>
    <t>UPAU</t>
  </si>
  <si>
    <t>11-11-1962</t>
  </si>
  <si>
    <t>131801934</t>
  </si>
  <si>
    <t>E 744025</t>
  </si>
  <si>
    <t>JL PENHULU RASYID RT 1 BANUA LAWAS</t>
  </si>
  <si>
    <t>SRI MINARTI</t>
  </si>
  <si>
    <t>S Pi</t>
  </si>
  <si>
    <t>19750904 200312 2 004</t>
  </si>
  <si>
    <t>MANAJEMEN SUMBER DAYA PERAIRAN</t>
  </si>
  <si>
    <t>PANTAI HAMBAWANG</t>
  </si>
  <si>
    <t>04-09-1975</t>
  </si>
  <si>
    <t>540014096</t>
  </si>
  <si>
    <t>M 009408</t>
  </si>
  <si>
    <t>JL A YANI RT 3 DESA TELAGA ITAR NO 26 KEC KELUA</t>
  </si>
  <si>
    <t>Hj. NORDINAH S</t>
  </si>
  <si>
    <t>19650808 200501 2 004</t>
  </si>
  <si>
    <t>1990</t>
  </si>
  <si>
    <t>08-08-1965</t>
  </si>
  <si>
    <t>540014938</t>
  </si>
  <si>
    <t>M 098307</t>
  </si>
  <si>
    <t>TELAGA ITAR RT II KEC KELUA</t>
  </si>
  <si>
    <t>NAJAMUDDIN</t>
  </si>
  <si>
    <t>19811022 200604 1 005</t>
  </si>
  <si>
    <t>22-10-1981</t>
  </si>
  <si>
    <t>540019525</t>
  </si>
  <si>
    <t>BANUA LAWAS RT 01</t>
  </si>
  <si>
    <t>081349435572</t>
  </si>
  <si>
    <t>MASRITA</t>
  </si>
  <si>
    <t>19720409 200604 2 017</t>
  </si>
  <si>
    <t>09-04-1972</t>
  </si>
  <si>
    <t>JANDA</t>
  </si>
  <si>
    <t>540021067</t>
  </si>
  <si>
    <t>HABAU RT.02 BANUA LAWAS</t>
  </si>
  <si>
    <t>RAHIDA</t>
  </si>
  <si>
    <t>19720309 200604 2 014</t>
  </si>
  <si>
    <t>BP AGAMA/BAHASA INGGRIS</t>
  </si>
  <si>
    <t>SAMPANG SARI</t>
  </si>
  <si>
    <t>09-03-1972</t>
  </si>
  <si>
    <t>540024632</t>
  </si>
  <si>
    <t>BANUA LAWAS RT 01 KEC BANUA LAWAS</t>
  </si>
  <si>
    <t>GUSTI SUWARTI</t>
  </si>
  <si>
    <t>19721205 200604 2 017</t>
  </si>
  <si>
    <t>05-12-1972</t>
  </si>
  <si>
    <t>540021068</t>
  </si>
  <si>
    <t>MASINTAN RT 02 KELUA</t>
  </si>
  <si>
    <t>085249512889</t>
  </si>
  <si>
    <t>AKHMAD JUARDI</t>
  </si>
  <si>
    <t>19700603 200604 1 006</t>
  </si>
  <si>
    <t>13-02-2012</t>
  </si>
  <si>
    <t>TELANG</t>
  </si>
  <si>
    <t>03-06-1970</t>
  </si>
  <si>
    <t>540023951</t>
  </si>
  <si>
    <t>NORUL AINIAH</t>
  </si>
  <si>
    <t>19801017 200801 2 029</t>
  </si>
  <si>
    <t>PENDIDIKAN AGAMA ISLAM/A-IV</t>
  </si>
  <si>
    <t>17-10-1980</t>
  </si>
  <si>
    <t>540032699</t>
  </si>
  <si>
    <t>JL. JEND BASUKI RAHMAT RT.10 KEL.TANJUNG</t>
  </si>
  <si>
    <t>085249599949</t>
  </si>
  <si>
    <t>ANANG FATHURRIDA</t>
  </si>
  <si>
    <t>19861201 201101 1 008</t>
  </si>
  <si>
    <t>PENDIDIKAN PENJASKES</t>
  </si>
  <si>
    <t>KELUA TABALONG</t>
  </si>
  <si>
    <t>01-12-1986</t>
  </si>
  <si>
    <t>59.02. SMPN 2 BANUA LAWAS KEC. BANUA LAWAS</t>
  </si>
  <si>
    <t>SARDIAH</t>
  </si>
  <si>
    <t>19790411 200904 2 002</t>
  </si>
  <si>
    <t>HANDIL PURAI</t>
  </si>
  <si>
    <t>11-04-1979</t>
  </si>
  <si>
    <t>DESA MASINTAN NO.20 RT.01 KEC. KELUA</t>
  </si>
  <si>
    <t>085248192981</t>
  </si>
  <si>
    <t>NORHASANAH</t>
  </si>
  <si>
    <t>19830908 200904 2 003</t>
  </si>
  <si>
    <t>08-09-1983</t>
  </si>
  <si>
    <t>DESA TAMUNTI RT.02 KEC. PUGAAN</t>
  </si>
  <si>
    <t>085251970020</t>
  </si>
  <si>
    <t>NASRUDDIN NOOR</t>
  </si>
  <si>
    <t>19840304 200904 1 001</t>
  </si>
  <si>
    <t>04-03-1984</t>
  </si>
  <si>
    <t>BANUA LAWAS RT.01 KEC BANUA LAWAS</t>
  </si>
  <si>
    <t>081349646648 / 081952825989</t>
  </si>
  <si>
    <t>EMMA KHAIRUNNISA</t>
  </si>
  <si>
    <t>19850613 200904 2 002</t>
  </si>
  <si>
    <t>PALIAT
PALIAT
PALIAT</t>
  </si>
  <si>
    <t>13-06-1985</t>
  </si>
  <si>
    <t>JL. A. YANI NO.29 RT.2 DESA PALIAT KEC. KELUA</t>
  </si>
  <si>
    <t>08525171683</t>
  </si>
  <si>
    <t>ZAHRATUL HAYAH</t>
  </si>
  <si>
    <t>19840211 201101 2 007</t>
  </si>
  <si>
    <t>11-02-1984</t>
  </si>
  <si>
    <t>JL. A.YANI TELAGA ITAR RT.4 NO. 08 KEC. KELUA</t>
  </si>
  <si>
    <t>085248813061</t>
  </si>
  <si>
    <t>NORMAKIAH</t>
  </si>
  <si>
    <t>19850126 201001 2 015</t>
  </si>
  <si>
    <t>26-01-1985</t>
  </si>
  <si>
    <t>VIDA AULIA RAKHMAN</t>
  </si>
  <si>
    <t>19880112 201101 1 005</t>
  </si>
  <si>
    <t>PENDIDIKA SEJARAH</t>
  </si>
  <si>
    <t>12-01-1988</t>
  </si>
  <si>
    <t>JL. JEND. BASUKI RAHMAT RT.01 KEL.AGUNG TANJUNG</t>
  </si>
  <si>
    <t>085248779976</t>
  </si>
  <si>
    <t>ZAKIAH</t>
  </si>
  <si>
    <t>19790128 200604 2 018</t>
  </si>
  <si>
    <t>SEI RUKAM II</t>
  </si>
  <si>
    <t>08-01-1979</t>
  </si>
  <si>
    <t>540024323</t>
  </si>
  <si>
    <t>59.03. SMPN 3 BANUA LAWAS KEC. BANUA LAWAS</t>
  </si>
  <si>
    <t>KAMRANI</t>
  </si>
  <si>
    <t>19790629 200501 1 014</t>
  </si>
  <si>
    <t>29-06-1979</t>
  </si>
  <si>
    <t>540014934</t>
  </si>
  <si>
    <t>M 098041</t>
  </si>
  <si>
    <t>KELUA KEC KELUA</t>
  </si>
  <si>
    <t>NURSIDAH</t>
  </si>
  <si>
    <t>19800711 200904 2 001</t>
  </si>
  <si>
    <t>SEI WANGI</t>
  </si>
  <si>
    <t>11-07-1980</t>
  </si>
  <si>
    <t>DESA BANUA RANTAU RT.01 KEC. BANUA LAWAS</t>
  </si>
  <si>
    <t>085251484539</t>
  </si>
  <si>
    <t>SAFITRI RAMADHANI</t>
  </si>
  <si>
    <t>19840621 201101 1 002</t>
  </si>
  <si>
    <t>TELAGA SARI</t>
  </si>
  <si>
    <t>21-06-1984</t>
  </si>
  <si>
    <t>TELAHA SARI HSU</t>
  </si>
  <si>
    <t>085952731754</t>
  </si>
  <si>
    <t>59.04. SMPN 4 BANUA LAWAS KEC. BANUA LAWAS</t>
  </si>
  <si>
    <t>RUDIYANI</t>
  </si>
  <si>
    <t>19700106 199512 1 003</t>
  </si>
  <si>
    <t>PSIKOLOGI PENDIDIKAN DAN BIMBINGAN</t>
  </si>
  <si>
    <t>06-01-1970</t>
  </si>
  <si>
    <t>132136692</t>
  </si>
  <si>
    <t>G.452645</t>
  </si>
  <si>
    <t>JL. MELATI KOMP. PERUM CPS III F 20 RT. 19 SEI MALANG HSU</t>
  </si>
  <si>
    <t>0527 61327</t>
  </si>
  <si>
    <t>JUHDI NOOR</t>
  </si>
  <si>
    <t>19641124 198803 1 010</t>
  </si>
  <si>
    <t>KELUA-TABALONG</t>
  </si>
  <si>
    <t>24-11-1964</t>
  </si>
  <si>
    <t>131766832</t>
  </si>
  <si>
    <t>E 617243</t>
  </si>
  <si>
    <t>JL. A. YANI RT. 3 PUDAK SETEGAL KEC. KELUA</t>
  </si>
  <si>
    <t>HASBULLAH</t>
  </si>
  <si>
    <t>S.Pd,Fis</t>
  </si>
  <si>
    <t>19850728 200804 1 003</t>
  </si>
  <si>
    <t>23-05-2012</t>
  </si>
  <si>
    <t>28-07-1985</t>
  </si>
  <si>
    <t>540032342</t>
  </si>
  <si>
    <t>SEI RUKAM II RT.3 NO.04 KEC PUGAAN</t>
  </si>
  <si>
    <t>081348356178</t>
  </si>
  <si>
    <t>FIBRIYANTI</t>
  </si>
  <si>
    <t>19710215 200604 2 020</t>
  </si>
  <si>
    <t>LABUHAN</t>
  </si>
  <si>
    <t>15-02-1971</t>
  </si>
  <si>
    <t>540022546</t>
  </si>
  <si>
    <t>KOMP RSS KARANGAN PUTIH RT 6 KEL PULAU KEC KELUA</t>
  </si>
  <si>
    <t>081349579365</t>
  </si>
  <si>
    <t>ARPANI</t>
  </si>
  <si>
    <t>19770626 200604 1 023</t>
  </si>
  <si>
    <t>PASAR MINGGU</t>
  </si>
  <si>
    <t>26-06-1977</t>
  </si>
  <si>
    <t>540024698</t>
  </si>
  <si>
    <t>60.01. SMPN 1 HARUAI KEC. HARUAI</t>
  </si>
  <si>
    <t>SUKIANTO</t>
  </si>
  <si>
    <t>19671114 199003 1 006</t>
  </si>
  <si>
    <t>PURBALINGGA</t>
  </si>
  <si>
    <t>14-11-1967</t>
  </si>
  <si>
    <t>131907629</t>
  </si>
  <si>
    <t>F 163451</t>
  </si>
  <si>
    <t>SEI PIPMPING RT 02 KEC. TANJUNG</t>
  </si>
  <si>
    <t>ABUL HASAN</t>
  </si>
  <si>
    <t>19650327 198703 1 014</t>
  </si>
  <si>
    <t>AWANG BARU</t>
  </si>
  <si>
    <t>27-03-1965</t>
  </si>
  <si>
    <t>131673523</t>
  </si>
  <si>
    <t>E 454289</t>
  </si>
  <si>
    <t>DS HALONG RT 2 KEC HARUAI</t>
  </si>
  <si>
    <t>RUSMANSYAH</t>
  </si>
  <si>
    <t>19660511 198902 1 002</t>
  </si>
  <si>
    <t>11-05-1966</t>
  </si>
  <si>
    <t>131830788</t>
  </si>
  <si>
    <t>E 749082</t>
  </si>
  <si>
    <t>DESA HALONG RT 5 KEC HARUAI</t>
  </si>
  <si>
    <t>Hj. LILIS KURNIASIH</t>
  </si>
  <si>
    <t>19660914 199203 2 009</t>
  </si>
  <si>
    <t>14-09-1966</t>
  </si>
  <si>
    <t>132000930</t>
  </si>
  <si>
    <t>F334369</t>
  </si>
  <si>
    <t>DESA RIBANG RT. 10 RW. 02 MUARA UYA</t>
  </si>
  <si>
    <t>SUTARJO</t>
  </si>
  <si>
    <t>19650809 198803 1 012</t>
  </si>
  <si>
    <t>09-08-1965</t>
  </si>
  <si>
    <t>131769046</t>
  </si>
  <si>
    <t>E 617287</t>
  </si>
  <si>
    <t>JL.MANUNGGAL XV HARUAI RT. 3 RW. 5</t>
  </si>
  <si>
    <t>NORMIATI</t>
  </si>
  <si>
    <t>19710526 199702 2 002</t>
  </si>
  <si>
    <t>26-05-1971</t>
  </si>
  <si>
    <t>132159378</t>
  </si>
  <si>
    <t>J.068187</t>
  </si>
  <si>
    <t>DESA HALONG RT IV KEC HARUAI</t>
  </si>
  <si>
    <t>ELKY SOMMERS</t>
  </si>
  <si>
    <t>S.Th</t>
  </si>
  <si>
    <t>19790826 200604 2 011</t>
  </si>
  <si>
    <t>GURU PENDIDIKAN AGAMA PROTESTAN</t>
  </si>
  <si>
    <t>PENDIDIKAN AGAMA KRISTEN</t>
  </si>
  <si>
    <t>26-08-1979</t>
  </si>
  <si>
    <t>540019526</t>
  </si>
  <si>
    <t>DESA NAWIN HULU RT I KEC HARUAI</t>
  </si>
  <si>
    <t>085248263141</t>
  </si>
  <si>
    <t>ARENA</t>
  </si>
  <si>
    <t>19730904 200701 2 007</t>
  </si>
  <si>
    <t>04-09-1973</t>
  </si>
  <si>
    <t>540026894</t>
  </si>
  <si>
    <t>RIDAWATI</t>
  </si>
  <si>
    <t>19820818 200604 2 025</t>
  </si>
  <si>
    <t>RANTAU JARI</t>
  </si>
  <si>
    <t>18-08-1982</t>
  </si>
  <si>
    <t>540024352</t>
  </si>
  <si>
    <t>MISBAHUL MUNIR</t>
  </si>
  <si>
    <t>19800702 200904 1 001</t>
  </si>
  <si>
    <t>GURU  PENDIDIKAN PENJASKES</t>
  </si>
  <si>
    <t>DESA HALONG RT.01 KEC. HARUAI</t>
  </si>
  <si>
    <t>085248141745</t>
  </si>
  <si>
    <t>SRI TUTI RUSMINAWATI</t>
  </si>
  <si>
    <t>19770112 200604 2 019</t>
  </si>
  <si>
    <t>NAWIN HULU</t>
  </si>
  <si>
    <t>12-01-1977</t>
  </si>
  <si>
    <t>540024324</t>
  </si>
  <si>
    <t>SUKONO</t>
  </si>
  <si>
    <t>19731110 201408 1 004</t>
  </si>
  <si>
    <t>BLORA</t>
  </si>
  <si>
    <t>10-11-1973</t>
  </si>
  <si>
    <t>BANGKAR KEC. MUARA UYA</t>
  </si>
  <si>
    <t>60.02. SMPN 2 HARUAI KEC. BINTANG ARA</t>
  </si>
  <si>
    <t>TJATUR WARDANI</t>
  </si>
  <si>
    <t>19690802 199501 1 001</t>
  </si>
  <si>
    <t>02-08-1969</t>
  </si>
  <si>
    <t>132127071</t>
  </si>
  <si>
    <t>G 265059</t>
  </si>
  <si>
    <t>JL. A. YANI JANGKUNG</t>
  </si>
  <si>
    <t>HELDAWATI</t>
  </si>
  <si>
    <t>19610908 198903 2 003</t>
  </si>
  <si>
    <t>GURU MATA PELAJARAN IPS GEOGRAFI</t>
  </si>
  <si>
    <t>ADMINISTRASI PENDIDIKAN</t>
  </si>
  <si>
    <t>MAHE</t>
  </si>
  <si>
    <t>08-09-1961</t>
  </si>
  <si>
    <t>131840641</t>
  </si>
  <si>
    <t>E 755544</t>
  </si>
  <si>
    <t>DESA MAHE RT.I.</t>
  </si>
  <si>
    <t>EDI SANTOSO</t>
  </si>
  <si>
    <t>19731008 200501 1 007</t>
  </si>
  <si>
    <t>08-10-1973</t>
  </si>
  <si>
    <t>540014919</t>
  </si>
  <si>
    <t>M 098696</t>
  </si>
  <si>
    <t>DESA KAMBITIN RAYA RT.09 NO.03 KEC. TANJUNG</t>
  </si>
  <si>
    <t>HENDRIKUS NDENA</t>
  </si>
  <si>
    <t>19621229 200701 1 006</t>
  </si>
  <si>
    <t xml:space="preserve">PORA </t>
  </si>
  <si>
    <t>29-12-1962</t>
  </si>
  <si>
    <t>540027057</t>
  </si>
  <si>
    <t>Hj. DAHLIYANA</t>
  </si>
  <si>
    <t>19650901 200701 2 012</t>
  </si>
  <si>
    <t>S1/A.IV PENDIDIKAN AGAMA</t>
  </si>
  <si>
    <t xml:space="preserve">WARAH </t>
  </si>
  <si>
    <t>01-09-1965</t>
  </si>
  <si>
    <t>540026838</t>
  </si>
  <si>
    <t>FITRIANI</t>
  </si>
  <si>
    <t>19741025 200701 2 009</t>
  </si>
  <si>
    <t xml:space="preserve">TANJUNG </t>
  </si>
  <si>
    <t>25-10-1974</t>
  </si>
  <si>
    <t>540026896</t>
  </si>
  <si>
    <t>HERLINA</t>
  </si>
  <si>
    <t>19770725 200701 2 010</t>
  </si>
  <si>
    <t>S1/A.IV SEJARAH</t>
  </si>
  <si>
    <t>BALIKPAPAN</t>
  </si>
  <si>
    <t>25-07-1977</t>
  </si>
  <si>
    <t>540027104</t>
  </si>
  <si>
    <t>AKHYAR FITRI</t>
  </si>
  <si>
    <t>19810517 201001 1 027</t>
  </si>
  <si>
    <t>17-05-1981</t>
  </si>
  <si>
    <t>FITRIANNOOR</t>
  </si>
  <si>
    <t>S.Hut</t>
  </si>
  <si>
    <t>19780901 201408 2 003</t>
  </si>
  <si>
    <t>S-1 KEHUTANAN</t>
  </si>
  <si>
    <t>01-09-1978</t>
  </si>
  <si>
    <t>BINTANG ARA RT. 1 KEC. BINTANG ARA</t>
  </si>
  <si>
    <t>YOVANKA</t>
  </si>
  <si>
    <t>19820614 201408 2 002</t>
  </si>
  <si>
    <t>S-1 BUDIDAYA HUTAN</t>
  </si>
  <si>
    <t>14-06-1982</t>
  </si>
  <si>
    <t>BINTANG ARA RT. 3 KEC. BINTANG ARA</t>
  </si>
  <si>
    <t>60.03. SMPN 3 HARUAI KEC. HARUAI</t>
  </si>
  <si>
    <t>HASANI</t>
  </si>
  <si>
    <t>19690820 199703 1 009</t>
  </si>
  <si>
    <t>BATU KAJANG</t>
  </si>
  <si>
    <t>20-08-1969</t>
  </si>
  <si>
    <t>132174105</t>
  </si>
  <si>
    <t>G 451675</t>
  </si>
  <si>
    <t>JL. IR.P.H.M.NOOR RT.04.DESA PEMBATAAN</t>
  </si>
  <si>
    <t>YARDI</t>
  </si>
  <si>
    <t>19600715 198302 1 006</t>
  </si>
  <si>
    <t>PENDIDIKAN EKONOMI DAN KOPERASI</t>
  </si>
  <si>
    <t>131258901</t>
  </si>
  <si>
    <t>D 099301</t>
  </si>
  <si>
    <t>MANGKUPUM RT. 3 KEC MUARA UYA</t>
  </si>
  <si>
    <t>GUSTI PAHYUNI</t>
  </si>
  <si>
    <t>19690814 199303 1 014</t>
  </si>
  <si>
    <t>MARINDI</t>
  </si>
  <si>
    <t>14-08-1969</t>
  </si>
  <si>
    <t>G 030152</t>
  </si>
  <si>
    <t>DESA MARINDI RT 02 KEC HARUAI</t>
  </si>
  <si>
    <t>MUHAMMAD AINI</t>
  </si>
  <si>
    <t>19810124 200501 1 008</t>
  </si>
  <si>
    <t>24-01-1981</t>
  </si>
  <si>
    <t>540014941</t>
  </si>
  <si>
    <t>M 098040</t>
  </si>
  <si>
    <t>TOHE TRANS RT, 11 UWIE MUARA UYA TABALONG</t>
  </si>
  <si>
    <t>SUSIYANTI</t>
  </si>
  <si>
    <t>19780825 200604 2 029</t>
  </si>
  <si>
    <t>25-08-1978</t>
  </si>
  <si>
    <t>540023944</t>
  </si>
  <si>
    <t>19701212 200701 2 034</t>
  </si>
  <si>
    <t>BONGKANG</t>
  </si>
  <si>
    <t>12-12-1970</t>
  </si>
  <si>
    <t>540026977</t>
  </si>
  <si>
    <t>IIM MUSYAROFAH</t>
  </si>
  <si>
    <t>19850403 201001 2 036</t>
  </si>
  <si>
    <t>BANYUWANGI</t>
  </si>
  <si>
    <t>03-04-1985</t>
  </si>
  <si>
    <t>FARIDA ATMAWATI</t>
  </si>
  <si>
    <t>19871023 201101 2 012</t>
  </si>
  <si>
    <t xml:space="preserve">PENATA </t>
  </si>
  <si>
    <t>GURU PPKn</t>
  </si>
  <si>
    <t>PARINGIN</t>
  </si>
  <si>
    <t>23-10-1987</t>
  </si>
  <si>
    <t>MABUUN RT.5</t>
  </si>
  <si>
    <t>081953830349</t>
  </si>
  <si>
    <t>60.04. SMPN 4 HARUAI KEC. BINTANG ARA</t>
  </si>
  <si>
    <t>H. SAMSIAR</t>
  </si>
  <si>
    <t>19740129 200801 1 011</t>
  </si>
  <si>
    <t>29-01-1974</t>
  </si>
  <si>
    <t>540032742</t>
  </si>
  <si>
    <t>JL. BASUKI RAHMAT NO.78 RT.04 HIKUN TANJUNG</t>
  </si>
  <si>
    <t>08195112258/05175519375</t>
  </si>
  <si>
    <t>MEIKE ARIE SUSANTO</t>
  </si>
  <si>
    <t>19830414 201001 1 030</t>
  </si>
  <si>
    <t>GURU PENDIDIKAN KESEHATAN DAN JASMANI</t>
  </si>
  <si>
    <t>14-04-1983</t>
  </si>
  <si>
    <t>EDWIN NORJAMI</t>
  </si>
  <si>
    <t>19860917 201001 1 009</t>
  </si>
  <si>
    <t>PANTAI BATUNG HULU</t>
  </si>
  <si>
    <t>17-09-1986</t>
  </si>
  <si>
    <t>MAHDI</t>
  </si>
  <si>
    <t>19710407 200604 1 014</t>
  </si>
  <si>
    <t>LOKSADO</t>
  </si>
  <si>
    <t>07-04-1971</t>
  </si>
  <si>
    <t>540024356</t>
  </si>
  <si>
    <t>BINTANG ARA</t>
  </si>
  <si>
    <t>PURNAMA YANI</t>
  </si>
  <si>
    <t>19851227 200904 2 003</t>
  </si>
  <si>
    <t>PAMARANGAN RAYA</t>
  </si>
  <si>
    <t>27-12-1985</t>
  </si>
  <si>
    <t>BERNARDUS BALA</t>
  </si>
  <si>
    <t>19690905 200701 1 036</t>
  </si>
  <si>
    <t>TOBILOLONG</t>
  </si>
  <si>
    <t>05-09-1969</t>
  </si>
  <si>
    <t>540026868</t>
  </si>
  <si>
    <t>60.05. SMPN 5 HARUAI KEC. BINTANG ARA</t>
  </si>
  <si>
    <t>SYAHRIAN</t>
  </si>
  <si>
    <t>19760928 200012 1 001</t>
  </si>
  <si>
    <t>28-09-1976</t>
  </si>
  <si>
    <t>132285340</t>
  </si>
  <si>
    <t>J 067903</t>
  </si>
  <si>
    <t>TANTA RT. III NO. 56 KEC. TANTA</t>
  </si>
  <si>
    <t>JAINAH</t>
  </si>
  <si>
    <t>19780812 200501 2 009</t>
  </si>
  <si>
    <t>MARABAHAN</t>
  </si>
  <si>
    <t>12-08-1978</t>
  </si>
  <si>
    <t>540014927</t>
  </si>
  <si>
    <t>M 098304</t>
  </si>
  <si>
    <t>JL. A.YANI RT.4 TELAGA ITAR KELUA</t>
  </si>
  <si>
    <t>MUHAMMAD YUSUP</t>
  </si>
  <si>
    <t>19700303 200701 1 029</t>
  </si>
  <si>
    <t>03-03-1970</t>
  </si>
  <si>
    <t>540026841</t>
  </si>
  <si>
    <t>HESTI DWI WAHYUNI</t>
  </si>
  <si>
    <t>19850808 200904 2 003</t>
  </si>
  <si>
    <t>CAMPUR SARI</t>
  </si>
  <si>
    <t>08-08-1985</t>
  </si>
  <si>
    <t>BONGKANG RT.07 NO.33 HARUAI</t>
  </si>
  <si>
    <t>085251704756</t>
  </si>
  <si>
    <t>ERLINA DEWI ANGGRAENI</t>
  </si>
  <si>
    <t>19800318 201001 2 015</t>
  </si>
  <si>
    <t>NETI RISWANTI,</t>
  </si>
  <si>
    <t>19860528 201001 2 020</t>
  </si>
  <si>
    <t>TAU'AN</t>
  </si>
  <si>
    <t>28-05-1986</t>
  </si>
  <si>
    <t>HENDRO BUDIYATMOKO</t>
  </si>
  <si>
    <t>19801019 201101 1 007</t>
  </si>
  <si>
    <t>BAHASA DAN SASTRA INGGRIS</t>
  </si>
  <si>
    <t>19-10-1980</t>
  </si>
  <si>
    <t>WONOREJO RT.04 JUAI BALANGAN</t>
  </si>
  <si>
    <t>081326851458</t>
  </si>
  <si>
    <t>FATHURAHMAN</t>
  </si>
  <si>
    <t>19860322 201101 1 009</t>
  </si>
  <si>
    <t>KAPAR</t>
  </si>
  <si>
    <t>KOMP. BATUNG PERMAI BLOK.C HST</t>
  </si>
  <si>
    <t>085750509344</t>
  </si>
  <si>
    <t>NOVIANTY ANGGRENI</t>
  </si>
  <si>
    <t>19861123 201101 2 015</t>
  </si>
  <si>
    <t>23-11-1986</t>
  </si>
  <si>
    <t>JL. SEBERANG MESJID BJM</t>
  </si>
  <si>
    <t>085248564607</t>
  </si>
  <si>
    <t>60.06. SMPN 6 HARUAI KECAMATAN BINTANG ARA</t>
  </si>
  <si>
    <t>TRITURA AGUSTINUS PUNAPINO</t>
  </si>
  <si>
    <t>19660823 199412 1 001</t>
  </si>
  <si>
    <t>23-08-1966</t>
  </si>
  <si>
    <t>132108706</t>
  </si>
  <si>
    <t>K.046136</t>
  </si>
  <si>
    <t>DESA WARUKIN RT.1 KEC TANTA</t>
  </si>
  <si>
    <t>ELY SABIRIN</t>
  </si>
  <si>
    <t>19760704 200501 1 008</t>
  </si>
  <si>
    <t>GAMPA</t>
  </si>
  <si>
    <t>04-07-1976</t>
  </si>
  <si>
    <t>540014946</t>
  </si>
  <si>
    <t>M 098324</t>
  </si>
  <si>
    <t>DESA BURUM KECAMATAN BINTANG ARA</t>
  </si>
  <si>
    <t>ALEX ADI SUPRIYANDONO</t>
  </si>
  <si>
    <t>19870808 201001 1 010</t>
  </si>
  <si>
    <t>08-08-1987</t>
  </si>
  <si>
    <t>19860724 201101 1 006</t>
  </si>
  <si>
    <t>MARTAPURA</t>
  </si>
  <si>
    <t>24-07-1986</t>
  </si>
  <si>
    <t>JL. IR.P.H.M.NOOR RT.06 NO.26 SULINGAN</t>
  </si>
  <si>
    <t>087666864181</t>
  </si>
  <si>
    <t>SURIANSYAH</t>
  </si>
  <si>
    <t>19650317 200701 1 014</t>
  </si>
  <si>
    <t>17-03-1965</t>
  </si>
  <si>
    <t>540027079</t>
  </si>
  <si>
    <t>60.07. SMPN 7 HARUAI KECAMATAN HARUAI</t>
  </si>
  <si>
    <t>TETI MISNAWATI</t>
  </si>
  <si>
    <t>19740502 199903 2 007</t>
  </si>
  <si>
    <t>CIAMIS</t>
  </si>
  <si>
    <t>02-05-1974</t>
  </si>
  <si>
    <t>132222605</t>
  </si>
  <si>
    <t>J.068583</t>
  </si>
  <si>
    <t>MASINGAI I RT 03 RW 01 NO 07 KEC UPAU</t>
  </si>
  <si>
    <t>JAINUDDIN</t>
  </si>
  <si>
    <t>19710717 199903 1 009</t>
  </si>
  <si>
    <t>17-07-1971</t>
  </si>
  <si>
    <t>132222591</t>
  </si>
  <si>
    <t>J 067586</t>
  </si>
  <si>
    <t>DESA BILAS RT.04 KECAMATAN UPAU</t>
  </si>
  <si>
    <t>NURUL MARIATI</t>
  </si>
  <si>
    <t>19700314 200012 2 005</t>
  </si>
  <si>
    <t>14-03-1970</t>
  </si>
  <si>
    <t>132280403</t>
  </si>
  <si>
    <t>J.067902</t>
  </si>
  <si>
    <t>HALANGAN RT. 1 KEC. PUGAAN</t>
  </si>
  <si>
    <t>NOORHAILI</t>
  </si>
  <si>
    <t>19760927 200501 2 013</t>
  </si>
  <si>
    <t>01-08-2008</t>
  </si>
  <si>
    <t>27-09-1976</t>
  </si>
  <si>
    <t>M 098288</t>
  </si>
  <si>
    <t>DESA BILAS RT. IV KEC. UPAU</t>
  </si>
  <si>
    <t>AHMAD ROSADI</t>
  </si>
  <si>
    <t>19791127 200801 1 014</t>
  </si>
  <si>
    <t>22-03-2011</t>
  </si>
  <si>
    <t>PENDIDIKAN AGAMA ISLAM/ A-IV</t>
  </si>
  <si>
    <t>27-11-1979</t>
  </si>
  <si>
    <t>540032729</t>
  </si>
  <si>
    <t>JL. BASUKI RAHMAT DESA MAHE PASAR RT.03 KEC. HARUAI</t>
  </si>
  <si>
    <t>085248034721</t>
  </si>
  <si>
    <t>HIDAYAH</t>
  </si>
  <si>
    <t>19880925 201101 2 008</t>
  </si>
  <si>
    <t>BENUA LAWAS</t>
  </si>
  <si>
    <t>25-09-1988</t>
  </si>
  <si>
    <t>BILAS RT.02 RW.01 NO.44 KEC. UPAU</t>
  </si>
  <si>
    <t>085248097445</t>
  </si>
  <si>
    <t>DITA YULI ASTUTI</t>
  </si>
  <si>
    <t>19850719 200904 2 003</t>
  </si>
  <si>
    <t>19-07-1985</t>
  </si>
  <si>
    <t>JL.BONTANG CIII NO.109A KOMPERTA</t>
  </si>
  <si>
    <t>05262021912 / 081348711046</t>
  </si>
  <si>
    <t>60.09. SMPN 9 HARUAI KECAMATAN HARUAI</t>
  </si>
  <si>
    <t>KOIJAN</t>
  </si>
  <si>
    <t>19650110 200701 1 020</t>
  </si>
  <si>
    <t>01-06-2008</t>
  </si>
  <si>
    <t xml:space="preserve">S1/A.IV IPS </t>
  </si>
  <si>
    <t xml:space="preserve">TRENGGALEK </t>
  </si>
  <si>
    <t>10-01-1965</t>
  </si>
  <si>
    <t>540027049</t>
  </si>
  <si>
    <t>DEWI SEPTIANAWATI</t>
  </si>
  <si>
    <t>19860912 201101 2 011</t>
  </si>
  <si>
    <t>12-09-1986</t>
  </si>
  <si>
    <t>JL. BASUKI RAHMAT HIKUN RT.4 NO.66</t>
  </si>
  <si>
    <t>085248188982X</t>
  </si>
  <si>
    <t>DIAN ANATALIA SULISTIANINGTYAS</t>
  </si>
  <si>
    <t>19821225 201001 2 024</t>
  </si>
  <si>
    <t>25-12-1982</t>
  </si>
  <si>
    <t>ZURAIDA</t>
  </si>
  <si>
    <t>19740603 200904 2 002</t>
  </si>
  <si>
    <t>03-06-1974</t>
  </si>
  <si>
    <t>DESA NAWIN RT.3 KEC. HARUAI</t>
  </si>
  <si>
    <t>081349458261</t>
  </si>
  <si>
    <t>60.11. SMPN 5 BINTANG ARA KECAMATAN BINTANG ARA</t>
  </si>
  <si>
    <t>RUSTAM EFFENDI</t>
  </si>
  <si>
    <t>19780802 200501 1 015</t>
  </si>
  <si>
    <t>BULUH</t>
  </si>
  <si>
    <t>02-08-1978</t>
  </si>
  <si>
    <t>540014924</t>
  </si>
  <si>
    <t>M 098289</t>
  </si>
  <si>
    <t>JL. BASUKI RAHMAT RT.2 DESA WAYAU KEC.TANJUNG</t>
  </si>
  <si>
    <t>JOKO SRI JARWANTO</t>
  </si>
  <si>
    <t>19770121 201101 1 005</t>
  </si>
  <si>
    <t>SUKOHARJO</t>
  </si>
  <si>
    <t>21-01-1977</t>
  </si>
  <si>
    <t>DESA DELAPAN BALANGAN</t>
  </si>
  <si>
    <t>08190075153</t>
  </si>
  <si>
    <t>HANNY IMELLIA</t>
  </si>
  <si>
    <t>19860519 201101 2 015</t>
  </si>
  <si>
    <t>MURUNG PANTI HILIR</t>
  </si>
  <si>
    <t>19-05-1986</t>
  </si>
  <si>
    <t>MURUNG PANTI HILIR BABIRIK KAB . HSU</t>
  </si>
  <si>
    <t>085251057287</t>
  </si>
  <si>
    <t>WIWIK NORLIYANA SANTI</t>
  </si>
  <si>
    <t>19880527 201101 2 014</t>
  </si>
  <si>
    <t>PENDIDIKAN ILMU PENGETAHUN SOSIAL</t>
  </si>
  <si>
    <t>27-05-1988</t>
  </si>
  <si>
    <t>KOMPLEK CITRA TANJUNG ASRI BLOK B.11 RT.01 KEL. MABUUN</t>
  </si>
  <si>
    <t>087815952227</t>
  </si>
  <si>
    <t>KUSAIRI</t>
  </si>
  <si>
    <t>19760705 200604 1 009</t>
  </si>
  <si>
    <t>LINGUISTIK TERAPAN</t>
  </si>
  <si>
    <t>JANGKUNG</t>
  </si>
  <si>
    <t>05-07-1976</t>
  </si>
  <si>
    <t>540019512</t>
  </si>
  <si>
    <t>JL. JEND. A YANI NO. 17 RT. 4 JANGKUNG TANJUNG</t>
  </si>
  <si>
    <t>05262022065</t>
  </si>
  <si>
    <t>MUHAMMAD IHSAN</t>
  </si>
  <si>
    <t>19861118 201001 1 011</t>
  </si>
  <si>
    <t>PALANGKARAYA</t>
  </si>
  <si>
    <t>18-11-1986</t>
  </si>
  <si>
    <t>60.12. SMPN 6 BINTANG ARA KECAMATAN BINTANG ARA</t>
  </si>
  <si>
    <t>SUHARNO</t>
  </si>
  <si>
    <t>19870817 201101 1 015</t>
  </si>
  <si>
    <t>MAGETAN</t>
  </si>
  <si>
    <t>17-08-1987</t>
  </si>
  <si>
    <t>DS PACALAN MAGETAN</t>
  </si>
  <si>
    <t>085649000597</t>
  </si>
  <si>
    <t>ROBY RIPANSYAH</t>
  </si>
  <si>
    <t>19871201 201101 1 005</t>
  </si>
  <si>
    <t>01-12-1987</t>
  </si>
  <si>
    <t>HAUR GADING AMUNTAI</t>
  </si>
  <si>
    <t>087815153006</t>
  </si>
  <si>
    <t/>
  </si>
  <si>
    <t>PUSPA MAYA SARI</t>
  </si>
  <si>
    <t>198605152019032014</t>
  </si>
  <si>
    <t>15 - 05 - 1986</t>
  </si>
  <si>
    <t>CPNS</t>
  </si>
  <si>
    <t>SILVIA WULANDARI</t>
  </si>
  <si>
    <t>198904202019032015</t>
  </si>
  <si>
    <t>GURU IPA</t>
  </si>
  <si>
    <t>20 - 04 - 1989</t>
  </si>
  <si>
    <t>LALU ALI ZULPIKAR</t>
  </si>
  <si>
    <t>199209192019031015</t>
  </si>
  <si>
    <t>GURU AGAMA ISLAM</t>
  </si>
  <si>
    <t>LOMBOK TENGAH</t>
  </si>
  <si>
    <t>19 - 09 - 1992</t>
  </si>
  <si>
    <t>60.13. SMPN 10 HARUAI KEC. HARUAI</t>
  </si>
  <si>
    <t>EVI HESTIANA</t>
  </si>
  <si>
    <t>19830108 201101 2 012</t>
  </si>
  <si>
    <t>08-01-1983</t>
  </si>
  <si>
    <t>KOMPLEK CITRA PERSADA INDAH JL. DIPONEGORO NO.A-16 MABUUN</t>
  </si>
  <si>
    <t>085251813310</t>
  </si>
  <si>
    <t>RIJA DAHLIANI</t>
  </si>
  <si>
    <t>198502122019032008</t>
  </si>
  <si>
    <t>12 - 02 - 1985</t>
  </si>
  <si>
    <t>61.01. SMPN 1 UPAU KEC. UPAU</t>
  </si>
  <si>
    <t>RAHMAWATI</t>
  </si>
  <si>
    <t>19731003 199802 2 002</t>
  </si>
  <si>
    <t>PENDIDIKAN BAHASA DAN SASTRA INDONESIA</t>
  </si>
  <si>
    <t>1977</t>
  </si>
  <si>
    <t>03-10-1973</t>
  </si>
  <si>
    <t>132193044</t>
  </si>
  <si>
    <t>H.064627</t>
  </si>
  <si>
    <t>JL POROS MASINGAI 2 RT. 2 RW. 1</t>
  </si>
  <si>
    <t>CASMUDIN</t>
  </si>
  <si>
    <t>19660402 199003 1 021</t>
  </si>
  <si>
    <t>TEGAL</t>
  </si>
  <si>
    <t>02-04-1966</t>
  </si>
  <si>
    <t>131907630</t>
  </si>
  <si>
    <t>F.163452</t>
  </si>
  <si>
    <t>MASINGAI II RT. 08 RW. II KEC. UPAU</t>
  </si>
  <si>
    <t>05262700441</t>
  </si>
  <si>
    <t>ERI HASTUTI</t>
  </si>
  <si>
    <t>19631006 198803 2 005</t>
  </si>
  <si>
    <t>ADMINISTRASI PENDIDIKAN/A-IV</t>
  </si>
  <si>
    <t>NGAMPIN</t>
  </si>
  <si>
    <t>06-10-1963</t>
  </si>
  <si>
    <t>131769048</t>
  </si>
  <si>
    <t>E 663236</t>
  </si>
  <si>
    <t>MASINGAI I NO 7 RT 12  RW. 2 KEC UPAU</t>
  </si>
  <si>
    <t>SUGENG PRAYATNO</t>
  </si>
  <si>
    <t>19711125 199802 1 004</t>
  </si>
  <si>
    <t>PURWODADI</t>
  </si>
  <si>
    <t>25-11-1971</t>
  </si>
  <si>
    <t>132186556</t>
  </si>
  <si>
    <t>H 013387</t>
  </si>
  <si>
    <t>DESA MASINGAI I RT. 6 RW. 2 KEC. UPAU</t>
  </si>
  <si>
    <t>ZALEHA</t>
  </si>
  <si>
    <t>19630326 198903 2 006</t>
  </si>
  <si>
    <t>26-03-1963</t>
  </si>
  <si>
    <t>131840638</t>
  </si>
  <si>
    <t>E  911059</t>
  </si>
  <si>
    <t>JL POROS MASINGAI 2 RT. 2 RW. 1 KEC UPAU</t>
  </si>
  <si>
    <t>TARMIJI</t>
  </si>
  <si>
    <t>19640508 198810 1 001</t>
  </si>
  <si>
    <t>1986</t>
  </si>
  <si>
    <t>PAMARANGAN KANAN</t>
  </si>
  <si>
    <t>08-05-1964</t>
  </si>
  <si>
    <t>131801930</t>
  </si>
  <si>
    <t>E 663213</t>
  </si>
  <si>
    <t>JL POROS MASINGAI I RT II RW. IV KEC. UPAU</t>
  </si>
  <si>
    <t>MUSTIANAH</t>
  </si>
  <si>
    <t>S.Ag., M. Pd</t>
  </si>
  <si>
    <t>19740705 200604 2 034</t>
  </si>
  <si>
    <t>05-07-1974</t>
  </si>
  <si>
    <t>540023971</t>
  </si>
  <si>
    <t>JL. POROS MASINGAI II</t>
  </si>
  <si>
    <t>WINARSIH</t>
  </si>
  <si>
    <t>SE. M. Pd</t>
  </si>
  <si>
    <t>19700715 200604 2 006</t>
  </si>
  <si>
    <t>WONOANTI KAB TRENGGALEK</t>
  </si>
  <si>
    <t>15-07-1970</t>
  </si>
  <si>
    <t>540024363</t>
  </si>
  <si>
    <t>085950062768</t>
  </si>
  <si>
    <t>Ir</t>
  </si>
  <si>
    <t>SUKIRAH</t>
  </si>
  <si>
    <t>M. Pd</t>
  </si>
  <si>
    <t>19641028 200701 2 009</t>
  </si>
  <si>
    <t>YOGYAKARTA</t>
  </si>
  <si>
    <t>28-10-1964</t>
  </si>
  <si>
    <t>540026975</t>
  </si>
  <si>
    <t>JL. POROS II MASINGAI</t>
  </si>
  <si>
    <t>081348160041</t>
  </si>
  <si>
    <t>AKHMAD RIFANI</t>
  </si>
  <si>
    <t>19801107 200804 1 002</t>
  </si>
  <si>
    <t>BAHASA INGGRIS</t>
  </si>
  <si>
    <t>07-11-1980</t>
  </si>
  <si>
    <t>540032331</t>
  </si>
  <si>
    <t>085251290091</t>
  </si>
  <si>
    <t>61.02. SMPN 2 UPAU KEC. UPAU</t>
  </si>
  <si>
    <t>SUYONO</t>
  </si>
  <si>
    <t>19710506 199401 1 001</t>
  </si>
  <si>
    <t>GUNUNG KIDUL</t>
  </si>
  <si>
    <t>06-05-1971</t>
  </si>
  <si>
    <t>132072250</t>
  </si>
  <si>
    <t>L.028764</t>
  </si>
  <si>
    <t>JL. BASUKI RAHMAT N0. 36 RT. 5 KEL. AGUNG TANJUNG</t>
  </si>
  <si>
    <t>05262924019</t>
  </si>
  <si>
    <t>KASPUL ASRAR</t>
  </si>
  <si>
    <t>19640506 198601 1 004</t>
  </si>
  <si>
    <t>06-05-1964</t>
  </si>
  <si>
    <t>131573010</t>
  </si>
  <si>
    <t>E 159371</t>
  </si>
  <si>
    <t>JL.MTQ RT. 4 DESA PANGELAK KEC. UPAU</t>
  </si>
  <si>
    <t>DANIEL MONOP</t>
  </si>
  <si>
    <t>19640116 198902 1 002</t>
  </si>
  <si>
    <t>PURUK CAHU</t>
  </si>
  <si>
    <t>16-01-1964</t>
  </si>
  <si>
    <t>131817760</t>
  </si>
  <si>
    <t>E 911032</t>
  </si>
  <si>
    <t>JL. MTQ 106  RT. 4 RW. 2 PANGELAK KOMPLEK SLTPN 2 UPAU</t>
  </si>
  <si>
    <t>UNJEH</t>
  </si>
  <si>
    <t>19640801 198703 2 016</t>
  </si>
  <si>
    <t>01-08-1964</t>
  </si>
  <si>
    <t>131674674</t>
  </si>
  <si>
    <t>E  448566</t>
  </si>
  <si>
    <t>PANGELAK RT I NO 31 KEC. UPAU</t>
  </si>
  <si>
    <t>ERNI RATINA</t>
  </si>
  <si>
    <t>19720707 200012 2 001</t>
  </si>
  <si>
    <t>01-04-2010</t>
  </si>
  <si>
    <t>PENDIDIKAN IPS SEJARAH</t>
  </si>
  <si>
    <t>BANJARMASI</t>
  </si>
  <si>
    <t>07-07-1972</t>
  </si>
  <si>
    <t>132277594</t>
  </si>
  <si>
    <t>K 007317</t>
  </si>
  <si>
    <t>JL. MTQ KOMPLEK SLTPN 2 PPANGELAK UPAU</t>
  </si>
  <si>
    <t>MASPALAH</t>
  </si>
  <si>
    <t>19710420 200501 1 006</t>
  </si>
  <si>
    <t>MANAJEMEN HUTAN</t>
  </si>
  <si>
    <t>BIRAYANG</t>
  </si>
  <si>
    <t>20-04-1971</t>
  </si>
  <si>
    <t>540014932</t>
  </si>
  <si>
    <t>M 098293</t>
  </si>
  <si>
    <t>JL. ABU BAKAR DESA MARINDI KEC. HARUAI</t>
  </si>
  <si>
    <t>MARIANTI</t>
  </si>
  <si>
    <t>19710912 200604 2 022</t>
  </si>
  <si>
    <t>12-09-1971</t>
  </si>
  <si>
    <t>540021122</t>
  </si>
  <si>
    <t>PERUM PT. CPN DESA KASIAU MURUNG PUDAK</t>
  </si>
  <si>
    <t>ADONIA ELSY</t>
  </si>
  <si>
    <t>19790704 200604 1 011</t>
  </si>
  <si>
    <t>04-07-1979</t>
  </si>
  <si>
    <t>540023985</t>
  </si>
  <si>
    <t>RAY ANTHONI MOHHAR</t>
  </si>
  <si>
    <t>19800904 200604 1 010</t>
  </si>
  <si>
    <t>BINUANG</t>
  </si>
  <si>
    <t>04-09-1980</t>
  </si>
  <si>
    <t>540019519</t>
  </si>
  <si>
    <t>JL POROS BILAS</t>
  </si>
  <si>
    <t>08134868687</t>
  </si>
  <si>
    <t>62.01. SMPN 1 MUARA UYA KEC. MUARA UYA</t>
  </si>
  <si>
    <t>Drs.</t>
  </si>
  <si>
    <t>KASRAN</t>
  </si>
  <si>
    <t>19700617 199512 1 003</t>
  </si>
  <si>
    <t>17-06-1970</t>
  </si>
  <si>
    <t>132135383</t>
  </si>
  <si>
    <t>G 357965</t>
  </si>
  <si>
    <t>JL. NAMUN DALAM RT.05. RW.05</t>
  </si>
  <si>
    <t>SUPATMI</t>
  </si>
  <si>
    <t>19650706 200012 2 001</t>
  </si>
  <si>
    <t>06-07-1965</t>
  </si>
  <si>
    <t>132278288</t>
  </si>
  <si>
    <t>K 007316</t>
  </si>
  <si>
    <t>MUARA UYA GANG SERUMPUN RT 7</t>
  </si>
  <si>
    <t>ROSANA</t>
  </si>
  <si>
    <t>19600507 198110 2 002</t>
  </si>
  <si>
    <t>07-05-1960</t>
  </si>
  <si>
    <t>131093859</t>
  </si>
  <si>
    <t>C 0567518</t>
  </si>
  <si>
    <t>MANGKUPUM RT 3 KEC MUARA UYA</t>
  </si>
  <si>
    <t>19810212 200501 2 016</t>
  </si>
  <si>
    <t>12-02-1981</t>
  </si>
  <si>
    <t>540014931</t>
  </si>
  <si>
    <t>M 098322</t>
  </si>
  <si>
    <t>MUARA UYA NO.27 RT.IV</t>
  </si>
  <si>
    <t>INDRAWATI</t>
  </si>
  <si>
    <t xml:space="preserve">Dra </t>
  </si>
  <si>
    <t>19650304 200501 2 005</t>
  </si>
  <si>
    <t>PENDIDKAN SEJARAH</t>
  </si>
  <si>
    <t>BARITO KUALA</t>
  </si>
  <si>
    <t>ZAINUDIN</t>
  </si>
  <si>
    <t>19750807 200604 1 004</t>
  </si>
  <si>
    <t>07-08-1975</t>
  </si>
  <si>
    <t>540019535</t>
  </si>
  <si>
    <t>DESA BINTANG ARA RT 4  KEC BINTANG ARA</t>
  </si>
  <si>
    <t>DEWI RACHMAWATI</t>
  </si>
  <si>
    <t>19731221 200604 2 009</t>
  </si>
  <si>
    <t>AKTA MENGAJAR IV SELVIKULTUR /MIPA</t>
  </si>
  <si>
    <t>21-12-1973</t>
  </si>
  <si>
    <t>540021121</t>
  </si>
  <si>
    <t>JL BANGKAR RT 8 KEC MUARA UYA</t>
  </si>
  <si>
    <t>SITI JAMIAH</t>
  </si>
  <si>
    <t>19750820 200904 2 002</t>
  </si>
  <si>
    <t>20-08-1975</t>
  </si>
  <si>
    <t>DESA TAKULAT RT.04 NO.198 KEC.KELUA</t>
  </si>
  <si>
    <t>081348146386</t>
  </si>
  <si>
    <t>KHAIRATIN NISA</t>
  </si>
  <si>
    <t>19840108 200904 2 001</t>
  </si>
  <si>
    <t>08-01-1984</t>
  </si>
  <si>
    <t>DESA AMPUKUNG RT.02 NO.23 EC. KELUA</t>
  </si>
  <si>
    <t>085251969694</t>
  </si>
  <si>
    <t>NORMAWATI</t>
  </si>
  <si>
    <t>19630906 200701 2 009</t>
  </si>
  <si>
    <t>06-09-1963</t>
  </si>
  <si>
    <t>540026858</t>
  </si>
  <si>
    <t>62.02. SMPN 2 MUARA UYA KEC. MUARA UYA</t>
  </si>
  <si>
    <t>YADI KARNADI</t>
  </si>
  <si>
    <t>S.Pd.,M.Pd</t>
  </si>
  <si>
    <t>19750208 200012 1 002</t>
  </si>
  <si>
    <t>08-02-1975</t>
  </si>
  <si>
    <t>132278291</t>
  </si>
  <si>
    <t>K.046134</t>
  </si>
  <si>
    <t>KOMP SWADARMA 2 JALAN GELATIK RT 11 RW 4 DESA MABUUN KEC MURUNG PUDAK</t>
  </si>
  <si>
    <t>085249350632</t>
  </si>
  <si>
    <t>YUSTINA ELIFYANTI</t>
  </si>
  <si>
    <t>19731022 199903 2 002</t>
  </si>
  <si>
    <t>MAGELANG</t>
  </si>
  <si>
    <t>22-10-1973</t>
  </si>
  <si>
    <t>132223596</t>
  </si>
  <si>
    <t>J. 014903</t>
  </si>
  <si>
    <t>RIBANG I RT. 10 RW. 2 KEC, MUARA UYA</t>
  </si>
  <si>
    <t>WIDARTO</t>
  </si>
  <si>
    <t>19630702 198803 1 008</t>
  </si>
  <si>
    <t>02-07-1963</t>
  </si>
  <si>
    <t>131767479</t>
  </si>
  <si>
    <t>E  617270</t>
  </si>
  <si>
    <t>DESA HAYUP HARUAI</t>
  </si>
  <si>
    <t>SUCIPTO</t>
  </si>
  <si>
    <t>19670516 200604 1 005</t>
  </si>
  <si>
    <t>16-05-1967</t>
  </si>
  <si>
    <t>540021124</t>
  </si>
  <si>
    <t>JL.DS.HAYUP RT.04 HARUAI</t>
  </si>
  <si>
    <t>08125058737</t>
  </si>
  <si>
    <t>SITI SAROPAH</t>
  </si>
  <si>
    <t>19711124 200604 2 014</t>
  </si>
  <si>
    <t>24-11-1971</t>
  </si>
  <si>
    <t>540023448</t>
  </si>
  <si>
    <t>Hj. HAMDIAH</t>
  </si>
  <si>
    <t>S.Ag., M.Pd.I</t>
  </si>
  <si>
    <t>19740805 200604 2 022</t>
  </si>
  <si>
    <t>NEGARA</t>
  </si>
  <si>
    <t>05-08-1974</t>
  </si>
  <si>
    <t>540023993</t>
  </si>
  <si>
    <t>MELI YANTI</t>
  </si>
  <si>
    <t>19770808 200701 2 025</t>
  </si>
  <si>
    <t xml:space="preserve">KAONG </t>
  </si>
  <si>
    <t>08-08-1977</t>
  </si>
  <si>
    <t>540027083</t>
  </si>
  <si>
    <t>62.03. SMPN 3 MUARA UYA KEC. MUARA UYA</t>
  </si>
  <si>
    <t>SAUFI</t>
  </si>
  <si>
    <t>19610908 198403 1 009</t>
  </si>
  <si>
    <t>KUPANG NUNDING</t>
  </si>
  <si>
    <t>131392503</t>
  </si>
  <si>
    <t>D 170929</t>
  </si>
  <si>
    <t>JL BANGKAR MUARA UYA RT. 8</t>
  </si>
  <si>
    <t>081349461329</t>
  </si>
  <si>
    <t>HARISTINA DELTA</t>
  </si>
  <si>
    <t>19720707 200604 2 032</t>
  </si>
  <si>
    <t>540021115</t>
  </si>
  <si>
    <t>UWIE RT 07 RW 02 MUARA UYA</t>
  </si>
  <si>
    <t>081349690582</t>
  </si>
  <si>
    <t>SUTAMI</t>
  </si>
  <si>
    <t>19811102 200604 2 027</t>
  </si>
  <si>
    <t>02-11-1981</t>
  </si>
  <si>
    <t>540023970</t>
  </si>
  <si>
    <t>MUJEZAWATI NUNJIAH</t>
  </si>
  <si>
    <t>19760307 200604 2 014</t>
  </si>
  <si>
    <t>07-03-1976</t>
  </si>
  <si>
    <t>540024347</t>
  </si>
  <si>
    <t>NOOR AIDA FITRIAWATI</t>
  </si>
  <si>
    <t>19741030 200801 2 018</t>
  </si>
  <si>
    <t>GURU MATA PELAJARAN ADMINISTRASI PENDIDIKAN</t>
  </si>
  <si>
    <t>30-10-1974</t>
  </si>
  <si>
    <t>540032694</t>
  </si>
  <si>
    <t>JL. BANGKAR RT.07 NO.22 KEC MUARA UYA</t>
  </si>
  <si>
    <t>081349637198</t>
  </si>
  <si>
    <t>62.04. SMPN 4 MUARA UYA KEC. MUARA UYA</t>
  </si>
  <si>
    <t>SUPIANI</t>
  </si>
  <si>
    <t>19700707 200312 1 011</t>
  </si>
  <si>
    <t>540014166</t>
  </si>
  <si>
    <t>M.043352</t>
  </si>
  <si>
    <t>JL. BANGKAR RAYA RT.01 MUARA UYA</t>
  </si>
  <si>
    <t>085248366175</t>
  </si>
  <si>
    <t>SRINAWATI</t>
  </si>
  <si>
    <t>19790810 200904 2 002</t>
  </si>
  <si>
    <t>HULU RASAU</t>
  </si>
  <si>
    <t>10-08-1979</t>
  </si>
  <si>
    <t>DESA TANTARINGIN RT.04 NO.39 KEC.MUARA HARUS</t>
  </si>
  <si>
    <t>085248487727</t>
  </si>
  <si>
    <t>LAILAN SUPINAH</t>
  </si>
  <si>
    <t>19860209 201001 2 028</t>
  </si>
  <si>
    <t>09-02-1986</t>
  </si>
  <si>
    <t>62.05. SMPN 5 MUARA UYA KEC. MUARA UYA</t>
  </si>
  <si>
    <t>AKHMAD SUKARNI</t>
  </si>
  <si>
    <t>19650105 198810 1 001</t>
  </si>
  <si>
    <t>PASIR</t>
  </si>
  <si>
    <t>05-01-1965</t>
  </si>
  <si>
    <t>131801929</t>
  </si>
  <si>
    <t>E663212</t>
  </si>
  <si>
    <t>MUARA UYA RT 6</t>
  </si>
  <si>
    <t>081348043986</t>
  </si>
  <si>
    <t>MARALUM PASARIBU</t>
  </si>
  <si>
    <t>19680224 200701 1 022</t>
  </si>
  <si>
    <t xml:space="preserve">BULUDURI </t>
  </si>
  <si>
    <t>24-02-1968</t>
  </si>
  <si>
    <t>540027144</t>
  </si>
  <si>
    <t>NORPAH</t>
  </si>
  <si>
    <t>SE, M. Pd</t>
  </si>
  <si>
    <t>19761003 200701 2 011</t>
  </si>
  <si>
    <t xml:space="preserve">JELAPAT BARU </t>
  </si>
  <si>
    <t>03-10-1976</t>
  </si>
  <si>
    <t>540027047</t>
  </si>
  <si>
    <t>HAYATI NUFUS</t>
  </si>
  <si>
    <t>19851101 200804 2 002</t>
  </si>
  <si>
    <t>PENDIDIKAN  MATEMATIKA</t>
  </si>
  <si>
    <t>01-11-1985</t>
  </si>
  <si>
    <t>540032341</t>
  </si>
  <si>
    <t>JL. SURAPATI NO.34 RT 09 TENGKARAU DALAM BARABAI</t>
  </si>
  <si>
    <t>081351885430</t>
  </si>
  <si>
    <t>62.06. SMPN 6 MUARA UYA KEC. MUARA UYA</t>
  </si>
  <si>
    <t>ACHMAD SYAHRANIE</t>
  </si>
  <si>
    <t>19730612 200012 1 003</t>
  </si>
  <si>
    <t>MAGISTER ILMU PENGETAHUAN SOSIAL</t>
  </si>
  <si>
    <t>12-06-1973</t>
  </si>
  <si>
    <t>132277597</t>
  </si>
  <si>
    <t>J 067707</t>
  </si>
  <si>
    <t>SITI JAMIATUL PATIMAH</t>
  </si>
  <si>
    <t>19840711 201101 2 010</t>
  </si>
  <si>
    <t>11-07-1984</t>
  </si>
  <si>
    <t>JL. ANDEN OKA GROGOT</t>
  </si>
  <si>
    <t>085251564370</t>
  </si>
  <si>
    <t>RIZAL HASANNOR</t>
  </si>
  <si>
    <t>19880728 201101 1 004</t>
  </si>
  <si>
    <t>28-07-1988</t>
  </si>
  <si>
    <t>RAKHA PAKAPURAN RT.1 AMUNTAI</t>
  </si>
  <si>
    <t>081933849002</t>
  </si>
  <si>
    <t>RUSMAWATI</t>
  </si>
  <si>
    <t>19790721 200904 2 001</t>
  </si>
  <si>
    <t>GURU  PENDIDIKAN AGAMA ISLAM</t>
  </si>
  <si>
    <t>PUAIN KIWA</t>
  </si>
  <si>
    <t>21-07-1979</t>
  </si>
  <si>
    <t>JL. JEND A. YANI RT.03 NO.18 KEC PUAIN KIWA KEC. TANJUNG</t>
  </si>
  <si>
    <t>085248180596</t>
  </si>
  <si>
    <t>ENY WIDANINGSIH</t>
  </si>
  <si>
    <t>19830810 200904 2 003</t>
  </si>
  <si>
    <t>DEMAK</t>
  </si>
  <si>
    <t>10-08-1983</t>
  </si>
  <si>
    <t>MUARA UYA RT.1 RW.08</t>
  </si>
  <si>
    <t>081390090725</t>
  </si>
  <si>
    <t>H. BASTAMI</t>
  </si>
  <si>
    <t>19640303 198803 1 025</t>
  </si>
  <si>
    <t>03-03-1964</t>
  </si>
  <si>
    <t>131770760</t>
  </si>
  <si>
    <t>E 617295</t>
  </si>
  <si>
    <t>JL LIMAU MANIS TANTA HULU</t>
  </si>
  <si>
    <t>08125051736</t>
  </si>
  <si>
    <t>HAYATUN NUFUS</t>
  </si>
  <si>
    <t>19780529 200604 2 010</t>
  </si>
  <si>
    <t>29-05-1978</t>
  </si>
  <si>
    <t>540024343</t>
  </si>
  <si>
    <t>FITRATUL AHDIAH</t>
  </si>
  <si>
    <t>19880123 201101 2 011</t>
  </si>
  <si>
    <t>MANDINTANG</t>
  </si>
  <si>
    <t>23-01-1988</t>
  </si>
  <si>
    <t>MANDINGIN HST</t>
  </si>
  <si>
    <t>085345304503</t>
  </si>
  <si>
    <t>62.08. SMPN 8 MUARA UYA KEC. MUARA UYA</t>
  </si>
  <si>
    <t>ENDANG KARSUTIONO</t>
  </si>
  <si>
    <t>19670418 199412 1 001</t>
  </si>
  <si>
    <t>INDRAMAYU</t>
  </si>
  <si>
    <t>18-04-1967</t>
  </si>
  <si>
    <t>132108499</t>
  </si>
  <si>
    <t>K.046133</t>
  </si>
  <si>
    <t>KOMP.ASABRI NO.74 RT.2 WAYAU KEC.TANJUNG</t>
  </si>
  <si>
    <t>085651367454</t>
  </si>
  <si>
    <t>MUHAMMAD SALEH</t>
  </si>
  <si>
    <t>19861224 201101 1 007</t>
  </si>
  <si>
    <t>24-12-1986</t>
  </si>
  <si>
    <t>JL. CENDRAWASIH BJM</t>
  </si>
  <si>
    <t>081952766079</t>
  </si>
  <si>
    <t>JUMARIATI NORSAH</t>
  </si>
  <si>
    <t>198503172019032011</t>
  </si>
  <si>
    <t>GURU PENDIDIKAN IPA</t>
  </si>
  <si>
    <t>62.09. SMPN 9 MUARA UYA KEC. MUARA UYA</t>
  </si>
  <si>
    <t>H BAIHAKI</t>
  </si>
  <si>
    <t>19620203 198412 1 005</t>
  </si>
  <si>
    <t>TITIAN TARAS (HSS)</t>
  </si>
  <si>
    <t>03-02-1962</t>
  </si>
  <si>
    <t>131423279</t>
  </si>
  <si>
    <t>D 377611</t>
  </si>
  <si>
    <t>JL PENGHIJAUAN DESA JARO RT 06 NO 10 KEC JARO</t>
  </si>
  <si>
    <t>KHAIRUNISA</t>
  </si>
  <si>
    <t>19860413 201101 2 012</t>
  </si>
  <si>
    <t>MANGKUSIP HILIR</t>
  </si>
  <si>
    <t>13-04-1986</t>
  </si>
  <si>
    <t>MANGKUSIP RT. 05 NO.24 KEC. TANTA</t>
  </si>
  <si>
    <t>085251645535</t>
  </si>
  <si>
    <t>ABDUL MUIZ</t>
  </si>
  <si>
    <t>19890313 201101 1 006</t>
  </si>
  <si>
    <t>TAMBANGAN</t>
  </si>
  <si>
    <t>13-03-1989</t>
  </si>
  <si>
    <t>DAHA SELATAN HSS</t>
  </si>
  <si>
    <t>085951124342</t>
  </si>
  <si>
    <t>63.01. SMPN 1 JARO KEC. JARO</t>
  </si>
  <si>
    <t>NOOR EFFENDI</t>
  </si>
  <si>
    <t>19730123 200012 1 003</t>
  </si>
  <si>
    <t>23-01-1973</t>
  </si>
  <si>
    <t>132278281</t>
  </si>
  <si>
    <t>K 007461</t>
  </si>
  <si>
    <t>MUHDI</t>
  </si>
  <si>
    <t>19620705 198703 1 017</t>
  </si>
  <si>
    <t>PAMARANGAN KIWA</t>
  </si>
  <si>
    <t>05-07-1962</t>
  </si>
  <si>
    <t>131697566</t>
  </si>
  <si>
    <t>E 454282</t>
  </si>
  <si>
    <t>JL TIMBUK BAHALANG DESA JARO RT 08 KEC JARO</t>
  </si>
  <si>
    <t>H TAMRIN</t>
  </si>
  <si>
    <t>19600507 198412 1 006</t>
  </si>
  <si>
    <t>131423493</t>
  </si>
  <si>
    <t>D  377610</t>
  </si>
  <si>
    <t>JARO RT 01 NO 10 KEC JARO</t>
  </si>
  <si>
    <t>ARBAINAH</t>
  </si>
  <si>
    <t>19690706 200701 2 026</t>
  </si>
  <si>
    <t xml:space="preserve">MUARA BARUH </t>
  </si>
  <si>
    <t>06-07-1969</t>
  </si>
  <si>
    <t>540026836</t>
  </si>
  <si>
    <t>ISNA FARIDA</t>
  </si>
  <si>
    <t>19680407 200701 2 037</t>
  </si>
  <si>
    <t>PENDIDIKAN SAINS</t>
  </si>
  <si>
    <t>07-04-1968</t>
  </si>
  <si>
    <t>540026973</t>
  </si>
  <si>
    <t>DITA RISWATI</t>
  </si>
  <si>
    <t>19830315 201001 2 025</t>
  </si>
  <si>
    <t>15-03-1983</t>
  </si>
  <si>
    <t>IRNAWATI</t>
  </si>
  <si>
    <t>19820306 201001 2 033</t>
  </si>
  <si>
    <t>NAMUN</t>
  </si>
  <si>
    <t>06-03-1982</t>
  </si>
  <si>
    <t>NORLATIFAH ARIANI</t>
  </si>
  <si>
    <t>19861027 201101 2 024</t>
  </si>
  <si>
    <t>GURU PPKN</t>
  </si>
  <si>
    <t>27-10-1986</t>
  </si>
  <si>
    <t>DESA MASINTAN RT.02 NO.14 KEC. KELUA</t>
  </si>
  <si>
    <t>087716439501</t>
  </si>
  <si>
    <t>SUPRIADI</t>
  </si>
  <si>
    <t>19820408 201408 1 003</t>
  </si>
  <si>
    <t>S-1/A-IV PENDIDIKAN BAHASA ARAB</t>
  </si>
  <si>
    <t>08-04-1982</t>
  </si>
  <si>
    <t>NALUI RT. 7 KEC. JARO</t>
  </si>
  <si>
    <t>085231908558</t>
  </si>
  <si>
    <t>, ST</t>
  </si>
  <si>
    <t>19740805 201408 2 003</t>
  </si>
  <si>
    <t xml:space="preserve"> TEKNIK SIPIL</t>
  </si>
  <si>
    <t>JARO RT. 2 KEC. JARO</t>
  </si>
  <si>
    <t>08125128774</t>
  </si>
  <si>
    <t>63.02. SMPN 2 JARO KEC. JARO</t>
  </si>
  <si>
    <t>ABDUL RASYID</t>
  </si>
  <si>
    <t>19660323 198803 1 013</t>
  </si>
  <si>
    <t>23-03-1966</t>
  </si>
  <si>
    <t>131765957</t>
  </si>
  <si>
    <t>E  922278</t>
  </si>
  <si>
    <t>JARO RT 2 RW 1 KEC JARO</t>
  </si>
  <si>
    <t>085249330179</t>
  </si>
  <si>
    <t>SITI MUTHMAINNAH</t>
  </si>
  <si>
    <t>19760519 200801 2 009</t>
  </si>
  <si>
    <t>PENDIDIKAN EKONOMI/A-IV</t>
  </si>
  <si>
    <t>19-05-1976</t>
  </si>
  <si>
    <t>540032691</t>
  </si>
  <si>
    <t>JL. A.YANI MUNGKUR PINUS RT.15 KEC. JARO</t>
  </si>
  <si>
    <t>085251826045/081349374536</t>
  </si>
  <si>
    <t>ARBAIN</t>
  </si>
  <si>
    <t>19730606 200701 1 024</t>
  </si>
  <si>
    <t xml:space="preserve">S1/A.IV PAI </t>
  </si>
  <si>
    <t xml:space="preserve">JARO </t>
  </si>
  <si>
    <t>06-06-1973</t>
  </si>
  <si>
    <t>540027098</t>
  </si>
  <si>
    <t>NOR HAKIM</t>
  </si>
  <si>
    <t>19770901 200604 1 014</t>
  </si>
  <si>
    <t>01-09-1977</t>
  </si>
  <si>
    <t>540024351</t>
  </si>
  <si>
    <t>ERMINA IRAWATI</t>
  </si>
  <si>
    <t>19850505 200904 2 008</t>
  </si>
  <si>
    <t>LUMBANG</t>
  </si>
  <si>
    <t>05-05-1985</t>
  </si>
  <si>
    <t>JL. IR.PHM.NOOR DESA SOLAN KEC. JARO</t>
  </si>
  <si>
    <t>MUTODIN</t>
  </si>
  <si>
    <t>19680729 200604 2 007</t>
  </si>
  <si>
    <t>29-07-1968</t>
  </si>
  <si>
    <t>540024003</t>
  </si>
  <si>
    <t>JL. ANGGREK II NO.45  RT.005 PEMBATAAN KEC. MURUNG PUDAK</t>
  </si>
  <si>
    <t>ENI LESTARI</t>
  </si>
  <si>
    <t>198508142019032017</t>
  </si>
  <si>
    <t>14 - 08 - 1985</t>
  </si>
  <si>
    <t>DEWI FEBRIANA</t>
  </si>
  <si>
    <t>198802222019032010</t>
  </si>
  <si>
    <t>22 - 02 - 1988</t>
  </si>
  <si>
    <t>63.03. SMPN 3 JARO KEC. JARO</t>
  </si>
  <si>
    <t>SISMAN</t>
  </si>
  <si>
    <t>19641025 198412 1 002</t>
  </si>
  <si>
    <t>25-10-1964</t>
  </si>
  <si>
    <t>131423476</t>
  </si>
  <si>
    <t>D.406919</t>
  </si>
  <si>
    <t>JL KAMPUNG JAWA RT 13 NO 2 KEC JARO</t>
  </si>
  <si>
    <t>TUTI PURWANTI</t>
  </si>
  <si>
    <t>19760721 200501 2 012</t>
  </si>
  <si>
    <t>GARAGATA</t>
  </si>
  <si>
    <t>21-07-1976</t>
  </si>
  <si>
    <t>540014917</t>
  </si>
  <si>
    <t>M 153624</t>
  </si>
  <si>
    <t>DESA GARAGATA RT 7 RW 4 KEC JARO</t>
  </si>
  <si>
    <t>SRI WINDARTI</t>
  </si>
  <si>
    <t>S,Pd</t>
  </si>
  <si>
    <t>19820704 200804 2 004</t>
  </si>
  <si>
    <t>BOYOLALI</t>
  </si>
  <si>
    <t>04-07-1982</t>
  </si>
  <si>
    <t>540032327</t>
  </si>
  <si>
    <t>JL. A. YANI NO. 41 RT.06 JANGKUNG</t>
  </si>
  <si>
    <t>081329020567</t>
  </si>
  <si>
    <t>ISMIYATUN</t>
  </si>
  <si>
    <t>19810214 200904 2 001</t>
  </si>
  <si>
    <t>PENDIDIKAN BAHASA DAN SASTRA ARAB/AKTA IV</t>
  </si>
  <si>
    <t>SURAKARTA</t>
  </si>
  <si>
    <t>14-02-1981</t>
  </si>
  <si>
    <t>JL. IRIGASI DESA LANUI RT.06 KEC.JARO</t>
  </si>
  <si>
    <t>085229547897</t>
  </si>
  <si>
    <t>MUSLIKAH</t>
  </si>
  <si>
    <t>199004242019032017</t>
  </si>
  <si>
    <t>PATI</t>
  </si>
  <si>
    <t>24 - 04 - 1990</t>
  </si>
  <si>
    <t>TAUFIK AKBAR</t>
  </si>
  <si>
    <t>19830127 201001 1 016</t>
  </si>
  <si>
    <t>SAMARINDA</t>
  </si>
  <si>
    <t>27-01-1983</t>
  </si>
  <si>
    <t>64.01. SDN MAHE SEBERANG KEC. TANJUNG</t>
  </si>
  <si>
    <t>SUMARSONO</t>
  </si>
  <si>
    <t>19660913 198804 1 004</t>
  </si>
  <si>
    <t>SRAGEN</t>
  </si>
  <si>
    <t>13-09-1966</t>
  </si>
  <si>
    <t>131739622</t>
  </si>
  <si>
    <t>E  693200</t>
  </si>
  <si>
    <t>MAHE SEBERANG NO. 8 RT. 1  KEC TANJUNG</t>
  </si>
  <si>
    <t>H MAHDANI</t>
  </si>
  <si>
    <t>19660526 198703 1 009</t>
  </si>
  <si>
    <t>GURU KELAS SEKOLAH DASAR</t>
  </si>
  <si>
    <t>26-05-1966</t>
  </si>
  <si>
    <t>131691360</t>
  </si>
  <si>
    <t>E 479475</t>
  </si>
  <si>
    <t>JL. BASUKI RAHMAT RT. III RW. 3 DESA JUAI KEC. TANJUNG</t>
  </si>
  <si>
    <t>05262701459</t>
  </si>
  <si>
    <t>ABDUL WAHID</t>
  </si>
  <si>
    <t>19740615 200701 1 014</t>
  </si>
  <si>
    <t>15-06-1974</t>
  </si>
  <si>
    <t>540027090</t>
  </si>
  <si>
    <t>PUDAK SETEGAL KELUA</t>
  </si>
  <si>
    <t>IRMA DAHLIANI</t>
  </si>
  <si>
    <t>19720804 200501 2 013</t>
  </si>
  <si>
    <t>04-08-1972</t>
  </si>
  <si>
    <t>540015018</t>
  </si>
  <si>
    <t>M 098285</t>
  </si>
  <si>
    <t>MAHE SEBERANG RT. 1 KEC. TANJUNG</t>
  </si>
  <si>
    <t>RAIHATUN NISA</t>
  </si>
  <si>
    <t>19840504 201408 2 007</t>
  </si>
  <si>
    <t>S-1 PENDIDIKAN GURU SEKOLAH DASAR (PGSD)</t>
  </si>
  <si>
    <t>04-05-1984</t>
  </si>
  <si>
    <t>JL.JEND.BASUKI RAHMAD RT.05 HIKUN</t>
  </si>
  <si>
    <t>082352101340</t>
  </si>
  <si>
    <t>NORLIADI</t>
  </si>
  <si>
    <t>19720605 201408 1 002</t>
  </si>
  <si>
    <t>PENGATUR MUDA TINGKAT I</t>
  </si>
  <si>
    <t>GURU PERTAMA, II/b</t>
  </si>
  <si>
    <t>05-06-1972</t>
  </si>
  <si>
    <t>JL.BASUKI RAHMAT KM.17 MAHE SEBERANG</t>
  </si>
  <si>
    <t>085350577420</t>
  </si>
  <si>
    <t>64.02. SDN GARUNGGUNG KEC. TANJUNG</t>
  </si>
  <si>
    <t>RETNA SURGIANI</t>
  </si>
  <si>
    <t>19650929 198503 2 009</t>
  </si>
  <si>
    <t>29-09-1965</t>
  </si>
  <si>
    <t>131339438</t>
  </si>
  <si>
    <t>D839371</t>
  </si>
  <si>
    <t>DESA KITANG RT 1 KEC TANJUNG</t>
  </si>
  <si>
    <t>FAKHRIYAL LUTFI</t>
  </si>
  <si>
    <t>S.Pd.I, S.Pd</t>
  </si>
  <si>
    <t>19800525 200701 2 018</t>
  </si>
  <si>
    <t>NAWIN HILIR</t>
  </si>
  <si>
    <t>25-05-1980</t>
  </si>
  <si>
    <t>540027024</t>
  </si>
  <si>
    <t>KORNIAWATI</t>
  </si>
  <si>
    <t>19860821 201408 2 001</t>
  </si>
  <si>
    <t>S-1 PENDIDIKAN GURU KELAS SEKOLAH DASAR</t>
  </si>
  <si>
    <t>2013</t>
  </si>
  <si>
    <t>21-08-1986</t>
  </si>
  <si>
    <t>JL.BASUKI RAHMAT DS WAYAU RT.08</t>
  </si>
  <si>
    <t>081251021366</t>
  </si>
  <si>
    <t>ANWAR HADI</t>
  </si>
  <si>
    <t>A.Ma.Pd.OR</t>
  </si>
  <si>
    <t>19670615 201408 1 002</t>
  </si>
  <si>
    <t>D-II PENJASKES OLAHRAGA</t>
  </si>
  <si>
    <t>15-06-1967</t>
  </si>
  <si>
    <t>MAHE PASAR RT.02 KEC.HARUAI</t>
  </si>
  <si>
    <t>081251524032</t>
  </si>
  <si>
    <t>64.03. SDN SIDOREJO KEC. TANJUNG</t>
  </si>
  <si>
    <t>H. BASERAN</t>
  </si>
  <si>
    <t>S. Pd.</t>
  </si>
  <si>
    <t>19670204 199203 1 006</t>
  </si>
  <si>
    <t>PENDIDIKAN GURU KELAS SEKOLAH DASAR</t>
  </si>
  <si>
    <t>04-02-1967</t>
  </si>
  <si>
    <t>132001005</t>
  </si>
  <si>
    <t>F 415373</t>
  </si>
  <si>
    <t>JL. JENDRAL BASUKI RAHMAT DESA WAYAU RT 07 KEC TANJUNG</t>
  </si>
  <si>
    <t>HAPIPAH</t>
  </si>
  <si>
    <t>19660402 200701 2 019</t>
  </si>
  <si>
    <t>S1/A.IV PEND. AGAMA ISLAM</t>
  </si>
  <si>
    <t>540026888</t>
  </si>
  <si>
    <t>SRI KUSTANTI</t>
  </si>
  <si>
    <t>S. Pd. SD</t>
  </si>
  <si>
    <t>19710907 200501 2 015</t>
  </si>
  <si>
    <t>PELEIHARI</t>
  </si>
  <si>
    <t>07-09-1971</t>
  </si>
  <si>
    <t>540014996</t>
  </si>
  <si>
    <t>M 098318</t>
  </si>
  <si>
    <t>JL. BELLY NO.31 RT.08 KEL. HIKUN KEC TANJUNG</t>
  </si>
  <si>
    <t>081351029549</t>
  </si>
  <si>
    <t>SYAHRUDIN</t>
  </si>
  <si>
    <t>19690906 200701 1 030</t>
  </si>
  <si>
    <t>BURUM</t>
  </si>
  <si>
    <t>06-09-1969</t>
  </si>
  <si>
    <t>540027135</t>
  </si>
  <si>
    <t>LISNAWITA</t>
  </si>
  <si>
    <t>19800308 201001 2 015</t>
  </si>
  <si>
    <t>08-03-1980</t>
  </si>
  <si>
    <t>ANI ARIATI</t>
  </si>
  <si>
    <t>, S.Pd.SD</t>
  </si>
  <si>
    <t>19840626 201408 2 003</t>
  </si>
  <si>
    <t>26-06-1984</t>
  </si>
  <si>
    <t>JL.JEND.BASUKI RAHMAT WAYAU RT.08</t>
  </si>
  <si>
    <t>64.04. SDN TABING SIRING KEC. TANJUNG</t>
  </si>
  <si>
    <t>DIANA SUPITA</t>
  </si>
  <si>
    <t>19850919 200501 2 002</t>
  </si>
  <si>
    <t>19-09-1985</t>
  </si>
  <si>
    <t>540015009</t>
  </si>
  <si>
    <t>M 100257</t>
  </si>
  <si>
    <t>JL. BASUKI RAHMAT RT. 4 KEL. HIKUN TANJUNG</t>
  </si>
  <si>
    <t>0526 2022351</t>
  </si>
  <si>
    <t>NUNIK EKOWATI</t>
  </si>
  <si>
    <t>19850420 201402 2 002</t>
  </si>
  <si>
    <t>PENDIDIKAN GURU SEKOLAH DASAR (PGSD)</t>
  </si>
  <si>
    <t>20-04-1985</t>
  </si>
  <si>
    <t>JL. ANGGREK 2 NO 22 PEMBATAAN RT.05</t>
  </si>
  <si>
    <t>081232773393</t>
  </si>
  <si>
    <t>SARIATI</t>
  </si>
  <si>
    <t>S.Pd. I</t>
  </si>
  <si>
    <t>19690421 200701 2 023</t>
  </si>
  <si>
    <t>GARUNGGUNG</t>
  </si>
  <si>
    <t>21-04-1969</t>
  </si>
  <si>
    <t>540026859</t>
  </si>
  <si>
    <t>JURIDA</t>
  </si>
  <si>
    <t>19841109 201001 2 025</t>
  </si>
  <si>
    <t>TABING SIRING</t>
  </si>
  <si>
    <t>09-11-1984</t>
  </si>
  <si>
    <t>MAHYATI</t>
  </si>
  <si>
    <t>19640727 201408 2 002</t>
  </si>
  <si>
    <t>BANJARNEGARA</t>
  </si>
  <si>
    <t>27-07-1964</t>
  </si>
  <si>
    <t>GANG SERUMPUN TANJUNG</t>
  </si>
  <si>
    <t>64.05. SDN PANGI KEC. TANJUNG</t>
  </si>
  <si>
    <t>ARNI SUKISWATI</t>
  </si>
  <si>
    <t>19631102 198406 2 001</t>
  </si>
  <si>
    <t>02-11-1963</t>
  </si>
  <si>
    <t>131205630</t>
  </si>
  <si>
    <t>D 348984</t>
  </si>
  <si>
    <t>RT 3 RW 1 MASINGAI I KEC UPAU KAB TABALONG</t>
  </si>
  <si>
    <t>ALIANSYAH</t>
  </si>
  <si>
    <t>19750515 201001 1 023</t>
  </si>
  <si>
    <t>PENDIDIKAN JASMANI, KESEHATAN DAN REKREASI</t>
  </si>
  <si>
    <t>RATNA</t>
  </si>
  <si>
    <t>19840505 201408 2 003</t>
  </si>
  <si>
    <t>05-05-1984</t>
  </si>
  <si>
    <t>PANGI RT.05 DESA GARUNGGUNG</t>
  </si>
  <si>
    <t>64.06. SDN 1 KALAHANG KEC. TANJUNG</t>
  </si>
  <si>
    <t>SUKANDAR</t>
  </si>
  <si>
    <t>19630414 198406 1 002</t>
  </si>
  <si>
    <t>JEMBER</t>
  </si>
  <si>
    <t>14-04-1963</t>
  </si>
  <si>
    <t>131205640</t>
  </si>
  <si>
    <t>D 300337</t>
  </si>
  <si>
    <t>JL IRIGASI NO 7 DESA NALUI RT 1 KEC JARO</t>
  </si>
  <si>
    <t>Hj. NANA HARTATI</t>
  </si>
  <si>
    <t>19690402 199506 2 001</t>
  </si>
  <si>
    <t>02-04-1969</t>
  </si>
  <si>
    <t>132112683</t>
  </si>
  <si>
    <t>J 069042</t>
  </si>
  <si>
    <t>JL B RAHMAT HIKUN RT 04 NO 80 KEC TANJUNG TABALONG</t>
  </si>
  <si>
    <t>05262023949</t>
  </si>
  <si>
    <t>Hj. ERNAWATI</t>
  </si>
  <si>
    <t>19650531 199403 2 007</t>
  </si>
  <si>
    <t>31-05-1965</t>
  </si>
  <si>
    <t>132078983</t>
  </si>
  <si>
    <t>G 131145</t>
  </si>
  <si>
    <t>PAJAR BARU RT. 17 BATAMAN MURUNG PUDAK</t>
  </si>
  <si>
    <t>SABTIA NALELU</t>
  </si>
  <si>
    <t>19810919 200604 2 013</t>
  </si>
  <si>
    <t>HAUS</t>
  </si>
  <si>
    <t>19-09-1981</t>
  </si>
  <si>
    <t>540019554</t>
  </si>
  <si>
    <t>WARUKIN RT 08 TANTA</t>
  </si>
  <si>
    <t>081349248742</t>
  </si>
  <si>
    <t>JUBAIDAH</t>
  </si>
  <si>
    <t>19810602 201408 2 002</t>
  </si>
  <si>
    <t>02-06-1981</t>
  </si>
  <si>
    <t>DS WAYAU RT04 TANJUNG</t>
  </si>
  <si>
    <t>64.07. SDN 2 KALAHANG KEC. TANJUNG</t>
  </si>
  <si>
    <t>ABDUL GHANI</t>
  </si>
  <si>
    <t>19630225 198804 1 001</t>
  </si>
  <si>
    <t>25-02-1963</t>
  </si>
  <si>
    <t>131739628</t>
  </si>
  <si>
    <t>E 601144</t>
  </si>
  <si>
    <t>DESA WAYAU RT. I TANJUNG</t>
  </si>
  <si>
    <t>081348414438</t>
  </si>
  <si>
    <t>RUSLINA</t>
  </si>
  <si>
    <t>19630405 198406 2 002</t>
  </si>
  <si>
    <t>05-04-1963</t>
  </si>
  <si>
    <t>131205594</t>
  </si>
  <si>
    <t>D 348986</t>
  </si>
  <si>
    <t>JL. BASUKI RAHMAT DESA KALAHANG RT 01 TANJUNG</t>
  </si>
  <si>
    <t>Hj. FAHRIAH</t>
  </si>
  <si>
    <t>S.Pd. SD</t>
  </si>
  <si>
    <t>19640321 199007 2 001</t>
  </si>
  <si>
    <t>21-03-1964</t>
  </si>
  <si>
    <t>131920927</t>
  </si>
  <si>
    <t>J.068518</t>
  </si>
  <si>
    <t>PANGERAN MUHAMAD NOR MABUUN RT. 7 MURUNG PUDAK</t>
  </si>
  <si>
    <t>LATIFAH</t>
  </si>
  <si>
    <t>19700807 199302 2 003</t>
  </si>
  <si>
    <t xml:space="preserve"> PENDIDIKAN JASMANI, KESEHATAN, DAN REKREASI</t>
  </si>
  <si>
    <t>AYUNG, HST</t>
  </si>
  <si>
    <t>07-08-1970</t>
  </si>
  <si>
    <t>132032698</t>
  </si>
  <si>
    <t>G.301138</t>
  </si>
  <si>
    <t>DESA HIKUN RT 07 TANJUNG</t>
  </si>
  <si>
    <t>HADERATI RATUSIAH</t>
  </si>
  <si>
    <t>19700817 199703 2 013</t>
  </si>
  <si>
    <t>17-08-1970</t>
  </si>
  <si>
    <t>132175854</t>
  </si>
  <si>
    <t>J.068517</t>
  </si>
  <si>
    <t>WAYAU RT 2 KEC TANJUNG KAB TABALONG</t>
  </si>
  <si>
    <t>YUNITA NORHALISA</t>
  </si>
  <si>
    <t>19840725 200501 2 002</t>
  </si>
  <si>
    <t>MAHE PASAR</t>
  </si>
  <si>
    <t>25-07-1984</t>
  </si>
  <si>
    <t>540014998</t>
  </si>
  <si>
    <t>M 098337</t>
  </si>
  <si>
    <t>JL. BASUKI RAHMAT RT. 12A KEC. TANJUNG</t>
  </si>
  <si>
    <t>SITI NORSAIDAH</t>
  </si>
  <si>
    <t>19870701 201001 2 020</t>
  </si>
  <si>
    <t>01-07-1987</t>
  </si>
  <si>
    <t>LAMSIAR</t>
  </si>
  <si>
    <t>19761213 201408 2 003</t>
  </si>
  <si>
    <t>13-12-1976</t>
  </si>
  <si>
    <t>JL.JEND BASUKI RAHMAD RT.3 WAYAU</t>
  </si>
  <si>
    <t>081348249986</t>
  </si>
  <si>
    <t>64.08. SDN 1 WAYAU KEC. TANJUNG</t>
  </si>
  <si>
    <t>H MUHAMMAD RAFIE</t>
  </si>
  <si>
    <t>S.Pd.</t>
  </si>
  <si>
    <t>19611002 198406 1 002</t>
  </si>
  <si>
    <t>PENDIDIKAN GURU KELAS</t>
  </si>
  <si>
    <t>HALONG</t>
  </si>
  <si>
    <t>02-10-1961</t>
  </si>
  <si>
    <t>131205631</t>
  </si>
  <si>
    <t>D 301689</t>
  </si>
  <si>
    <t>JL. JEND. BASUKI RAHMAD DESA KITANG RT 02 28 KEC TANJUNG 71513</t>
  </si>
  <si>
    <t>Hj. ELSIANA SUNIATI</t>
  </si>
  <si>
    <t>19661116 198608 2 002</t>
  </si>
  <si>
    <t>16-11-1966</t>
  </si>
  <si>
    <t>131525020</t>
  </si>
  <si>
    <t>E 335885</t>
  </si>
  <si>
    <t>JL. BASUKI RAHMAT RT 9 NO. 43 WAYAU</t>
  </si>
  <si>
    <t>RUSDIAWATI</t>
  </si>
  <si>
    <t>19670919 198804 2 003</t>
  </si>
  <si>
    <t>PENDIDIKAN JASMANI KESEHATAN DAN REKREASI</t>
  </si>
  <si>
    <t>19-09-1967</t>
  </si>
  <si>
    <t>131740363</t>
  </si>
  <si>
    <t>E 694143</t>
  </si>
  <si>
    <t>JL. PUTRI ZALEHA RT 04 NO.110 TANJUNG</t>
  </si>
  <si>
    <t>NOOR ASMAH</t>
  </si>
  <si>
    <t>19680505 198804 2 001</t>
  </si>
  <si>
    <t>05-05-1968</t>
  </si>
  <si>
    <t>131739683</t>
  </si>
  <si>
    <t>E 592722</t>
  </si>
  <si>
    <t>JL.BASUKI RAHMAT RT.12A NO 67 KEL. TANJUNG</t>
  </si>
  <si>
    <t>Hj. SITI JAINAP</t>
  </si>
  <si>
    <t>19680201 198911 2 002</t>
  </si>
  <si>
    <t>01-02-1968</t>
  </si>
  <si>
    <t>131777789</t>
  </si>
  <si>
    <t>F 412301</t>
  </si>
  <si>
    <t>JL BASUKI RAHMAT WAYAU RT 08 KEC. TANJUNG</t>
  </si>
  <si>
    <t>05262022857</t>
  </si>
  <si>
    <t>19800707 201408 2 007</t>
  </si>
  <si>
    <t>07-07-1980</t>
  </si>
  <si>
    <t>JL.BASUKI RAHMAT RT.08 WAYAU KEC.TANJUNG</t>
  </si>
  <si>
    <t>085250273250</t>
  </si>
  <si>
    <t>64.09. SDN 2 WAYAU KEC. TANJUNG</t>
  </si>
  <si>
    <t>Hj. MASRINI</t>
  </si>
  <si>
    <t>19680102 199703 2 004</t>
  </si>
  <si>
    <t>02-01-1968</t>
  </si>
  <si>
    <t>132175857</t>
  </si>
  <si>
    <t>J 067368</t>
  </si>
  <si>
    <t>JL. JENDRAL BASUKI RAHMAT DESA WAYAU RT 07 KEC TANJUNG 71513</t>
  </si>
  <si>
    <t>AHMAD HAIRI</t>
  </si>
  <si>
    <t>19640504 198406 1 001</t>
  </si>
  <si>
    <t>04-05-1964</t>
  </si>
  <si>
    <t>131205595</t>
  </si>
  <si>
    <t>D 455028</t>
  </si>
  <si>
    <t>JL B RAHMAT DS WAYAU RT 8NO 43. KEC. TANJUNG</t>
  </si>
  <si>
    <t>NURIANSYAH</t>
  </si>
  <si>
    <t>19670304 198804 1 001</t>
  </si>
  <si>
    <t>04-03-1967</t>
  </si>
  <si>
    <t>131739637</t>
  </si>
  <si>
    <t>E 601145</t>
  </si>
  <si>
    <t>JL BASUKI RAHMAT S WAYAU RT 7 KEC. TANJUNG</t>
  </si>
  <si>
    <t>05262707827</t>
  </si>
  <si>
    <t>MUZAINAH</t>
  </si>
  <si>
    <t>19780213 200604 2 016</t>
  </si>
  <si>
    <t>13-02-1978</t>
  </si>
  <si>
    <t>540023982</t>
  </si>
  <si>
    <t>SITI JANIAH</t>
  </si>
  <si>
    <t>19701026 200604 2 008</t>
  </si>
  <si>
    <t>26-10-1970</t>
  </si>
  <si>
    <t>540024118</t>
  </si>
  <si>
    <t>64.10. SDN KAMBITIN KEC. TANJUNG</t>
  </si>
  <si>
    <t>SYARBANI</t>
  </si>
  <si>
    <t>19660212 199103 1 015</t>
  </si>
  <si>
    <t>12-02-1966</t>
  </si>
  <si>
    <t>131960224</t>
  </si>
  <si>
    <t>G 110147</t>
  </si>
  <si>
    <t>PASAR BARU KAPAR RT 11 NO 46 MURUNG PUDAK</t>
  </si>
  <si>
    <t>05262707792</t>
  </si>
  <si>
    <t>SURYATI</t>
  </si>
  <si>
    <t>19660512 198608 2 007</t>
  </si>
  <si>
    <t>LAMPUNG</t>
  </si>
  <si>
    <t>12-05-1966</t>
  </si>
  <si>
    <t>131525007</t>
  </si>
  <si>
    <t>E 358081</t>
  </si>
  <si>
    <t>DS KAMBITAN RT 3 RW 1 TANJUNG</t>
  </si>
  <si>
    <t>05262707527</t>
  </si>
  <si>
    <t>ERLINDA SARI</t>
  </si>
  <si>
    <t>19880320 201101 2 009</t>
  </si>
  <si>
    <t>20-03-1988</t>
  </si>
  <si>
    <t>JL. JEND. BASUKI RAHMAD NO. 32.RT. 5 HIKUN</t>
  </si>
  <si>
    <t>085348026760</t>
  </si>
  <si>
    <t>SUWANDININGRAT</t>
  </si>
  <si>
    <t>19681020 200801 1 006</t>
  </si>
  <si>
    <t>PARINGIN KAB HULU SUNGAI UTARA</t>
  </si>
  <si>
    <t>20-10-1968</t>
  </si>
  <si>
    <t>540032732</t>
  </si>
  <si>
    <t>KAMBITIN RT.01 NO.18 DESA KAMBITIN KEC. TANJUNG</t>
  </si>
  <si>
    <t>085251187249</t>
  </si>
  <si>
    <t>64.11. SDN 1.2 KAMBITIN KEC. TANJUNG</t>
  </si>
  <si>
    <t>AMRULLAH</t>
  </si>
  <si>
    <t>19670803 199111 1 001</t>
  </si>
  <si>
    <t>03-08-1967</t>
  </si>
  <si>
    <t>131939975</t>
  </si>
  <si>
    <t>F 370199</t>
  </si>
  <si>
    <t>JL. BASUKI RAHMAT KEL AGUNG RT 2  NO 11</t>
  </si>
  <si>
    <t>05262023802</t>
  </si>
  <si>
    <t>SANAINAH</t>
  </si>
  <si>
    <t>19670829 199211 2 002</t>
  </si>
  <si>
    <t>29-08-1967</t>
  </si>
  <si>
    <t>131987464</t>
  </si>
  <si>
    <t>G 432198</t>
  </si>
  <si>
    <t>JL JERUK RT18 RW. IV KAMBITIN RAYA TANJUNG</t>
  </si>
  <si>
    <t>08134628681</t>
  </si>
  <si>
    <t>Hj. N. SOLIHAH</t>
  </si>
  <si>
    <t>19631010 198503 2 022</t>
  </si>
  <si>
    <t>01-03-2006</t>
  </si>
  <si>
    <t>KERTAJAGA</t>
  </si>
  <si>
    <t>10-10-1963</t>
  </si>
  <si>
    <t>131379665</t>
  </si>
  <si>
    <t>D 435096</t>
  </si>
  <si>
    <t>RT 5 RW 2 DESA KAMBITIN RAYA KEC TANJUNG</t>
  </si>
  <si>
    <t>PAHRIAH</t>
  </si>
  <si>
    <t>19660415 199211 2 001</t>
  </si>
  <si>
    <t>15-04-1966</t>
  </si>
  <si>
    <t>131987468</t>
  </si>
  <si>
    <t>J 015190</t>
  </si>
  <si>
    <t>KAMBITIN RAYA RT 18 RW 04 DESA KAMBITAN KEC TANJUNG 71513</t>
  </si>
  <si>
    <t>YUNIAR RITA HERAWATI</t>
  </si>
  <si>
    <t>19700615 199203 2 010</t>
  </si>
  <si>
    <t>PROBOLINGGO</t>
  </si>
  <si>
    <t>15-06-1970</t>
  </si>
  <si>
    <t>131987668</t>
  </si>
  <si>
    <t>G 086368</t>
  </si>
  <si>
    <t>KAMBITIN RAYA RT 12 RW 3 KEC TANJUNG</t>
  </si>
  <si>
    <t>SRI NORMAWATI S.</t>
  </si>
  <si>
    <t>19740710 199605 2 002</t>
  </si>
  <si>
    <t>10-07-1974</t>
  </si>
  <si>
    <t>132152800</t>
  </si>
  <si>
    <t>G 432199</t>
  </si>
  <si>
    <t>JL JERUK RT 18 KAMBITIN RAYA RW. 4 KEC. TANJUNG</t>
  </si>
  <si>
    <t>A. BAIHAQI</t>
  </si>
  <si>
    <t>19731010 200701 1 025</t>
  </si>
  <si>
    <t xml:space="preserve">AMUNTAI </t>
  </si>
  <si>
    <t>10-10-1973</t>
  </si>
  <si>
    <t>540027096</t>
  </si>
  <si>
    <t>EVI ERVIANI</t>
  </si>
  <si>
    <t>19831009 200501 2 004</t>
  </si>
  <si>
    <t>TAMAYANG</t>
  </si>
  <si>
    <t>09-10-1983</t>
  </si>
  <si>
    <t>540015005</t>
  </si>
  <si>
    <t>JL TANJUNG SELATAN RT 9 RW 3 DESA MABUUN KEC MURUNG PUDAK</t>
  </si>
  <si>
    <t>NASRI</t>
  </si>
  <si>
    <t>19670918 199803 2 002</t>
  </si>
  <si>
    <t>18-09-1967</t>
  </si>
  <si>
    <t>132211882</t>
  </si>
  <si>
    <t>J.015645</t>
  </si>
  <si>
    <t>DESA BURUM RT. 2  KEC BINTANG ARA</t>
  </si>
  <si>
    <t>DASIMAH</t>
  </si>
  <si>
    <t>19871209 201402 2 004</t>
  </si>
  <si>
    <t>JL JEND A YANI RT 03 NO. 38 PUAIN KIWA</t>
  </si>
  <si>
    <t>081251734538</t>
  </si>
  <si>
    <t>VINA ROHMAWATI</t>
  </si>
  <si>
    <t>19840507 200904 2 004</t>
  </si>
  <si>
    <t>SAGALAHERANG</t>
  </si>
  <si>
    <t>07-05-1984</t>
  </si>
  <si>
    <t>KAMBITIN RAYA RT.14 KEC. TANJUNG</t>
  </si>
  <si>
    <t>085248439401</t>
  </si>
  <si>
    <t>YUNI ASTUTI</t>
  </si>
  <si>
    <t>19870109 201001 2 021</t>
  </si>
  <si>
    <t>09-01-1987</t>
  </si>
  <si>
    <t>FAHRUDIN</t>
  </si>
  <si>
    <t>S. Pd</t>
  </si>
  <si>
    <t>19700105 200501 1 012</t>
  </si>
  <si>
    <t>05-01-1970</t>
  </si>
  <si>
    <t>540014992</t>
  </si>
  <si>
    <t>M 098309</t>
  </si>
  <si>
    <t>DESA KAMBITIN RAYA RT. 18 RW. 4 TANJUNG</t>
  </si>
  <si>
    <t>SISKAWATI</t>
  </si>
  <si>
    <t>19780930 201408 2 003</t>
  </si>
  <si>
    <t>30-09-1978</t>
  </si>
  <si>
    <t>KAMBITIN</t>
  </si>
  <si>
    <t>64.13. SDN 1 HIKUN KEC. TANJUNG</t>
  </si>
  <si>
    <t>Hj. MISNA</t>
  </si>
  <si>
    <t>19650405 198804 2 004</t>
  </si>
  <si>
    <t>05-04-1965</t>
  </si>
  <si>
    <t>131739655</t>
  </si>
  <si>
    <t>F 351721</t>
  </si>
  <si>
    <t>JL PARAMIAN PEMBATAAN RT. VI KEC MURUNG PUDAK</t>
  </si>
  <si>
    <t>05262707236</t>
  </si>
  <si>
    <t>ASRANI</t>
  </si>
  <si>
    <t>19620401 198406 1 001</t>
  </si>
  <si>
    <t>01-04-1962</t>
  </si>
  <si>
    <t>131205479</t>
  </si>
  <si>
    <t>D 164428</t>
  </si>
  <si>
    <t>JL BASUKI RAHMAT RT 4 KEL HIKUN KEC TANJUNG</t>
  </si>
  <si>
    <t>MASDIANA</t>
  </si>
  <si>
    <t>19680911 198804 2 002</t>
  </si>
  <si>
    <t>11-09-1968</t>
  </si>
  <si>
    <t>131739677</t>
  </si>
  <si>
    <t>E 693198</t>
  </si>
  <si>
    <t>JL BASUKI RAHMAT RT 04 AGUNG TANJUNG 71514</t>
  </si>
  <si>
    <t>Hj. NOR AINA</t>
  </si>
  <si>
    <t>19620504 198305 2 020</t>
  </si>
  <si>
    <t>04-05-1962</t>
  </si>
  <si>
    <t>131246617</t>
  </si>
  <si>
    <t>D 382728</t>
  </si>
  <si>
    <t>JL JEMBATAN BELLY RT VIII KEL HIKUN KEC TANJUNG</t>
  </si>
  <si>
    <t>ANISATUS SARIPAH</t>
  </si>
  <si>
    <t>19650312 199111 2 002</t>
  </si>
  <si>
    <t>HDL. SALAT KP. BARU</t>
  </si>
  <si>
    <t>12-03-1965</t>
  </si>
  <si>
    <t>131939937</t>
  </si>
  <si>
    <t>G 006355</t>
  </si>
  <si>
    <t>JL. JEND. BASUKI RAHMAT RT 11 HIKUN TANJUNG 71525</t>
  </si>
  <si>
    <t>EVA RUSNITA</t>
  </si>
  <si>
    <t>19800115 201408 2 002</t>
  </si>
  <si>
    <t>2012</t>
  </si>
  <si>
    <t>15-01-1980</t>
  </si>
  <si>
    <t>MURUNG PUDAK DESA KAPAR RT.V</t>
  </si>
  <si>
    <t>085249420018</t>
  </si>
  <si>
    <t>64.14. SDN 2 HIKUN KEC. TANJUNG</t>
  </si>
  <si>
    <t>IBERAMSYAH</t>
  </si>
  <si>
    <t>19670415 199203 1 012</t>
  </si>
  <si>
    <t>AMUNTAI - HSU</t>
  </si>
  <si>
    <t>15-04-1967</t>
  </si>
  <si>
    <t>131987669</t>
  </si>
  <si>
    <t>F 310819</t>
  </si>
  <si>
    <t>JL BASUKI RAHMAT AGUNG RT 07 KEC TANJUNG</t>
  </si>
  <si>
    <t>NORHAYATI</t>
  </si>
  <si>
    <t>19641214 198509 2 001</t>
  </si>
  <si>
    <t>14-12-1964</t>
  </si>
  <si>
    <t>131448697</t>
  </si>
  <si>
    <t>E 048984</t>
  </si>
  <si>
    <t>KOMP. PEMBATAAN RT. 8 PEMBATAAN MURUNG PUDAK</t>
  </si>
  <si>
    <t>0526 2027341</t>
  </si>
  <si>
    <t>ROSINANI</t>
  </si>
  <si>
    <t>19610121 198207 2 001</t>
  </si>
  <si>
    <t>21-01-1961</t>
  </si>
  <si>
    <t>131050955</t>
  </si>
  <si>
    <t>D 161913</t>
  </si>
  <si>
    <t>JL BASUKI RAHMAT DESA KALAHANG RT 1 TANJUNG</t>
  </si>
  <si>
    <t>AHMAD SABERANI</t>
  </si>
  <si>
    <t>19681202 200103 1 003</t>
  </si>
  <si>
    <t>MAHANG HST</t>
  </si>
  <si>
    <t>02-12-1968</t>
  </si>
  <si>
    <t>132293905</t>
  </si>
  <si>
    <t>K.043460</t>
  </si>
  <si>
    <t>MAHANG SEI HANYAR RT. 1 PANDAWAN HST</t>
  </si>
  <si>
    <t>RATIH SUCIATI</t>
  </si>
  <si>
    <t>19850320 200604 2 006</t>
  </si>
  <si>
    <t>BATALI</t>
  </si>
  <si>
    <t>20-03-1985</t>
  </si>
  <si>
    <t>540019548</t>
  </si>
  <si>
    <t>JL. BASUKI RAHMAT RT. 5 KEL. HIKUN</t>
  </si>
  <si>
    <t>MASLIMAH</t>
  </si>
  <si>
    <t>19621215 200701 2 002</t>
  </si>
  <si>
    <t>BATU PULUT</t>
  </si>
  <si>
    <t>15-12-1962</t>
  </si>
  <si>
    <t>540026817</t>
  </si>
  <si>
    <t>PITRIADI</t>
  </si>
  <si>
    <t>19730620 201408 1 003</t>
  </si>
  <si>
    <t>20-06-1973</t>
  </si>
  <si>
    <t>BABIRIK HILIR RT.2/53 KEC.BABIRIK HSU</t>
  </si>
  <si>
    <t>64.15. SDN 3 HIKUN KEC. TANJUNG</t>
  </si>
  <si>
    <t>Hj. WARTINAH</t>
  </si>
  <si>
    <t>19650105 198509 2 002</t>
  </si>
  <si>
    <t>MANGKUSIP</t>
  </si>
  <si>
    <t>131448491</t>
  </si>
  <si>
    <t>E  022523</t>
  </si>
  <si>
    <t>JL PENGHULU RASYID RT I NO 92  KEL.TANJUNG 71513</t>
  </si>
  <si>
    <t>05262021690</t>
  </si>
  <si>
    <t>H. SALAMAT</t>
  </si>
  <si>
    <t>19610402 198305 1 006</t>
  </si>
  <si>
    <t>02-04-1961</t>
  </si>
  <si>
    <t>131246625</t>
  </si>
  <si>
    <t>D 385507</t>
  </si>
  <si>
    <t>KALAHANG RT 20 KM. 6 WAYAU TANJUNG</t>
  </si>
  <si>
    <t>FAHRIAH</t>
  </si>
  <si>
    <t>19640805 198406 2 002</t>
  </si>
  <si>
    <t>05-08-1964</t>
  </si>
  <si>
    <t>131205565</t>
  </si>
  <si>
    <t>D 375761</t>
  </si>
  <si>
    <t>JL BASUKI RAHMAT RT 02 NO 57 KEL AGUNG  71517</t>
  </si>
  <si>
    <t>H SUBHAN RIZKANI</t>
  </si>
  <si>
    <t>19700908 199506 1 001</t>
  </si>
  <si>
    <t>08-09-1970</t>
  </si>
  <si>
    <t>132112682</t>
  </si>
  <si>
    <t>G 326099</t>
  </si>
  <si>
    <t>JL B RAHMAT HIKUN RT 04 NO 80 HIKUN TANJUNG 71515</t>
  </si>
  <si>
    <t>2023949</t>
  </si>
  <si>
    <t>RABIATUL ADAWIAH A.</t>
  </si>
  <si>
    <t>19790506 200701 2 010</t>
  </si>
  <si>
    <t>06-05-1979</t>
  </si>
  <si>
    <t>540027121</t>
  </si>
  <si>
    <t>JUMIATI</t>
  </si>
  <si>
    <t>19691201 200801 2 026</t>
  </si>
  <si>
    <t>01-12-1969</t>
  </si>
  <si>
    <t>540032744</t>
  </si>
  <si>
    <t>HIKUN JL. BASUKI RAHMAT RT.03</t>
  </si>
  <si>
    <t>085251246276</t>
  </si>
  <si>
    <t>64.16. SDN KABUAU KEC. TANJUNG</t>
  </si>
  <si>
    <t>ARDIYANSYAH</t>
  </si>
  <si>
    <t>19640701 198305 1 001</t>
  </si>
  <si>
    <t>01-07-1964</t>
  </si>
  <si>
    <t>D 385864</t>
  </si>
  <si>
    <t>KOMPLEK PERMATA INDAH NO.D.15 RT 8 MURUNG PUDAK 71571</t>
  </si>
  <si>
    <t>19620626 198406 1 001</t>
  </si>
  <si>
    <t>26-06-1962</t>
  </si>
  <si>
    <t>131205554</t>
  </si>
  <si>
    <t>D 301700</t>
  </si>
  <si>
    <t>JL. A. YANI RT I  O. 36 PAMARANGAN KIWA KEC. TANJUNG 71513</t>
  </si>
  <si>
    <t>Hj. SRI MULYANI</t>
  </si>
  <si>
    <t>19650805 198804 2 004</t>
  </si>
  <si>
    <t>05-08-1965</t>
  </si>
  <si>
    <t>131739657</t>
  </si>
  <si>
    <t>E 601142</t>
  </si>
  <si>
    <t>JL. A YANI RT.IV NO 21  PUAIN KIWA KEC. TANJUNG 71513</t>
  </si>
  <si>
    <t>BAHRIN</t>
  </si>
  <si>
    <t>19700315 200103 1 002</t>
  </si>
  <si>
    <t>GURU OLAH RAGA</t>
  </si>
  <si>
    <t>15-03-1970</t>
  </si>
  <si>
    <t>132293649</t>
  </si>
  <si>
    <t>J 069013</t>
  </si>
  <si>
    <t>DESA SUPUT RT 1 HARUAI</t>
  </si>
  <si>
    <t>HAJI IBRAHIM MOSTAPA</t>
  </si>
  <si>
    <t>19821006 201101 1 004</t>
  </si>
  <si>
    <t>06-10-1982</t>
  </si>
  <si>
    <t>JL. TEPIAN NO. 20 RT.02 TANJUNG</t>
  </si>
  <si>
    <t>085248905599</t>
  </si>
  <si>
    <t>RASIDAH ULFAH</t>
  </si>
  <si>
    <t>19861008 201408 2 001</t>
  </si>
  <si>
    <t>08-10-1986</t>
  </si>
  <si>
    <t>DESA SEI BULUH RT.03 NO.24 KEC.KELUA</t>
  </si>
  <si>
    <t>085251476831</t>
  </si>
  <si>
    <t>64.17. SDN 1 AGUNG KEC. TANJUNG</t>
  </si>
  <si>
    <t>Hj. NUR HUDA</t>
  </si>
  <si>
    <t>19640907 198503 2 013</t>
  </si>
  <si>
    <t>07-09-1964</t>
  </si>
  <si>
    <t>131339720</t>
  </si>
  <si>
    <t>D  217514</t>
  </si>
  <si>
    <t>KOMP. BUMI TABALONG DAMAI RT. X</t>
  </si>
  <si>
    <t>0526-2027451</t>
  </si>
  <si>
    <t>MATERA JAYA</t>
  </si>
  <si>
    <t>19601008 198406 1 001</t>
  </si>
  <si>
    <t>08-10-1960</t>
  </si>
  <si>
    <t>131205580</t>
  </si>
  <si>
    <t>D 348972</t>
  </si>
  <si>
    <t>KEL HIKUN RT V NO 51 KEC TANJUNG</t>
  </si>
  <si>
    <t>HAMDANAH</t>
  </si>
  <si>
    <t>19610811 198201 2 013</t>
  </si>
  <si>
    <t>11-08-1961</t>
  </si>
  <si>
    <t>130972503</t>
  </si>
  <si>
    <t>D 127015</t>
  </si>
  <si>
    <t>JL. JEND A. YANI NO. 35 RT. 1 KEL. JANGKUNG TANJUNG</t>
  </si>
  <si>
    <t>0526-2021552</t>
  </si>
  <si>
    <t>SITI SAHURAH</t>
  </si>
  <si>
    <t>19640628 198406 2 004</t>
  </si>
  <si>
    <t>28-06-1964</t>
  </si>
  <si>
    <t>131205563</t>
  </si>
  <si>
    <t>D 348992</t>
  </si>
  <si>
    <t>JL. JEND. BASUKI RAHMAT KEL. AGUNG TANJUNG</t>
  </si>
  <si>
    <t>19620327 198503 1 013</t>
  </si>
  <si>
    <t>PENDIDIKAN JASMANI DAN KESEHATAN SD</t>
  </si>
  <si>
    <t>27-03-1962</t>
  </si>
  <si>
    <t>131340007</t>
  </si>
  <si>
    <t>D 395353</t>
  </si>
  <si>
    <t>JL. B. RAMAT RT. 3 RW. 2 KEL. AGUNG TANJUNG</t>
  </si>
  <si>
    <t>05262023627</t>
  </si>
  <si>
    <t>SALAPUDIN</t>
  </si>
  <si>
    <t>S. Pd.SD</t>
  </si>
  <si>
    <t>19710104 199408 1 001</t>
  </si>
  <si>
    <t>PGSD</t>
  </si>
  <si>
    <t>04-01-1971</t>
  </si>
  <si>
    <t>132078751</t>
  </si>
  <si>
    <t>G 181882</t>
  </si>
  <si>
    <t>JL BASUKI RAHMAT RT 4 NO 69 KEL. AGUNG TANJUNG</t>
  </si>
  <si>
    <t>085248130210</t>
  </si>
  <si>
    <t>NURLIANA</t>
  </si>
  <si>
    <t>S. Pd. I</t>
  </si>
  <si>
    <t>19640603 200701 2 011</t>
  </si>
  <si>
    <t>24-12-2013</t>
  </si>
  <si>
    <t>03-06-1964</t>
  </si>
  <si>
    <t>540026885</t>
  </si>
  <si>
    <t>NOR HAYATI</t>
  </si>
  <si>
    <t>19830317 201001 2 025</t>
  </si>
  <si>
    <t>17-03-1983</t>
  </si>
  <si>
    <t>SITI JUBAIDAH</t>
  </si>
  <si>
    <t>19810615 200312 2 006</t>
  </si>
  <si>
    <t>0104/2018</t>
  </si>
  <si>
    <t>BIHARA</t>
  </si>
  <si>
    <t>15-06-1981</t>
  </si>
  <si>
    <t>540014132</t>
  </si>
  <si>
    <t>M 065581</t>
  </si>
  <si>
    <t>JL. JEND. BASUKI RAHMAT NO. 69 RT. 4 KEL. AGUNG TANJUNG</t>
  </si>
  <si>
    <t>MAGDALENA</t>
  </si>
  <si>
    <t>19690525 201408 2 003</t>
  </si>
  <si>
    <t>2014</t>
  </si>
  <si>
    <t>25-05-1969</t>
  </si>
  <si>
    <t>JL.JEND.BASUKI RAHMAD RT.10 NO.30 TJG</t>
  </si>
  <si>
    <t>081351669234</t>
  </si>
  <si>
    <t>64.18. SDN 2 AGUNG KEC. TANJUNG</t>
  </si>
  <si>
    <t>Hj. WARDANIAH</t>
  </si>
  <si>
    <t>S.Pd. M.Pd</t>
  </si>
  <si>
    <t>19640301 198305 2 002</t>
  </si>
  <si>
    <t>01-03-1964</t>
  </si>
  <si>
    <t>131205182</t>
  </si>
  <si>
    <t>D 382750</t>
  </si>
  <si>
    <t>JL JAKSA AGUNG SUPRAPTO SDN TANJUNG 9 TABALONG</t>
  </si>
  <si>
    <t>05262022513</t>
  </si>
  <si>
    <t>Hj. NORBAYAH</t>
  </si>
  <si>
    <t>19630320 198503 2 008</t>
  </si>
  <si>
    <t>20-03-1963</t>
  </si>
  <si>
    <t>131339431</t>
  </si>
  <si>
    <t>D435708</t>
  </si>
  <si>
    <t>JL BASUKI RAHMAT RT 3 AGUNG TANJUNG</t>
  </si>
  <si>
    <t>05262021606</t>
  </si>
  <si>
    <t>Hj. PURNAMA</t>
  </si>
  <si>
    <t>19610823 198201 2 016</t>
  </si>
  <si>
    <t>23-08-1961</t>
  </si>
  <si>
    <t>130972478</t>
  </si>
  <si>
    <t>C 0874627</t>
  </si>
  <si>
    <t>JL; BASUKI RAHMAT RT IV NO 58 KEL AGUNG TANJUNG 71514</t>
  </si>
  <si>
    <t>H JAKPAR</t>
  </si>
  <si>
    <t>19620712 198302 1 005</t>
  </si>
  <si>
    <t>12-07-1962</t>
  </si>
  <si>
    <t>131204570</t>
  </si>
  <si>
    <t>D 126627</t>
  </si>
  <si>
    <t>JL BASUKI RAHMAT RT4 NO 65 KEL AGUNG KEC. TANJUNG</t>
  </si>
  <si>
    <t>05262023625</t>
  </si>
  <si>
    <t>HAMDAWATI</t>
  </si>
  <si>
    <t>19640717 199005 2 001</t>
  </si>
  <si>
    <t>17-07-1964</t>
  </si>
  <si>
    <t>131919872</t>
  </si>
  <si>
    <t>J 062037</t>
  </si>
  <si>
    <t>JL BASUKI RAHMAT RT 4 KEL. AGUNG TANJUNG</t>
  </si>
  <si>
    <t>SUSY PATERAHMAN</t>
  </si>
  <si>
    <t>19680122 199111 2 001</t>
  </si>
  <si>
    <t>22-01-1968</t>
  </si>
  <si>
    <t>131940019</t>
  </si>
  <si>
    <t>G 085951</t>
  </si>
  <si>
    <t>JL JAKSA AGUNG SOPAPTO RT 15 NO 8B TANJUNG</t>
  </si>
  <si>
    <t>64.19. SDN 1 TANJUNG KEC. TANJUNG</t>
  </si>
  <si>
    <t>Hj. NABILLAH</t>
  </si>
  <si>
    <t>19621212 198305 2 027</t>
  </si>
  <si>
    <t>12-12-1962</t>
  </si>
  <si>
    <t>131205164</t>
  </si>
  <si>
    <t>D 385865</t>
  </si>
  <si>
    <t>JL PURTRI ZALEHA RT V NO 50 TANJUNG</t>
  </si>
  <si>
    <t>05262021015</t>
  </si>
  <si>
    <t>Hj. SRI MEGAWATI</t>
  </si>
  <si>
    <t>19610421 198201 2 016</t>
  </si>
  <si>
    <t>130972506</t>
  </si>
  <si>
    <t>C 0874642</t>
  </si>
  <si>
    <t>JL JAGUNG SUPRAPTO NO 55 KEL TANJUNG</t>
  </si>
  <si>
    <t>APRIS KUSUMAWARDANI</t>
  </si>
  <si>
    <t>19720802 199603 2 002</t>
  </si>
  <si>
    <t>PENDIDIKAN JASMANI, KESEHATAN, DAN REKREASI</t>
  </si>
  <si>
    <t>02-08-1972</t>
  </si>
  <si>
    <t>132151697</t>
  </si>
  <si>
    <t>H 011879</t>
  </si>
  <si>
    <t>JL A YANI RT 16 TANJUNG KEC TANJUNG 71515</t>
  </si>
  <si>
    <t>MARLIANA</t>
  </si>
  <si>
    <t>198412132019032008</t>
  </si>
  <si>
    <t>GURU PENDIDIKAN AGAMA</t>
  </si>
  <si>
    <t>13 - 12 - 1984</t>
  </si>
  <si>
    <t>64.20. SDN 2 TANJUNG KEC. TANJUNG</t>
  </si>
  <si>
    <t>H. MAHYUDIN</t>
  </si>
  <si>
    <t>19621031 198406 1 002</t>
  </si>
  <si>
    <t>31-10-1962</t>
  </si>
  <si>
    <t>131205569</t>
  </si>
  <si>
    <t>D 300316</t>
  </si>
  <si>
    <t>JL. A. YANI RT IV NO. 21 PUAIN KIWA KEC. TANJUNG</t>
  </si>
  <si>
    <t>H MATHADI</t>
  </si>
  <si>
    <t>19600317 198406 1 003</t>
  </si>
  <si>
    <t>17-03-1960</t>
  </si>
  <si>
    <t>131205568</t>
  </si>
  <si>
    <t>D 301695</t>
  </si>
  <si>
    <t>JL. TANJUNG INDAH RT III KEL. JANGKUNG</t>
  </si>
  <si>
    <t>05262024083</t>
  </si>
  <si>
    <t>Hj. RAINA MIDIYAWATI</t>
  </si>
  <si>
    <t>19720827 199408 2 001</t>
  </si>
  <si>
    <t>27-08-1972</t>
  </si>
  <si>
    <t>132078750</t>
  </si>
  <si>
    <t>G.349228</t>
  </si>
  <si>
    <t>JL. JEND. BASUKI RAHMAT RT. 4 KEL. AGUNG TANJUNG</t>
  </si>
  <si>
    <t>ERMI IRIYANTI</t>
  </si>
  <si>
    <t>19830509 200501 2 014</t>
  </si>
  <si>
    <t>09-05-1983</t>
  </si>
  <si>
    <t>540015008</t>
  </si>
  <si>
    <t>M 098316</t>
  </si>
  <si>
    <t>JL. BASUKI RAHMAT RT. 8 HIKUN TANJUNG</t>
  </si>
  <si>
    <t>Hj. NOOR JANNAH</t>
  </si>
  <si>
    <t>19681005 200103 2 001</t>
  </si>
  <si>
    <t>05-10-1968</t>
  </si>
  <si>
    <t>132293902</t>
  </si>
  <si>
    <t>I 027403</t>
  </si>
  <si>
    <t>KOMP. BELIMBING RAYA PERMAI RT 1 NO 10 KEC MURUNG PUDAK 71571</t>
  </si>
  <si>
    <t>WAHYU DATUL SALAMIAH</t>
  </si>
  <si>
    <t>19820503 201408 2 002</t>
  </si>
  <si>
    <t>S-1/A-IV PENDIDIKAN BAHASA INGGRIS</t>
  </si>
  <si>
    <t>03-05-1982</t>
  </si>
  <si>
    <t>MAHE PASAR RT.04 KEC.HARUAI TABALONG</t>
  </si>
  <si>
    <t>FAUZI RAHMADANI</t>
  </si>
  <si>
    <t>19820723 201408 1 001</t>
  </si>
  <si>
    <t>23-07-1982</t>
  </si>
  <si>
    <t>CENDRAWASIH RT07 TANJUNG</t>
  </si>
  <si>
    <t>DIAN ANDRIYANI</t>
  </si>
  <si>
    <t>19850225 200904 2 003</t>
  </si>
  <si>
    <t>PENGATUR TINGKAT I</t>
  </si>
  <si>
    <t>GURU PERTAMA, II/d</t>
  </si>
  <si>
    <t>PACITAN</t>
  </si>
  <si>
    <t>YODI GUNTUR PATRIOT</t>
  </si>
  <si>
    <t>19820311 201408 1 003</t>
  </si>
  <si>
    <t>11-03-1982</t>
  </si>
  <si>
    <t>JL. PEMBANGUNAN KEC. TANTA</t>
  </si>
  <si>
    <t>64.21. SDN 3 TANJUNG KEC. TANJUNG</t>
  </si>
  <si>
    <t>H. SUAIDI RAKHMAN</t>
  </si>
  <si>
    <t>19600426 197909 1 001</t>
  </si>
  <si>
    <t>130754374</t>
  </si>
  <si>
    <t>C 0142761</t>
  </si>
  <si>
    <t>JL JEND, BASUKI RAHMAT RT 12B NO 12 TJG</t>
  </si>
  <si>
    <t>05262023632</t>
  </si>
  <si>
    <t>SRI NORHAITI</t>
  </si>
  <si>
    <t>19640410 199009 2 001</t>
  </si>
  <si>
    <t>BABIRIK</t>
  </si>
  <si>
    <t>10-04-1964</t>
  </si>
  <si>
    <t>131923845</t>
  </si>
  <si>
    <t>F  310817</t>
  </si>
  <si>
    <t>JL JEND A.YANI RT.1 NO.42 DESA JANGKUNG  TANJUNG 71512</t>
  </si>
  <si>
    <t>05262022693</t>
  </si>
  <si>
    <t>KHAIRI</t>
  </si>
  <si>
    <t>19620212 198407 1 002</t>
  </si>
  <si>
    <t>PENDIDIKAN GURU AGAMA ISLAM</t>
  </si>
  <si>
    <t>SEI DURIAN</t>
  </si>
  <si>
    <t>12-02-1962</t>
  </si>
  <si>
    <t>131247243</t>
  </si>
  <si>
    <t>E 578257</t>
  </si>
  <si>
    <t>JL. STADION KOMPLEK PERMATA INDAH NO.20 RT.08 PEMBATAAN KEC. MURUNG PUDAK 71571</t>
  </si>
  <si>
    <t>H MAHDALI</t>
  </si>
  <si>
    <t>19610720 198207 1 001</t>
  </si>
  <si>
    <t>SLTA</t>
  </si>
  <si>
    <t>SEKOLAH PENDIDIKAN GURU SD</t>
  </si>
  <si>
    <t>20-07-1961</t>
  </si>
  <si>
    <t>131050933</t>
  </si>
  <si>
    <t>D 161917</t>
  </si>
  <si>
    <t>JL A YANI RT 16 SELONGAN TANJUNG</t>
  </si>
  <si>
    <t>Hj. ENNY YUNIAWATI</t>
  </si>
  <si>
    <t>19690626 200103 2 002</t>
  </si>
  <si>
    <t>26-06-1969</t>
  </si>
  <si>
    <t>132293900</t>
  </si>
  <si>
    <t>L 027031</t>
  </si>
  <si>
    <t>JL. PELAJAR RT 06 NO. 20 KEC. TANJUNG 71513</t>
  </si>
  <si>
    <t>05262022516</t>
  </si>
  <si>
    <t>RADIAH</t>
  </si>
  <si>
    <t>19631117 200701 2 006</t>
  </si>
  <si>
    <t xml:space="preserve">PGSD </t>
  </si>
  <si>
    <t>PANDAWAN</t>
  </si>
  <si>
    <t>17-11-1963</t>
  </si>
  <si>
    <t>540027028</t>
  </si>
  <si>
    <t>DARTI</t>
  </si>
  <si>
    <t>19770208 201408 2 001</t>
  </si>
  <si>
    <t xml:space="preserve">GURU KELAS </t>
  </si>
  <si>
    <t>08-02-1977</t>
  </si>
  <si>
    <t>JL.JEND BASUKI RAHMAT RT.I AGUNG</t>
  </si>
  <si>
    <t>085250817937</t>
  </si>
  <si>
    <t>ERMAWATI</t>
  </si>
  <si>
    <t>19740619 201408 2 003</t>
  </si>
  <si>
    <t>19-06-1974</t>
  </si>
  <si>
    <t>JL.IR.P.H.M.NOOR RT.7 RW.3 MABUUN</t>
  </si>
  <si>
    <t>082352697700</t>
  </si>
  <si>
    <t>64.22. SDN 5.8 TANJUNG KEC. TANJUNG</t>
  </si>
  <si>
    <t>19610712 198201 2 024</t>
  </si>
  <si>
    <t>12-07-1961</t>
  </si>
  <si>
    <t>130972894</t>
  </si>
  <si>
    <t>C0925465</t>
  </si>
  <si>
    <t>JL JI PHM NOOR PEMBATAAN RT.II KEC. MURUNG PUDAK 71571</t>
  </si>
  <si>
    <t>05262021933</t>
  </si>
  <si>
    <t>NORAINAH</t>
  </si>
  <si>
    <t>19640424 198406 2 005</t>
  </si>
  <si>
    <t>24-04-1964</t>
  </si>
  <si>
    <t>131205872</t>
  </si>
  <si>
    <t>D 140572</t>
  </si>
  <si>
    <t>JL PENGHULU RASID NO 87. RT. I RW. II KEL. TANJUNG</t>
  </si>
  <si>
    <t>05262021431</t>
  </si>
  <si>
    <t>Hj. NURHAMIDAH</t>
  </si>
  <si>
    <t>19600424 198305 2 003</t>
  </si>
  <si>
    <t>131246571</t>
  </si>
  <si>
    <t>D 382763</t>
  </si>
  <si>
    <t>JL A YANI RT 2 NO 10 JANGKUNG KEC. TANJUNG</t>
  </si>
  <si>
    <t>05262021254</t>
  </si>
  <si>
    <t>Hj. SURYANAH</t>
  </si>
  <si>
    <t>19611204 198202 2 004</t>
  </si>
  <si>
    <t>04-12-1961</t>
  </si>
  <si>
    <t>131050772</t>
  </si>
  <si>
    <t>D 107749</t>
  </si>
  <si>
    <t>JL P.H.M.NOOR RT.09 NO.21 TANJUNG SELATAN MABUUN MR PUDAK 71571</t>
  </si>
  <si>
    <t>05262023352</t>
  </si>
  <si>
    <t>MAHRITA HALIKINOR</t>
  </si>
  <si>
    <t>19600627 198406 2 001</t>
  </si>
  <si>
    <t>27-06-1960</t>
  </si>
  <si>
    <t>131205555</t>
  </si>
  <si>
    <t>D 301704</t>
  </si>
  <si>
    <t>JL A YANI RT 3 JANGKUNG KEC. TANJUNG</t>
  </si>
  <si>
    <t>05262024029</t>
  </si>
  <si>
    <t>HAJJAH RAHMIDA</t>
  </si>
  <si>
    <t>19641225 198406 2 002</t>
  </si>
  <si>
    <t>25-12-1964</t>
  </si>
  <si>
    <t>131205856</t>
  </si>
  <si>
    <t>D 161956</t>
  </si>
  <si>
    <t>KOMP. PERUMNAS BELIMBING RAYA PERMAI JL. BELIMBING RT.1 NO,1 KEL, MURUNG PUDAK</t>
  </si>
  <si>
    <t>05262023253</t>
  </si>
  <si>
    <t>H M. IDERIS</t>
  </si>
  <si>
    <t>19601120 198305 1 004</t>
  </si>
  <si>
    <t>20-11-1960</t>
  </si>
  <si>
    <t>131246570</t>
  </si>
  <si>
    <t>D 382767</t>
  </si>
  <si>
    <t>JL A. YANI RT.II JANGKUNG TANJUNG 71512</t>
  </si>
  <si>
    <t>SUSINA FATMI</t>
  </si>
  <si>
    <t>19660423 198804 2 001</t>
  </si>
  <si>
    <t>23-04-1966</t>
  </si>
  <si>
    <t>131740044</t>
  </si>
  <si>
    <t>E 800489</t>
  </si>
  <si>
    <t>KOMP. BUMI TABALONG DAMAI BLOK. B RT. 10 RW. 4  MABUUN MURUNG PUDAK</t>
  </si>
  <si>
    <t>0526-2027447</t>
  </si>
  <si>
    <t>Hj. SITI WARKIAH ARIANI</t>
  </si>
  <si>
    <t>19661014 198608 2 002</t>
  </si>
  <si>
    <t>14-10-1966</t>
  </si>
  <si>
    <t>131525019</t>
  </si>
  <si>
    <t>E 358083</t>
  </si>
  <si>
    <t>JL. JEND. A YANI RT. 3 JANGKUNG KEC. TANJUNG</t>
  </si>
  <si>
    <t>MAS ALPAIN</t>
  </si>
  <si>
    <t>19651122 198608 1 001</t>
  </si>
  <si>
    <t>22-11-1965</t>
  </si>
  <si>
    <t>131525360</t>
  </si>
  <si>
    <t>E 358079</t>
  </si>
  <si>
    <t>MUFAKAT RT 3 DS KAPAR MURUNG PUDAK</t>
  </si>
  <si>
    <t>05262023699</t>
  </si>
  <si>
    <t>SAKDIAWATI</t>
  </si>
  <si>
    <t>19740811 199703 2 002</t>
  </si>
  <si>
    <t>132175763</t>
  </si>
  <si>
    <t>J 015644</t>
  </si>
  <si>
    <t>JL JEND A YANI RT 16 NO 13 TANJUNG</t>
  </si>
  <si>
    <t>ANY ROSITA</t>
  </si>
  <si>
    <t>19670909 198804 2 003</t>
  </si>
  <si>
    <t>09-09-1967</t>
  </si>
  <si>
    <t>131739670</t>
  </si>
  <si>
    <t>E 693203</t>
  </si>
  <si>
    <t>DESA KEMBANG KUNING KEC HARUAI RT 02</t>
  </si>
  <si>
    <t>AHMAD RIZANI</t>
  </si>
  <si>
    <t>19770504 200801 1 022</t>
  </si>
  <si>
    <t>PENDIDIKAN BAHASA INGGRIS/A-IV</t>
  </si>
  <si>
    <t>04-05-1977</t>
  </si>
  <si>
    <t>540032734</t>
  </si>
  <si>
    <t>DESA SEI PIMPING RT.03 KEC. TANJUNG</t>
  </si>
  <si>
    <t>SALEHAH</t>
  </si>
  <si>
    <t>19680415 199803 2 005</t>
  </si>
  <si>
    <t>DURIAN GANTANG</t>
  </si>
  <si>
    <t>15-04-1968</t>
  </si>
  <si>
    <t>132211944</t>
  </si>
  <si>
    <t>K 043027</t>
  </si>
  <si>
    <t>KOM. BTD JL MAMBUUN RAYA RT 10 KEC MURUNG PUDAK</t>
  </si>
  <si>
    <t>KAMSINOR</t>
  </si>
  <si>
    <t>19681201 200312 2 004</t>
  </si>
  <si>
    <t>PENDIDIKAN GURUR KELAS</t>
  </si>
  <si>
    <t>01-12-1968</t>
  </si>
  <si>
    <t>540014161</t>
  </si>
  <si>
    <t>M 009403</t>
  </si>
  <si>
    <t>DESA MABUUN RT. 9 MURUNG PUDAK</t>
  </si>
  <si>
    <t>NURIA IRAWATI</t>
  </si>
  <si>
    <t>19770829 201001 2 013</t>
  </si>
  <si>
    <t>29-08-1977</t>
  </si>
  <si>
    <t>MASRIDAH</t>
  </si>
  <si>
    <t>19730525 200604 2 020</t>
  </si>
  <si>
    <t>25-05-1973</t>
  </si>
  <si>
    <t>540023975</t>
  </si>
  <si>
    <t>SRI YULI YANA</t>
  </si>
  <si>
    <t>19830714 201408 2 003</t>
  </si>
  <si>
    <t>14-07-1983</t>
  </si>
  <si>
    <t>ASMIL KIPAN A YONIF 621</t>
  </si>
  <si>
    <t>UMI HANIFAH</t>
  </si>
  <si>
    <t>S. Ag</t>
  </si>
  <si>
    <t>19721115 200604 2 013</t>
  </si>
  <si>
    <t>PERADILAN AGAMA</t>
  </si>
  <si>
    <t>HALUBAU UTARA</t>
  </si>
  <si>
    <t>15-11-1972</t>
  </si>
  <si>
    <t>540023976</t>
  </si>
  <si>
    <t>MAYA AGUSTINA SARI</t>
  </si>
  <si>
    <t>198308242019032005</t>
  </si>
  <si>
    <t>24 - 08 - 1983</t>
  </si>
  <si>
    <t>FATHUL JANNAH</t>
  </si>
  <si>
    <t>19800427 201408 2 003</t>
  </si>
  <si>
    <t>II/b</t>
  </si>
  <si>
    <t>27-04-1980</t>
  </si>
  <si>
    <t>JL. PUTERI ZALEHA RT 05 TANJUNG</t>
  </si>
  <si>
    <t>64.23. SDN 6 TANJUNG KEC. TANJUNG</t>
  </si>
  <si>
    <t>ZAKARIA</t>
  </si>
  <si>
    <t>19690605 199302 1 003</t>
  </si>
  <si>
    <t>ILUNG</t>
  </si>
  <si>
    <t>05-06-1969</t>
  </si>
  <si>
    <t>132032847</t>
  </si>
  <si>
    <t>G 086027</t>
  </si>
  <si>
    <t>JL A.YANI RT 7 JL. JEND A YANI RT IV NO 6</t>
  </si>
  <si>
    <t>HARLINDA</t>
  </si>
  <si>
    <t>19670105 198608 2 002</t>
  </si>
  <si>
    <t>05-01-1967</t>
  </si>
  <si>
    <t>131524958</t>
  </si>
  <si>
    <t>E 165036</t>
  </si>
  <si>
    <t>JL JEND.SUDIRMAN RT 3 NO 11 TANJUNG 71513</t>
  </si>
  <si>
    <t>05262021588</t>
  </si>
  <si>
    <t>H ZAINAL HAKIM</t>
  </si>
  <si>
    <t>19631212 198406 1 002</t>
  </si>
  <si>
    <t>12-12-1963</t>
  </si>
  <si>
    <t>131205578</t>
  </si>
  <si>
    <t>D 348996</t>
  </si>
  <si>
    <t>DS TANTA RT 4 KEC. TANTA</t>
  </si>
  <si>
    <t>Hj. LINDA APRIYANI</t>
  </si>
  <si>
    <t>19800426 200701 2 005</t>
  </si>
  <si>
    <t>540027011</t>
  </si>
  <si>
    <t>MUHAMAD SUPIANI</t>
  </si>
  <si>
    <t>19710207 199703 1 007</t>
  </si>
  <si>
    <t>07-02-1971</t>
  </si>
  <si>
    <t>132175729</t>
  </si>
  <si>
    <t>I 006905</t>
  </si>
  <si>
    <t>JL A YANI RT 16 TANJUNG</t>
  </si>
  <si>
    <t>081349680296</t>
  </si>
  <si>
    <t>ANNI RUFAIDA</t>
  </si>
  <si>
    <t>19801011 201001 2 017</t>
  </si>
  <si>
    <t>21-03-2012</t>
  </si>
  <si>
    <t>11-01-1980</t>
  </si>
  <si>
    <t>JL JEND BASUKI RAHMAD NO 20 KEL. AGUNG</t>
  </si>
  <si>
    <t>081351932280</t>
  </si>
  <si>
    <t>19780910 201101 2 006</t>
  </si>
  <si>
    <t>10-09-1978</t>
  </si>
  <si>
    <t>JL. JEND. BASUKI RAHMAT RT.IV NO.27 KEL. AGUNG</t>
  </si>
  <si>
    <t>08125087386</t>
  </si>
  <si>
    <t>64.25. SDN 9 TANJUNG KEC. TANJUNG</t>
  </si>
  <si>
    <t>RINI HERNAYATI</t>
  </si>
  <si>
    <t>19700214 199302 2 001</t>
  </si>
  <si>
    <t>BENUA KEPAYANG</t>
  </si>
  <si>
    <t>14-02-1970</t>
  </si>
  <si>
    <t>132032732</t>
  </si>
  <si>
    <t>G 085993</t>
  </si>
  <si>
    <t>TANTA RT. 03 KEC. TANTA</t>
  </si>
  <si>
    <t>085249529519</t>
  </si>
  <si>
    <t>BIJURI</t>
  </si>
  <si>
    <t>19610313 198406 1 002</t>
  </si>
  <si>
    <t>HARUAI-TABALONG</t>
  </si>
  <si>
    <t>13-03-1961</t>
  </si>
  <si>
    <t>131205624</t>
  </si>
  <si>
    <t>D 301699</t>
  </si>
  <si>
    <t>KEL JANGKUNG RT I TANJUNG</t>
  </si>
  <si>
    <t>05262023945</t>
  </si>
  <si>
    <t>19750319 199803 2 001</t>
  </si>
  <si>
    <t>19-03-1975</t>
  </si>
  <si>
    <t>132211691</t>
  </si>
  <si>
    <t>J.067362</t>
  </si>
  <si>
    <t>JL BASUKI RAHMAT RT 12B KEC TANJUNG</t>
  </si>
  <si>
    <t>HALIKINNOR</t>
  </si>
  <si>
    <t>19661215 198703 2 008</t>
  </si>
  <si>
    <t>E 694142</t>
  </si>
  <si>
    <t>JL. A. YANI KEL. JANGKUNG KEC. TANJUNG - TABALONG</t>
  </si>
  <si>
    <t>081348176842</t>
  </si>
  <si>
    <t>RIKHE ANDRIANI</t>
  </si>
  <si>
    <t>S.Pd,SD</t>
  </si>
  <si>
    <t>19831001 200604 2 018</t>
  </si>
  <si>
    <t>01-10-1983</t>
  </si>
  <si>
    <t>540022292</t>
  </si>
  <si>
    <t>JL.PUTERI ZALEHA RT.05 TANJUNG 71513</t>
  </si>
  <si>
    <t>ARIYANTI AZIZAH</t>
  </si>
  <si>
    <t>19881206 201001 2 007</t>
  </si>
  <si>
    <t>06-12-1988</t>
  </si>
  <si>
    <t>64.26. SDN 1 JANGKUNG KEC. TANJUNG</t>
  </si>
  <si>
    <t>Hj. MARDIAH</t>
  </si>
  <si>
    <t>19630614 198207 2 001</t>
  </si>
  <si>
    <t>14-06-1963</t>
  </si>
  <si>
    <t>131050928</t>
  </si>
  <si>
    <t>D 126966</t>
  </si>
  <si>
    <t>JL JEND A YANI KEL JANGKUNG TANJUNG</t>
  </si>
  <si>
    <t>05262021688</t>
  </si>
  <si>
    <t>FARIDAH</t>
  </si>
  <si>
    <t>19620601 198207 2 001</t>
  </si>
  <si>
    <t>KASARANGAN</t>
  </si>
  <si>
    <t>01-06-1962</t>
  </si>
  <si>
    <t>131051147</t>
  </si>
  <si>
    <t>D 126565</t>
  </si>
  <si>
    <t>JL JEND AYANI RT 5 KEL. JANGKUNG TANJUNG</t>
  </si>
  <si>
    <t>05262024108</t>
  </si>
  <si>
    <t>MUARDI</t>
  </si>
  <si>
    <t>19670513 198804 1 002</t>
  </si>
  <si>
    <t>13-05-1967</t>
  </si>
  <si>
    <t>131739668</t>
  </si>
  <si>
    <t>E 694140</t>
  </si>
  <si>
    <t>JL HM NOOR RT 8 RW. 3 MABUUN MURUNG PUDAK</t>
  </si>
  <si>
    <t>BAHRIANI</t>
  </si>
  <si>
    <t>19620321 198302 1 003</t>
  </si>
  <si>
    <t>21-03-1962</t>
  </si>
  <si>
    <t>131204498</t>
  </si>
  <si>
    <t>D 127002</t>
  </si>
  <si>
    <t>JL, A. YANI RT.3  JANGKUNG TANJUNG</t>
  </si>
  <si>
    <t>SUPIANSYAH</t>
  </si>
  <si>
    <t>19621222 198207 1 001</t>
  </si>
  <si>
    <t>22-12-1962</t>
  </si>
  <si>
    <t>131051284</t>
  </si>
  <si>
    <t>D 127166</t>
  </si>
  <si>
    <t>JL A YANI RT 5 KEL. JANGKUNG TANJUNG</t>
  </si>
  <si>
    <t>085248276526</t>
  </si>
  <si>
    <t>LISNAWATI</t>
  </si>
  <si>
    <t>19780814 201408 2 004</t>
  </si>
  <si>
    <t>14-08-1978</t>
  </si>
  <si>
    <t>JL.JEND.A.YANI RT6 NO.43 JANGKUNG</t>
  </si>
  <si>
    <t>085348731219</t>
  </si>
  <si>
    <t>Hj. RINA DEWI PURNAMA</t>
  </si>
  <si>
    <t>A.Ma</t>
  </si>
  <si>
    <t>19870112 201101 2 008</t>
  </si>
  <si>
    <t>Q 245024</t>
  </si>
  <si>
    <t>JL. Ir. PHM NOOR RT 02 KEL. PEMBATAAN</t>
  </si>
  <si>
    <t>085238779807</t>
  </si>
  <si>
    <t>NORMILA KADARSIH</t>
  </si>
  <si>
    <t>19821210 201408 2 003</t>
  </si>
  <si>
    <t>D-III ADMINISTRASI</t>
  </si>
  <si>
    <t>10-12-1982</t>
  </si>
  <si>
    <t>JL.JEND A.YANI RT.05 NO.24 KEL.JANGKUNG</t>
  </si>
  <si>
    <t>085387513096</t>
  </si>
  <si>
    <t>64.27. SDN 2 JANGKUNG KEC TANJUNG</t>
  </si>
  <si>
    <t>19600105 197909 2 005</t>
  </si>
  <si>
    <t>05-01-1960</t>
  </si>
  <si>
    <t>130755064</t>
  </si>
  <si>
    <t>C 0189732</t>
  </si>
  <si>
    <t>PERUM TABALONG DAMAI  RT.X MABUUN KEC.MURUNG PUDAK 71571</t>
  </si>
  <si>
    <t>05262027603</t>
  </si>
  <si>
    <t>NOR AZIKIN</t>
  </si>
  <si>
    <t>19651212 199310 2 001</t>
  </si>
  <si>
    <t>12-12-1965</t>
  </si>
  <si>
    <t>132032408</t>
  </si>
  <si>
    <t>G 131132</t>
  </si>
  <si>
    <t>JL JEND  A. YANI  RT 6 JANGKUNG TANJUNG</t>
  </si>
  <si>
    <t>IRMA YURIANA</t>
  </si>
  <si>
    <t>19710914 201408 2 001</t>
  </si>
  <si>
    <t>14-09-1971</t>
  </si>
  <si>
    <t>JL.PUTERI ZALEHA RT.5 TANJUNG</t>
  </si>
  <si>
    <t>081349377632</t>
  </si>
  <si>
    <t>FAZRUL MISRIANTO</t>
  </si>
  <si>
    <t>19870611 200904 1 002</t>
  </si>
  <si>
    <t>11-06-1987</t>
  </si>
  <si>
    <t>JL.JEND. A. YANI RT.03 NO.22 KELURAHAN JANGKUNG</t>
  </si>
  <si>
    <t>081952720949</t>
  </si>
  <si>
    <t>DEWI HELIYANA</t>
  </si>
  <si>
    <t>19850120 201408 2 001</t>
  </si>
  <si>
    <t>20-01-1985</t>
  </si>
  <si>
    <t>JL. JEND. A.YANI JANGKUNG</t>
  </si>
  <si>
    <t>085252957399</t>
  </si>
  <si>
    <t>64.28. SDN 3 JANGKUNG KEC. TANJUNG</t>
  </si>
  <si>
    <t>Hj. NURPAH</t>
  </si>
  <si>
    <t>19611216 198202 2 006</t>
  </si>
  <si>
    <t>KAYU BAWANG</t>
  </si>
  <si>
    <t>131050777</t>
  </si>
  <si>
    <t>C 0925498</t>
  </si>
  <si>
    <t>JL GARUDA HIKUN RT 2 KEL HIKUN KEC. TANJUNG 71515</t>
  </si>
  <si>
    <t>NORMAILA</t>
  </si>
  <si>
    <t>19620705 198406 2 003</t>
  </si>
  <si>
    <t>131205564</t>
  </si>
  <si>
    <t>D 348976</t>
  </si>
  <si>
    <t>JL. A.YANI RT.3. JANGKUNG</t>
  </si>
  <si>
    <t>05262024071</t>
  </si>
  <si>
    <t>Hj. LAILA NURHAYATI</t>
  </si>
  <si>
    <t>19641215 198503 2 009</t>
  </si>
  <si>
    <t>GURU PENDIDIKAN AGAMA ISLAM SD/MI</t>
  </si>
  <si>
    <t>131379840</t>
  </si>
  <si>
    <t>D 395355</t>
  </si>
  <si>
    <t>JL. JEND.AYANI. RT.IV. JANGKUNG</t>
  </si>
  <si>
    <t>LASIAH</t>
  </si>
  <si>
    <t>19660102 198911 2 001</t>
  </si>
  <si>
    <t>02-01-1966</t>
  </si>
  <si>
    <t>131779247</t>
  </si>
  <si>
    <t>J 014610</t>
  </si>
  <si>
    <t>JL ALI SAID RT 3 NO 46. SULINGAN</t>
  </si>
  <si>
    <t>05262024182</t>
  </si>
  <si>
    <t>64.29. SDN WIKAU KEC. TANJUNG</t>
  </si>
  <si>
    <t>H. SUKERAN</t>
  </si>
  <si>
    <t>19630117 198804 1 002</t>
  </si>
  <si>
    <t>17-01-1963</t>
  </si>
  <si>
    <t>131740225</t>
  </si>
  <si>
    <t>E 630090</t>
  </si>
  <si>
    <t>DESA KUPANG NUNDING RT 01 MUARA UYA 71573</t>
  </si>
  <si>
    <t>HARLIANI</t>
  </si>
  <si>
    <t>19640314 198305 2 003</t>
  </si>
  <si>
    <t>04-03-1964</t>
  </si>
  <si>
    <t>131205177</t>
  </si>
  <si>
    <t>D 385886</t>
  </si>
  <si>
    <t>WIKAU RT 4 DS KAMBITI KEC TANJUNG</t>
  </si>
  <si>
    <t>H M. PAHRUJIE</t>
  </si>
  <si>
    <t>A.MA.Pd</t>
  </si>
  <si>
    <t>19620512 198406 1 003</t>
  </si>
  <si>
    <t>12-05-1962</t>
  </si>
  <si>
    <t>131205570</t>
  </si>
  <si>
    <t>D 348998</t>
  </si>
  <si>
    <t>DS KAMBITIN RT 3 KEC. TANJUNG 71513</t>
  </si>
  <si>
    <t>AHMAD JUNAIDI</t>
  </si>
  <si>
    <t>19690817 199403 1 016</t>
  </si>
  <si>
    <t>GURU SEKOLAH DASAR</t>
  </si>
  <si>
    <t>17-08-1969</t>
  </si>
  <si>
    <t>132096629</t>
  </si>
  <si>
    <t>J 017080</t>
  </si>
  <si>
    <t>JL JERUK RT 15 RW. KAMBITIN RAYA KEC. TANJUNG 71513</t>
  </si>
  <si>
    <t>19690531 199903 2 003</t>
  </si>
  <si>
    <t>BARABAI DARAT</t>
  </si>
  <si>
    <t>31-05-1969</t>
  </si>
  <si>
    <t>132240533</t>
  </si>
  <si>
    <t>J 015191</t>
  </si>
  <si>
    <t>JL JERUK RT 15 RW. 4 KAMBITIN RAYA KEC. TANJUNG</t>
  </si>
  <si>
    <t>AHMAD ZAKI YAMANI</t>
  </si>
  <si>
    <t>19800828 200312 1 003</t>
  </si>
  <si>
    <t>GURU KELAS MI</t>
  </si>
  <si>
    <t>28-08-1980</t>
  </si>
  <si>
    <t>540014130</t>
  </si>
  <si>
    <t>M 008613</t>
  </si>
  <si>
    <t>JL. A.YANI RT.02 DESA SEI RUKAM I KEC. PUGAAN 71554</t>
  </si>
  <si>
    <t>BAHRANI</t>
  </si>
  <si>
    <t>19640203 198608 1 003</t>
  </si>
  <si>
    <t>01-04-1999</t>
  </si>
  <si>
    <t>SEKOLAH GURU OLAH RAGA</t>
  </si>
  <si>
    <t>03-02-1964</t>
  </si>
  <si>
    <t>131525359</t>
  </si>
  <si>
    <t>KEL JANGKUNG RT 3 TANJUNG</t>
  </si>
  <si>
    <t>SALMINA</t>
  </si>
  <si>
    <t>19690420 200701 2 027</t>
  </si>
  <si>
    <t>20-04-1969</t>
  </si>
  <si>
    <t>540027117</t>
  </si>
  <si>
    <t>M. ARSYAD</t>
  </si>
  <si>
    <t>19810412 201408 1 003</t>
  </si>
  <si>
    <t>12-04-1981</t>
  </si>
  <si>
    <t>WIKAU RT.4 DESA KAMIBITIN</t>
  </si>
  <si>
    <t>085248790136</t>
  </si>
  <si>
    <t>64.30. SDN PUAIN KIWA KEC. TANJUNG</t>
  </si>
  <si>
    <t>MUHAMMAD</t>
  </si>
  <si>
    <t>19620301 198305 1 008</t>
  </si>
  <si>
    <t>01-03-1962</t>
  </si>
  <si>
    <t>131205113</t>
  </si>
  <si>
    <t>D 263904</t>
  </si>
  <si>
    <t>MAS'UD</t>
  </si>
  <si>
    <t>19620611 198207 1 001</t>
  </si>
  <si>
    <t>11-06-1962</t>
  </si>
  <si>
    <t>131051125</t>
  </si>
  <si>
    <t>E 443949</t>
  </si>
  <si>
    <t>PUAIN KIWA RT.05. KEC. TANJUNG</t>
  </si>
  <si>
    <t>RUSNAH</t>
  </si>
  <si>
    <t>19670712 198608 2 001</t>
  </si>
  <si>
    <t>KURSUS PENDIDIKAN GURU SD</t>
  </si>
  <si>
    <t>12-07-1967</t>
  </si>
  <si>
    <t>131525013</t>
  </si>
  <si>
    <t>E 620521</t>
  </si>
  <si>
    <t>SITI WASITAH</t>
  </si>
  <si>
    <t>19630716 199403 2 007</t>
  </si>
  <si>
    <t>16-07-1963</t>
  </si>
  <si>
    <t>132078977</t>
  </si>
  <si>
    <t>G 181873</t>
  </si>
  <si>
    <t>SANIAH</t>
  </si>
  <si>
    <t>19680103 200701 2 019</t>
  </si>
  <si>
    <t>PENATA MUDA III/a</t>
  </si>
  <si>
    <t>03-01-1968</t>
  </si>
  <si>
    <t>540027055</t>
  </si>
  <si>
    <t>64.31. SDN 1 PAMARANGAN KIWA KEC. TANJUNG</t>
  </si>
  <si>
    <t>ZAINAL  HAKIM</t>
  </si>
  <si>
    <t>19681001 199302 1 003</t>
  </si>
  <si>
    <t>URATA</t>
  </si>
  <si>
    <t>01-10-1968</t>
  </si>
  <si>
    <t>132032839</t>
  </si>
  <si>
    <t>G 202048</t>
  </si>
  <si>
    <t>JL.JENDRAL A.YANI RT.03. DESA JANGKUNG KEC. TANJUNG</t>
  </si>
  <si>
    <t>08523263836</t>
  </si>
  <si>
    <t>HAIRUL FATA</t>
  </si>
  <si>
    <t>19600313 198305 2 004</t>
  </si>
  <si>
    <t>13-03-1960</t>
  </si>
  <si>
    <t>131246582</t>
  </si>
  <si>
    <t>D 382746</t>
  </si>
  <si>
    <t>TANTARINGIN RT III KEC. MUARA HARUS 71555</t>
  </si>
  <si>
    <t>Hj. MAWATI</t>
  </si>
  <si>
    <t>19650704 199403 2 006</t>
  </si>
  <si>
    <t>04-07-1965</t>
  </si>
  <si>
    <t>132078987</t>
  </si>
  <si>
    <t>G.382736</t>
  </si>
  <si>
    <t>JL. A. YANI RT 05 PAMARANGAN KIWA KEC, TANJUNG 71513</t>
  </si>
  <si>
    <t>FITRIANTI</t>
  </si>
  <si>
    <t>19780905 200312 2 013</t>
  </si>
  <si>
    <t>05-09-1978</t>
  </si>
  <si>
    <t>540014112</t>
  </si>
  <si>
    <t>M 009451</t>
  </si>
  <si>
    <t>JL. A. YANI KM.02 RT.05. JANGKUNG</t>
  </si>
  <si>
    <t>MASHURI</t>
  </si>
  <si>
    <t>19751003 200604 1 008</t>
  </si>
  <si>
    <t>01-05-2012</t>
  </si>
  <si>
    <t>540023957</t>
  </si>
  <si>
    <t>HERLIANI</t>
  </si>
  <si>
    <t>19780223 201408 2 001</t>
  </si>
  <si>
    <t>23-02-1978</t>
  </si>
  <si>
    <t>DS PURUI RT04 JARO</t>
  </si>
  <si>
    <t>64.32. SDN 2 PAMARANGAN KIWA KEC. TANJUNG</t>
  </si>
  <si>
    <t>NORSIDA</t>
  </si>
  <si>
    <t>19800204 200604 2 024</t>
  </si>
  <si>
    <t>BANUA RANTAU</t>
  </si>
  <si>
    <t>04-02-1980</t>
  </si>
  <si>
    <t>540023949</t>
  </si>
  <si>
    <t>ARDIANSYAH</t>
  </si>
  <si>
    <t>19640408 200604 1 003</t>
  </si>
  <si>
    <t>08-04-1964</t>
  </si>
  <si>
    <t>540024117</t>
  </si>
  <si>
    <t>64.33. SDN SEI PIMPING KEC. TANJUNG</t>
  </si>
  <si>
    <t>MAHDELINA</t>
  </si>
  <si>
    <t>19641127 198503 2 010</t>
  </si>
  <si>
    <t>27-11-1964</t>
  </si>
  <si>
    <t>131339532</t>
  </si>
  <si>
    <t>D 383494</t>
  </si>
  <si>
    <t>JL JEND A YANI RT 3 KEL JANGKUNG</t>
  </si>
  <si>
    <t>Hj. NORHAYATI</t>
  </si>
  <si>
    <t>19600527 198201 2 011</t>
  </si>
  <si>
    <t>02-05-1960</t>
  </si>
  <si>
    <t>130972414</t>
  </si>
  <si>
    <t>D 383517</t>
  </si>
  <si>
    <t>DESA SEI PIMPING KEC. TANJUNG 71513</t>
  </si>
  <si>
    <t>Hj. RABIATUL ADAWIAH</t>
  </si>
  <si>
    <t>19620814 198207 2 001</t>
  </si>
  <si>
    <t>14-08-1962</t>
  </si>
  <si>
    <t>131051592</t>
  </si>
  <si>
    <t>D127472</t>
  </si>
  <si>
    <t>MURUNG BARU RT 2 NO 47 KEC. TANTA 71561</t>
  </si>
  <si>
    <t>ABDUL HADI</t>
  </si>
  <si>
    <t>19600605 198406 1 002</t>
  </si>
  <si>
    <t>05-06-1960</t>
  </si>
  <si>
    <t>131205579</t>
  </si>
  <si>
    <t>D 348997</t>
  </si>
  <si>
    <t>SEI PIMPING RT II KEC. TANJUNG</t>
  </si>
  <si>
    <t>081349405534</t>
  </si>
  <si>
    <t>HERNAWATI</t>
  </si>
  <si>
    <t>19690724 200604 2 004</t>
  </si>
  <si>
    <t>24-07-1969</t>
  </si>
  <si>
    <t>540022281</t>
  </si>
  <si>
    <t>TELAGA ITAR RT. III KELUA</t>
  </si>
  <si>
    <t>RUBIAH</t>
  </si>
  <si>
    <t>19770602 201408 2 003</t>
  </si>
  <si>
    <t>02-06-1977</t>
  </si>
  <si>
    <t>SUNGAI PIMPING KEC.TANJUNG</t>
  </si>
  <si>
    <t>085232892842</t>
  </si>
  <si>
    <t>64.34. SDN BANYU TAJUN KEC. TANJUNG</t>
  </si>
  <si>
    <t>RAKHMADI</t>
  </si>
  <si>
    <t>19600805 198009 1 001</t>
  </si>
  <si>
    <t>21-09-2006</t>
  </si>
  <si>
    <t>130853547</t>
  </si>
  <si>
    <t>C 0410930</t>
  </si>
  <si>
    <t>JL A YANI JAHUN RT 4 PAMARANGAN KIWA TANJUNG</t>
  </si>
  <si>
    <t>081348850622</t>
  </si>
  <si>
    <t>UMAR BAKI</t>
  </si>
  <si>
    <t>19681110 199310 1 002</t>
  </si>
  <si>
    <t>SEI PIMPING</t>
  </si>
  <si>
    <t>132032406</t>
  </si>
  <si>
    <t>K 046073</t>
  </si>
  <si>
    <t>SUNGAI PIMPING RT I KEC. TANJUNG</t>
  </si>
  <si>
    <t>08125162636</t>
  </si>
  <si>
    <t>JAHURI</t>
  </si>
  <si>
    <t>19600101 198305 1 014</t>
  </si>
  <si>
    <t>01-01-1960</t>
  </si>
  <si>
    <t>131246613</t>
  </si>
  <si>
    <t>D 382744</t>
  </si>
  <si>
    <t>DS. BINGKAI SARI RT 03 MURUNG BARU KEC. TANTA</t>
  </si>
  <si>
    <t>RUSMINI</t>
  </si>
  <si>
    <t>19691205 200501 2 009</t>
  </si>
  <si>
    <t>05-12-1969</t>
  </si>
  <si>
    <t>540014990</t>
  </si>
  <si>
    <t>M 098698</t>
  </si>
  <si>
    <t>JL. JEND. A YANI RT. VII KEL. JANGKUNG KEC. TANJUNG</t>
  </si>
  <si>
    <t>ILIYA</t>
  </si>
  <si>
    <t>19700301 200701 1 029</t>
  </si>
  <si>
    <t>01-03-1970</t>
  </si>
  <si>
    <t>540026854</t>
  </si>
  <si>
    <t>64.35. SDN DUKUH KEC. TANJUNG</t>
  </si>
  <si>
    <t>MUHAMMAD AMRULLAH</t>
  </si>
  <si>
    <t>19691225 199302 1 003</t>
  </si>
  <si>
    <t>25-12-1969</t>
  </si>
  <si>
    <t>132032837</t>
  </si>
  <si>
    <t>G 382549</t>
  </si>
  <si>
    <t>JL. JEND A. YANI RT 4 RW.01 NO 88 DESA SEI BULUH KEC. KELUA 71552</t>
  </si>
  <si>
    <t>RAMIDI</t>
  </si>
  <si>
    <t>19640808 199007 1 002</t>
  </si>
  <si>
    <t>08-08-1964</t>
  </si>
  <si>
    <t>131920894</t>
  </si>
  <si>
    <t>DESA MANTUIL RT II KEC. MUARA HARUS</t>
  </si>
  <si>
    <t>Hj. NORAINAH</t>
  </si>
  <si>
    <t>19660209 199111 2 002</t>
  </si>
  <si>
    <t>09-02-1966</t>
  </si>
  <si>
    <t>131940060</t>
  </si>
  <si>
    <t>G 085958</t>
  </si>
  <si>
    <t>DS TANTA RINGIN RT 3 KEC. MUARA HARUS</t>
  </si>
  <si>
    <t>SYARIFUDIN</t>
  </si>
  <si>
    <t>19711110 200312 1 005</t>
  </si>
  <si>
    <t>BATU TANGGA</t>
  </si>
  <si>
    <t>10-11-1971</t>
  </si>
  <si>
    <t>540014143</t>
  </si>
  <si>
    <t>M 008611</t>
  </si>
  <si>
    <t>JL. LOYANG INDAH RT. 3 JANGKUNG KEC. TANJUNG</t>
  </si>
  <si>
    <t>085248626726</t>
  </si>
  <si>
    <t>MARHASANAH</t>
  </si>
  <si>
    <t>19810805 200312 2 006</t>
  </si>
  <si>
    <t>05-08-1981</t>
  </si>
  <si>
    <t>540014164</t>
  </si>
  <si>
    <t>M 008615</t>
  </si>
  <si>
    <t>DESA PEMATANG RT. 5 KEC. BANUA LAWAS</t>
  </si>
  <si>
    <t>FATIMAH</t>
  </si>
  <si>
    <t>19680817 200701 2 030</t>
  </si>
  <si>
    <t>SUNGAI BULUH KELUA</t>
  </si>
  <si>
    <t>17-08-1968</t>
  </si>
  <si>
    <t>540027108</t>
  </si>
  <si>
    <t>65.01. SDN 1.5 BELIMBING KEC. MURUNG PUDAK</t>
  </si>
  <si>
    <t>NURDIANA ASRI</t>
  </si>
  <si>
    <t>19681231 198804 2 002</t>
  </si>
  <si>
    <t>31-12-1968</t>
  </si>
  <si>
    <t>131739680</t>
  </si>
  <si>
    <t>G  085531</t>
  </si>
  <si>
    <t>BANGUN SARI PANDAN ARUM I RT 15 NO 11 BELIMBING RAYA</t>
  </si>
  <si>
    <t>05262707045</t>
  </si>
  <si>
    <t>Hj. MASPAH</t>
  </si>
  <si>
    <t>19620505 198305 2 013</t>
  </si>
  <si>
    <t>16-11-2011</t>
  </si>
  <si>
    <t>05-05-1962</t>
  </si>
  <si>
    <t>131205045</t>
  </si>
  <si>
    <t>D 308786</t>
  </si>
  <si>
    <t>DS.KAPAR RT 09 MURUNG PUDAK</t>
  </si>
  <si>
    <t>ANITA MURNI</t>
  </si>
  <si>
    <t>19680519 199211 2 001</t>
  </si>
  <si>
    <t>MARGASARI</t>
  </si>
  <si>
    <t>19-05-1968</t>
  </si>
  <si>
    <t>131987473</t>
  </si>
  <si>
    <t>G 268604</t>
  </si>
  <si>
    <t>FLAMBOYAN 3 NO 65 BLOK B BELIMBING RAYA MURUNG PUDAK</t>
  </si>
  <si>
    <t>WILDAWATI</t>
  </si>
  <si>
    <t>19710921 199408 2 001</t>
  </si>
  <si>
    <t>21-09-1971</t>
  </si>
  <si>
    <t>132078744</t>
  </si>
  <si>
    <t>J 067969</t>
  </si>
  <si>
    <t>JL RAHMAT DS WAYAU RT 3 NO 28 KEC. TANJUNG</t>
  </si>
  <si>
    <t>SYAMSIAR HAYATI</t>
  </si>
  <si>
    <t>19840314 200501 2 002</t>
  </si>
  <si>
    <t>PENDIDIKAN PROGRAM GURU SEKOLAH</t>
  </si>
  <si>
    <t>14-03-1984</t>
  </si>
  <si>
    <t>540015007</t>
  </si>
  <si>
    <t>M 098323</t>
  </si>
  <si>
    <t>JL. MONALISA RT. 6 RW. 3 DESA KAPAR MURUNG PUDAK</t>
  </si>
  <si>
    <t>05262021702</t>
  </si>
  <si>
    <t>AULIA RAHMAN</t>
  </si>
  <si>
    <t>19840406 201101 1 007</t>
  </si>
  <si>
    <t>06-04-1984</t>
  </si>
  <si>
    <t>JL. A. YANI 41 RT.04 DESA SEI BULUH KEC. KELUA</t>
  </si>
  <si>
    <t>087716577751</t>
  </si>
  <si>
    <t>RINI ANGGRIANI</t>
  </si>
  <si>
    <t>19830118 201408 2 001</t>
  </si>
  <si>
    <t>18-01-1983</t>
  </si>
  <si>
    <t>JL. KEMUNING I MURUNG PUDAK</t>
  </si>
  <si>
    <t>081251326186</t>
  </si>
  <si>
    <t>19720823 201408 2 004</t>
  </si>
  <si>
    <t>S-1/A-IV PENDIDIKAN JASMANI DAN KESEHATAN</t>
  </si>
  <si>
    <t>23-08-1972</t>
  </si>
  <si>
    <t>JL ASYUHADA MURUNG PUDAK</t>
  </si>
  <si>
    <t>085248999709</t>
  </si>
  <si>
    <t>19710805 201408 2 002</t>
  </si>
  <si>
    <t>05-08-1971</t>
  </si>
  <si>
    <t>JL.IR.P.H.M.NOOR RT.I</t>
  </si>
  <si>
    <t>082154935469</t>
  </si>
  <si>
    <t>19640305 200701 2 013</t>
  </si>
  <si>
    <t>05-03-1964</t>
  </si>
  <si>
    <t>540027033</t>
  </si>
  <si>
    <t>MUHAMMAD RIDHA DHARMA</t>
  </si>
  <si>
    <t>19790123 201408 1 001</t>
  </si>
  <si>
    <t>23-01-1979</t>
  </si>
  <si>
    <t>DESA KAPAR KEC. MURUNG PUDAK</t>
  </si>
  <si>
    <t>081348804374</t>
  </si>
  <si>
    <t>65.02. SDN 2 BELIMBING KEC. MURUNG PUDAK</t>
  </si>
  <si>
    <t>Hj. NURINA ULFAH</t>
  </si>
  <si>
    <t>19620412 198305 2 025</t>
  </si>
  <si>
    <t>AMPUKUNG-KELUA</t>
  </si>
  <si>
    <t>12-04-1962</t>
  </si>
  <si>
    <t>131246602</t>
  </si>
  <si>
    <t>D 382766</t>
  </si>
  <si>
    <t>JL BANGUN SARI RT. 11 BELIMBING RAYA MURUNG PUDAK</t>
  </si>
  <si>
    <t>0526 2021229</t>
  </si>
  <si>
    <t>RUSMINAH</t>
  </si>
  <si>
    <t>19610725 198406 2 001</t>
  </si>
  <si>
    <t>25-07-1961</t>
  </si>
  <si>
    <t>131205588</t>
  </si>
  <si>
    <t>D 301705</t>
  </si>
  <si>
    <t>MURUNG PUDAK BANGUN SARI RT II 71571</t>
  </si>
  <si>
    <t>BURAIDAH</t>
  </si>
  <si>
    <t>19630811 198608 2 002</t>
  </si>
  <si>
    <t>LAYAP</t>
  </si>
  <si>
    <t>11-08-1963</t>
  </si>
  <si>
    <t>131554515</t>
  </si>
  <si>
    <t>E  336996</t>
  </si>
  <si>
    <t>KEL. BELIMBING RAYA RT 03 NO. 79 71571</t>
  </si>
  <si>
    <t>081351122002</t>
  </si>
  <si>
    <t>ERNI RUSPAIDA</t>
  </si>
  <si>
    <t>19670709 199403 2 004</t>
  </si>
  <si>
    <t>09-07-1967</t>
  </si>
  <si>
    <t>132078985</t>
  </si>
  <si>
    <t>G 134158</t>
  </si>
  <si>
    <t>JL LANGSAT ASYUHADA RT 8 NO 10 KEL BELIMBING MURUNG PUDAK</t>
  </si>
  <si>
    <t>RIZMY RAHMANI</t>
  </si>
  <si>
    <t>199304152019031011</t>
  </si>
  <si>
    <t>GURU PENJASORKES</t>
  </si>
  <si>
    <t>15 - 04 - 1993</t>
  </si>
  <si>
    <t>ANA RAHMINI</t>
  </si>
  <si>
    <t>19840421 201408 2 003</t>
  </si>
  <si>
    <t xml:space="preserve">GURU SD </t>
  </si>
  <si>
    <t>21-04-1984</t>
  </si>
  <si>
    <t>DESA PUAIN KIWA RT.3 NO.85</t>
  </si>
  <si>
    <t>65.03. SDN 3 BELIMBING KEC. MURUNG PUDAK</t>
  </si>
  <si>
    <t>LILIS SURYANI</t>
  </si>
  <si>
    <t>19660430 198804 2 001</t>
  </si>
  <si>
    <t>30-04-1966</t>
  </si>
  <si>
    <t>131739669</t>
  </si>
  <si>
    <t>G  085530</t>
  </si>
  <si>
    <t>DESA GARAGATA RT.I KEC JARO</t>
  </si>
  <si>
    <t>NURHASIDAH</t>
  </si>
  <si>
    <t>19611007 198207 2 001</t>
  </si>
  <si>
    <t>07-10-1961</t>
  </si>
  <si>
    <t>131050963</t>
  </si>
  <si>
    <t>D 245265</t>
  </si>
  <si>
    <t>KAPAR RT 3 RW 1 MURUNG PUDAK 71571</t>
  </si>
  <si>
    <t>05262023433</t>
  </si>
  <si>
    <t>ERMA NURJANNAH</t>
  </si>
  <si>
    <t>19800801 200904 2 005</t>
  </si>
  <si>
    <t>01-08-1980</t>
  </si>
  <si>
    <t>Jl. Pasar Lama Rt 12 No 38  Kec. Murung Pudak Kab. Tabalong</t>
  </si>
  <si>
    <t>081351958824</t>
  </si>
  <si>
    <t>EKA QAMARAYATI</t>
  </si>
  <si>
    <t>19760312 201101 2 004</t>
  </si>
  <si>
    <t>12-03-1976</t>
  </si>
  <si>
    <t>JL. JAKSA AGUNG SUPRAPTO NO.105 TANJUNG</t>
  </si>
  <si>
    <t>081348973795</t>
  </si>
  <si>
    <t>YULISTIANI</t>
  </si>
  <si>
    <t>S.AG</t>
  </si>
  <si>
    <t>19720727 200604 2 025</t>
  </si>
  <si>
    <t>27-07-1972</t>
  </si>
  <si>
    <t>540023977</t>
  </si>
  <si>
    <t>WIDIAWATI</t>
  </si>
  <si>
    <t>19850728 201408 2 002</t>
  </si>
  <si>
    <t>JL.PADAT KARYA NO.30 RT.8 PEMBATAAN</t>
  </si>
  <si>
    <t>082244945563</t>
  </si>
  <si>
    <t>65.04. SDN 4 BELIMBING KEC. MURUNG PUDAK</t>
  </si>
  <si>
    <t>SITI SARAH</t>
  </si>
  <si>
    <t>S.Pd., MA</t>
  </si>
  <si>
    <t>19661002 198804 2 002</t>
  </si>
  <si>
    <t>02-10-1966</t>
  </si>
  <si>
    <t>131739632</t>
  </si>
  <si>
    <t>E 891504</t>
  </si>
  <si>
    <t>JL GAMBAH RT V KEL. BEL RAYA 71571</t>
  </si>
  <si>
    <t>19641221 199007 2 001</t>
  </si>
  <si>
    <t>21-12-1964</t>
  </si>
  <si>
    <t>131920929</t>
  </si>
  <si>
    <t>G 419079</t>
  </si>
  <si>
    <t>TANGKI HIJAU RT 6 NO 20 BELIMBING RAYA MURUNG PUDAK</t>
  </si>
  <si>
    <t>ISUR</t>
  </si>
  <si>
    <t>19600714 198302 1 008</t>
  </si>
  <si>
    <t>14-07-1960</t>
  </si>
  <si>
    <t>131051970</t>
  </si>
  <si>
    <t>D 126703</t>
  </si>
  <si>
    <t>DS PEMBATAAN RT IV NO 101 MURUNG PUDAK</t>
  </si>
  <si>
    <t>081351097795</t>
  </si>
  <si>
    <t>SITI MARYAM</t>
  </si>
  <si>
    <t>19631208 198503 2 009</t>
  </si>
  <si>
    <t>08-12-1963</t>
  </si>
  <si>
    <t>131339883</t>
  </si>
  <si>
    <t>E 335883</t>
  </si>
  <si>
    <t>JL FLAMBOYAN3 NO 147 RT 18 KOMP PEMBATAAN INDAH KEL BELIMBING RAYA</t>
  </si>
  <si>
    <t>RITA KUSUMAWATI</t>
  </si>
  <si>
    <t>19811018 200801 2 015</t>
  </si>
  <si>
    <t>18-10-1981</t>
  </si>
  <si>
    <t>540032735</t>
  </si>
  <si>
    <t>JL. PALEM NO.24.RT.4. KAPAR KEC.MURUNG PUDAK</t>
  </si>
  <si>
    <t>085214734105</t>
  </si>
  <si>
    <t>65.06. SDN 1.2 BELIMBING RAYA KEC. MURUNG PUDAK</t>
  </si>
  <si>
    <t>Hj. SYAMSIAH</t>
  </si>
  <si>
    <t>19620409 198207 2 002</t>
  </si>
  <si>
    <t>09-04-1962</t>
  </si>
  <si>
    <t>131050958</t>
  </si>
  <si>
    <t>D 126951</t>
  </si>
  <si>
    <t>JL MONALISA RT 6 RW. 13 DESA KAPAR MURUNG PUDAK</t>
  </si>
  <si>
    <t>DAHLIANI</t>
  </si>
  <si>
    <t>19600214 198202 2 003</t>
  </si>
  <si>
    <t>14-02-1960</t>
  </si>
  <si>
    <t>131050776</t>
  </si>
  <si>
    <t>C 0925511</t>
  </si>
  <si>
    <t>PANDAN SARI BELIMBING RAYA NO 73 RT 11</t>
  </si>
  <si>
    <t>SRI SUSILAWATI</t>
  </si>
  <si>
    <t>19620207 198207 2 002</t>
  </si>
  <si>
    <t>SEI PANDAN</t>
  </si>
  <si>
    <t>07-02-1962</t>
  </si>
  <si>
    <t>131050965</t>
  </si>
  <si>
    <t>D 126936</t>
  </si>
  <si>
    <t>GAMBAH KEL. BEL. RAYA RT 5 NO 29 KEC. M. PUNDAK</t>
  </si>
  <si>
    <t>NOORMA</t>
  </si>
  <si>
    <t>19630705 198406 2 009</t>
  </si>
  <si>
    <t>05-07-1963</t>
  </si>
  <si>
    <t>131205598</t>
  </si>
  <si>
    <t>D 300330</t>
  </si>
  <si>
    <t>KOMP PERUM GURU BANGUN SARI BELIMBING RAYA RT 16 NO 71</t>
  </si>
  <si>
    <t>HENIYATI</t>
  </si>
  <si>
    <t>19630712 198406 2 004</t>
  </si>
  <si>
    <t>BARITO TIMUR</t>
  </si>
  <si>
    <t>12-07-1963</t>
  </si>
  <si>
    <t>131205589</t>
  </si>
  <si>
    <t>D 349001</t>
  </si>
  <si>
    <t>KOMP PERUM GURU BELIMBING RAYA RT XI NO 68</t>
  </si>
  <si>
    <t>AMIR GAFURI</t>
  </si>
  <si>
    <t>19620201 198302 1 007</t>
  </si>
  <si>
    <t>GURU PENDIDIKAN JASMANI DAN KESEHATAN SD</t>
  </si>
  <si>
    <t>01-02-1962</t>
  </si>
  <si>
    <t>131204494</t>
  </si>
  <si>
    <t>D 126995</t>
  </si>
  <si>
    <t>PERUM GURU KAPAR HULU RT 3 RW 1 DESA KAPAR MURUNG PUDAK</t>
  </si>
  <si>
    <t>YUSERI</t>
  </si>
  <si>
    <t>19640706 198608 1 004</t>
  </si>
  <si>
    <t>06-07-1964</t>
  </si>
  <si>
    <t>131525424</t>
  </si>
  <si>
    <t>E  335887</t>
  </si>
  <si>
    <t>TANGKI HIJAU</t>
  </si>
  <si>
    <t>081349309550</t>
  </si>
  <si>
    <t>19660903 198608 1 002</t>
  </si>
  <si>
    <t>03-09-1966</t>
  </si>
  <si>
    <t>131525347</t>
  </si>
  <si>
    <t>E 363763</t>
  </si>
  <si>
    <t>BANGUN SARI RT 12 RW 10 KEL. BELIMBING RAYA KEC. M. PUDAK</t>
  </si>
  <si>
    <t>ALFISYAH NORSAH</t>
  </si>
  <si>
    <t>19750624 200701 2 010</t>
  </si>
  <si>
    <t>24-06-1975</t>
  </si>
  <si>
    <t>540027085</t>
  </si>
  <si>
    <t>HATNA IRIANI</t>
  </si>
  <si>
    <t>19760222 201101 2 003</t>
  </si>
  <si>
    <t>BANGUN SARI</t>
  </si>
  <si>
    <t>22-02-1976</t>
  </si>
  <si>
    <t>JL. PELITA BANGUN SARI RT.II KEC. MURUNG PUDAK</t>
  </si>
  <si>
    <t>085251210449</t>
  </si>
  <si>
    <t>LENY AGUS LISA</t>
  </si>
  <si>
    <t>19810805 200312 2 007</t>
  </si>
  <si>
    <t>540014134</t>
  </si>
  <si>
    <t>M 043354</t>
  </si>
  <si>
    <t>JL. SULINGAN NO. 32  RT. 3  SULINGAN MURUNG PUDAK</t>
  </si>
  <si>
    <t>05262021947</t>
  </si>
  <si>
    <t>TRI WAHYUNI</t>
  </si>
  <si>
    <t>19820713 201101 2 012</t>
  </si>
  <si>
    <t>101-04-2017</t>
  </si>
  <si>
    <t>13-07-1982</t>
  </si>
  <si>
    <t>BANGUN SARI NO. 76 RTXI KEC. MURUNG PUDAK</t>
  </si>
  <si>
    <t>085249796123</t>
  </si>
  <si>
    <t>GITHA KUMALA SARI</t>
  </si>
  <si>
    <t>19831121 200804 2 003</t>
  </si>
  <si>
    <t>21-11-1983</t>
  </si>
  <si>
    <t>540032333</t>
  </si>
  <si>
    <t>JL. JEND BASUKI RAHMAT RT.V NO. 36 AGUNG TANJUNG</t>
  </si>
  <si>
    <t>085248256441</t>
  </si>
  <si>
    <t>ISNAWATI</t>
  </si>
  <si>
    <t>19820508 201001 2 027</t>
  </si>
  <si>
    <t>08-05-1982</t>
  </si>
  <si>
    <t>65.08. SDN 3 BELIMBING RAYA KEC. MURUNG PUDAK</t>
  </si>
  <si>
    <t>Hj. MASWAH</t>
  </si>
  <si>
    <t>S.Pd., MM</t>
  </si>
  <si>
    <t>19631004 198406 2 002</t>
  </si>
  <si>
    <t>MAGISTER MANAJEMEN</t>
  </si>
  <si>
    <t>04-10-1963</t>
  </si>
  <si>
    <t>131205556</t>
  </si>
  <si>
    <t>D 348985</t>
  </si>
  <si>
    <t>JL ANGGREK II PEMBATAAN RT 5</t>
  </si>
  <si>
    <t>05262021528</t>
  </si>
  <si>
    <t>Hj. SRI NISPU ANI YULIA KENCANA</t>
  </si>
  <si>
    <t>19640909 198305 2 003</t>
  </si>
  <si>
    <t>09-09-1964</t>
  </si>
  <si>
    <t>131205181</t>
  </si>
  <si>
    <t>D 4357231</t>
  </si>
  <si>
    <t>SDN BALIMBING RAYA BURUNG PANDAK TABALOG</t>
  </si>
  <si>
    <t>0526202388</t>
  </si>
  <si>
    <t>Hj. RAHMAWATI</t>
  </si>
  <si>
    <t>19600210 198202 2 008</t>
  </si>
  <si>
    <t>10-02-1960</t>
  </si>
  <si>
    <t>131089244</t>
  </si>
  <si>
    <t>C 0838874</t>
  </si>
  <si>
    <t>JL KAMBOJA RT 10 NO 52 TANJUNG 71513</t>
  </si>
  <si>
    <t>05262023369</t>
  </si>
  <si>
    <t>SARYUNI</t>
  </si>
  <si>
    <t>19640403 198305 1 002</t>
  </si>
  <si>
    <t>03-04-1964</t>
  </si>
  <si>
    <t>131205063</t>
  </si>
  <si>
    <t>D 303931</t>
  </si>
  <si>
    <t>BELIMBING RAYA RT.02  KEL BELIMBING KEC. MRG PUDAK 71571</t>
  </si>
  <si>
    <t>SITI IRANA</t>
  </si>
  <si>
    <t>19610420 198503 2 011</t>
  </si>
  <si>
    <t>20-04-1961</t>
  </si>
  <si>
    <t>131339884</t>
  </si>
  <si>
    <t>G.384924</t>
  </si>
  <si>
    <t>JL BELIMBING RT 3 BEL RAYA MURUNG PUDAK</t>
  </si>
  <si>
    <t>MARIATI</t>
  </si>
  <si>
    <t>19791202 200701 2 007</t>
  </si>
  <si>
    <t>02-12-1979</t>
  </si>
  <si>
    <t>65.09. SDN 4 BELIMBING RAYA KEC. MURUNG PUDAK</t>
  </si>
  <si>
    <t>RITA ANGGRIANI</t>
  </si>
  <si>
    <t>19650618 198703 2 008</t>
  </si>
  <si>
    <t>18-06-1965</t>
  </si>
  <si>
    <t>131691361</t>
  </si>
  <si>
    <t>E 891503</t>
  </si>
  <si>
    <t>PANDAN ARUM III NO.05 RT.16</t>
  </si>
  <si>
    <t>081349648842</t>
  </si>
  <si>
    <t>Hj. BAHDIAH</t>
  </si>
  <si>
    <t>19610806 198202 2 006</t>
  </si>
  <si>
    <t>H.S. TENGAH</t>
  </si>
  <si>
    <t>06-08-1961</t>
  </si>
  <si>
    <t>131050774</t>
  </si>
  <si>
    <t>C 0925509</t>
  </si>
  <si>
    <t>JL .ANGGREK 2 RT 5 DESA PEMBATAAN KEC MURUNG PUDAK</t>
  </si>
  <si>
    <t>05262021331</t>
  </si>
  <si>
    <t>821.2/127-KEP.SI/BKPP</t>
  </si>
  <si>
    <t>HALIMAH</t>
  </si>
  <si>
    <t>19621207 199302 2 001</t>
  </si>
  <si>
    <t>07-12-1962</t>
  </si>
  <si>
    <t>132032749</t>
  </si>
  <si>
    <t>G 086026</t>
  </si>
  <si>
    <t>JL PANDAN ARUM I RT 15 NO 17 BELIMBING RAYA MURUNG PUDAK 71571</t>
  </si>
  <si>
    <t>H. JUNAIDI</t>
  </si>
  <si>
    <t>19660724 199103 1 010</t>
  </si>
  <si>
    <t>OLAH RAGA</t>
  </si>
  <si>
    <t>24-07-1966</t>
  </si>
  <si>
    <t>131896016</t>
  </si>
  <si>
    <t>F 310822</t>
  </si>
  <si>
    <t>JL BELIMBING RT 3 KEC. BELIMBING RAYA</t>
  </si>
  <si>
    <t>ROSITA FITRIANI</t>
  </si>
  <si>
    <t>19690209 199403 2 005</t>
  </si>
  <si>
    <t>09-02-1969</t>
  </si>
  <si>
    <t>132098404</t>
  </si>
  <si>
    <t>G 157997</t>
  </si>
  <si>
    <t>JL KUPANG RT I NO 48 KEL . BELIMBING RAYA Murung Pudak 71571</t>
  </si>
  <si>
    <t>NENY PRATIKA</t>
  </si>
  <si>
    <t>19851025 201001 2 024</t>
  </si>
  <si>
    <t>25-10-1985</t>
  </si>
  <si>
    <t>65.10. SDN 1 KAPAR KEC. MURUNG PUDAK</t>
  </si>
  <si>
    <t>NORMAIDA</t>
  </si>
  <si>
    <t>19740509 199605 2 001</t>
  </si>
  <si>
    <t>09-05-1974</t>
  </si>
  <si>
    <t>132152833</t>
  </si>
  <si>
    <t>J.109229</t>
  </si>
  <si>
    <t>BELAKANG SDN  MABUUN /KOMPLEK PERUMAHAN GURU SD RT 03 NO 14 KEC MURUNG PUDAK 71571</t>
  </si>
  <si>
    <t>05262027494</t>
  </si>
  <si>
    <t>NOR AMINAH</t>
  </si>
  <si>
    <t>19610101 198207 2 005</t>
  </si>
  <si>
    <t>01-01-1961</t>
  </si>
  <si>
    <t>131050957</t>
  </si>
  <si>
    <t>D 126980</t>
  </si>
  <si>
    <t>JL PALEM RT 4 KAPAR RT IV KAPAR MURUNG PUDAK 71571</t>
  </si>
  <si>
    <t>05262023960</t>
  </si>
  <si>
    <t>19611230 198406 2 004</t>
  </si>
  <si>
    <t>30-12-1961</t>
  </si>
  <si>
    <t>131205585</t>
  </si>
  <si>
    <t>D 301706</t>
  </si>
  <si>
    <t>JL MUAKAT RT 3 KAPAR MURUNG PUDAK 71571</t>
  </si>
  <si>
    <t>05262023989</t>
  </si>
  <si>
    <t>MUHAMMAD GUSRIYANTO</t>
  </si>
  <si>
    <t>19630801 198503 1 013</t>
  </si>
  <si>
    <t>01-08-1963</t>
  </si>
  <si>
    <t>131339886</t>
  </si>
  <si>
    <t>D 435713</t>
  </si>
  <si>
    <t>JL MUTIARA RT II Belimbing Raya Murung Pudak 71571</t>
  </si>
  <si>
    <t>ASLAMIAH</t>
  </si>
  <si>
    <t>19630610 198503 2 021</t>
  </si>
  <si>
    <t>01-03-1963</t>
  </si>
  <si>
    <t>131379842</t>
  </si>
  <si>
    <t>D 435700</t>
  </si>
  <si>
    <t>MARLINAH</t>
  </si>
  <si>
    <t>19630131 199005 2 001</t>
  </si>
  <si>
    <t>31-01-1963</t>
  </si>
  <si>
    <t>131919958</t>
  </si>
  <si>
    <t>F  229103</t>
  </si>
  <si>
    <t>JL MARGA RUKUN KAPAR RT VI NO. 32 MURUNG PUDAK 71571</t>
  </si>
  <si>
    <t>052623769</t>
  </si>
  <si>
    <t>SRI SULANJARI</t>
  </si>
  <si>
    <t>19660203 199211 2 001</t>
  </si>
  <si>
    <t>03-02-1966</t>
  </si>
  <si>
    <t>131987475</t>
  </si>
  <si>
    <t>G 268605</t>
  </si>
  <si>
    <t>JL KEMUNING I RT 12 PASAR LAMA NO 36</t>
  </si>
  <si>
    <t>ERAWATI</t>
  </si>
  <si>
    <t>19831110 201408 2 004</t>
  </si>
  <si>
    <t>10-11-1983</t>
  </si>
  <si>
    <t>JL.ASRAMA POLRI</t>
  </si>
  <si>
    <t>085248180711</t>
  </si>
  <si>
    <t>65.11. SDN 2 KAPAR KEC. MURUNG PUDAK</t>
  </si>
  <si>
    <t>MASNIAH</t>
  </si>
  <si>
    <t>19611012 198202 2 005</t>
  </si>
  <si>
    <t>12-10-1961</t>
  </si>
  <si>
    <t>131050632</t>
  </si>
  <si>
    <t>D107746</t>
  </si>
  <si>
    <t>JL PELABUHAN PERTAMINA RT 7 NO 2B BEL RAYA</t>
  </si>
  <si>
    <t>05262022066</t>
  </si>
  <si>
    <t>19620215 198406 2 001</t>
  </si>
  <si>
    <t>15-02-1962</t>
  </si>
  <si>
    <t>131205597</t>
  </si>
  <si>
    <t>D 348988</t>
  </si>
  <si>
    <t>JL PLAMBOYAN 5  NO 100 RT 18 BELIMBING RAYA MURUNG PUDAK 71571</t>
  </si>
  <si>
    <t>05262023330</t>
  </si>
  <si>
    <t>Hj. NOOR HASANAH</t>
  </si>
  <si>
    <t>19620725 198406 2 001</t>
  </si>
  <si>
    <t>25-07-1962</t>
  </si>
  <si>
    <t>131205553</t>
  </si>
  <si>
    <t>D 150942</t>
  </si>
  <si>
    <t>KOMP. PU MABUUN RT 5 NO 53</t>
  </si>
  <si>
    <t>0526 2023277</t>
  </si>
  <si>
    <t>MUHAMMAD NUR FITRIANSYAH</t>
  </si>
  <si>
    <t>19620102 198406 1 001</t>
  </si>
  <si>
    <t>SPGLB</t>
  </si>
  <si>
    <t>FARADILA SANTY</t>
  </si>
  <si>
    <t>19870701 201001 2 021</t>
  </si>
  <si>
    <t>Kep. 821.2.127-kep.si/bkpp</t>
  </si>
  <si>
    <t>MUHAMAD GITA ANSARI</t>
  </si>
  <si>
    <t>19800428 201001 1 015</t>
  </si>
  <si>
    <t>28-04-1980</t>
  </si>
  <si>
    <t>65.12. SDN 3 KAPAR KEC. MURUNG PUDAK</t>
  </si>
  <si>
    <t>JAITUN</t>
  </si>
  <si>
    <t>19681027 198911 2 002</t>
  </si>
  <si>
    <t>KAPAR HULU KAB. TABALONG</t>
  </si>
  <si>
    <t>27-10-1968</t>
  </si>
  <si>
    <t>131777797</t>
  </si>
  <si>
    <t>876006</t>
  </si>
  <si>
    <t>JL MUFAKAT RT 3  DESA KAPAR MURUNG PUDAK</t>
  </si>
  <si>
    <t>NOR ASIKIN</t>
  </si>
  <si>
    <t>19660918 198608 2 002</t>
  </si>
  <si>
    <t>18-09-1966</t>
  </si>
  <si>
    <t>131554530</t>
  </si>
  <si>
    <t>E 358097</t>
  </si>
  <si>
    <t>JL MUPAKAT RT III KAPAR MURUNG PUDAK</t>
  </si>
  <si>
    <t>05262023779</t>
  </si>
  <si>
    <t>HAMSAH</t>
  </si>
  <si>
    <t>19620628 199302 2 001</t>
  </si>
  <si>
    <t>28-06-1962</t>
  </si>
  <si>
    <t>132032751</t>
  </si>
  <si>
    <t>F 367950</t>
  </si>
  <si>
    <t>JL POLSEK PANDAN ARUM II RT 15 BELIMBING RAYA MURUNG PUDAK</t>
  </si>
  <si>
    <t>NOVITA SARI</t>
  </si>
  <si>
    <t>19731107 199703 2 005</t>
  </si>
  <si>
    <t>07-11-1973</t>
  </si>
  <si>
    <t>132175762</t>
  </si>
  <si>
    <t>J. 016273</t>
  </si>
  <si>
    <t>JL TANJUNG SELATAN RT 9 RW III NO 38 MABUUN MURUNG PUDAK</t>
  </si>
  <si>
    <t>ERNY HERAWATI</t>
  </si>
  <si>
    <t>19761103 201408 2 001</t>
  </si>
  <si>
    <t>03-11-1976</t>
  </si>
  <si>
    <t>JL.GUNUNG SARI RT.14 KEL.BELIMBING</t>
  </si>
  <si>
    <t>08195172357</t>
  </si>
  <si>
    <t>RUSTAM</t>
  </si>
  <si>
    <t>19781108 201408 1 002</t>
  </si>
  <si>
    <t>08-11-1978</t>
  </si>
  <si>
    <t>JL.MUFAKAT RT.3 KAPAR KEC.MURUNG PUDAK</t>
  </si>
  <si>
    <t>081349373731</t>
  </si>
  <si>
    <t>EVI IRAWATI</t>
  </si>
  <si>
    <t>19810816 201408 2 004</t>
  </si>
  <si>
    <t>16-08-1981</t>
  </si>
  <si>
    <t>PASAR LAMA RT.I MURUNG PUDAK</t>
  </si>
  <si>
    <t>085251638280</t>
  </si>
  <si>
    <t>65.13. SDN 1 KAPAR HULU KEC. MURUNG PUDAK</t>
  </si>
  <si>
    <t>ANTUNG JUHRAH</t>
  </si>
  <si>
    <t>19671016 198804 2 002</t>
  </si>
  <si>
    <t>16-10-1967</t>
  </si>
  <si>
    <t>131739654</t>
  </si>
  <si>
    <t>E 601141</t>
  </si>
  <si>
    <t>MABUUN RT 01 RW 01 MURUNG PUDAK 71571</t>
  </si>
  <si>
    <t>Hj. SITI SALASIAH</t>
  </si>
  <si>
    <t>19621009 198503 2 011</t>
  </si>
  <si>
    <t>09-10-1962</t>
  </si>
  <si>
    <t>131379817</t>
  </si>
  <si>
    <t>D 384586</t>
  </si>
  <si>
    <t>DS KAPAR HULU RT 3 NO 14 MURUNG PUDAK</t>
  </si>
  <si>
    <t>05262021610</t>
  </si>
  <si>
    <t>UMINARTI</t>
  </si>
  <si>
    <t>19640604 198608 2 002</t>
  </si>
  <si>
    <t>04-06-1964</t>
  </si>
  <si>
    <t>131525014</t>
  </si>
  <si>
    <t>E 358084</t>
  </si>
  <si>
    <t>JL MUPAKAT RT 03 DESA KAPAR MURUNG PUDAK 71571</t>
  </si>
  <si>
    <t>05262021562</t>
  </si>
  <si>
    <t>Hj. MAHLIANA</t>
  </si>
  <si>
    <t>19670101 199202 2 003</t>
  </si>
  <si>
    <t>01-01-1967</t>
  </si>
  <si>
    <t>131990702</t>
  </si>
  <si>
    <t>J 014756</t>
  </si>
  <si>
    <t>JL GARUDA RT 12 BANGUN SARI MURUNG PUDAK</t>
  </si>
  <si>
    <t>Hj. SITI JAMILAH</t>
  </si>
  <si>
    <t>19680712 200103 2 003</t>
  </si>
  <si>
    <t>12-07-1968</t>
  </si>
  <si>
    <t>132293898</t>
  </si>
  <si>
    <t>J 069011</t>
  </si>
  <si>
    <t>JL. ARJUNA KAMPUNG BARU RT. 16 BELIMBING MURUNG PUDAK</t>
  </si>
  <si>
    <t>19741201 201408 2 001</t>
  </si>
  <si>
    <t>01-12-1974</t>
  </si>
  <si>
    <t>DESA TANTA RT.03 KEC.TANTA</t>
  </si>
  <si>
    <t>65.14. SDN MASUKAU KEC. MURUNG PUDAK</t>
  </si>
  <si>
    <t>RASYIDAH</t>
  </si>
  <si>
    <t>19630925 198503 2 005</t>
  </si>
  <si>
    <t>25-09-1963</t>
  </si>
  <si>
    <t>131339435</t>
  </si>
  <si>
    <t>D435707</t>
  </si>
  <si>
    <t>KOMPLEK BATAMAN INDAH JL BIDURI 1. NO 22 BELIMBING RAYA MURUNG PUDAK 71571</t>
  </si>
  <si>
    <t>08125056562</t>
  </si>
  <si>
    <t>Hj. RUSDAH</t>
  </si>
  <si>
    <t>19630604 198406 2 004</t>
  </si>
  <si>
    <t>04-06-1963</t>
  </si>
  <si>
    <t>131205590</t>
  </si>
  <si>
    <t>D 371016</t>
  </si>
  <si>
    <t>MASUKAU RT 3 RW. II MURUNG PUDAK</t>
  </si>
  <si>
    <t>05262707386</t>
  </si>
  <si>
    <t>PUGUH SETYODARMO</t>
  </si>
  <si>
    <t>19631218 198406 1 002</t>
  </si>
  <si>
    <t>SITUBONDO</t>
  </si>
  <si>
    <t>18-12-1963</t>
  </si>
  <si>
    <t>131206135</t>
  </si>
  <si>
    <t>D 300351</t>
  </si>
  <si>
    <t>KAPAR HULU DS. KAPAR RT. 03 MURUNG PUDAK</t>
  </si>
  <si>
    <t>Hj. MURNIAH</t>
  </si>
  <si>
    <t>19610216 198503 2 007</t>
  </si>
  <si>
    <t>16-02-1961</t>
  </si>
  <si>
    <t>131379645</t>
  </si>
  <si>
    <t>D 451582</t>
  </si>
  <si>
    <t>DS. KAPARHULU RT 02 MURUNG PUDAK</t>
  </si>
  <si>
    <t>MARIANA</t>
  </si>
  <si>
    <t>19830531 201408 2 003</t>
  </si>
  <si>
    <t>31-05-1983</t>
  </si>
  <si>
    <t>MASUKAU RT.03</t>
  </si>
  <si>
    <t>082358388620</t>
  </si>
  <si>
    <t>65.15. SDN MASUKAU LUAR KEC. MURUNG PUDAK</t>
  </si>
  <si>
    <t>SALMAH TRIWARNI</t>
  </si>
  <si>
    <t>19600711 197909 2 001</t>
  </si>
  <si>
    <t>RINGIN ANOM</t>
  </si>
  <si>
    <t>130754367</t>
  </si>
  <si>
    <t>C 0142759</t>
  </si>
  <si>
    <t>PERUM GURU BANGUN SARI RT 11 BELIMBING RAYA M PUDAK</t>
  </si>
  <si>
    <t>MAISYARAH</t>
  </si>
  <si>
    <t>19741201 200604 2 021</t>
  </si>
  <si>
    <t>540023959</t>
  </si>
  <si>
    <t>NAHDIAH</t>
  </si>
  <si>
    <t>19720606 200604 2 028</t>
  </si>
  <si>
    <t>06-06-1972</t>
  </si>
  <si>
    <t>540022280</t>
  </si>
  <si>
    <t>MASUKAU RT. 3  KEC. MURUNG PUDAK</t>
  </si>
  <si>
    <t>085248418902</t>
  </si>
  <si>
    <t>65.16. SDN 1.2 SULINGAN KEC. MURUNG PUDAK</t>
  </si>
  <si>
    <t>Hj. YULIDA HARINI</t>
  </si>
  <si>
    <t>19630706 198207 2 003</t>
  </si>
  <si>
    <t>06-07-1963</t>
  </si>
  <si>
    <t>131051177</t>
  </si>
  <si>
    <t>D 245262</t>
  </si>
  <si>
    <t>ANGGREK 2 NO. 23 RT 5 MURUNG PUDAK 71571</t>
  </si>
  <si>
    <t>052621530</t>
  </si>
  <si>
    <t>SITTI NOR AIN NADIRA</t>
  </si>
  <si>
    <t>19591224 197909 2 003</t>
  </si>
  <si>
    <t>24-12-1959</t>
  </si>
  <si>
    <t>130754388</t>
  </si>
  <si>
    <t>C 0142750</t>
  </si>
  <si>
    <t>JL IR P.H.M. NOOR RT.09 SULINGAN TANJUNG</t>
  </si>
  <si>
    <t>HAMISAH</t>
  </si>
  <si>
    <t>19630415 198207 2 002</t>
  </si>
  <si>
    <t>BAMBAN</t>
  </si>
  <si>
    <t>15-04-1963</t>
  </si>
  <si>
    <t>131051713</t>
  </si>
  <si>
    <t>D127182</t>
  </si>
  <si>
    <t>JL. P. H.M. NOOR PEMBATAAN BELIMBING MURUNG PUDAK</t>
  </si>
  <si>
    <t>KASMIATI</t>
  </si>
  <si>
    <t>19640602 198503 2 013</t>
  </si>
  <si>
    <t>BANUA KUPANG-HST</t>
  </si>
  <si>
    <t>02-06-1964</t>
  </si>
  <si>
    <t>131339559</t>
  </si>
  <si>
    <t>D 384552</t>
  </si>
  <si>
    <t>JL. IR.PHM. NOOR  NO. 54 RT. 5 DESA SULINGAN KEC. MURUNG PUDAK</t>
  </si>
  <si>
    <t>05262024138</t>
  </si>
  <si>
    <t>Hj. SITI MUHLISAH</t>
  </si>
  <si>
    <t>19600715 198503 2 008</t>
  </si>
  <si>
    <t>131339879</t>
  </si>
  <si>
    <t>G 431771</t>
  </si>
  <si>
    <t>PEMBATAAN RT. 8 KEC. MURUNG PUDAK</t>
  </si>
  <si>
    <t>05262027278</t>
  </si>
  <si>
    <t>19701105 199703 2 009</t>
  </si>
  <si>
    <t>05-11-1970</t>
  </si>
  <si>
    <t>132175851</t>
  </si>
  <si>
    <t>J.0014757</t>
  </si>
  <si>
    <t>JL PUTERI ZALEHA RT V NO 13 KEC TANJUNG</t>
  </si>
  <si>
    <t>05262024229</t>
  </si>
  <si>
    <t>MUHAMMAD RAHMAN</t>
  </si>
  <si>
    <t>19640616 198608 1 007</t>
  </si>
  <si>
    <t>1985</t>
  </si>
  <si>
    <t>16-06-1964</t>
  </si>
  <si>
    <t>131525358</t>
  </si>
  <si>
    <t>G 085739</t>
  </si>
  <si>
    <t>JL. SUKA DAMAI SULINGAN RT 09 NO 36 KEC. MURUNG PUDAK 71571</t>
  </si>
  <si>
    <t>AINUN</t>
  </si>
  <si>
    <t>19710401 200604 2 017</t>
  </si>
  <si>
    <t>01-04-1971</t>
  </si>
  <si>
    <t>540022579</t>
  </si>
  <si>
    <t>JL TANJUNG SELATAN 3 RT 9 RW 2 DESA MABUUN KEC MURUNG PUDAK</t>
  </si>
  <si>
    <t>05262024178</t>
  </si>
  <si>
    <t>SUSANTY</t>
  </si>
  <si>
    <t>19791027 200904 2 002</t>
  </si>
  <si>
    <t>MARDINAH</t>
  </si>
  <si>
    <t>19800414 200904 2 003</t>
  </si>
  <si>
    <t>14-04-1980</t>
  </si>
  <si>
    <t>JL. NUSA INDAH HARUSAN TELAGA RT.II NO.30 AMUNTAI SELATAN HSU</t>
  </si>
  <si>
    <t>085249308827</t>
  </si>
  <si>
    <t>NOVIECKA WIEYANTHI</t>
  </si>
  <si>
    <t>19861106 201402 2 004</t>
  </si>
  <si>
    <t>06-11-1986</t>
  </si>
  <si>
    <t>JL MUSYAWARAH NO 15 DS KAPAR RT 04</t>
  </si>
  <si>
    <t>081952925084</t>
  </si>
  <si>
    <t>MILADIAH</t>
  </si>
  <si>
    <t>19900629 201402 2 001</t>
  </si>
  <si>
    <t>29-06-1990</t>
  </si>
  <si>
    <t>KOMPLEK P. ANTASARI NO.93 RT.002 RW.005</t>
  </si>
  <si>
    <t>082352569477</t>
  </si>
  <si>
    <t>65.18. SDN PEMBATAAN KEC. MURUNG PUDAK</t>
  </si>
  <si>
    <t>SUYOTO</t>
  </si>
  <si>
    <t>19700707 199203 1 010</t>
  </si>
  <si>
    <t>131987667</t>
  </si>
  <si>
    <t>G 086367</t>
  </si>
  <si>
    <t>RT 18 RW 4 KAMBITIN RAYA KEC. TANJUNG</t>
  </si>
  <si>
    <t>MEGAWATI</t>
  </si>
  <si>
    <t>19631119 198207 2 001</t>
  </si>
  <si>
    <t>19-11-1963</t>
  </si>
  <si>
    <t>131050960</t>
  </si>
  <si>
    <t>D 265738</t>
  </si>
  <si>
    <t>KOMP PERMATA INDAH JL PERMATA INDAH 5 RT. VIII NO. 5</t>
  </si>
  <si>
    <t>05262027343</t>
  </si>
  <si>
    <t>GUSTI SRI NURWINI</t>
  </si>
  <si>
    <t>19620828 198406 2 003</t>
  </si>
  <si>
    <t>28-08-1962</t>
  </si>
  <si>
    <t>131205586</t>
  </si>
  <si>
    <t>D 301703</t>
  </si>
  <si>
    <t>JL IR. P HM NOOR NO 56 PEMBATAAN 71571</t>
  </si>
  <si>
    <t>SITI AISYAH</t>
  </si>
  <si>
    <t>19640404 198406 2 004</t>
  </si>
  <si>
    <t>04-04-1964</t>
  </si>
  <si>
    <t>131206356</t>
  </si>
  <si>
    <t>D 427535</t>
  </si>
  <si>
    <t>JL ANGGREK 5 NO. 186 RT. 5 PEMBATAN MURUNG PUDAK</t>
  </si>
  <si>
    <t>05262024307</t>
  </si>
  <si>
    <t>SURYANI</t>
  </si>
  <si>
    <t>19670906 198804 2 002</t>
  </si>
  <si>
    <t>06-09-1967</t>
  </si>
  <si>
    <t>131740366</t>
  </si>
  <si>
    <t>G 085561</t>
  </si>
  <si>
    <t>PANDAN ARUM I NO 24 KEC MURUNG PUDAK</t>
  </si>
  <si>
    <t>SUTISNA</t>
  </si>
  <si>
    <t>19610504 198509 2 001</t>
  </si>
  <si>
    <t>04-05-1961</t>
  </si>
  <si>
    <t>131448541</t>
  </si>
  <si>
    <t>D 435721</t>
  </si>
  <si>
    <t>JL TANJUNG RAYA RT 7 KEC TANJUNG</t>
  </si>
  <si>
    <t>0526 2021960</t>
  </si>
  <si>
    <t>Hj. ASPIANA HARTATI</t>
  </si>
  <si>
    <t>19610318 198608 2 002</t>
  </si>
  <si>
    <t>18-03-1961</t>
  </si>
  <si>
    <t>131554516</t>
  </si>
  <si>
    <t>E  358086</t>
  </si>
  <si>
    <t>JL IR PHM NOOR RT 01 NO 01 PEMBATAAN</t>
  </si>
  <si>
    <t>05262021452</t>
  </si>
  <si>
    <t>RASIDAH</t>
  </si>
  <si>
    <t>19711108 200604 2 010</t>
  </si>
  <si>
    <t>540024019</t>
  </si>
  <si>
    <t>TAUCHID</t>
  </si>
  <si>
    <t>19711112 200006 1 001</t>
  </si>
  <si>
    <t>12-11-1971</t>
  </si>
  <si>
    <t>132263719</t>
  </si>
  <si>
    <t>J.069038</t>
  </si>
  <si>
    <t>JL. TEPIAN BARU RT. 9 DESA KAPAR MURUNG PUDAK</t>
  </si>
  <si>
    <t>NOOR RISDAWATI</t>
  </si>
  <si>
    <t>S.Ag., S.Pd.</t>
  </si>
  <si>
    <t>19750819 200701 2 016</t>
  </si>
  <si>
    <t>19-08-1975</t>
  </si>
  <si>
    <t>540027115</t>
  </si>
  <si>
    <t>Hj. MARYANA</t>
  </si>
  <si>
    <t>19671025 200604 2 008</t>
  </si>
  <si>
    <t>25-10-1967</t>
  </si>
  <si>
    <t>540022577</t>
  </si>
  <si>
    <t>JL TANJUNG SELATAN 3 RT 9 RW2 DESA MABUUN KEC MURUNG PUDAK</t>
  </si>
  <si>
    <t>IRMA YULIANTI</t>
  </si>
  <si>
    <t>19780912 201101 2 006</t>
  </si>
  <si>
    <t>12-09-1978</t>
  </si>
  <si>
    <t>JL. TANGKI HIJAU RT.06 MURUNG PUDAK</t>
  </si>
  <si>
    <t>085248301209</t>
  </si>
  <si>
    <t>MAISAR AULIA RAMADHANI</t>
  </si>
  <si>
    <t>19860512 201001 2 035</t>
  </si>
  <si>
    <t>12-05-1986</t>
  </si>
  <si>
    <t>RATIH HAPSARI</t>
  </si>
  <si>
    <t>19891026 201402 2 001</t>
  </si>
  <si>
    <t>26-10-1989</t>
  </si>
  <si>
    <t>JL. SIMBAT LAMA NO.10 RT.01</t>
  </si>
  <si>
    <t>085248021791</t>
  </si>
  <si>
    <t>IDA FATMAH</t>
  </si>
  <si>
    <t>S. Ag.</t>
  </si>
  <si>
    <t>19701022 201408 2 002</t>
  </si>
  <si>
    <t>MASLINA INDRIANI</t>
  </si>
  <si>
    <t>19850714 200903 2 006</t>
  </si>
  <si>
    <t>19780319 201408 2 003</t>
  </si>
  <si>
    <t>MABU`UN RT. 7 KEC. MURUNG PUDAK</t>
  </si>
  <si>
    <t>65.19. SDN 2 PEMBATAAN KEC. MURUNG PUDAK</t>
  </si>
  <si>
    <t>f</t>
  </si>
  <si>
    <t>MUHAMMAD RASYID</t>
  </si>
  <si>
    <t>19610106 198804 1 001</t>
  </si>
  <si>
    <t>06-01-1961</t>
  </si>
  <si>
    <t>131739664</t>
  </si>
  <si>
    <t>E 610879</t>
  </si>
  <si>
    <t>JL. IR.  P H M NOOR SULINGAN RT. 09 MURUNG PUDAK</t>
  </si>
  <si>
    <t>Hj. NOOR IRIANI</t>
  </si>
  <si>
    <t>19600716 197909 2 002</t>
  </si>
  <si>
    <t>16-07-1960</t>
  </si>
  <si>
    <t>130754932</t>
  </si>
  <si>
    <t>C 0100398</t>
  </si>
  <si>
    <t>JL TANJUNG SELATAN RT. 9 RW. 2 MABUUN MURUNG PUNDAK</t>
  </si>
  <si>
    <t>05262023470</t>
  </si>
  <si>
    <t>19591231 198503 2 047</t>
  </si>
  <si>
    <t>31-12-1959</t>
  </si>
  <si>
    <t>131379624</t>
  </si>
  <si>
    <t>D 451581</t>
  </si>
  <si>
    <t>KOMP SUKA MAJU RT 8 NO 37 MABUUN</t>
  </si>
  <si>
    <t>05262022510</t>
  </si>
  <si>
    <t>AHMAD RIADI</t>
  </si>
  <si>
    <t>19711020 199707 1 001</t>
  </si>
  <si>
    <t>20-10-1971</t>
  </si>
  <si>
    <t>132180714</t>
  </si>
  <si>
    <t>BELIMBING</t>
  </si>
  <si>
    <t>Hj. NURMINAH</t>
  </si>
  <si>
    <t>19720722 200604 2 015</t>
  </si>
  <si>
    <t>22-07-1972</t>
  </si>
  <si>
    <t>540024015</t>
  </si>
  <si>
    <t>NINA ZURDIANA</t>
  </si>
  <si>
    <t>19761201 200801 2 028</t>
  </si>
  <si>
    <t>PENDIDIKAN BAHASA INGGRIS/IV-A</t>
  </si>
  <si>
    <t>01-12-1976</t>
  </si>
  <si>
    <t>540032695</t>
  </si>
  <si>
    <t>JL. CENDRAWASIH GANG RAHAYU MURUNG PUDAK</t>
  </si>
  <si>
    <t>19820910 201101 2 010</t>
  </si>
  <si>
    <t>10-09-1982</t>
  </si>
  <si>
    <t>JL. JEND. A. YANI RT.6 KELURAHAN JANGKUNG</t>
  </si>
  <si>
    <t>085248142510</t>
  </si>
  <si>
    <t>MAHRITA ULFAH</t>
  </si>
  <si>
    <t>19880307 201001 2 003</t>
  </si>
  <si>
    <t>JL. TANJUNG SELATAN RT. 09 KEL. MABU'UN</t>
  </si>
  <si>
    <t>082352167252</t>
  </si>
  <si>
    <t>65.20. SDN MABU'UN KEC. MURUNG PUDAK</t>
  </si>
  <si>
    <t>Hj. MARIJATUN</t>
  </si>
  <si>
    <t>19631020 198911 2 001</t>
  </si>
  <si>
    <t>20-10-1963</t>
  </si>
  <si>
    <t>131777788</t>
  </si>
  <si>
    <t>E 22458</t>
  </si>
  <si>
    <t>JL. KUPANG BELIMBING RAYA RT 1  NO 12 MURUNG PUDAK</t>
  </si>
  <si>
    <t>05262021755</t>
  </si>
  <si>
    <t>HAMDI</t>
  </si>
  <si>
    <t>19620917 198207 1 002</t>
  </si>
  <si>
    <t>17-09-1962</t>
  </si>
  <si>
    <t>131051320</t>
  </si>
  <si>
    <t>L 028507</t>
  </si>
  <si>
    <t>MABUUN RW 01 RT 01 MURUNG PUDAK 71571</t>
  </si>
  <si>
    <t>05262027443</t>
  </si>
  <si>
    <t>NORLINAH</t>
  </si>
  <si>
    <t>19650811 199211 2 003</t>
  </si>
  <si>
    <t>11-08-1965</t>
  </si>
  <si>
    <t>131987463</t>
  </si>
  <si>
    <t>G 132524</t>
  </si>
  <si>
    <t>JL JERUK RT 18 DESA KAMBITIN RAYA KEC TANJUNG</t>
  </si>
  <si>
    <t>NANY SUPRAPTI</t>
  </si>
  <si>
    <t>19690221 199211 2 001</t>
  </si>
  <si>
    <t>21-02-1969</t>
  </si>
  <si>
    <t>131987472</t>
  </si>
  <si>
    <t>L 027032</t>
  </si>
  <si>
    <t>JL.Ir.P.H.M.NOOR RT.05  MABUUN KEC MURUNG PUDAK 71571</t>
  </si>
  <si>
    <t>SUHRIANATI</t>
  </si>
  <si>
    <t>19620522 198207 2 001</t>
  </si>
  <si>
    <t>TANAH GROGOT</t>
  </si>
  <si>
    <t>22-05-1962</t>
  </si>
  <si>
    <t>131050956</t>
  </si>
  <si>
    <t>D 126989</t>
  </si>
  <si>
    <t>JL P.H.M. NOOR PEMBATAAN KEC. MURUNG PUDAK 71571</t>
  </si>
  <si>
    <t>05262021859</t>
  </si>
  <si>
    <t>Hj. SITI HALIMAH</t>
  </si>
  <si>
    <t>19620203 198908 2 001</t>
  </si>
  <si>
    <t xml:space="preserve"> BIMBINGAN DAN KONSELING</t>
  </si>
  <si>
    <t>KOTA BARU</t>
  </si>
  <si>
    <t>131826521</t>
  </si>
  <si>
    <t>F 229906</t>
  </si>
  <si>
    <t>JL. Ir.PHM  NOOR MABUUN RT.II RW.II KEC. MURUNG PUDAK 71571</t>
  </si>
  <si>
    <t>05262027244</t>
  </si>
  <si>
    <t>RELAWATI</t>
  </si>
  <si>
    <t>19650330 198804 2 001</t>
  </si>
  <si>
    <t>30-03-1965</t>
  </si>
  <si>
    <t>131739693</t>
  </si>
  <si>
    <t>E 635710</t>
  </si>
  <si>
    <t>KOMLEK MABUUN INDAH 02 RT.IV MURUNG PUDAK 71571</t>
  </si>
  <si>
    <t>05262023345</t>
  </si>
  <si>
    <t>H. MASDI</t>
  </si>
  <si>
    <t>19691205 199403 1 008</t>
  </si>
  <si>
    <t>132099597</t>
  </si>
  <si>
    <t>G 153323</t>
  </si>
  <si>
    <t>DESA MABUUN RT 03 NO 13 KEC MURUNG PUDAK</t>
  </si>
  <si>
    <t>AINUN FAJERIATI</t>
  </si>
  <si>
    <t>19651014 198704 2 001</t>
  </si>
  <si>
    <t>14-10-1965</t>
  </si>
  <si>
    <t>131554780</t>
  </si>
  <si>
    <t>G 95519</t>
  </si>
  <si>
    <t>DESA MABUUN RT.3 RW.01 KEC MURUNG PUDAK 71571</t>
  </si>
  <si>
    <t>05262023455</t>
  </si>
  <si>
    <t>NORSALEHAH</t>
  </si>
  <si>
    <t>19730123 200312 2 002</t>
  </si>
  <si>
    <t>PENDIIDIKAN BAHASA SASTRA INDONESIA DAN DAERAH</t>
  </si>
  <si>
    <t>540014133</t>
  </si>
  <si>
    <t>M 042995</t>
  </si>
  <si>
    <t>BONGKANG RT 3 RW 1 KEC HARUAI</t>
  </si>
  <si>
    <t>DESSY NOPRIANTI</t>
  </si>
  <si>
    <t>19810320 200501 2 012</t>
  </si>
  <si>
    <t>DESA BAKTI</t>
  </si>
  <si>
    <t>20-03-1981</t>
  </si>
  <si>
    <t>540015011</t>
  </si>
  <si>
    <t>JL. Ir. P.H.M.NOOR MABUUN KEC. MURUNG PUDAK 71571</t>
  </si>
  <si>
    <t>65.21. SDN MABURAI KEC. MURUNG PUDAK</t>
  </si>
  <si>
    <t>Hj. HERLIANA</t>
  </si>
  <si>
    <t>19670723 198608 2 001</t>
  </si>
  <si>
    <t>23-07-1967</t>
  </si>
  <si>
    <t>131525402</t>
  </si>
  <si>
    <t>E  181537</t>
  </si>
  <si>
    <t>TANJUNG PERMAI RT. 7 PEMBATAAN MURUNG PUDAK</t>
  </si>
  <si>
    <t>05262027199</t>
  </si>
  <si>
    <t>KAMINEM</t>
  </si>
  <si>
    <t>19650916 199111 2 001</t>
  </si>
  <si>
    <t>16-09-1965</t>
  </si>
  <si>
    <t>131939978</t>
  </si>
  <si>
    <t>G 085942</t>
  </si>
  <si>
    <t>MABUUN RT 2 RW 1 SDN MABURAI</t>
  </si>
  <si>
    <t>ZAENAH</t>
  </si>
  <si>
    <t>19670215 199202 2 001</t>
  </si>
  <si>
    <t>15-02-1967</t>
  </si>
  <si>
    <t>131990701</t>
  </si>
  <si>
    <t>G 301149</t>
  </si>
  <si>
    <t>KOMP. LDDI DESA LABURAN RT 08 KEC TANTA</t>
  </si>
  <si>
    <t>19660712 198608 2 003</t>
  </si>
  <si>
    <t>12-07-1966</t>
  </si>
  <si>
    <t>131524691</t>
  </si>
  <si>
    <t>E 3638058</t>
  </si>
  <si>
    <t>MABURAI RT 3 RW II MURUNG PUDAK</t>
  </si>
  <si>
    <t>GAUZI FANSURI</t>
  </si>
  <si>
    <t>19620519 198503 1 007</t>
  </si>
  <si>
    <t>19-05-1962</t>
  </si>
  <si>
    <t>131340000</t>
  </si>
  <si>
    <t>G 085662</t>
  </si>
  <si>
    <t>PEMBATAAN</t>
  </si>
  <si>
    <t>DURASIT</t>
  </si>
  <si>
    <t>19660708 200103 1 001</t>
  </si>
  <si>
    <t>08-07-1966</t>
  </si>
  <si>
    <t>132293662</t>
  </si>
  <si>
    <t>K 006342</t>
  </si>
  <si>
    <t>JL TARAS RT 06 RW 03 BANUA KUPANG HULU SUNGAI TENGAH 71362</t>
  </si>
  <si>
    <t>SURIANI</t>
  </si>
  <si>
    <t>19690613 200312 2 002</t>
  </si>
  <si>
    <t>13-06-1969</t>
  </si>
  <si>
    <t>540014142</t>
  </si>
  <si>
    <t>M 009439</t>
  </si>
  <si>
    <t>PERUMAHAN DINAS SDLB RT.2 RW.1 DESA MABUUN 71571</t>
  </si>
  <si>
    <t>ISNAENI,</t>
  </si>
  <si>
    <t>19820506 201001 2 023</t>
  </si>
  <si>
    <t>06-05-1982</t>
  </si>
  <si>
    <t>65.22. SDN 1 JAING HILIR KEC. MURUNG PUDAK</t>
  </si>
  <si>
    <t>NOOR SYANTRI KARYANA</t>
  </si>
  <si>
    <t>19630514 198406 2 001</t>
  </si>
  <si>
    <t>14-05-1963</t>
  </si>
  <si>
    <t>131205561</t>
  </si>
  <si>
    <t>D 300317</t>
  </si>
  <si>
    <t>JL JEND BASUKI RAHMAT RT IV NO 17 TANJUNG</t>
  </si>
  <si>
    <t>05262024049</t>
  </si>
  <si>
    <t>GUSTI RAHMADILLAH</t>
  </si>
  <si>
    <t>19620228 198207 1 001</t>
  </si>
  <si>
    <t>28-02-1962</t>
  </si>
  <si>
    <t>131050942</t>
  </si>
  <si>
    <t>D 126944</t>
  </si>
  <si>
    <t>GAMBAH KEL BEL RAYA RT 05 NO 29 KEC MURUNG PUDAK</t>
  </si>
  <si>
    <t>ANWAR JIADI</t>
  </si>
  <si>
    <t>19730712 200604 1 011</t>
  </si>
  <si>
    <t>17-03-2011</t>
  </si>
  <si>
    <t>12-07-1973</t>
  </si>
  <si>
    <t>540023935</t>
  </si>
  <si>
    <t>081348240779</t>
  </si>
  <si>
    <t>ASRI WAHYUNINGSIH</t>
  </si>
  <si>
    <t>19730610 200312 2 011</t>
  </si>
  <si>
    <t>10-06-1973</t>
  </si>
  <si>
    <t>540014149</t>
  </si>
  <si>
    <t>M 043359</t>
  </si>
  <si>
    <t>PEMBATAAN RT XI MURUNG PUDAK</t>
  </si>
  <si>
    <t>081348036106</t>
  </si>
  <si>
    <t>IRAWATI</t>
  </si>
  <si>
    <t>19801206 200312 2 006</t>
  </si>
  <si>
    <t>06-12-1980</t>
  </si>
  <si>
    <t>540014813</t>
  </si>
  <si>
    <t>RAPIAH</t>
  </si>
  <si>
    <t>198408262019032008</t>
  </si>
  <si>
    <t>PENDIDIKAN AGAMA ISLAM (TARBIYAH)</t>
  </si>
  <si>
    <t>26 - 08 - 1984</t>
  </si>
  <si>
    <t>65.23. SDN 2 JAING HILIR KEC. MURUNG PUDAK</t>
  </si>
  <si>
    <t>ASMARI</t>
  </si>
  <si>
    <t>19611124 198305 1 002</t>
  </si>
  <si>
    <t>24-11-1961</t>
  </si>
  <si>
    <t>131246627</t>
  </si>
  <si>
    <t>D 161318</t>
  </si>
  <si>
    <t>DESA KAPAR HULU RT 02 MURUNG PUDAK 71571</t>
  </si>
  <si>
    <t>MUHAMMAD NOR</t>
  </si>
  <si>
    <t>19620402 198406 1 001</t>
  </si>
  <si>
    <t>KURSUS PENDIDIKAN GURU PAKET C</t>
  </si>
  <si>
    <t>02-04-1962</t>
  </si>
  <si>
    <t>131205596</t>
  </si>
  <si>
    <t>D 301697</t>
  </si>
  <si>
    <t>KEL JANGKUNG RT 6 KEC TANJUNG</t>
  </si>
  <si>
    <t>JUNIARTI</t>
  </si>
  <si>
    <t>19630314 199011 2 002</t>
  </si>
  <si>
    <t>14-03-1963</t>
  </si>
  <si>
    <t>131926063</t>
  </si>
  <si>
    <t>G 086350</t>
  </si>
  <si>
    <t>JL BASUKI RAHMAT RT 10 KEL TANJUNG KEC TANJUNG</t>
  </si>
  <si>
    <t>MAHRITA</t>
  </si>
  <si>
    <t>19671205 200701 2 011</t>
  </si>
  <si>
    <t>PADANG LUMBU</t>
  </si>
  <si>
    <t>05-12-1967</t>
  </si>
  <si>
    <t>540027106</t>
  </si>
  <si>
    <t>KASIAU</t>
  </si>
  <si>
    <t>085248851497</t>
  </si>
  <si>
    <t>HERIATI NOR</t>
  </si>
  <si>
    <t>19670131 199202 2 001</t>
  </si>
  <si>
    <t>31-01-1967</t>
  </si>
  <si>
    <t>131991898</t>
  </si>
  <si>
    <t>J 109231</t>
  </si>
  <si>
    <t>KAMPUNG BARU RT 16 RW 3 KEC MURUNG PUDAK</t>
  </si>
  <si>
    <t>65.24. SDN KASIAU KEC. MURUNG PUDAK</t>
  </si>
  <si>
    <t>ERNI RABIANTI</t>
  </si>
  <si>
    <t>19760308 199803 2 003</t>
  </si>
  <si>
    <t>08-03-1976</t>
  </si>
  <si>
    <t>132211688</t>
  </si>
  <si>
    <t>G.042923</t>
  </si>
  <si>
    <t>JL OBOR TERMINAL RT 01 DESA MABUUN MURUNG PUDAK</t>
  </si>
  <si>
    <t>19671222 200701 2 012</t>
  </si>
  <si>
    <t>22-12-1967</t>
  </si>
  <si>
    <t>540026886</t>
  </si>
  <si>
    <t>SITI ARBANAH</t>
  </si>
  <si>
    <t>S.Pd.I., S.Pd</t>
  </si>
  <si>
    <t>19730530 200701 2 004</t>
  </si>
  <si>
    <t>30-05-1973</t>
  </si>
  <si>
    <t>540026821</t>
  </si>
  <si>
    <t>KASIAU KEC. TANJUNG</t>
  </si>
  <si>
    <t>085249540776</t>
  </si>
  <si>
    <t>SALMIAH</t>
  </si>
  <si>
    <t>19740710 201408 2 001</t>
  </si>
  <si>
    <t>JL.MUFAKAT RT.03 KAPAR MURUNG PUDAK</t>
  </si>
  <si>
    <t>087716407686</t>
  </si>
  <si>
    <t>65.25. SDN KASIAU RAYA KEC. MURUNG PUDAK</t>
  </si>
  <si>
    <t>ANANG RAHMAN</t>
  </si>
  <si>
    <t>19691008 199203 1 005</t>
  </si>
  <si>
    <t>08-10-1969</t>
  </si>
  <si>
    <t>131987670</t>
  </si>
  <si>
    <t>J069057</t>
  </si>
  <si>
    <t>JL.TANJUNG SELATAN 3 RT 09 KELURAHAN MABU'UN KECAMATAN MURUNG PUDAK KABUPATEN TABALONG KALIMANTAN SELATAN</t>
  </si>
  <si>
    <t>SURKANI</t>
  </si>
  <si>
    <t>19680927 199403 1 004</t>
  </si>
  <si>
    <t>PAGAT</t>
  </si>
  <si>
    <t>27-09-1968</t>
  </si>
  <si>
    <t>G 157996</t>
  </si>
  <si>
    <t>JL. KUPANG RT I NO. 48 KEL. BEL RAYA 71571</t>
  </si>
  <si>
    <t>19700808 200312 2 005</t>
  </si>
  <si>
    <t>HST</t>
  </si>
  <si>
    <t>08-08-1970</t>
  </si>
  <si>
    <t>540014111</t>
  </si>
  <si>
    <t>M 009441</t>
  </si>
  <si>
    <t>JL. KAPAR HULU RT. 5 DESA KAPAR KEC. MURUNG PUDAK</t>
  </si>
  <si>
    <t>Hj. HALIMATUS</t>
  </si>
  <si>
    <t>19650412 200501 2 005</t>
  </si>
  <si>
    <t>12-04-1965</t>
  </si>
  <si>
    <t>540015014</t>
  </si>
  <si>
    <t>JL. PEPAYA  C-IV DESA KAPAR KEC. MURUNG PUDAK 71571</t>
  </si>
  <si>
    <t>05262022880</t>
  </si>
  <si>
    <t>SABERIANSYAH</t>
  </si>
  <si>
    <t>19701122 200501 1 007</t>
  </si>
  <si>
    <t>NATIH</t>
  </si>
  <si>
    <t>22-11-1970</t>
  </si>
  <si>
    <t>540014985</t>
  </si>
  <si>
    <t>M 098711</t>
  </si>
  <si>
    <t>JL. BELIMBING RAYA RT.14 KEL. BELIMBING KEC. MURUNG PUDAK 71571</t>
  </si>
  <si>
    <t>65.28. SDN CAKUNG PERMATA NUSA KEC. MURUNG PUDAK</t>
  </si>
  <si>
    <t>65.29. SDN 2 MABUUN KEC. MURUNG PUDAK</t>
  </si>
  <si>
    <t>Hj. NYAI RUSIDAH</t>
  </si>
  <si>
    <t>19750610 200604 2 026</t>
  </si>
  <si>
    <t>12-01-2009</t>
  </si>
  <si>
    <t>10-06-1975</t>
  </si>
  <si>
    <t>540023958</t>
  </si>
  <si>
    <t>66.01. SDN TANTA KEC. TANTA</t>
  </si>
  <si>
    <t>NORHIDAYAT</t>
  </si>
  <si>
    <t>19610531 198207 1 001</t>
  </si>
  <si>
    <t>31-05-1961</t>
  </si>
  <si>
    <t>131050926</t>
  </si>
  <si>
    <t>D 126952</t>
  </si>
  <si>
    <t>DESA URATA RT II NO 6 TANTA</t>
  </si>
  <si>
    <t>Hj. NAHIDA</t>
  </si>
  <si>
    <t>19610207 198305 2 004</t>
  </si>
  <si>
    <t>07-02-1961</t>
  </si>
  <si>
    <t>131246575</t>
  </si>
  <si>
    <t>D 382768</t>
  </si>
  <si>
    <t>DESA SULINGAN RT VI NO 30 KEC MURUNG PUDAK</t>
  </si>
  <si>
    <t>05262023856</t>
  </si>
  <si>
    <t>HELDAWATY</t>
  </si>
  <si>
    <t>19630530 198406 2 001</t>
  </si>
  <si>
    <t>30-05-1963</t>
  </si>
  <si>
    <t>131205583</t>
  </si>
  <si>
    <t>D 349003</t>
  </si>
  <si>
    <t>DESA TANTA RT II NO 15 KEC TANTA</t>
  </si>
  <si>
    <t>MILAWATI</t>
  </si>
  <si>
    <t>19660710 198608 2 003</t>
  </si>
  <si>
    <t>10-07-1966</t>
  </si>
  <si>
    <t>131525010</t>
  </si>
  <si>
    <t>E.694139</t>
  </si>
  <si>
    <t>DESA TANTA HULU RT IV NO V</t>
  </si>
  <si>
    <t>KHAIRUNSYAH</t>
  </si>
  <si>
    <t>19630207 198503 1 009</t>
  </si>
  <si>
    <t>07-02-1963</t>
  </si>
  <si>
    <t>131340077</t>
  </si>
  <si>
    <t>D 437573</t>
  </si>
  <si>
    <t>JL PEMBANGUNAN I TANTA KEC TANTA</t>
  </si>
  <si>
    <t xml:space="preserve">DINA FITRIANA </t>
  </si>
  <si>
    <t>19850617 201101 2 013</t>
  </si>
  <si>
    <t>PERUM PONDOK KARET Gg. BERLIAN 5 No. S.44 RT. 06 TANTA HULU</t>
  </si>
  <si>
    <t>SRI WARTINI</t>
  </si>
  <si>
    <t>19840604 201408 2 002</t>
  </si>
  <si>
    <t>04-06-1984</t>
  </si>
  <si>
    <t>TANTA RT.3 KEC.TANTA</t>
  </si>
  <si>
    <t>081348249430</t>
  </si>
  <si>
    <t>66.02. SDN TANTA HULU KEC. TANTA</t>
  </si>
  <si>
    <t>BUDIHARTO</t>
  </si>
  <si>
    <t>19670913 199403 1 009</t>
  </si>
  <si>
    <t>13-09-1967</t>
  </si>
  <si>
    <t>132078988</t>
  </si>
  <si>
    <t>K 007462</t>
  </si>
  <si>
    <t>DS TANTA HULU RT 4 KEC. TANTA</t>
  </si>
  <si>
    <t>08195490558</t>
  </si>
  <si>
    <t>Hj. RUSDIANA</t>
  </si>
  <si>
    <t>19650305 198911 2 001</t>
  </si>
  <si>
    <t>07-03-1965</t>
  </si>
  <si>
    <t>131777757</t>
  </si>
  <si>
    <t>E.891505</t>
  </si>
  <si>
    <t>JLN. PADAT KARYA  RT 03 DESA SULINGAN</t>
  </si>
  <si>
    <t>Hj. ERNATI</t>
  </si>
  <si>
    <t>19640429 198406 2 001</t>
  </si>
  <si>
    <t>131205584</t>
  </si>
  <si>
    <t>D 301702</t>
  </si>
  <si>
    <t>JL BADARUDDIN RT 3 NO 73 DESA SULINGAN KEC. MURUNG PUDAK 71571</t>
  </si>
  <si>
    <t>05262022306</t>
  </si>
  <si>
    <t>INARIANA</t>
  </si>
  <si>
    <t>19670107 198608 2 001</t>
  </si>
  <si>
    <t>07-01-1967</t>
  </si>
  <si>
    <t>131525011</t>
  </si>
  <si>
    <t>E 407607</t>
  </si>
  <si>
    <t>JL. BADARUDDIN DS TANTA HULU RT V TANTA</t>
  </si>
  <si>
    <t>MARDIANA</t>
  </si>
  <si>
    <t>19850330 201001 2 030</t>
  </si>
  <si>
    <t>LUK BAYUR</t>
  </si>
  <si>
    <t>30-03-1985</t>
  </si>
  <si>
    <t>LAILA</t>
  </si>
  <si>
    <t>19811012 201408 2 003</t>
  </si>
  <si>
    <t>D-II/A-II PENDIDIKAN OLAH RAGA</t>
  </si>
  <si>
    <t>KAPUAS</t>
  </si>
  <si>
    <t>12-10-1981</t>
  </si>
  <si>
    <t>JL.KOLAM RENANG KOMP STADION RT.08</t>
  </si>
  <si>
    <t>082149065457</t>
  </si>
  <si>
    <t>66.03. SDN 1 TANTA TIMUR KEC. TANTA</t>
  </si>
  <si>
    <t>AGUSTUPIANUS</t>
  </si>
  <si>
    <t>19620803 198207 1 001</t>
  </si>
  <si>
    <t>03-08-1962</t>
  </si>
  <si>
    <t>131051303</t>
  </si>
  <si>
    <t>D 127193</t>
  </si>
  <si>
    <t>RSS BUMI TABALONG DAMAI BLOK C4 MABUUN</t>
  </si>
  <si>
    <t>Hj. NORLIANI</t>
  </si>
  <si>
    <t>19610324 198201 2 011</t>
  </si>
  <si>
    <t>24-03-1961</t>
  </si>
  <si>
    <t>130972492</t>
  </si>
  <si>
    <t>D 127017</t>
  </si>
  <si>
    <t>DESA BARIMBUN RT I KEC TANTA</t>
  </si>
  <si>
    <t>05262022847</t>
  </si>
  <si>
    <t>MURHAN</t>
  </si>
  <si>
    <t>19640912 199211 1 002</t>
  </si>
  <si>
    <t>131987480</t>
  </si>
  <si>
    <t>G 181877</t>
  </si>
  <si>
    <t>JL, PASAR LAMA MURUNG PUDAK</t>
  </si>
  <si>
    <t>WAHYUNI SITORESMI</t>
  </si>
  <si>
    <t>19831126 201503 2 004</t>
  </si>
  <si>
    <t>GURU KELAS SD</t>
  </si>
  <si>
    <t>26-11-1983</t>
  </si>
  <si>
    <t>KOMP.MUSTIKA GRIYA PERMAI BLOK J NO.96 RT.22/01 KEL.SUNGAI SIPAI  MARTAPURA/KOMP. CPI BLOK A NO. 14</t>
  </si>
  <si>
    <t>085348664974</t>
  </si>
  <si>
    <t>KRISTOWATI</t>
  </si>
  <si>
    <t>19770227 201408 2 001</t>
  </si>
  <si>
    <t>27-02-1977</t>
  </si>
  <si>
    <t>DS WARUKIN RT.2 PASAR BAJUT</t>
  </si>
  <si>
    <t>081349782577</t>
  </si>
  <si>
    <t>66.04. SDN 2 TANTA TIMUR KEC. TANTA</t>
  </si>
  <si>
    <t>SIRAJUDIN</t>
  </si>
  <si>
    <t>19710101 200103 1 003</t>
  </si>
  <si>
    <t>01-01-1971</t>
  </si>
  <si>
    <t>132293652</t>
  </si>
  <si>
    <t>K 046096</t>
  </si>
  <si>
    <t>66.05. SDN DAHUR KEC. TANTA</t>
  </si>
  <si>
    <t>AHMAD YANI SIAGIAN</t>
  </si>
  <si>
    <t>19670720 198804 1 001</t>
  </si>
  <si>
    <t>20-07-1967</t>
  </si>
  <si>
    <t>131739625</t>
  </si>
  <si>
    <t>E 600282</t>
  </si>
  <si>
    <t>JL. KENANGA PASAR MABUUN RT. V RW. II MABUUN MURUNG PUDAK</t>
  </si>
  <si>
    <t>IRHAMI</t>
  </si>
  <si>
    <t>19641023 198503 1 009</t>
  </si>
  <si>
    <t>PENDIDIKAN GURU OLAH RAGA DAN KESEHATAN SD</t>
  </si>
  <si>
    <t>23-10-1964</t>
  </si>
  <si>
    <t>131340083</t>
  </si>
  <si>
    <t>D 435720</t>
  </si>
  <si>
    <t>DAWUR DESA MARIMBUN KEC TANTA</t>
  </si>
  <si>
    <t>FADELI</t>
  </si>
  <si>
    <t>19690215 199310 1 001</t>
  </si>
  <si>
    <t>15-02-1969</t>
  </si>
  <si>
    <t>132032410</t>
  </si>
  <si>
    <t>G 153369</t>
  </si>
  <si>
    <t>JL GANYAM DESA BAHUNGIN RT 04 KEC KELUA</t>
  </si>
  <si>
    <t>081348611033</t>
  </si>
  <si>
    <t>DIANA</t>
  </si>
  <si>
    <t>19760507 200701 2 016</t>
  </si>
  <si>
    <t>GPAI SD/MI</t>
  </si>
  <si>
    <t>07-05-1976</t>
  </si>
  <si>
    <t>540026850</t>
  </si>
  <si>
    <t>ADY RIFANSYAH</t>
  </si>
  <si>
    <t>19770629 200604 1 014</t>
  </si>
  <si>
    <t>ILIR MESJID</t>
  </si>
  <si>
    <t>29-06-1977</t>
  </si>
  <si>
    <t>540024701</t>
  </si>
  <si>
    <t>HERMAWATI</t>
  </si>
  <si>
    <t>19781118 201408 2 001</t>
  </si>
  <si>
    <t>18-11-1978</t>
  </si>
  <si>
    <t>MABUUN RT09 MURUNG PUDAK</t>
  </si>
  <si>
    <t>085248260302</t>
  </si>
  <si>
    <t>66.06. SDN HAUS KEC. TANTA</t>
  </si>
  <si>
    <t>ABDON HARUM</t>
  </si>
  <si>
    <t>19660409 198911 1 002</t>
  </si>
  <si>
    <t>PENDIDIKAN AGAMA KATOLIK</t>
  </si>
  <si>
    <t>09-04-1966</t>
  </si>
  <si>
    <t>130868268</t>
  </si>
  <si>
    <t>G 086158</t>
  </si>
  <si>
    <t>WARUKIN TR 04 TANTA 71561</t>
  </si>
  <si>
    <t>081349328461</t>
  </si>
  <si>
    <t>DELILA MANURUNG</t>
  </si>
  <si>
    <t>19650721 198911 2 002</t>
  </si>
  <si>
    <t>TOBA SATU</t>
  </si>
  <si>
    <t>21-07-1965</t>
  </si>
  <si>
    <t>131246941</t>
  </si>
  <si>
    <t>F 162304</t>
  </si>
  <si>
    <t>MABUUN RT. 1 MURUNG PUDAK</t>
  </si>
  <si>
    <t>05262022567</t>
  </si>
  <si>
    <t>MANTIM</t>
  </si>
  <si>
    <t>19641020 199502 2 001</t>
  </si>
  <si>
    <t>21-10-1964</t>
  </si>
  <si>
    <t>132112540</t>
  </si>
  <si>
    <t>K.042900</t>
  </si>
  <si>
    <t>JL NEGARA RT IV DESA WARUKIN KEC TANTA</t>
  </si>
  <si>
    <t>EFRAYANTI</t>
  </si>
  <si>
    <t>19771223 201001 2 009</t>
  </si>
  <si>
    <t>BATU NYIWAH</t>
  </si>
  <si>
    <t>23-12-1977</t>
  </si>
  <si>
    <t>ILAYANI</t>
  </si>
  <si>
    <t>19821208 201408 2 002</t>
  </si>
  <si>
    <t>08-12-1982</t>
  </si>
  <si>
    <t>WARUKIN RT.08 KEC.TANTA</t>
  </si>
  <si>
    <t>085249925001</t>
  </si>
  <si>
    <t>SYAFRUDIN</t>
  </si>
  <si>
    <t>19720307 201408 1 001</t>
  </si>
  <si>
    <t>DESA PALIAT RT.02 KEC.KELUA TABALONG</t>
  </si>
  <si>
    <t>085392187203</t>
  </si>
  <si>
    <t>66.07. SDN WARUKIN KEC. TANTA</t>
  </si>
  <si>
    <t>MAJID</t>
  </si>
  <si>
    <t>19650612 198509 1 001</t>
  </si>
  <si>
    <t>12-06-1965</t>
  </si>
  <si>
    <t>131448449</t>
  </si>
  <si>
    <t>E  570229</t>
  </si>
  <si>
    <t>JL HAUS TR 09 WARUKIN TANTA 71561</t>
  </si>
  <si>
    <t>MAHRIANA</t>
  </si>
  <si>
    <t>19660121 198911 2 001</t>
  </si>
  <si>
    <t>GURU PENDIDIKAN AGAMA KATOLIK</t>
  </si>
  <si>
    <t>PENDIDIKAN AGAMA KRISTEN KATOLIK</t>
  </si>
  <si>
    <t>21-01-1966</t>
  </si>
  <si>
    <t>130777099</t>
  </si>
  <si>
    <t>F 169721</t>
  </si>
  <si>
    <t>DESA WARUKIN CAM TANTA KAB TABALONG</t>
  </si>
  <si>
    <t>PUJIONO</t>
  </si>
  <si>
    <t>19670305 200701 1 028</t>
  </si>
  <si>
    <t>05-03-1967</t>
  </si>
  <si>
    <t>540027058</t>
  </si>
  <si>
    <t>EVATRYENI</t>
  </si>
  <si>
    <t>19771215 201408 2 003</t>
  </si>
  <si>
    <t>15-12-1977</t>
  </si>
  <si>
    <t>WARUKIN RT.06</t>
  </si>
  <si>
    <t>YANI</t>
  </si>
  <si>
    <t>19780403 201408 2 004</t>
  </si>
  <si>
    <t>03-04-1978</t>
  </si>
  <si>
    <t>DESA WARUKIN RT.08 KEC.TANTA</t>
  </si>
  <si>
    <t>082153065943</t>
  </si>
  <si>
    <t>IDA HERLINAYATI</t>
  </si>
  <si>
    <t>19820515 201408 2 002</t>
  </si>
  <si>
    <t>15-05-1982</t>
  </si>
  <si>
    <t>DS WARUKIN RT03</t>
  </si>
  <si>
    <t>085349939137</t>
  </si>
  <si>
    <t>NIKE</t>
  </si>
  <si>
    <t>19820815 201408 2 002</t>
  </si>
  <si>
    <t>15-08-1982</t>
  </si>
  <si>
    <t>WARUKIN RT.03 KEC.TANTA</t>
  </si>
  <si>
    <t>082148141472</t>
  </si>
  <si>
    <t>YAYANG NIATI</t>
  </si>
  <si>
    <t>19850216 201408 2 002</t>
  </si>
  <si>
    <t>PENGATUR MUDA</t>
  </si>
  <si>
    <t>SMA IPS</t>
  </si>
  <si>
    <t>16-02-1985</t>
  </si>
  <si>
    <t>DESA WARUKIN KEC. TANTA</t>
  </si>
  <si>
    <t>085389329778</t>
  </si>
  <si>
    <t>66.08. SDN TAMIYANG KEC. TANTA</t>
  </si>
  <si>
    <t>H SUPRIADI</t>
  </si>
  <si>
    <t>19670117 198804 1 001</t>
  </si>
  <si>
    <t>17-01-1967</t>
  </si>
  <si>
    <t>131739638</t>
  </si>
  <si>
    <t>E 601143</t>
  </si>
  <si>
    <t>SULINGAN RT 5 NO 22 MRNG PDK</t>
  </si>
  <si>
    <t>19600719 198305 1 002</t>
  </si>
  <si>
    <t>19-07-1960</t>
  </si>
  <si>
    <t>131246626</t>
  </si>
  <si>
    <t>G 085639</t>
  </si>
  <si>
    <t>DESA PADANGIN KEC TANTA KAB TABALONG</t>
  </si>
  <si>
    <t>SITTI SARI</t>
  </si>
  <si>
    <t>19630312 199403 2 007</t>
  </si>
  <si>
    <t>TAMIYANG</t>
  </si>
  <si>
    <t>12-03-1963</t>
  </si>
  <si>
    <t>132098447</t>
  </si>
  <si>
    <t>J 018466</t>
  </si>
  <si>
    <t>DS TAMIANG RT III KEC TANTA</t>
  </si>
  <si>
    <t>NORJANAH</t>
  </si>
  <si>
    <t>19660810 199502 2 001</t>
  </si>
  <si>
    <t>TABIHI</t>
  </si>
  <si>
    <t>10-08-1966</t>
  </si>
  <si>
    <t>132112537</t>
  </si>
  <si>
    <t>J 109230</t>
  </si>
  <si>
    <t>DS PADANG PANJANG RT. 4 TANTA</t>
  </si>
  <si>
    <t>085248648837</t>
  </si>
  <si>
    <t>ZULKAIJI</t>
  </si>
  <si>
    <t>19670308 198804 1 004</t>
  </si>
  <si>
    <t>08-03-1967</t>
  </si>
  <si>
    <t>131740367</t>
  </si>
  <si>
    <t>G 085562</t>
  </si>
  <si>
    <t>JL PEMBANGUNAN I TANTA RT 03 NO 69</t>
  </si>
  <si>
    <t>MARLIANI</t>
  </si>
  <si>
    <t>19810128 201408 2 001</t>
  </si>
  <si>
    <t>28-01-1981</t>
  </si>
  <si>
    <t>DESA PULAU KUU KEC. TANTA</t>
  </si>
  <si>
    <t>CIANA</t>
  </si>
  <si>
    <t>19820922 201408 2 001</t>
  </si>
  <si>
    <t>S-1/A-IV PENDIDIKAN GURU</t>
  </si>
  <si>
    <t>22-09-1982</t>
  </si>
  <si>
    <t>DESA WARUKIN RT.01 KEC.TANTA</t>
  </si>
  <si>
    <t>085252527101</t>
  </si>
  <si>
    <t>66.09. SDN PULAU KU'U KEC. TANTA</t>
  </si>
  <si>
    <t>JUHRI</t>
  </si>
  <si>
    <t>19600515 198305 1 003</t>
  </si>
  <si>
    <t>PULAU KUIN</t>
  </si>
  <si>
    <t>131246629</t>
  </si>
  <si>
    <t>D 385081</t>
  </si>
  <si>
    <t>PULAU KUU RT 2 NO 7 TANTA</t>
  </si>
  <si>
    <t>SUHARDI</t>
  </si>
  <si>
    <t>19670421 198911 1 005</t>
  </si>
  <si>
    <t>20-04-1967</t>
  </si>
  <si>
    <t>131777793</t>
  </si>
  <si>
    <t>E 891499</t>
  </si>
  <si>
    <t>TIMBUN TULANG RT 03 NO 29 KEC BATU MANDI</t>
  </si>
  <si>
    <t>TAUFIK</t>
  </si>
  <si>
    <t>19651212 199202 1 003</t>
  </si>
  <si>
    <t>131976257</t>
  </si>
  <si>
    <t>G 110157</t>
  </si>
  <si>
    <t>LAMPIHONG SELATAN RT III BALANGAN</t>
  </si>
  <si>
    <t>19840224 200312 2 003</t>
  </si>
  <si>
    <t>24-02-1984</t>
  </si>
  <si>
    <t>540014122</t>
  </si>
  <si>
    <t>M 009404</t>
  </si>
  <si>
    <t>KANDANG RAYA RT. 02 LAMPIHONG BALANGAN</t>
  </si>
  <si>
    <t>FAHRURAJI</t>
  </si>
  <si>
    <t>S. PdI</t>
  </si>
  <si>
    <t>19750420 200701 1 009</t>
  </si>
  <si>
    <t>PULAU KU’U</t>
  </si>
  <si>
    <t>20-04-1975</t>
  </si>
  <si>
    <t>540027072</t>
  </si>
  <si>
    <t>FATMAWATI</t>
  </si>
  <si>
    <t>19681015 200701 2 017</t>
  </si>
  <si>
    <t>15-10-1968</t>
  </si>
  <si>
    <t>540026851</t>
  </si>
  <si>
    <t>66.10. SDN LABURAN KEC. TANTA</t>
  </si>
  <si>
    <t>KHAIRUL ADAM</t>
  </si>
  <si>
    <t>19700201 199803 1 012</t>
  </si>
  <si>
    <t>01-02-1970</t>
  </si>
  <si>
    <t>132211682</t>
  </si>
  <si>
    <t>J 069012</t>
  </si>
  <si>
    <t>PENGAMBAU HULU RT. 1 HARUYAN HSU</t>
  </si>
  <si>
    <t>19591229 198406 1 001</t>
  </si>
  <si>
    <t>29-12-1959</t>
  </si>
  <si>
    <t>131205573</t>
  </si>
  <si>
    <t>D 301696</t>
  </si>
  <si>
    <t>JL TANJUNG SELATAN RT 9 RW. III MABUUN RAYA</t>
  </si>
  <si>
    <t>0526 2027166</t>
  </si>
  <si>
    <t>MUHAMMAD SALADERI</t>
  </si>
  <si>
    <t>19680827 199403 1 015</t>
  </si>
  <si>
    <t>HIYUNG</t>
  </si>
  <si>
    <t>27-08-1968</t>
  </si>
  <si>
    <t>132098431</t>
  </si>
  <si>
    <t>G.353481</t>
  </si>
  <si>
    <t>DESA LABURAN PADANG PANJANG</t>
  </si>
  <si>
    <t>MANNA NAIBAHO</t>
  </si>
  <si>
    <t>19680101 199111 2 003</t>
  </si>
  <si>
    <t>SIPINGGAN</t>
  </si>
  <si>
    <t>01-01-1968</t>
  </si>
  <si>
    <t>131939958</t>
  </si>
  <si>
    <t>K.042809</t>
  </si>
  <si>
    <t>DESA PADANG PANJANG RT I LABURAN</t>
  </si>
  <si>
    <t>081349384379</t>
  </si>
  <si>
    <t>NINA YULIANA</t>
  </si>
  <si>
    <t>19810613 200904 2 004</t>
  </si>
  <si>
    <t>DESYANA</t>
  </si>
  <si>
    <t>19881212 201101 2 012</t>
  </si>
  <si>
    <t>12-12-1988</t>
  </si>
  <si>
    <t>WARUKIN RT.03 KEC. TANTA</t>
  </si>
  <si>
    <t>085251060338</t>
  </si>
  <si>
    <t>19851123 201001 2 027</t>
  </si>
  <si>
    <t>23-11-1985</t>
  </si>
  <si>
    <t xml:space="preserve">JURIATI </t>
  </si>
  <si>
    <t>198410222019032007</t>
  </si>
  <si>
    <t>22 - 10 - 1984</t>
  </si>
  <si>
    <t>66.11. SDN 1 PADANG PANJANG KEC. TANTA</t>
  </si>
  <si>
    <t>ASPUL</t>
  </si>
  <si>
    <t>19640615 198406 1 001</t>
  </si>
  <si>
    <t>15-06-1964</t>
  </si>
  <si>
    <t>131205566</t>
  </si>
  <si>
    <t>D 300340</t>
  </si>
  <si>
    <t>JL IR P. M NOOR RT 8 SULINGAN KEC. MURUNG PUDAK 71571</t>
  </si>
  <si>
    <t>LASMIANI</t>
  </si>
  <si>
    <t>19670527 198608 2 001</t>
  </si>
  <si>
    <t>10-12-2007</t>
  </si>
  <si>
    <t>27-05-1967</t>
  </si>
  <si>
    <t>131524787</t>
  </si>
  <si>
    <t>SUMARDI</t>
  </si>
  <si>
    <t>19620923 198503 1 008</t>
  </si>
  <si>
    <t>23-09-1962</t>
  </si>
  <si>
    <t>131340082</t>
  </si>
  <si>
    <t>D 435717</t>
  </si>
  <si>
    <t>DS PADANG PANJANG KEC. TANTA</t>
  </si>
  <si>
    <t>BAKHRANI</t>
  </si>
  <si>
    <t>19690407 199103 1 010</t>
  </si>
  <si>
    <t>07-04-1969</t>
  </si>
  <si>
    <t>131895829</t>
  </si>
  <si>
    <t>G 086365</t>
  </si>
  <si>
    <t>DS DAHAI RT II KEC. PARINGIN BALANGAN</t>
  </si>
  <si>
    <t>05262028728</t>
  </si>
  <si>
    <t>WAHYU RAJBIAH</t>
  </si>
  <si>
    <t>S. Pd.I</t>
  </si>
  <si>
    <t>19800526 200312 2 010</t>
  </si>
  <si>
    <t>PENDIDIKAN GURU SEKOLAH DASAR ISLAM</t>
  </si>
  <si>
    <t>PALAJAU HILIR</t>
  </si>
  <si>
    <t>26-05-1980</t>
  </si>
  <si>
    <t>540014117</t>
  </si>
  <si>
    <t>M 084453</t>
  </si>
  <si>
    <t>DESA MARINDI RT. 2 KEC. HARUAI</t>
  </si>
  <si>
    <t>EKA RAIHANI</t>
  </si>
  <si>
    <t>19800626 200312 2 006</t>
  </si>
  <si>
    <t>26-06-1980</t>
  </si>
  <si>
    <t>540014162</t>
  </si>
  <si>
    <t>M 009396</t>
  </si>
  <si>
    <t>DESA NAMUN RT 2 KEC JARO</t>
  </si>
  <si>
    <t>081348523395</t>
  </si>
  <si>
    <t>RISNA FAHRIANTI</t>
  </si>
  <si>
    <t>19800107 200312 2 003</t>
  </si>
  <si>
    <t>BANUA KEPAYANG</t>
  </si>
  <si>
    <t>07-01-1980</t>
  </si>
  <si>
    <t>540014114</t>
  </si>
  <si>
    <t>M.009402</t>
  </si>
  <si>
    <t>081349506410</t>
  </si>
  <si>
    <t>NOORJANAH</t>
  </si>
  <si>
    <t>19720120 200604 2 011</t>
  </si>
  <si>
    <t>BANUA BUDI</t>
  </si>
  <si>
    <t>20-01-1972</t>
  </si>
  <si>
    <t>540023093</t>
  </si>
  <si>
    <t>JL, BANGUN SARI RT. 10 BELIMBING RAYA MURUNG PUDAK</t>
  </si>
  <si>
    <t>66.12. SDN 2 PADANG PANJANG KEC. TANTA (ditutup kat=rena eklpoitasi tambang)</t>
  </si>
  <si>
    <t>H. KARNADI HELMI</t>
  </si>
  <si>
    <t>19690801 198911 1 001</t>
  </si>
  <si>
    <t>01-08-1969</t>
  </si>
  <si>
    <t>131777758</t>
  </si>
  <si>
    <t>E  891506</t>
  </si>
  <si>
    <t>SULINGAN RT. 8 MURUNG PUDAK</t>
  </si>
  <si>
    <t>66.12. SDN 2 PADANG PANJANG KEC. TANTA</t>
  </si>
  <si>
    <t>MALIAH</t>
  </si>
  <si>
    <t>19670203 200801 2 015</t>
  </si>
  <si>
    <t>TUYAU BARITO SELATAN</t>
  </si>
  <si>
    <t>03-02-1967</t>
  </si>
  <si>
    <t>540032697</t>
  </si>
  <si>
    <t>JL. PUTERI ZALEHA RT.05 NO.46 TANJUNG</t>
  </si>
  <si>
    <t>081351537300</t>
  </si>
  <si>
    <t>66.13. SDN 1.2 MANGKUSIP KEC. TANTA</t>
  </si>
  <si>
    <t>19641012 199007 2 001</t>
  </si>
  <si>
    <t>12-10-1964</t>
  </si>
  <si>
    <t>131920968</t>
  </si>
  <si>
    <t>F  245013</t>
  </si>
  <si>
    <t>KOMPLEK KLK RT III KEL PEMBATAAN KEC. MURUNG PUDAK 71571</t>
  </si>
  <si>
    <t>08125194862</t>
  </si>
  <si>
    <t>Hj. GUSTI RUSMIATI</t>
  </si>
  <si>
    <t>19601108 198608 2 001</t>
  </si>
  <si>
    <t>HAPALAH</t>
  </si>
  <si>
    <t>08-11-1960</t>
  </si>
  <si>
    <t>131554526</t>
  </si>
  <si>
    <t>E  407605</t>
  </si>
  <si>
    <t>TANTA RT 03 KEC TANTA</t>
  </si>
  <si>
    <t>SITI RUKAIYAH</t>
  </si>
  <si>
    <t>19650612 199103 2 014</t>
  </si>
  <si>
    <t>BANUA JINGAH-HST</t>
  </si>
  <si>
    <t>131895780</t>
  </si>
  <si>
    <t>K 042901</t>
  </si>
  <si>
    <t>PEMBATAAN RT. 5 MURUNG PUDAK 71571</t>
  </si>
  <si>
    <t>19651120 199111 2 003</t>
  </si>
  <si>
    <t>20-11-1965</t>
  </si>
  <si>
    <t>131939944</t>
  </si>
  <si>
    <t>G 085936</t>
  </si>
  <si>
    <t>JL. JEND. BASUKI RAHMAD RT. I KEL. AGUNG TANJUNG</t>
  </si>
  <si>
    <t>Hj. SRI MAHRITA</t>
  </si>
  <si>
    <t>19741117 199603 2 004</t>
  </si>
  <si>
    <t>PENDIDIKAN SEKOLAH DASAR</t>
  </si>
  <si>
    <t>17-11-1974</t>
  </si>
  <si>
    <t>132151713</t>
  </si>
  <si>
    <t>G 471174</t>
  </si>
  <si>
    <t>JL. Ir.P.H.M.NOOR RT.8 DESA SULINGAN KEC. MURUNG PUDAK 71571</t>
  </si>
  <si>
    <t>H AKHMAD NAPARIN</t>
  </si>
  <si>
    <t>19680826 199903 1 006</t>
  </si>
  <si>
    <t>26-08-1968</t>
  </si>
  <si>
    <t>132235788</t>
  </si>
  <si>
    <t>J 014908</t>
  </si>
  <si>
    <t>DESA MANGKUSIP RT. 1 KEC. TANTA TABALONG</t>
  </si>
  <si>
    <t>085248132148</t>
  </si>
  <si>
    <t>YURDIANA</t>
  </si>
  <si>
    <t>19761214 199803 2 004</t>
  </si>
  <si>
    <t>14-12-1976</t>
  </si>
  <si>
    <t>132211689</t>
  </si>
  <si>
    <t>L  111310</t>
  </si>
  <si>
    <t>LIMAU MANIS TANTA HULU RT. III RW. 02</t>
  </si>
  <si>
    <t>RUHAITA</t>
  </si>
  <si>
    <t>19711101 200604 2 018</t>
  </si>
  <si>
    <t>01-11-1971</t>
  </si>
  <si>
    <t>540022038</t>
  </si>
  <si>
    <t>MURUNG KARANGAN RT 03 RW 09 MUARA HARUS</t>
  </si>
  <si>
    <t>HARTATI</t>
  </si>
  <si>
    <t>SE, S.Pd</t>
  </si>
  <si>
    <t>19750415 201408 2 003</t>
  </si>
  <si>
    <t>15-04-1975</t>
  </si>
  <si>
    <t>MANGKUSIP RT04 TANTA</t>
  </si>
  <si>
    <t>085248103316</t>
  </si>
  <si>
    <t>66.15. SDN PAMARANGAN KANAN KEC. TANTA</t>
  </si>
  <si>
    <t>19640217 198503 2 004</t>
  </si>
  <si>
    <t>BINJAI PIRUA</t>
  </si>
  <si>
    <t>17-02-1964</t>
  </si>
  <si>
    <t>131379845</t>
  </si>
  <si>
    <t>D 395341</t>
  </si>
  <si>
    <t>JL PEMBANGUNAN I RT 03 TANTA</t>
  </si>
  <si>
    <t>RUSLAN</t>
  </si>
  <si>
    <t>19660204 199403 1 009</t>
  </si>
  <si>
    <t>04-02-1966</t>
  </si>
  <si>
    <t>132078989</t>
  </si>
  <si>
    <t>J 069010</t>
  </si>
  <si>
    <t>PAMARANGAN KANAN RT IV KEC TANTA KAB TABALONG</t>
  </si>
  <si>
    <t>SITI FATIMAH</t>
  </si>
  <si>
    <t>19720407 201408 2 003</t>
  </si>
  <si>
    <t>07-04-1972</t>
  </si>
  <si>
    <t>TANTA RT.03 KEC.TANTA</t>
  </si>
  <si>
    <t>082153640319</t>
  </si>
  <si>
    <t>HIKMAH</t>
  </si>
  <si>
    <t>19790815 201408 2 004</t>
  </si>
  <si>
    <t>15-08-1979</t>
  </si>
  <si>
    <t>PUAIN KANAN RT2 TANTA</t>
  </si>
  <si>
    <t>085248907399</t>
  </si>
  <si>
    <t>66.16. SDN PAMARANGAN RAYA KEC. TANTA</t>
  </si>
  <si>
    <t>THAMRIN HUSNI</t>
  </si>
  <si>
    <t>19640708 198608 1 004</t>
  </si>
  <si>
    <t>08-07-1964</t>
  </si>
  <si>
    <t>131525009</t>
  </si>
  <si>
    <t>E 407606</t>
  </si>
  <si>
    <t>JL AYANI JANGKUNG RT 7</t>
  </si>
  <si>
    <t>RATNAWATI</t>
  </si>
  <si>
    <t>19610426 198201 2 010</t>
  </si>
  <si>
    <t>26-04-1961</t>
  </si>
  <si>
    <t>130972493</t>
  </si>
  <si>
    <t>C 0925471</t>
  </si>
  <si>
    <t>DS URATA RT. 06 PUAIN KANAN TANTA</t>
  </si>
  <si>
    <t>NORHIKMAH</t>
  </si>
  <si>
    <t>19600216 198202 2 004</t>
  </si>
  <si>
    <t>16-02-1960</t>
  </si>
  <si>
    <t>131089278</t>
  </si>
  <si>
    <t>C 0566137</t>
  </si>
  <si>
    <t>JL A YANI RT 6</t>
  </si>
  <si>
    <t>05262022396</t>
  </si>
  <si>
    <t>Hj. NORHIDAWATI</t>
  </si>
  <si>
    <t>19660404 199403 2 007</t>
  </si>
  <si>
    <t>04-04-1966</t>
  </si>
  <si>
    <t>132078973</t>
  </si>
  <si>
    <t>G.301153</t>
  </si>
  <si>
    <t>PUAIN KIWA RT II NO 32 KEC TANJUNG KAB TABALONG</t>
  </si>
  <si>
    <t>19661108 199202 2 003</t>
  </si>
  <si>
    <t>14-06-2011</t>
  </si>
  <si>
    <t>08-11-1966</t>
  </si>
  <si>
    <t>131976234</t>
  </si>
  <si>
    <t>F  319175</t>
  </si>
  <si>
    <t>JLN. KURANJI SULINGAN RT 1 NO. 14</t>
  </si>
  <si>
    <t>NORMIDAH</t>
  </si>
  <si>
    <t>19730810 201408 2 003</t>
  </si>
  <si>
    <t>10-08-1973</t>
  </si>
  <si>
    <t>PUAIN KANAN RT.II KEC. TANTA</t>
  </si>
  <si>
    <t>085387944604</t>
  </si>
  <si>
    <t>GUSMAWATI</t>
  </si>
  <si>
    <t>19750809 201408 2 001</t>
  </si>
  <si>
    <t>09-08-1975</t>
  </si>
  <si>
    <t>BACO RT05 PUDAK SETEGAL</t>
  </si>
  <si>
    <t>081351482373</t>
  </si>
  <si>
    <t>66.17. SDN PUAIN KANAN KEC. TANTA</t>
  </si>
  <si>
    <t>S.Pd.PD</t>
  </si>
  <si>
    <t>19700506 199903 1 009</t>
  </si>
  <si>
    <t>06-05-1970</t>
  </si>
  <si>
    <t>132235966</t>
  </si>
  <si>
    <t>J.017355</t>
  </si>
  <si>
    <t>DESA PURUI RT IV RW 02 NO 7 KEC JARO</t>
  </si>
  <si>
    <t>ADAWIAH</t>
  </si>
  <si>
    <t>19600409 198207 2 001</t>
  </si>
  <si>
    <t>09-04-1960</t>
  </si>
  <si>
    <t>SITI SALABIAH</t>
  </si>
  <si>
    <t>19630310 198911 2 002</t>
  </si>
  <si>
    <t>131777796</t>
  </si>
  <si>
    <t>K.046069</t>
  </si>
  <si>
    <t>SULINGAN RT 7 NO 17 MURUNG PUDAK</t>
  </si>
  <si>
    <t>19670120 198608 1 001</t>
  </si>
  <si>
    <t>PENDIDIKAN GURU SD</t>
  </si>
  <si>
    <t>20-01-1967</t>
  </si>
  <si>
    <t>131525421</t>
  </si>
  <si>
    <t>E 447347</t>
  </si>
  <si>
    <t>JL BADARUDDIN RT 4 TANTA HULU</t>
  </si>
  <si>
    <t>Hj. ANA ELFAH</t>
  </si>
  <si>
    <t>19610816 198207 2 002</t>
  </si>
  <si>
    <t>16-08-1961</t>
  </si>
  <si>
    <t>131050932</t>
  </si>
  <si>
    <t>D 126969</t>
  </si>
  <si>
    <t>PUAIN KANAN RT 2 NO 40 TANTA</t>
  </si>
  <si>
    <t>SUTIAWAN ANDERIYANI</t>
  </si>
  <si>
    <t>19861129 201101 1 003</t>
  </si>
  <si>
    <t>HARUAI TABALONG</t>
  </si>
  <si>
    <t>29-11-1986</t>
  </si>
  <si>
    <t>JL. TANJUNG SELATAN 06 RT.10 KEL. PEMBATAN</t>
  </si>
  <si>
    <t>085251957377</t>
  </si>
  <si>
    <t>19731203 201408 2 001</t>
  </si>
  <si>
    <t>03-12-1973</t>
  </si>
  <si>
    <t>TANGKI HIJAU BELIMBING RAYA</t>
  </si>
  <si>
    <t>085249404821</t>
  </si>
  <si>
    <t>EKA UMI MUKAROMAH</t>
  </si>
  <si>
    <t>19840715 201408 2 003</t>
  </si>
  <si>
    <t>SEMARANG</t>
  </si>
  <si>
    <t>15-07-1984</t>
  </si>
  <si>
    <t>JL.JEND BASUKI RAHMAT RT.01 AGUNG</t>
  </si>
  <si>
    <t>081350312265</t>
  </si>
  <si>
    <t>TUTI HARIATI</t>
  </si>
  <si>
    <t>19831026 201408 2 003</t>
  </si>
  <si>
    <t>26-10-1983</t>
  </si>
  <si>
    <t>MANGKUSIP RT.3 NO.3 KEC.TANTA</t>
  </si>
  <si>
    <t>085250825304</t>
  </si>
  <si>
    <t>NOR FARIHAN</t>
  </si>
  <si>
    <t>19650417 200701 2 016</t>
  </si>
  <si>
    <t>PGA</t>
  </si>
  <si>
    <t>17-04-1965</t>
  </si>
  <si>
    <t>540026998</t>
  </si>
  <si>
    <t>66.18. SDN URATA KEC. TANTA</t>
  </si>
  <si>
    <t>19631107 199007 2 001</t>
  </si>
  <si>
    <t>DANAU SALAK</t>
  </si>
  <si>
    <t>07-11-1963</t>
  </si>
  <si>
    <t>131920916</t>
  </si>
  <si>
    <t>F  245014</t>
  </si>
  <si>
    <t>BANGUN SARI NO 72 BELIMBING RAYA RT 11</t>
  </si>
  <si>
    <t>H ABDURRAHMAN</t>
  </si>
  <si>
    <t>19650412 198509 1 001</t>
  </si>
  <si>
    <t>PUPUNTI</t>
  </si>
  <si>
    <t>131448535</t>
  </si>
  <si>
    <t>D  451606</t>
  </si>
  <si>
    <t>DESA SULINGAN RT 9 NO 43 KEC MURUNG PUDAK</t>
  </si>
  <si>
    <t>ALFIAN NOOR</t>
  </si>
  <si>
    <t>19611112 198207 1 001</t>
  </si>
  <si>
    <t>131050935</t>
  </si>
  <si>
    <t>D 126972</t>
  </si>
  <si>
    <t>RT 03 SULINGAN KEC MURUNG PUDAK</t>
  </si>
  <si>
    <t>AL SANUSI</t>
  </si>
  <si>
    <t>19630808 198406 1 004</t>
  </si>
  <si>
    <t>08-08-1963</t>
  </si>
  <si>
    <t>131205559</t>
  </si>
  <si>
    <t>D 371013</t>
  </si>
  <si>
    <t>RT III NO 23 DS MABUUN MRG PDK</t>
  </si>
  <si>
    <t>05262027493</t>
  </si>
  <si>
    <t>Hj. SAUFIAH</t>
  </si>
  <si>
    <t>19690128 199403 2 008</t>
  </si>
  <si>
    <t>AYUANG</t>
  </si>
  <si>
    <t>28-01-1969</t>
  </si>
  <si>
    <t>132098429</t>
  </si>
  <si>
    <t>G 268609</t>
  </si>
  <si>
    <t>JL. A YANI RT 16  NO 33 TANJUNG KEC. TANJUNG 71513</t>
  </si>
  <si>
    <t>05262021616</t>
  </si>
  <si>
    <t>19640923 198911 2 001</t>
  </si>
  <si>
    <t>01-09-2009</t>
  </si>
  <si>
    <t>RIAM MANGKUSIP</t>
  </si>
  <si>
    <t>23-09-1964</t>
  </si>
  <si>
    <t>131779254</t>
  </si>
  <si>
    <t>170959</t>
  </si>
  <si>
    <t>DESA LUK BAYUR RT III KEC TANTA</t>
  </si>
  <si>
    <t>RUSDI</t>
  </si>
  <si>
    <t>19660512 198608 1 001</t>
  </si>
  <si>
    <t>131525346</t>
  </si>
  <si>
    <t>E 363761</t>
  </si>
  <si>
    <t>SULINGAN RT 05 NO 04 KEC MURUNG PUDAK</t>
  </si>
  <si>
    <t>05262024175</t>
  </si>
  <si>
    <t>FITRI DAHLINA SITORUS</t>
  </si>
  <si>
    <t>19850620 201001 2 010</t>
  </si>
  <si>
    <t>SUMATERA UTARA</t>
  </si>
  <si>
    <t>RUSDIAH</t>
  </si>
  <si>
    <t>19721007 200604 2 020</t>
  </si>
  <si>
    <t>PERBANDINGAN AGAMA</t>
  </si>
  <si>
    <t>07-10-1972</t>
  </si>
  <si>
    <t>540023978</t>
  </si>
  <si>
    <t>HERNI</t>
  </si>
  <si>
    <t>19740101 201408 2 006</t>
  </si>
  <si>
    <t>01-01-1974</t>
  </si>
  <si>
    <t>KAPAR RT11 M PUDAK</t>
  </si>
  <si>
    <t>66.19. SDN LUK BAYUR KEC. TANTA</t>
  </si>
  <si>
    <t>ARMANSYAH</t>
  </si>
  <si>
    <t>19710504 199408 1 001</t>
  </si>
  <si>
    <t>04-05-1971</t>
  </si>
  <si>
    <t>132078748</t>
  </si>
  <si>
    <t>G.268606</t>
  </si>
  <si>
    <t>TANTA HULU  RT. 4 KEC TANTA</t>
  </si>
  <si>
    <t>WAHIDAH</t>
  </si>
  <si>
    <t>19670512 198804 2 001</t>
  </si>
  <si>
    <t>12-05-1967</t>
  </si>
  <si>
    <t>131739663</t>
  </si>
  <si>
    <t>E 693202</t>
  </si>
  <si>
    <t>JL. JENDRAL SUDIRMAN NO.108 TANJUNG 71513</t>
  </si>
  <si>
    <t>BAHNI</t>
  </si>
  <si>
    <t>19610607 198207 1 003</t>
  </si>
  <si>
    <t>07-06-1961</t>
  </si>
  <si>
    <t>131050925</t>
  </si>
  <si>
    <t>D 161914</t>
  </si>
  <si>
    <t>JLN. BASUKI RAHMAT RT. I KEL AGUNG TANJUNG</t>
  </si>
  <si>
    <t>ABDUL AZIZI</t>
  </si>
  <si>
    <t>19660408 198608 1 003</t>
  </si>
  <si>
    <t>PAMPANAN</t>
  </si>
  <si>
    <t>08-04-1966</t>
  </si>
  <si>
    <t>131525021</t>
  </si>
  <si>
    <t>E 358080</t>
  </si>
  <si>
    <t>JL BADARUDDIN RT 03 SULINGAN</t>
  </si>
  <si>
    <t>ASMIATI</t>
  </si>
  <si>
    <t>19801116 201101 2 004</t>
  </si>
  <si>
    <t>16-11-1980</t>
  </si>
  <si>
    <t>DESA MANGKUSIP RT.III KEC. TANTA</t>
  </si>
  <si>
    <t>081349362972</t>
  </si>
  <si>
    <t>LAILATAN NOOR</t>
  </si>
  <si>
    <t>19820403 200904 2 001</t>
  </si>
  <si>
    <t>P 305027</t>
  </si>
  <si>
    <t>JL. PEMBANGUNAN I RT. 03 TANTA</t>
  </si>
  <si>
    <t>082150837070</t>
  </si>
  <si>
    <t>66.20. SDN PADANGIN KEC. TANTA</t>
  </si>
  <si>
    <t>SYAMSUDIN</t>
  </si>
  <si>
    <t>19670314 198608 1 001</t>
  </si>
  <si>
    <t>14-03-1967</t>
  </si>
  <si>
    <t>131525038</t>
  </si>
  <si>
    <t>L 028279</t>
  </si>
  <si>
    <t>JL. WILAS RT.IV DESA TANTARINGIN KEC. MUARA HARUS</t>
  </si>
  <si>
    <t>SYAHMADI</t>
  </si>
  <si>
    <t>19620513 198406 1 004</t>
  </si>
  <si>
    <t>13-05-1962</t>
  </si>
  <si>
    <t>131205618</t>
  </si>
  <si>
    <t>D 348981</t>
  </si>
  <si>
    <t>PEMBATAAN RT. 05 TABALONG</t>
  </si>
  <si>
    <t>SYAMDIAH</t>
  </si>
  <si>
    <t>19670706 199103 2 011</t>
  </si>
  <si>
    <t>BUNIPAH</t>
  </si>
  <si>
    <t>06-07-1967</t>
  </si>
  <si>
    <t>131895827</t>
  </si>
  <si>
    <t>G 085906</t>
  </si>
  <si>
    <t>DESA LUK BAYUR RT 2 KEC TANTA</t>
  </si>
  <si>
    <t>SAMRANI</t>
  </si>
  <si>
    <t>19630318 198406 1 001</t>
  </si>
  <si>
    <t>18-03-1963</t>
  </si>
  <si>
    <t>131205567</t>
  </si>
  <si>
    <t>D 301698</t>
  </si>
  <si>
    <t>JL IR PHM NOOR TANJUNG</t>
  </si>
  <si>
    <t>H. IRHAT</t>
  </si>
  <si>
    <t>19660120 200701 1 019</t>
  </si>
  <si>
    <t>20-01-1966</t>
  </si>
  <si>
    <t>540026940</t>
  </si>
  <si>
    <t>SRI MARWILIS</t>
  </si>
  <si>
    <t>19790209 201101 2 007</t>
  </si>
  <si>
    <t>09-02-1979</t>
  </si>
  <si>
    <t>JL. SAKA PERMAI RT.04 MABUUN KEC. MR PUDAK</t>
  </si>
  <si>
    <t>085248264243</t>
  </si>
  <si>
    <t>NORSIAH</t>
  </si>
  <si>
    <t>19830114 201101 2 011</t>
  </si>
  <si>
    <t>14-01-1983</t>
  </si>
  <si>
    <t>PADANGIN RT.02 NO.11 TANTA</t>
  </si>
  <si>
    <t>085211937376</t>
  </si>
  <si>
    <t>66.21. SDN DUHAT KEC. TANTA</t>
  </si>
  <si>
    <t>NASRUM</t>
  </si>
  <si>
    <t>19780509 200312 1 006</t>
  </si>
  <si>
    <t>LAMPIHONG</t>
  </si>
  <si>
    <t>09-05-1978</t>
  </si>
  <si>
    <t>540014113</t>
  </si>
  <si>
    <t>M 009460</t>
  </si>
  <si>
    <t>BANJANG RT 01 HULU SUNGAI UTARA 71416</t>
  </si>
  <si>
    <t>HERY OCKTARIANNOR</t>
  </si>
  <si>
    <t>19831023 201408 1 001</t>
  </si>
  <si>
    <t>GURU PERTAMA, II/a</t>
  </si>
  <si>
    <t>SMK AKUNTANSI</t>
  </si>
  <si>
    <t>23-10-1983</t>
  </si>
  <si>
    <t>DESA PULAU KU`U KEC.TANTA</t>
  </si>
  <si>
    <t>66.22. SDN WALANGKIR KEC. TANTA</t>
  </si>
  <si>
    <t>ABDUL BASIT</t>
  </si>
  <si>
    <t>19730604 200604 1 009</t>
  </si>
  <si>
    <t>04-06-1973</t>
  </si>
  <si>
    <t>540023966</t>
  </si>
  <si>
    <t>19700911 200701 1 016</t>
  </si>
  <si>
    <t>11-09-1970</t>
  </si>
  <si>
    <t>540026856</t>
  </si>
  <si>
    <t>YATI</t>
  </si>
  <si>
    <t>19850612 201408 2 003</t>
  </si>
  <si>
    <t>12-06-1985</t>
  </si>
  <si>
    <t>DESA MURUNG BARU KEC.TANTA</t>
  </si>
  <si>
    <t>AKHMAD SYARIF</t>
  </si>
  <si>
    <t>199408032019031009</t>
  </si>
  <si>
    <t>03 - 08 - 1994</t>
  </si>
  <si>
    <t>ARIYANTO</t>
  </si>
  <si>
    <t>19860807 201408 1 002</t>
  </si>
  <si>
    <t>07-08-1986</t>
  </si>
  <si>
    <t>DESA AMPUKUNG KEC. KELUA</t>
  </si>
  <si>
    <t>66.23. SDN BINGKAI SARI KEC. TANTA</t>
  </si>
  <si>
    <t>MAHYANA NOOR</t>
  </si>
  <si>
    <t>19621030 198202 2 002</t>
  </si>
  <si>
    <t>30-10-1962</t>
  </si>
  <si>
    <t>131050767</t>
  </si>
  <si>
    <t>C 0925456</t>
  </si>
  <si>
    <t>TANTA RT 2 TANTA</t>
  </si>
  <si>
    <t>AHD. JUNAIDI</t>
  </si>
  <si>
    <t>19650518 199011 1 002</t>
  </si>
  <si>
    <t>18-05-1966</t>
  </si>
  <si>
    <t>131926067</t>
  </si>
  <si>
    <t>F 177036</t>
  </si>
  <si>
    <t>PAMARANGAN RAYA RT 2 RW. 1 TANTA</t>
  </si>
  <si>
    <t>RIDHA FAURINA</t>
  </si>
  <si>
    <t>19900213 201402 2 001</t>
  </si>
  <si>
    <t>13-02-1990</t>
  </si>
  <si>
    <t>JL ANGGREK 5 NO 186 PEMBATAAN RT 05</t>
  </si>
  <si>
    <t>085950000612</t>
  </si>
  <si>
    <t>67.01. SDN 1 TANTARINGIN KEC. MUARA HARUS</t>
  </si>
  <si>
    <t>MURJANI</t>
  </si>
  <si>
    <t>19701112 199903 1 007</t>
  </si>
  <si>
    <t>12-11-1970</t>
  </si>
  <si>
    <t>J 068314</t>
  </si>
  <si>
    <t>FITRIANA</t>
  </si>
  <si>
    <t>19620616 198207 2 004</t>
  </si>
  <si>
    <t>16-06-1962</t>
  </si>
  <si>
    <t>131050947</t>
  </si>
  <si>
    <t>D 126940</t>
  </si>
  <si>
    <t>19680112 199903 1 006</t>
  </si>
  <si>
    <t>12-01-1968</t>
  </si>
  <si>
    <t>132235847</t>
  </si>
  <si>
    <t>J 065447</t>
  </si>
  <si>
    <t>19820910 200312 2 011</t>
  </si>
  <si>
    <t>540014155</t>
  </si>
  <si>
    <t>PADANGIN KEC MUARA HARUS</t>
  </si>
  <si>
    <t>DINI FARIDAH</t>
  </si>
  <si>
    <t>19830112 200604 2 011</t>
  </si>
  <si>
    <t>12-01-1983</t>
  </si>
  <si>
    <t>540019546</t>
  </si>
  <si>
    <t>JL. A. YANI DESA SEI BULUH RT.IV KEC. KELUA 71552</t>
  </si>
  <si>
    <t>085232503714</t>
  </si>
  <si>
    <t>MASNARNI</t>
  </si>
  <si>
    <t>S. Pd.I., S.Pd</t>
  </si>
  <si>
    <t>19680422 200701 2 018</t>
  </si>
  <si>
    <t>HARUS</t>
  </si>
  <si>
    <t>22-04-1968</t>
  </si>
  <si>
    <t>540027091</t>
  </si>
  <si>
    <t>67.02. SDN 2 TANTARINGIN KEC. MUARA HARUS</t>
  </si>
  <si>
    <t>H. MUHAMMAD SULIHIN</t>
  </si>
  <si>
    <t>19681022 198911 1 001</t>
  </si>
  <si>
    <t>22-10-1968</t>
  </si>
  <si>
    <t>131777791</t>
  </si>
  <si>
    <t>G. 186196</t>
  </si>
  <si>
    <t>JL. ASAM PAUH MASINTAN RT 5 KELUA</t>
  </si>
  <si>
    <t>085249318380</t>
  </si>
  <si>
    <t>MUHAMMAD YUSUF</t>
  </si>
  <si>
    <t>19621003 198406 1 003</t>
  </si>
  <si>
    <t>03-10-1962</t>
  </si>
  <si>
    <t>131205604</t>
  </si>
  <si>
    <t>D 301687</t>
  </si>
  <si>
    <t>NURMAS ANI</t>
  </si>
  <si>
    <t>19671209 198804 2 001</t>
  </si>
  <si>
    <t>09-12-1967</t>
  </si>
  <si>
    <t>131739661</t>
  </si>
  <si>
    <t>E 694141</t>
  </si>
  <si>
    <t>19640819 198911 2 001</t>
  </si>
  <si>
    <t>19-08-1964</t>
  </si>
  <si>
    <t>131870422</t>
  </si>
  <si>
    <t>F 812136</t>
  </si>
  <si>
    <t>AMPUKUNG RT 8</t>
  </si>
  <si>
    <t>MARIATUL ABDIAH</t>
  </si>
  <si>
    <t>19691225 200701 2 019</t>
  </si>
  <si>
    <t>540026863</t>
  </si>
  <si>
    <t>MAULIDAH</t>
  </si>
  <si>
    <t>19851023 201408 2 002</t>
  </si>
  <si>
    <t>23-10-1985</t>
  </si>
  <si>
    <t>DESA SEI BULUH RT.03 NO.13 KELUA</t>
  </si>
  <si>
    <t>085251179515</t>
  </si>
  <si>
    <t>NAHDIATUN NISA</t>
  </si>
  <si>
    <t>19821129 201001 2 013</t>
  </si>
  <si>
    <t>29-11-1982</t>
  </si>
  <si>
    <t>TAJUDINNOOR</t>
  </si>
  <si>
    <t>19700205 200701 1 032</t>
  </si>
  <si>
    <t>05-02-1970</t>
  </si>
  <si>
    <t>540027051</t>
  </si>
  <si>
    <t>MANTUIL KEC. MUARA HARUS</t>
  </si>
  <si>
    <t>081349493741</t>
  </si>
  <si>
    <t>67.03. SDN MURUNG KARANGAN KEC. MUARA HARUS</t>
  </si>
  <si>
    <t>MARPUAH</t>
  </si>
  <si>
    <t>19600914 198009 2 002</t>
  </si>
  <si>
    <t>14-09-1960</t>
  </si>
  <si>
    <t>130853556</t>
  </si>
  <si>
    <t>C 014938</t>
  </si>
  <si>
    <t>H JURJANI</t>
  </si>
  <si>
    <t>19630406 198406 1 002</t>
  </si>
  <si>
    <t>06-04-1963</t>
  </si>
  <si>
    <t>131205605</t>
  </si>
  <si>
    <t>D 300320</t>
  </si>
  <si>
    <t>HJ. JAHJUDINNOR</t>
  </si>
  <si>
    <t>19600220 198608 2 004</t>
  </si>
  <si>
    <t>PULAU</t>
  </si>
  <si>
    <t>20-02-1960</t>
  </si>
  <si>
    <t>131554517</t>
  </si>
  <si>
    <t>H AKHMAD SUFIAN</t>
  </si>
  <si>
    <t>19621006 198804 1 001</t>
  </si>
  <si>
    <t>06-10-1962</t>
  </si>
  <si>
    <t>131739627</t>
  </si>
  <si>
    <t>E 601150</t>
  </si>
  <si>
    <t>MUARA HARUS</t>
  </si>
  <si>
    <t>SYAHIDAWATI</t>
  </si>
  <si>
    <t>19741004 200604 2 020</t>
  </si>
  <si>
    <t>04-10-1974</t>
  </si>
  <si>
    <t>540023943</t>
  </si>
  <si>
    <t>Hj. JUBAIDAH</t>
  </si>
  <si>
    <t>19720615 199903 2 010</t>
  </si>
  <si>
    <t>15-06-1972</t>
  </si>
  <si>
    <t>132235845</t>
  </si>
  <si>
    <t>J 069078</t>
  </si>
  <si>
    <t>ANSHAR</t>
  </si>
  <si>
    <t>19711015 200604 1 013</t>
  </si>
  <si>
    <t>15-10-1971</t>
  </si>
  <si>
    <t>540022278</t>
  </si>
  <si>
    <t>LILIS YULAILI</t>
  </si>
  <si>
    <t>19860221 201408 2 002</t>
  </si>
  <si>
    <t>21-02-1986</t>
  </si>
  <si>
    <t>JL. A.YANI DESA SEI BULUH RT.04</t>
  </si>
  <si>
    <t>081348389221</t>
  </si>
  <si>
    <t>67.04. SDN MANTUIL KEC. MUARA HARUS</t>
  </si>
  <si>
    <t>ROSADI</t>
  </si>
  <si>
    <t>19701116 199408 1 001</t>
  </si>
  <si>
    <t>16-11-1970</t>
  </si>
  <si>
    <t>132078742</t>
  </si>
  <si>
    <t>G 223921</t>
  </si>
  <si>
    <t>KARANGAN PUTIH RT. 7 KELUA</t>
  </si>
  <si>
    <t>19600906 198305 2 002</t>
  </si>
  <si>
    <t>06-09-1960</t>
  </si>
  <si>
    <t>131246603</t>
  </si>
  <si>
    <t>D 395360</t>
  </si>
  <si>
    <t>SERI MAWARNI</t>
  </si>
  <si>
    <t>19741104 200604 2 013</t>
  </si>
  <si>
    <t>04-11-1974</t>
  </si>
  <si>
    <t>540023960</t>
  </si>
  <si>
    <t>KAMDANI</t>
  </si>
  <si>
    <t>19810206 200604 1 015</t>
  </si>
  <si>
    <t>PASAR PANAS</t>
  </si>
  <si>
    <t>06-02-1981</t>
  </si>
  <si>
    <t>540022581</t>
  </si>
  <si>
    <t>JL A. YANI NO 48 RT 1 DESA PASAR PANAS KEC KELUA</t>
  </si>
  <si>
    <t>081348124723</t>
  </si>
  <si>
    <t>YULIANSYAH</t>
  </si>
  <si>
    <t>19830731 201408 1 001</t>
  </si>
  <si>
    <t>31-07-1983</t>
  </si>
  <si>
    <t>DESA TANTARINGIN RT.06 KEC.MUARA HARUS</t>
  </si>
  <si>
    <t>085248729447</t>
  </si>
  <si>
    <t>NURAINI</t>
  </si>
  <si>
    <t>19850428 201408 2 002</t>
  </si>
  <si>
    <t>KUTAI KARTANEGARA</t>
  </si>
  <si>
    <t>28-04-1985</t>
  </si>
  <si>
    <t>DESA TANTARINGIN KEC. MUARA HARUS</t>
  </si>
  <si>
    <t>081255752227</t>
  </si>
  <si>
    <t>67.05. SDN MADANG KEC. MUARA HARUS</t>
  </si>
  <si>
    <t>SYAIPUL</t>
  </si>
  <si>
    <t>S.Pd.I., S. Pd</t>
  </si>
  <si>
    <t>19801005 200701 1 010</t>
  </si>
  <si>
    <t>05-10-1980</t>
  </si>
  <si>
    <t>540027118</t>
  </si>
  <si>
    <t>JOHRANI</t>
  </si>
  <si>
    <t>A.MA.PD</t>
  </si>
  <si>
    <t>19621108 198608 1 001</t>
  </si>
  <si>
    <t>08-11-1962</t>
  </si>
  <si>
    <t>131525036</t>
  </si>
  <si>
    <t>AINAL ILMI</t>
  </si>
  <si>
    <t>19620424 198406 1 003</t>
  </si>
  <si>
    <t>24-04-1962</t>
  </si>
  <si>
    <t>131205608</t>
  </si>
  <si>
    <t>E 064998</t>
  </si>
  <si>
    <t>ANTUNG MILA</t>
  </si>
  <si>
    <t>S.Ag, S.Pd</t>
  </si>
  <si>
    <t>19690705 200701 2 035</t>
  </si>
  <si>
    <t xml:space="preserve"> PENDIDIKAN GURU SEKOLAH DASAR</t>
  </si>
  <si>
    <t>05-07-1969</t>
  </si>
  <si>
    <t>540027074</t>
  </si>
  <si>
    <t>MUHAMMAD SAUFI</t>
  </si>
  <si>
    <t>19770601 200312 1 012</t>
  </si>
  <si>
    <t>01-06-1977</t>
  </si>
  <si>
    <t>540014147</t>
  </si>
  <si>
    <t>M 009398</t>
  </si>
  <si>
    <t>MADANG KEC MUARA HARUS</t>
  </si>
  <si>
    <t>67.06. SDN MANDUIN KEC. MUARA HARUS</t>
  </si>
  <si>
    <t>ABERAN</t>
  </si>
  <si>
    <t>19630518 198305 1 002</t>
  </si>
  <si>
    <t>131205080</t>
  </si>
  <si>
    <t>D 250911</t>
  </si>
  <si>
    <t>DS PUDAK SETEGAL RT. 2 KELUA</t>
  </si>
  <si>
    <t>RAHMANI</t>
  </si>
  <si>
    <t>19601106 198305 1 004</t>
  </si>
  <si>
    <t>06-11-1960</t>
  </si>
  <si>
    <t>131205102</t>
  </si>
  <si>
    <t>D 450166</t>
  </si>
  <si>
    <t>ANWAR</t>
  </si>
  <si>
    <t>19620505 198207 1 001</t>
  </si>
  <si>
    <t>131050940</t>
  </si>
  <si>
    <t>D 245268</t>
  </si>
  <si>
    <t>JL. A YANI RT. 3 MANTUIL MAURA HARUS</t>
  </si>
  <si>
    <t>Hj. HAMSINAH</t>
  </si>
  <si>
    <t>19681229 200312 2 005</t>
  </si>
  <si>
    <t>01-06-2006</t>
  </si>
  <si>
    <t>29-12-1968</t>
  </si>
  <si>
    <t>540014145</t>
  </si>
  <si>
    <t>KEC MUARA HARUS KAB TABALONG</t>
  </si>
  <si>
    <t>19700206 200701 2 019</t>
  </si>
  <si>
    <t>06-02-1970</t>
  </si>
  <si>
    <t>540026860</t>
  </si>
  <si>
    <t>67.07. SDN PADANGIN KEC. MUARA HARUS</t>
  </si>
  <si>
    <t>RUSMADI</t>
  </si>
  <si>
    <t>19690210 199506 1 001</t>
  </si>
  <si>
    <t>10-02-1969</t>
  </si>
  <si>
    <t>132112633</t>
  </si>
  <si>
    <t>G 452817</t>
  </si>
  <si>
    <t>TANTARINGIN KECAMATAN MUARA HARUS</t>
  </si>
  <si>
    <t>081348719765</t>
  </si>
  <si>
    <t>BAHRUDIN</t>
  </si>
  <si>
    <t>19601114 198503 1 009</t>
  </si>
  <si>
    <t>14-11-1960</t>
  </si>
  <si>
    <t>131379634</t>
  </si>
  <si>
    <t>D 451584</t>
  </si>
  <si>
    <t>SITI MASMURAH</t>
  </si>
  <si>
    <t>19820228 200701 2 004</t>
  </si>
  <si>
    <t>12-09-2011</t>
  </si>
  <si>
    <t>28-02-1982</t>
  </si>
  <si>
    <t>68.01. SDN 1 PULAU KEC. KELUA</t>
  </si>
  <si>
    <t>NORDIN</t>
  </si>
  <si>
    <t>19690403 199009 1 002</t>
  </si>
  <si>
    <t>03-04-1969</t>
  </si>
  <si>
    <t>131923844</t>
  </si>
  <si>
    <t>F  208875</t>
  </si>
  <si>
    <t>AMPUKUNG RT. 7 KELUA</t>
  </si>
  <si>
    <t>081349600098</t>
  </si>
  <si>
    <t>MISLIANA</t>
  </si>
  <si>
    <t>19610406 198207 2 001</t>
  </si>
  <si>
    <t>06-04-1961</t>
  </si>
  <si>
    <t>131050939</t>
  </si>
  <si>
    <t>D 126943</t>
  </si>
  <si>
    <t>MASINTAN RT. 3 KELUA</t>
  </si>
  <si>
    <t>Hj. JUAIRIAH</t>
  </si>
  <si>
    <t>19600516 198503 2 011</t>
  </si>
  <si>
    <t>16-05-1960</t>
  </si>
  <si>
    <t>131379623</t>
  </si>
  <si>
    <t>D 451453</t>
  </si>
  <si>
    <t>JL, A. YANI RT. DESA PUDAK SETAGAL RT IV 71552</t>
  </si>
  <si>
    <t>NORBAHJIAH</t>
  </si>
  <si>
    <t>S.Ag, M.Pd.I</t>
  </si>
  <si>
    <t>19750227 200604 2 015</t>
  </si>
  <si>
    <t>27-02-1975</t>
  </si>
  <si>
    <t>540023934</t>
  </si>
  <si>
    <t>FAKHRUDIN</t>
  </si>
  <si>
    <t>19721002 200604 1 014</t>
  </si>
  <si>
    <t>02-10-1972</t>
  </si>
  <si>
    <t>540024321</t>
  </si>
  <si>
    <t>RAHMIDA</t>
  </si>
  <si>
    <t>19801210 200604 2 029</t>
  </si>
  <si>
    <t>10-12-1980</t>
  </si>
  <si>
    <t>540024686</t>
  </si>
  <si>
    <t>MARIAH</t>
  </si>
  <si>
    <t>19680517 200701 2 021</t>
  </si>
  <si>
    <t>540027095</t>
  </si>
  <si>
    <t>MAHDALINAYATI</t>
  </si>
  <si>
    <t>19770610 201001 2 010</t>
  </si>
  <si>
    <t>10-06-1977</t>
  </si>
  <si>
    <t>68.02. SDN 2.3 PULAU KEC. KELUA</t>
  </si>
  <si>
    <t>RAHMADI</t>
  </si>
  <si>
    <t>19660105 198804 1 004</t>
  </si>
  <si>
    <t>05-01-1966</t>
  </si>
  <si>
    <t>131739648</t>
  </si>
  <si>
    <t>L 110577</t>
  </si>
  <si>
    <t>DESA PUDAK SETEGAL RT I NO 40 KEC KELUA</t>
  </si>
  <si>
    <t>Hj. RUS AIDA</t>
  </si>
  <si>
    <t>19600223 198202 2 004</t>
  </si>
  <si>
    <t>23-02-1960</t>
  </si>
  <si>
    <t>131089211</t>
  </si>
  <si>
    <t>C 0925479</t>
  </si>
  <si>
    <t>JL, A/ YANI  RT, I NO, 10 KEL, PULAU</t>
  </si>
  <si>
    <t>NANANG FAHRUDDIN</t>
  </si>
  <si>
    <t>19620310 198202 1 003</t>
  </si>
  <si>
    <t>10-03-1962</t>
  </si>
  <si>
    <t>131050794</t>
  </si>
  <si>
    <t>D 161908</t>
  </si>
  <si>
    <t>JL,  A, YANI   RT,III PUDAKSETEGAL KEC. KELUA</t>
  </si>
  <si>
    <t>ANA MAISARAH</t>
  </si>
  <si>
    <t>19640502 198503 2 013</t>
  </si>
  <si>
    <t>KURAU/TANAH LAUT</t>
  </si>
  <si>
    <t>02-05-1964</t>
  </si>
  <si>
    <t>131339881</t>
  </si>
  <si>
    <t>D 435705</t>
  </si>
  <si>
    <t>KOTA PARIS RT 03 KELUA 71552</t>
  </si>
  <si>
    <t>ENDANG PATRIANIE</t>
  </si>
  <si>
    <t>19720817 200604 2 027</t>
  </si>
  <si>
    <t>17-08-1972</t>
  </si>
  <si>
    <t>540024014</t>
  </si>
  <si>
    <t>RUSIDAH ULPAH</t>
  </si>
  <si>
    <t>19680508 200701 2 028</t>
  </si>
  <si>
    <t>BAHAUR</t>
  </si>
  <si>
    <t>08-05-1968</t>
  </si>
  <si>
    <t>540026862</t>
  </si>
  <si>
    <t>MASLIANNOR</t>
  </si>
  <si>
    <t>19660920 200701 2 022</t>
  </si>
  <si>
    <t>HAMBUKU TENGAH</t>
  </si>
  <si>
    <t>20-09-1966</t>
  </si>
  <si>
    <t>540027111</t>
  </si>
  <si>
    <t>Hj. INDAH RESTORINI</t>
  </si>
  <si>
    <t>19810419 201408 2 001</t>
  </si>
  <si>
    <t>19-04-1981</t>
  </si>
  <si>
    <t>JL. A.YANI PUDAK SETEGAL KELUA</t>
  </si>
  <si>
    <t>082240319100</t>
  </si>
  <si>
    <t>SITI RAFIAH</t>
  </si>
  <si>
    <t>19850426 201408 2 001</t>
  </si>
  <si>
    <t>26-04-1985</t>
  </si>
  <si>
    <t>JL. A. YANI RT. 02 KE. PULAU</t>
  </si>
  <si>
    <t>085249373463</t>
  </si>
  <si>
    <t>68.04. SDN 1.2 PUDAK SETEGAL KEC. KELUA</t>
  </si>
  <si>
    <t>19680506 199211 1 001</t>
  </si>
  <si>
    <t>OLAHRAGA DAN KESEHATAN</t>
  </si>
  <si>
    <t>06-05-1968</t>
  </si>
  <si>
    <t>131987593</t>
  </si>
  <si>
    <t>G 134141</t>
  </si>
  <si>
    <t>WARSIDAH</t>
  </si>
  <si>
    <t>19650402 199302 2 001</t>
  </si>
  <si>
    <t>01-012017</t>
  </si>
  <si>
    <t>PENDIDIKAN BIMBINGAN DAN KONSELING</t>
  </si>
  <si>
    <t>02-04-1965</t>
  </si>
  <si>
    <t>132044629</t>
  </si>
  <si>
    <t>PEMBATAAN RT.2</t>
  </si>
  <si>
    <t>19641210 198503 2 011</t>
  </si>
  <si>
    <t>10-12-1964</t>
  </si>
  <si>
    <t>131339434</t>
  </si>
  <si>
    <t>D 451455</t>
  </si>
  <si>
    <t>YITNAWATI</t>
  </si>
  <si>
    <t>19671010 199302 2 002</t>
  </si>
  <si>
    <t>10-10-1967</t>
  </si>
  <si>
    <t>132032703</t>
  </si>
  <si>
    <t>F 401165</t>
  </si>
  <si>
    <t>JL. A YANI RT. 3 PUDAK SETEGAL KELUA</t>
  </si>
  <si>
    <t>H. M. NURHIDAYAT</t>
  </si>
  <si>
    <t>19640722 200701 1 008</t>
  </si>
  <si>
    <t xml:space="preserve">AMPAH </t>
  </si>
  <si>
    <t>22-07-1964</t>
  </si>
  <si>
    <t>540027081</t>
  </si>
  <si>
    <t>19690716 200312 2 005</t>
  </si>
  <si>
    <t>16-07-1969</t>
  </si>
  <si>
    <t>540014152</t>
  </si>
  <si>
    <t>M 008616</t>
  </si>
  <si>
    <t>MASLINA</t>
  </si>
  <si>
    <t>19710610 200604 2 019</t>
  </si>
  <si>
    <t>10-06-1971</t>
  </si>
  <si>
    <t>540022279</t>
  </si>
  <si>
    <t>HERMAYANTI</t>
  </si>
  <si>
    <t>19821029 201001 2 027</t>
  </si>
  <si>
    <t>29-10-1982</t>
  </si>
  <si>
    <t>GUSTI FATHUL JANNAH</t>
  </si>
  <si>
    <t>19790221 200604 2 016</t>
  </si>
  <si>
    <t>21-02-1979</t>
  </si>
  <si>
    <t>540023981</t>
  </si>
  <si>
    <t>RATNA FARIDAH</t>
  </si>
  <si>
    <t>19750814 201408 2 005</t>
  </si>
  <si>
    <t>14-08-1975</t>
  </si>
  <si>
    <t>JL. A.YANI DESA PUDAK SETEGAL</t>
  </si>
  <si>
    <t>081349438250</t>
  </si>
  <si>
    <t>FAUZAN RAMON</t>
  </si>
  <si>
    <t>19810105 201408 1 002</t>
  </si>
  <si>
    <t>05-01-1981</t>
  </si>
  <si>
    <t>JL. A.YANI RT.06 KEL. PULAU</t>
  </si>
  <si>
    <t>085248365863</t>
  </si>
  <si>
    <t>68.06. SDN PARI PARI KEC. KELUA</t>
  </si>
  <si>
    <t>Hj. ANTUNG RUMIATI</t>
  </si>
  <si>
    <t>19600118 198009 2 001</t>
  </si>
  <si>
    <t>18-01-1960</t>
  </si>
  <si>
    <t>130853555</t>
  </si>
  <si>
    <t>C 0410935</t>
  </si>
  <si>
    <t>DESA PUDAK SETEGAL RT. 3 KEC, KELUA</t>
  </si>
  <si>
    <t>Hj. RUSIDAH</t>
  </si>
  <si>
    <t>19591209 197909 2 006</t>
  </si>
  <si>
    <t>01-10-2002</t>
  </si>
  <si>
    <t>09-12-1959</t>
  </si>
  <si>
    <t>130754401</t>
  </si>
  <si>
    <t>C 0149829</t>
  </si>
  <si>
    <t>PUDAK SETEGAL RT. 3  KELUA</t>
  </si>
  <si>
    <t>ARLIAN</t>
  </si>
  <si>
    <t>19601110 198503 2 012</t>
  </si>
  <si>
    <t>10-11-1960</t>
  </si>
  <si>
    <t>JANDA/DUDA</t>
  </si>
  <si>
    <t>131339436</t>
  </si>
  <si>
    <t>E064926</t>
  </si>
  <si>
    <t>DS PUDAK SETEGAL RT. 3 KEC. KELUA</t>
  </si>
  <si>
    <t>081348503700</t>
  </si>
  <si>
    <t>SAIDAH</t>
  </si>
  <si>
    <t>19700510 200701 2 026</t>
  </si>
  <si>
    <t>10-05-1970</t>
  </si>
  <si>
    <t>540026846</t>
  </si>
  <si>
    <t>ZULKIFLI RAHMAN</t>
  </si>
  <si>
    <t>19810703 200312 1 002</t>
  </si>
  <si>
    <t>PENDIDIKAN DASAR</t>
  </si>
  <si>
    <t>03-07-1981</t>
  </si>
  <si>
    <t>540014137</t>
  </si>
  <si>
    <t>M 009618</t>
  </si>
  <si>
    <t>JL. MASINTAN RAYA RT. 2 RW. 1 MASINTAN KELUA</t>
  </si>
  <si>
    <t>NANA NORLIANA</t>
  </si>
  <si>
    <t>19840530 200501 2 003</t>
  </si>
  <si>
    <t>30-05-1984</t>
  </si>
  <si>
    <t>540015012</t>
  </si>
  <si>
    <t>M.154697</t>
  </si>
  <si>
    <t>MANTUIL KEC MUARA HARUS</t>
  </si>
  <si>
    <t>68.07. SDN AMPUKUNG KEC. KELUA</t>
  </si>
  <si>
    <t>Hj. HAJRAH</t>
  </si>
  <si>
    <t>19610125 197909 2 001</t>
  </si>
  <si>
    <t>TANJUNG BALAI</t>
  </si>
  <si>
    <t>25-01-1961</t>
  </si>
  <si>
    <t>130706826</t>
  </si>
  <si>
    <t>C 0253307</t>
  </si>
  <si>
    <t>TELAGA ITAR RT IV / II KEC. KELUA3</t>
  </si>
  <si>
    <t>ISNA MAWARNI</t>
  </si>
  <si>
    <t>19851118 201001 2 026</t>
  </si>
  <si>
    <t>18-11-1985</t>
  </si>
  <si>
    <t>HIDAYAH PERMATASARI</t>
  </si>
  <si>
    <t>19870425 201402 2 002</t>
  </si>
  <si>
    <t>25-04-1987</t>
  </si>
  <si>
    <t>JL A YANI DESA SEI RUKAM I RT 02</t>
  </si>
  <si>
    <t>085248830092</t>
  </si>
  <si>
    <t>68.08. SDN AMPUKUNG HULU KEC. KELUA</t>
  </si>
  <si>
    <t>Hj. NORMIATI</t>
  </si>
  <si>
    <t>19680302 200103 2 001</t>
  </si>
  <si>
    <t>PALINGKAU</t>
  </si>
  <si>
    <t>02-03-1968</t>
  </si>
  <si>
    <t>132293667</t>
  </si>
  <si>
    <t>K 006103</t>
  </si>
  <si>
    <t>PUDAK SETEGAL RT. 2  KELUA</t>
  </si>
  <si>
    <t>RABIATUL ADAWIAH</t>
  </si>
  <si>
    <t>19600818 198202 2 009</t>
  </si>
  <si>
    <t>1980</t>
  </si>
  <si>
    <t>18-08-1960</t>
  </si>
  <si>
    <t>131050649</t>
  </si>
  <si>
    <t>D127033</t>
  </si>
  <si>
    <t>JL. TEPIAN DESA AMPUKUNG KEC, KELUA</t>
  </si>
  <si>
    <t>YUSNAN</t>
  </si>
  <si>
    <t>19630417 198608 1 004</t>
  </si>
  <si>
    <t>17-04-1963</t>
  </si>
  <si>
    <t>131525032</t>
  </si>
  <si>
    <t>E. 337001</t>
  </si>
  <si>
    <t>DESA TELAGA RT 4 KEC. KELUA</t>
  </si>
  <si>
    <t>MURTINI</t>
  </si>
  <si>
    <t>19600312 198202 2 006</t>
  </si>
  <si>
    <t>12-03-1960</t>
  </si>
  <si>
    <t>131089202</t>
  </si>
  <si>
    <t>D 127025</t>
  </si>
  <si>
    <t>AMPUKUNG RT IV KEC. KELUA KAB. TABALONG</t>
  </si>
  <si>
    <t>YULIDA RAHMINI</t>
  </si>
  <si>
    <t>19740304 200604 2 017</t>
  </si>
  <si>
    <t>04-03-1974</t>
  </si>
  <si>
    <t>540023961</t>
  </si>
  <si>
    <t>68.09. SDN 1 SEI BULUH KEC. KELUA</t>
  </si>
  <si>
    <t>NORSEHAH</t>
  </si>
  <si>
    <t>19680413 199506 2 001</t>
  </si>
  <si>
    <t>13-04-1968</t>
  </si>
  <si>
    <t>132112665</t>
  </si>
  <si>
    <t>G 349235</t>
  </si>
  <si>
    <t>JL. MASINTAN RAYA RT. 2 RW. 1 KELUA</t>
  </si>
  <si>
    <t>Hj. SITI MARIYAM</t>
  </si>
  <si>
    <t>19601022 198207 2 001</t>
  </si>
  <si>
    <t>22-10-1960</t>
  </si>
  <si>
    <t>131051179</t>
  </si>
  <si>
    <t>D 126938</t>
  </si>
  <si>
    <t>JL A YANI RT 04 PALIAT KEC KELUA 71552</t>
  </si>
  <si>
    <t>M ISHAQ</t>
  </si>
  <si>
    <t>19600312 198207 1 005</t>
  </si>
  <si>
    <t>131051368</t>
  </si>
  <si>
    <t>D. 162174</t>
  </si>
  <si>
    <t>KELURAHAN PULAU KEC. KELUA 71522</t>
  </si>
  <si>
    <t>19700403 200501 1 017</t>
  </si>
  <si>
    <t>03-04-1970</t>
  </si>
  <si>
    <t>540014987</t>
  </si>
  <si>
    <t>M 098310</t>
  </si>
  <si>
    <t>SEI RUKAM II RT. I KEC. PUGAAN</t>
  </si>
  <si>
    <t>HARLIAMAH</t>
  </si>
  <si>
    <t>19740703 200701 2 015</t>
  </si>
  <si>
    <t>RUDI</t>
  </si>
  <si>
    <t>19800309 201408 1 001</t>
  </si>
  <si>
    <t>09-03-1980</t>
  </si>
  <si>
    <t>DESA PUDAK SETEGAL RT.02 KEC. KELUA</t>
  </si>
  <si>
    <t>085251150450</t>
  </si>
  <si>
    <t>JAMIAH</t>
  </si>
  <si>
    <t>19660521 200701 2 019</t>
  </si>
  <si>
    <t>MANDINGIN</t>
  </si>
  <si>
    <t>21-05-1966</t>
  </si>
  <si>
    <t>540027068</t>
  </si>
  <si>
    <t>68.10. SDN 2 SEI BULUH KEC. KELUA</t>
  </si>
  <si>
    <t>RAHIMI</t>
  </si>
  <si>
    <t>19700201 199903 1 006</t>
  </si>
  <si>
    <t>132235777</t>
  </si>
  <si>
    <t>J 017348</t>
  </si>
  <si>
    <t>JL MASJID DESA MUANG RT 2 KEC JARO</t>
  </si>
  <si>
    <t>081351028296</t>
  </si>
  <si>
    <t>19600807 198503 2 009</t>
  </si>
  <si>
    <t>07-08-1960</t>
  </si>
  <si>
    <t>131379622</t>
  </si>
  <si>
    <t>D 451454</t>
  </si>
  <si>
    <t>SEI BULUH RT 4 KEC. KELUA</t>
  </si>
  <si>
    <t>KASTANIAH</t>
  </si>
  <si>
    <t>19650704 199011 2 001</t>
  </si>
  <si>
    <t>SEI BULUH</t>
  </si>
  <si>
    <t>131926322</t>
  </si>
  <si>
    <t>J 014879</t>
  </si>
  <si>
    <t>DESA SEI BULUH RT. 4 KEC. KELUA</t>
  </si>
  <si>
    <t>NORRU HINAWATI</t>
  </si>
  <si>
    <t>19780419 200701 2 007</t>
  </si>
  <si>
    <t>19-04-1978</t>
  </si>
  <si>
    <t>540027054</t>
  </si>
  <si>
    <t>SITI RAHMI</t>
  </si>
  <si>
    <t>19850116 200604 2 006</t>
  </si>
  <si>
    <t>16-01-1985</t>
  </si>
  <si>
    <t>540019549</t>
  </si>
  <si>
    <t>JL. A. YANI DESA SEI BULUH RT.IV. KEC. KELUA 71552</t>
  </si>
  <si>
    <t>085248422134</t>
  </si>
  <si>
    <t>ANDI RUSMAHADI</t>
  </si>
  <si>
    <t>19701028 200701 1 016</t>
  </si>
  <si>
    <t>10-01-2013</t>
  </si>
  <si>
    <t>28-10-1970</t>
  </si>
  <si>
    <t>540026827</t>
  </si>
  <si>
    <t>SAPARIAH</t>
  </si>
  <si>
    <t>19850907 201408 2 002</t>
  </si>
  <si>
    <t>07-09-1985</t>
  </si>
  <si>
    <t>PALIAT RT.03 KEC KELUA</t>
  </si>
  <si>
    <t>68.11. SDN PALIAT KEC. KELUA</t>
  </si>
  <si>
    <t>ASPUL ANWAR</t>
  </si>
  <si>
    <t>19680904 199007 1 001</t>
  </si>
  <si>
    <t>04-09-1968</t>
  </si>
  <si>
    <t>131920956</t>
  </si>
  <si>
    <t>BINTURU KEC KELUA</t>
  </si>
  <si>
    <t>Hj. ANITA ULFAH</t>
  </si>
  <si>
    <t>19620305 198207 2 002</t>
  </si>
  <si>
    <t>05-03-1962</t>
  </si>
  <si>
    <t>131051045</t>
  </si>
  <si>
    <t>D 126805</t>
  </si>
  <si>
    <t>RT 2 DS PALIAT KEC KELUA</t>
  </si>
  <si>
    <t>Hj. PARHIAH</t>
  </si>
  <si>
    <t>19601203 198202 2 006</t>
  </si>
  <si>
    <t>03-12-1960</t>
  </si>
  <si>
    <t>131089214</t>
  </si>
  <si>
    <t>C 0925484</t>
  </si>
  <si>
    <t>JL A YANI RT. 1 DESA PALIAT KELUA</t>
  </si>
  <si>
    <t>H USMAN</t>
  </si>
  <si>
    <t>19630116 198503 1 008</t>
  </si>
  <si>
    <t>16-01-1963</t>
  </si>
  <si>
    <t>131339888</t>
  </si>
  <si>
    <t>D 435715</t>
  </si>
  <si>
    <t>PALIAT RT. 03 KELUA</t>
  </si>
  <si>
    <t>MIRI WATI</t>
  </si>
  <si>
    <t>19711005 199703 2 005</t>
  </si>
  <si>
    <t>05-10-1971</t>
  </si>
  <si>
    <t>132175859</t>
  </si>
  <si>
    <t>H 065299</t>
  </si>
  <si>
    <t>MASINTAN RT. 2 KELUA</t>
  </si>
  <si>
    <t>Hj. NORHIDAYAH</t>
  </si>
  <si>
    <t>19710307 200604 2 017</t>
  </si>
  <si>
    <t>07-03-1971</t>
  </si>
  <si>
    <t>540024325</t>
  </si>
  <si>
    <t>Hj. RAHMANIAH</t>
  </si>
  <si>
    <t>19690712 200701 2 025</t>
  </si>
  <si>
    <t>12-07-1969</t>
  </si>
  <si>
    <t>540027129</t>
  </si>
  <si>
    <t>68.12. SDN ASAM PAUH KEC. KELUA</t>
  </si>
  <si>
    <t>HELDA YULIARTI</t>
  </si>
  <si>
    <t>19640517 198305 2 002</t>
  </si>
  <si>
    <t>17-05-1964</t>
  </si>
  <si>
    <t>131205199</t>
  </si>
  <si>
    <t>D 348941</t>
  </si>
  <si>
    <t>19640409 199403 2 006</t>
  </si>
  <si>
    <t>09-04-1964</t>
  </si>
  <si>
    <t>132078976</t>
  </si>
  <si>
    <t>E. 157995</t>
  </si>
  <si>
    <t>TANTARINGIN RT 2 RW. I KEC MUARA HARUS</t>
  </si>
  <si>
    <t>NORHALIFAH</t>
  </si>
  <si>
    <t>19630309 199203 2 004</t>
  </si>
  <si>
    <t>09-03-1963</t>
  </si>
  <si>
    <t>131999343</t>
  </si>
  <si>
    <t>G 086088</t>
  </si>
  <si>
    <t>DESA PALIAT RT. 2 KELUA</t>
  </si>
  <si>
    <t>MAYASIN</t>
  </si>
  <si>
    <t>19651024 200701 1 008</t>
  </si>
  <si>
    <t>18-04-2013</t>
  </si>
  <si>
    <t>24-10-1965</t>
  </si>
  <si>
    <t>540027037</t>
  </si>
  <si>
    <t>RAHMADI NOOR</t>
  </si>
  <si>
    <t>19800121 201001 1 007</t>
  </si>
  <si>
    <t>68.13. SDN MASINTAN KEC. KELUA</t>
  </si>
  <si>
    <t>Hj. RUSYIDAH</t>
  </si>
  <si>
    <t>19650101 198503 2 008</t>
  </si>
  <si>
    <t>01-01-1965</t>
  </si>
  <si>
    <t>131339427</t>
  </si>
  <si>
    <t>D451450</t>
  </si>
  <si>
    <t>RT 09 DESA AMPUKUNGHULU KELUA</t>
  </si>
  <si>
    <t>Hj. MAGENAH MAWATI</t>
  </si>
  <si>
    <t>19630307 198207 2 001</t>
  </si>
  <si>
    <t>131050945</t>
  </si>
  <si>
    <t>D 126932</t>
  </si>
  <si>
    <t>AMPUKUNG RT IV KEC. KELUA</t>
  </si>
  <si>
    <t>RUSIAN</t>
  </si>
  <si>
    <t>19600416 198305 2 001</t>
  </si>
  <si>
    <t>16-04-1960</t>
  </si>
  <si>
    <t>131246581</t>
  </si>
  <si>
    <t>D 385851</t>
  </si>
  <si>
    <t>DESA AMPUKUNG RT.09 RW.09 KEC. KELUA 71552</t>
  </si>
  <si>
    <t>AINUN  AINIAH</t>
  </si>
  <si>
    <t>19630615 198503 2 016</t>
  </si>
  <si>
    <t>15-06-1963</t>
  </si>
  <si>
    <t>131339440</t>
  </si>
  <si>
    <t>D451451</t>
  </si>
  <si>
    <t>DESA MASINTAN RT.II RW.I DESA MASINTAN KEC. KELUA 71552</t>
  </si>
  <si>
    <t>H ARBAIN S.M</t>
  </si>
  <si>
    <t>19630322 198608 1 003</t>
  </si>
  <si>
    <t>PENDIDIKAN ISLAM</t>
  </si>
  <si>
    <t>GUNTUNG</t>
  </si>
  <si>
    <t>22-03-1963</t>
  </si>
  <si>
    <t>131554505</t>
  </si>
  <si>
    <t>E 358122</t>
  </si>
  <si>
    <t>DESA PALIAT RT.02 KEC. KELUA 71552</t>
  </si>
  <si>
    <t>ABDI RAHMAN</t>
  </si>
  <si>
    <t>19851212 201001 1 034</t>
  </si>
  <si>
    <t>PENDIDIKAN JASMANI KESEHATAN REKREASI</t>
  </si>
  <si>
    <t>Hj. MASITAH</t>
  </si>
  <si>
    <t>19650215 198908 2 001</t>
  </si>
  <si>
    <t>15-02-1965</t>
  </si>
  <si>
    <t>131826488</t>
  </si>
  <si>
    <t>E 748920</t>
  </si>
  <si>
    <t>MASINTAN KELUA NO 47 RT 2</t>
  </si>
  <si>
    <t>IDA ANISA</t>
  </si>
  <si>
    <t>19810316 200604 2 026</t>
  </si>
  <si>
    <t>16-03-1981</t>
  </si>
  <si>
    <t>540022290</t>
  </si>
  <si>
    <t>JL. SIMPANG EMPAT NO 39 RT 01 BAHUNGIN KELUA</t>
  </si>
  <si>
    <t>68.14. SDN BAHUNGIN KEC. KELUA</t>
  </si>
  <si>
    <t>SUBHAN</t>
  </si>
  <si>
    <t>19620112 198503 1 018</t>
  </si>
  <si>
    <t>12-01-1962</t>
  </si>
  <si>
    <t>131339891</t>
  </si>
  <si>
    <t>D 451462</t>
  </si>
  <si>
    <t>BADARIAH</t>
  </si>
  <si>
    <t>19600426 198503 2 007</t>
  </si>
  <si>
    <t>131379620</t>
  </si>
  <si>
    <t>D 435701</t>
  </si>
  <si>
    <t>DAIMAH</t>
  </si>
  <si>
    <t>19640120 199302 2 001</t>
  </si>
  <si>
    <t>20-01-1964</t>
  </si>
  <si>
    <t>132044459</t>
  </si>
  <si>
    <t>G 086123</t>
  </si>
  <si>
    <t>GUSTINAH</t>
  </si>
  <si>
    <t>S.Pd.I, S.Pd.SD</t>
  </si>
  <si>
    <t>19720817 200501 2 013</t>
  </si>
  <si>
    <t>540015019</t>
  </si>
  <si>
    <t>DESA MASINTAN</t>
  </si>
  <si>
    <t>CITRA DEWI</t>
  </si>
  <si>
    <t>19800714 200604 2 035</t>
  </si>
  <si>
    <t>BANGKUANG</t>
  </si>
  <si>
    <t>14-07-1980</t>
  </si>
  <si>
    <t>540022289</t>
  </si>
  <si>
    <t>BAHUNGIN RT.04 KELUA</t>
  </si>
  <si>
    <t>085248142250</t>
  </si>
  <si>
    <t>YUDI IRAWAN</t>
  </si>
  <si>
    <t>19820909 201408 1 002</t>
  </si>
  <si>
    <t>09-09-1982</t>
  </si>
  <si>
    <t>DESA BAHUNGIN RT.01</t>
  </si>
  <si>
    <t>085310279459</t>
  </si>
  <si>
    <t>68.16. SDN 1 KARANGAN PUTIH KEC. KELUA</t>
  </si>
  <si>
    <t>ROSDIANSYAH</t>
  </si>
  <si>
    <t>19620621 198207 1 001</t>
  </si>
  <si>
    <t>21-06-1962</t>
  </si>
  <si>
    <t>131050941</t>
  </si>
  <si>
    <t>D 126962</t>
  </si>
  <si>
    <t>JL. A. YANI DESA PALIAT RT, 2 KEL. KELUA 71552</t>
  </si>
  <si>
    <t>RUSYIDAH</t>
  </si>
  <si>
    <t>19630504 198207 2 002</t>
  </si>
  <si>
    <t>04-05-1963</t>
  </si>
  <si>
    <t>131050946</t>
  </si>
  <si>
    <t>D 126937</t>
  </si>
  <si>
    <t>BAIHAQI</t>
  </si>
  <si>
    <t>19620110 198503 1 029</t>
  </si>
  <si>
    <t>10-01-1962</t>
  </si>
  <si>
    <t>131339892</t>
  </si>
  <si>
    <t>D 427547</t>
  </si>
  <si>
    <t>KEL PULAU RT. 1 KELUA</t>
  </si>
  <si>
    <t>MA'AD</t>
  </si>
  <si>
    <t>19650430 199403 1 006</t>
  </si>
  <si>
    <t>30-04-1965</t>
  </si>
  <si>
    <t>132078970</t>
  </si>
  <si>
    <t>G 202032</t>
  </si>
  <si>
    <t>SYAHMUDIN</t>
  </si>
  <si>
    <t>19690921 200103 1 001</t>
  </si>
  <si>
    <t>21-09-1969</t>
  </si>
  <si>
    <t>132293665</t>
  </si>
  <si>
    <t>K 006284</t>
  </si>
  <si>
    <t>DS BAHUNG RT. 4 KELUA</t>
  </si>
  <si>
    <t>085249332003</t>
  </si>
  <si>
    <t>BAIHAKI</t>
  </si>
  <si>
    <t>19720702 200604 1 008</t>
  </si>
  <si>
    <t>02-07-1972</t>
  </si>
  <si>
    <t>540022033</t>
  </si>
  <si>
    <t>PUDAK SETEGAL RT 01 KELUA</t>
  </si>
  <si>
    <t>MUHAMMAD EDWARD SETIAWAN</t>
  </si>
  <si>
    <t>199508102019031009</t>
  </si>
  <si>
    <t>10 - 08 - 1995</t>
  </si>
  <si>
    <t>SUFIATUN NAZAH</t>
  </si>
  <si>
    <t>19770410 201408 2 002</t>
  </si>
  <si>
    <t>10-04-1977</t>
  </si>
  <si>
    <t>DESA KARANGAN PUTIH RT.06 KELUA</t>
  </si>
  <si>
    <t>081349607538</t>
  </si>
  <si>
    <t>68.17. SDN 2 KARANGAN PUTIH KEC. KELUA</t>
  </si>
  <si>
    <t>KUMPERMAN</t>
  </si>
  <si>
    <t>19600207 198207 1 003</t>
  </si>
  <si>
    <t>KURSUS PENDIDIKAN GURU</t>
  </si>
  <si>
    <t>JA'AR</t>
  </si>
  <si>
    <t>07-02-1960</t>
  </si>
  <si>
    <t>131051638</t>
  </si>
  <si>
    <t>D 385348</t>
  </si>
  <si>
    <t>BARTIM KALTENG</t>
  </si>
  <si>
    <t>JUHRIANNOR</t>
  </si>
  <si>
    <t>19680904 200103 1 002</t>
  </si>
  <si>
    <t>132293651</t>
  </si>
  <si>
    <t>069018</t>
  </si>
  <si>
    <t>DESA PUDAK SETENGAL RT 02 KEC KELUA</t>
  </si>
  <si>
    <t>HUSAINI</t>
  </si>
  <si>
    <t>19710503 200604 1 015</t>
  </si>
  <si>
    <t>03-05-1971</t>
  </si>
  <si>
    <t>540022282</t>
  </si>
  <si>
    <t>SEI RUKAM II RT 03 PUGAAN</t>
  </si>
  <si>
    <t>ILLI YAHUDIN</t>
  </si>
  <si>
    <t>19751023 200604 1 013</t>
  </si>
  <si>
    <t>PASINTIK</t>
  </si>
  <si>
    <t>23-10-1975</t>
  </si>
  <si>
    <t>540022288</t>
  </si>
  <si>
    <t>BAHUNGIN RT 04 KELUA</t>
  </si>
  <si>
    <t>68.18. SDN PASAR PANAS KEC. KELUA</t>
  </si>
  <si>
    <t>SAHRIL</t>
  </si>
  <si>
    <t>19661007 198608 1 001</t>
  </si>
  <si>
    <t>07-10-1966</t>
  </si>
  <si>
    <t>131525422</t>
  </si>
  <si>
    <t>E 358078</t>
  </si>
  <si>
    <t>LIMADEWATI</t>
  </si>
  <si>
    <t>19601205 198302 2 006</t>
  </si>
  <si>
    <t>BARITO SELATAN</t>
  </si>
  <si>
    <t>05-12-1960</t>
  </si>
  <si>
    <t>131052241</t>
  </si>
  <si>
    <t>D 346877</t>
  </si>
  <si>
    <t>JL A YANI</t>
  </si>
  <si>
    <t>EDO KASIONO</t>
  </si>
  <si>
    <t>19600612 198406 1 001</t>
  </si>
  <si>
    <t>12-06-1960</t>
  </si>
  <si>
    <t>131206137</t>
  </si>
  <si>
    <t>D 309718</t>
  </si>
  <si>
    <t>GUFRAN</t>
  </si>
  <si>
    <t>19640511 198608 1 005</t>
  </si>
  <si>
    <t>11-05-1964</t>
  </si>
  <si>
    <t>131525502</t>
  </si>
  <si>
    <t>E  407610</t>
  </si>
  <si>
    <t>RITA HENDRIYANI</t>
  </si>
  <si>
    <t>19730524 200604 2 013</t>
  </si>
  <si>
    <t>24-05-1973</t>
  </si>
  <si>
    <t>540023963</t>
  </si>
  <si>
    <t>JAMILAH ANWARI</t>
  </si>
  <si>
    <t>199010152019032018</t>
  </si>
  <si>
    <t>15 - 10 - 1990</t>
  </si>
  <si>
    <t>19710411 201212 2 002</t>
  </si>
  <si>
    <t>01-03-2013</t>
  </si>
  <si>
    <t>11-04-1971</t>
  </si>
  <si>
    <t>DESA PASAR PANAS RT. 01 NO. 81 KEC. KELUA</t>
  </si>
  <si>
    <t>081351700517</t>
  </si>
  <si>
    <t>68.19. SDN PASAR  MINGGU KEC. KELUA</t>
  </si>
  <si>
    <t>IBERAHIM</t>
  </si>
  <si>
    <t>19640201 198703 1 031</t>
  </si>
  <si>
    <t>01-02-1964</t>
  </si>
  <si>
    <t>131691351</t>
  </si>
  <si>
    <t>E 641893</t>
  </si>
  <si>
    <t>KARANGAN PUTIH RT. 4 KELUA</t>
  </si>
  <si>
    <t>YUSERAN</t>
  </si>
  <si>
    <t>19600728 198503 1 010</t>
  </si>
  <si>
    <t>28-07-1960</t>
  </si>
  <si>
    <t>131379635</t>
  </si>
  <si>
    <t>E 407282</t>
  </si>
  <si>
    <t>19700717 199403 1 008</t>
  </si>
  <si>
    <t>17-07-1970</t>
  </si>
  <si>
    <t>132096637</t>
  </si>
  <si>
    <t>G264557</t>
  </si>
  <si>
    <t>RUSFADILLAH</t>
  </si>
  <si>
    <t>19730428 199506 1 001</t>
  </si>
  <si>
    <t>28-04-1973</t>
  </si>
  <si>
    <t>132078799</t>
  </si>
  <si>
    <t>G 452813</t>
  </si>
  <si>
    <t>KARANGAN PUTIH</t>
  </si>
  <si>
    <t>081348448678</t>
  </si>
  <si>
    <t>19700401 199703 2 005</t>
  </si>
  <si>
    <t>01-04-1970</t>
  </si>
  <si>
    <t>132175858</t>
  </si>
  <si>
    <t>H 064697</t>
  </si>
  <si>
    <t>68.20. SDN BINTURU KEC. KELUA</t>
  </si>
  <si>
    <t>Hj. RUSMIAH</t>
  </si>
  <si>
    <t>19621105 198902 2 005</t>
  </si>
  <si>
    <t>05-11-1962</t>
  </si>
  <si>
    <t>131777682</t>
  </si>
  <si>
    <t>E 668153</t>
  </si>
  <si>
    <t>RISTINAWATI</t>
  </si>
  <si>
    <t>19810118 200312 2 004</t>
  </si>
  <si>
    <t>01-06-2005</t>
  </si>
  <si>
    <t>18-01-1981</t>
  </si>
  <si>
    <t>540014139</t>
  </si>
  <si>
    <t>NORHIDAYAH</t>
  </si>
  <si>
    <t>19710118 200501 2 012</t>
  </si>
  <si>
    <t>18-01-1971</t>
  </si>
  <si>
    <t>540014993</t>
  </si>
  <si>
    <t>JUMIATI NAHMUDAH</t>
  </si>
  <si>
    <t>19690419 200701 2 018</t>
  </si>
  <si>
    <t>19-04-1969</t>
  </si>
  <si>
    <t>540026855</t>
  </si>
  <si>
    <t>RUBIATIN</t>
  </si>
  <si>
    <t>19770313 200701 2 017</t>
  </si>
  <si>
    <t>13-03-1977</t>
  </si>
  <si>
    <t>540026825</t>
  </si>
  <si>
    <t>S.Pd.I., S.Pd.</t>
  </si>
  <si>
    <t>19760514 200701 2 013</t>
  </si>
  <si>
    <t>S-1/A-IV GPAI SD/MI - PGSD</t>
  </si>
  <si>
    <t>14-05-1976</t>
  </si>
  <si>
    <t>540027110</t>
  </si>
  <si>
    <t>68.21. SDN TAKULAT KEC. KELUA</t>
  </si>
  <si>
    <t>SUYESMAN</t>
  </si>
  <si>
    <t>19600901 197909 1 002</t>
  </si>
  <si>
    <t>1974</t>
  </si>
  <si>
    <t>01-09-1960</t>
  </si>
  <si>
    <t>130754384</t>
  </si>
  <si>
    <t>C 0142744</t>
  </si>
  <si>
    <t>DESA TELAGA ITAR RT 01 KEC KELUA</t>
  </si>
  <si>
    <t>HUZAIRIN</t>
  </si>
  <si>
    <t>19600402 198202 1 005</t>
  </si>
  <si>
    <t>04-04-1960</t>
  </si>
  <si>
    <t>131050867</t>
  </si>
  <si>
    <t>D 375763</t>
  </si>
  <si>
    <t>PUDAK SETEGAL RT. 5 KEC KALUA</t>
  </si>
  <si>
    <t>BARIAH</t>
  </si>
  <si>
    <t>19620805 199403 2 005</t>
  </si>
  <si>
    <t>05-08-1962</t>
  </si>
  <si>
    <t>132078969</t>
  </si>
  <si>
    <t>G. 202032</t>
  </si>
  <si>
    <t>KEL PULAU RT I NO 74 KEC KELUA KAB TABALONG</t>
  </si>
  <si>
    <t>HAIRIAH</t>
  </si>
  <si>
    <t>19760702 200312 2 007</t>
  </si>
  <si>
    <t>02-07-1976</t>
  </si>
  <si>
    <t>540014127</t>
  </si>
  <si>
    <t>M 064375</t>
  </si>
  <si>
    <t>JL. SETUJU RT. 04 KEL. PULAU KELUA</t>
  </si>
  <si>
    <t>NORROSILAWATI</t>
  </si>
  <si>
    <t>19681228 200701 2 024</t>
  </si>
  <si>
    <t>TELAGA ITAR KELUA</t>
  </si>
  <si>
    <t>28-12-1968</t>
  </si>
  <si>
    <t>540027089</t>
  </si>
  <si>
    <t>YUNITA RAHMIATI</t>
  </si>
  <si>
    <t>19860820 200904 2 004</t>
  </si>
  <si>
    <t>30-04-2013</t>
  </si>
  <si>
    <t>20-08-1986</t>
  </si>
  <si>
    <t>68.22. SDN GAYAM KEC. KELUA</t>
  </si>
  <si>
    <t>DAILAMI</t>
  </si>
  <si>
    <t>S,Pd.SD</t>
  </si>
  <si>
    <t>19680305 199310 1 002</t>
  </si>
  <si>
    <t>132032401</t>
  </si>
  <si>
    <t>G 132526</t>
  </si>
  <si>
    <t>ISMITO</t>
  </si>
  <si>
    <t>19621209 198207 1 002</t>
  </si>
  <si>
    <t>DAYU</t>
  </si>
  <si>
    <t>09-12-1962</t>
  </si>
  <si>
    <t>131051644</t>
  </si>
  <si>
    <t>L 027663</t>
  </si>
  <si>
    <t>DAYU KALTENG</t>
  </si>
  <si>
    <t>Hj. ANTUNG MAS</t>
  </si>
  <si>
    <t>19670503 200701 2 021</t>
  </si>
  <si>
    <t>03-05-1967</t>
  </si>
  <si>
    <t>540026857</t>
  </si>
  <si>
    <t>FARIDA ARIANI</t>
  </si>
  <si>
    <t>19820213 200604 2 026</t>
  </si>
  <si>
    <t>13-02-1982</t>
  </si>
  <si>
    <t>540022291</t>
  </si>
  <si>
    <t>JL SIMPANG EMPAT NO 29 RT 01 BAHUNGIN KELUA</t>
  </si>
  <si>
    <t>TUTI IRIANI</t>
  </si>
  <si>
    <t>19810111 200604 2 018</t>
  </si>
  <si>
    <t>GURU KELAS SD/MI</t>
  </si>
  <si>
    <t>11-01-1981</t>
  </si>
  <si>
    <t>540023091</t>
  </si>
  <si>
    <t>PUDAK SETEGAL RT. I RW 01 NO 49 KEC. KELUA</t>
  </si>
  <si>
    <t>69.01. SDN PUGAAN KEC. PUGAAN</t>
  </si>
  <si>
    <t>BARDI</t>
  </si>
  <si>
    <t>19650207 198503 1 006</t>
  </si>
  <si>
    <t>131339422</t>
  </si>
  <si>
    <t>D389369</t>
  </si>
  <si>
    <t>DS. PUGAAN RT 04 NO. 32 KEC. PUGAAN</t>
  </si>
  <si>
    <t>MASKUNI</t>
  </si>
  <si>
    <t>19610404 198406 1 002</t>
  </si>
  <si>
    <t>04-04-1961</t>
  </si>
  <si>
    <t>131205610</t>
  </si>
  <si>
    <t>D 300313</t>
  </si>
  <si>
    <t>JL. A. YANI RT.IV SEI BULUH KALUA TABANGLONG KALSEL</t>
  </si>
  <si>
    <t>Hj. HORNATI</t>
  </si>
  <si>
    <t>19600610 198202 2 009</t>
  </si>
  <si>
    <t>10-06-1960</t>
  </si>
  <si>
    <t>131089217</t>
  </si>
  <si>
    <t>C 0925485</t>
  </si>
  <si>
    <t>SEI RUKAM I NO 35 PUGAAN</t>
  </si>
  <si>
    <t>NIRMA</t>
  </si>
  <si>
    <t>19810222 200312 2 005</t>
  </si>
  <si>
    <t>MUANG</t>
  </si>
  <si>
    <t>22-02-1981</t>
  </si>
  <si>
    <t>540014136</t>
  </si>
  <si>
    <t>M 008572</t>
  </si>
  <si>
    <t>ABDAN SYAKURA</t>
  </si>
  <si>
    <t>19790317 200312 1 006</t>
  </si>
  <si>
    <t>SUNGAI TABUKAN</t>
  </si>
  <si>
    <t>17-03-1979</t>
  </si>
  <si>
    <t>540014148</t>
  </si>
  <si>
    <t>M 042102</t>
  </si>
  <si>
    <t>JL PUTERI ZALEHA NO 15 TANJUNG 71513</t>
  </si>
  <si>
    <t>085249433434</t>
  </si>
  <si>
    <t>FATIMATUR RIDHA</t>
  </si>
  <si>
    <t>19800918 200604 2 018</t>
  </si>
  <si>
    <t>18-09-1980</t>
  </si>
  <si>
    <t>540024684</t>
  </si>
  <si>
    <t>AGUS SUPIAN</t>
  </si>
  <si>
    <t>19780604 200804 1 003</t>
  </si>
  <si>
    <t>04-06-1978</t>
  </si>
  <si>
    <t>540032340</t>
  </si>
  <si>
    <t>JL. CENDRAWASIH RT.007 TANJUNG</t>
  </si>
  <si>
    <t>085251170555</t>
  </si>
  <si>
    <t>69.02. SDN 1 SEI RUKAM I KEC. PUGAAN</t>
  </si>
  <si>
    <t>ASMURNI</t>
  </si>
  <si>
    <t>19630606 198406 1 003</t>
  </si>
  <si>
    <t>06-06-1963</t>
  </si>
  <si>
    <t>131206162</t>
  </si>
  <si>
    <t>E 056952</t>
  </si>
  <si>
    <t>DESA SEI ANYAR RT.01 KEC. BANUA LAWAS 71553</t>
  </si>
  <si>
    <t>NURMALIATI</t>
  </si>
  <si>
    <t>19641017 198503 2 010</t>
  </si>
  <si>
    <t>17-10-1964</t>
  </si>
  <si>
    <t>131339425</t>
  </si>
  <si>
    <t>E335882</t>
  </si>
  <si>
    <t>DESA  SEI AYAR RT, 04  RW.III BANUA LAWAS</t>
  </si>
  <si>
    <t>MUKHLIS</t>
  </si>
  <si>
    <t>19620406 198503 1 012</t>
  </si>
  <si>
    <t>06-04-1962</t>
  </si>
  <si>
    <t>131339889</t>
  </si>
  <si>
    <t>D 451464</t>
  </si>
  <si>
    <t>TELAGAR ITAR RT. 4 KELUA</t>
  </si>
  <si>
    <t>ZULKIPLI RIYADI</t>
  </si>
  <si>
    <t>S.Pd.I,S.Pd</t>
  </si>
  <si>
    <t>19770507 200312 1 011</t>
  </si>
  <si>
    <t>07-05-1977</t>
  </si>
  <si>
    <t>540014154</t>
  </si>
  <si>
    <t>M. 008614</t>
  </si>
  <si>
    <t>JL. TEPIAN KALI TABALONG RT.07 DESA AMPUKUNG KEC. KELUA</t>
  </si>
  <si>
    <t>081348787006</t>
  </si>
  <si>
    <t>YUMPI SYAHRIL</t>
  </si>
  <si>
    <t>19850413 200804 1 001</t>
  </si>
  <si>
    <t>13-04-1985</t>
  </si>
  <si>
    <t>540032328</t>
  </si>
  <si>
    <t>KEL. PULAU RT.01 KEC KELUA</t>
  </si>
  <si>
    <t>085251108611</t>
  </si>
  <si>
    <t>Hj. SITI KHADIJAH</t>
  </si>
  <si>
    <t>19781010 200804 2 002</t>
  </si>
  <si>
    <t>10-10-1978</t>
  </si>
  <si>
    <t>540032332</t>
  </si>
  <si>
    <t>BURHANUDDIN</t>
  </si>
  <si>
    <t>19670503 200701 1 032</t>
  </si>
  <si>
    <t>540026995</t>
  </si>
  <si>
    <t>69.03. SDN 2 SEI RUKAM I KEC. PUGAAN</t>
  </si>
  <si>
    <t>SANAWIAH</t>
  </si>
  <si>
    <t>19640419 198503 2 007</t>
  </si>
  <si>
    <t>19-04-1964</t>
  </si>
  <si>
    <t>131339426</t>
  </si>
  <si>
    <t>JL. A.YANI SEI-RUKAM RT IV KEC. PUGAAN KAB. TABALONG</t>
  </si>
  <si>
    <t>MASLIANA</t>
  </si>
  <si>
    <t>19720413 200604 2 018</t>
  </si>
  <si>
    <t>PENDIDIKAN AGAMA ISLAM SD/MI</t>
  </si>
  <si>
    <t>13-04-1972</t>
  </si>
  <si>
    <t>540022284</t>
  </si>
  <si>
    <t>SEI RUKAM II RT. 3 PUGAAN</t>
  </si>
  <si>
    <t>MURSIDAH</t>
  </si>
  <si>
    <t>19690314 200801 2 022</t>
  </si>
  <si>
    <t>14-03-1969</t>
  </si>
  <si>
    <t>540032741</t>
  </si>
  <si>
    <t>JL. REKHA DESA PEKAPURAN RT.03 NO 22 HSU</t>
  </si>
  <si>
    <t>081349700437</t>
  </si>
  <si>
    <t>RAHMI AGUSTINA</t>
  </si>
  <si>
    <t>19851105 201101 2 017</t>
  </si>
  <si>
    <t>05-11-1985</t>
  </si>
  <si>
    <t>KEL. PULAU KEC. KELUA</t>
  </si>
  <si>
    <t>085248280925</t>
  </si>
  <si>
    <t>JUHRAN</t>
  </si>
  <si>
    <t>19670803 200701 1 027</t>
  </si>
  <si>
    <t>540027123</t>
  </si>
  <si>
    <t>821.2/123-kep.si/bkpp</t>
  </si>
  <si>
    <t>19670305 200604 2 008</t>
  </si>
  <si>
    <t>540022034</t>
  </si>
  <si>
    <t>JL.A.YANI. RT.02 SEI RUKAM I PUGAAN</t>
  </si>
  <si>
    <t>69.04. SDN 1 SEI RUKAM II KEC. PUGAAN</t>
  </si>
  <si>
    <t>M NOOR IBERAHIMI</t>
  </si>
  <si>
    <t>19650408 198608 1 006</t>
  </si>
  <si>
    <t>ADM. PENDIDIKAN</t>
  </si>
  <si>
    <t>08-04-1965</t>
  </si>
  <si>
    <t>131525427</t>
  </si>
  <si>
    <t>E  358089</t>
  </si>
  <si>
    <t>TELAGA ITAR RT IV KELUA 71552</t>
  </si>
  <si>
    <t>ARSYAD</t>
  </si>
  <si>
    <t>19600330 198009 1 002</t>
  </si>
  <si>
    <t>16-06-2011</t>
  </si>
  <si>
    <t>30-03-1960</t>
  </si>
  <si>
    <t>130853568</t>
  </si>
  <si>
    <t>C 0410961</t>
  </si>
  <si>
    <t>SEI RUKAM 02  RT.3  PUGAAN</t>
  </si>
  <si>
    <t>H GAMARUDDIN</t>
  </si>
  <si>
    <t>19630807 198503 1 021</t>
  </si>
  <si>
    <t>07-08-1963</t>
  </si>
  <si>
    <t>131339409</t>
  </si>
  <si>
    <t>D437567</t>
  </si>
  <si>
    <t>Apukung Hilir Rt III Kec Kelua</t>
  </si>
  <si>
    <t>H M ILMI</t>
  </si>
  <si>
    <t>19620207 198503 1 012</t>
  </si>
  <si>
    <t>131339893</t>
  </si>
  <si>
    <t>D 395351</t>
  </si>
  <si>
    <t>JL A. YANI RT.IV TELAGA ITAR KELUA</t>
  </si>
  <si>
    <t>BAIDAH</t>
  </si>
  <si>
    <t>19600514 198305 2 003</t>
  </si>
  <si>
    <t>14-05-1960</t>
  </si>
  <si>
    <t>131246604</t>
  </si>
  <si>
    <t>D 385847</t>
  </si>
  <si>
    <t>DS PUGAAN RT 02 PUGAAN 71554</t>
  </si>
  <si>
    <t>HIRMAYATI</t>
  </si>
  <si>
    <t>19830113 200501 2 008</t>
  </si>
  <si>
    <t>13-01-1983</t>
  </si>
  <si>
    <t>540015013</t>
  </si>
  <si>
    <t>M 098298</t>
  </si>
  <si>
    <t>TELAGA ITAR RT. 03 KECAMATAN KELUA</t>
  </si>
  <si>
    <t>SILA MURNI</t>
  </si>
  <si>
    <t>19680213 200701 2 016</t>
  </si>
  <si>
    <t>13-02-1968</t>
  </si>
  <si>
    <t>540027126</t>
  </si>
  <si>
    <t>ALUH MARLINA</t>
  </si>
  <si>
    <t>19801007 200604 2 023</t>
  </si>
  <si>
    <t>PENDIDIKAN AGAMA ISLAM/PENDIDIKAN GURU SEKOLAH DASAR (PGSD)</t>
  </si>
  <si>
    <t>2004/2015</t>
  </si>
  <si>
    <t>07-10-1980</t>
  </si>
  <si>
    <t>540024326</t>
  </si>
  <si>
    <t>M SAIN</t>
  </si>
  <si>
    <t>19640109 198804 1 001</t>
  </si>
  <si>
    <t>09-01-1964</t>
  </si>
  <si>
    <t>131740364</t>
  </si>
  <si>
    <t>HALANGAN KEC PUGAAN</t>
  </si>
  <si>
    <t>69.05. SDN HALANGAN KEC. PUGAAN</t>
  </si>
  <si>
    <t>BURHAN</t>
  </si>
  <si>
    <t>19660103 198608 1 002</t>
  </si>
  <si>
    <t>ILMU PENDIDIKAN</t>
  </si>
  <si>
    <t>03-01-1966</t>
  </si>
  <si>
    <t>131525426</t>
  </si>
  <si>
    <t>E  336998</t>
  </si>
  <si>
    <t>KEL PULAU RT 01 KEC KELUA</t>
  </si>
  <si>
    <t>19620519 198710 2 001</t>
  </si>
  <si>
    <t>131755502</t>
  </si>
  <si>
    <t>E 447346</t>
  </si>
  <si>
    <t>SEI RUKAM RT.III NO 03 PUGAAN</t>
  </si>
  <si>
    <t>H PAHMI</t>
  </si>
  <si>
    <t>S.Pd.I, MM</t>
  </si>
  <si>
    <t>19770207 200312 1 005</t>
  </si>
  <si>
    <t>SUNGAI DURAIT TENGAH</t>
  </si>
  <si>
    <t>07-02-1977</t>
  </si>
  <si>
    <t>540014151</t>
  </si>
  <si>
    <t>M 009429</t>
  </si>
  <si>
    <t>DESA TELUK BARU RT. 1 AMUNTAI SELATAN HSU</t>
  </si>
  <si>
    <t>081952936303</t>
  </si>
  <si>
    <t>NORISNANI APRILIANA</t>
  </si>
  <si>
    <t>19850429 201001 2 020</t>
  </si>
  <si>
    <t>NORIZZATUL HASANAH</t>
  </si>
  <si>
    <t>19740225 200604 2 014</t>
  </si>
  <si>
    <t>25-02-1974</t>
  </si>
  <si>
    <t>540023962</t>
  </si>
  <si>
    <t>19610202 200701 2 002</t>
  </si>
  <si>
    <t>KPG</t>
  </si>
  <si>
    <t>02-02-1961</t>
  </si>
  <si>
    <t>540028972</t>
  </si>
  <si>
    <t xml:space="preserve">69.06. SDN PAMPANAN KEC. PUGAAN  </t>
  </si>
  <si>
    <t xml:space="preserve"> catat. 01-08-2018 4 guru dimutasi</t>
  </si>
  <si>
    <t>JAMANSYAH</t>
  </si>
  <si>
    <t>19601202 199103 1 004</t>
  </si>
  <si>
    <t>02-12-1960</t>
  </si>
  <si>
    <t>131895826</t>
  </si>
  <si>
    <t>F 235312</t>
  </si>
  <si>
    <t>SEI RUKAM 2 RT 3 PUGAAN</t>
  </si>
  <si>
    <t>ADKHULUL MARMIATUL JANNAH</t>
  </si>
  <si>
    <t>199012012019032021</t>
  </si>
  <si>
    <t>01 - 12 - 1990</t>
  </si>
  <si>
    <t>RAHMATULLAH ZUMAINI</t>
  </si>
  <si>
    <t>199105032019031009</t>
  </si>
  <si>
    <t>03 - 05 - 1991</t>
  </si>
  <si>
    <t>Hj. ST SARAH</t>
  </si>
  <si>
    <t>19621125 198608 2 001</t>
  </si>
  <si>
    <t>25-11-1962</t>
  </si>
  <si>
    <t>131554578</t>
  </si>
  <si>
    <t>E  173389</t>
  </si>
  <si>
    <t>SEI RUKAM I RT.IV KECAMATAN PUGAAN 71554</t>
  </si>
  <si>
    <t>69.07. SDN JIRAK KEC. PUGAAN</t>
  </si>
  <si>
    <t>Hj. KASMAH</t>
  </si>
  <si>
    <t>19600613 198305 2 001</t>
  </si>
  <si>
    <t>13-06-1960</t>
  </si>
  <si>
    <t>131246607</t>
  </si>
  <si>
    <t>D 385854</t>
  </si>
  <si>
    <t>DESA JIRAK RT.V. PUGAAN</t>
  </si>
  <si>
    <t>MAHMUDI</t>
  </si>
  <si>
    <t>19670418 198804 1 002</t>
  </si>
  <si>
    <t>SUNGAI RUKAM</t>
  </si>
  <si>
    <t>131739643</t>
  </si>
  <si>
    <t>E 691295</t>
  </si>
  <si>
    <t>JL. RAKHA RT.II RW I DESA PAMINTANGAN AMUNTAI UTARA</t>
  </si>
  <si>
    <t>ASPANI</t>
  </si>
  <si>
    <t>19690816 199310 1 001</t>
  </si>
  <si>
    <t>16-08-1969</t>
  </si>
  <si>
    <t>132032404</t>
  </si>
  <si>
    <t>G 157990</t>
  </si>
  <si>
    <t>SEI ANYAR II RT.07</t>
  </si>
  <si>
    <t>DARMADI</t>
  </si>
  <si>
    <t>19730607 199603 1 003</t>
  </si>
  <si>
    <t>07-06-1973</t>
  </si>
  <si>
    <t>132151725</t>
  </si>
  <si>
    <t>K 006002</t>
  </si>
  <si>
    <t>DESA AMPUKUNG RT.06 KEC. KELUA</t>
  </si>
  <si>
    <t>19750802 199803 2 003</t>
  </si>
  <si>
    <t>02-08-1975</t>
  </si>
  <si>
    <t>132211690</t>
  </si>
  <si>
    <t>K. 006003</t>
  </si>
  <si>
    <t>DS AMPUKUNG RT 6 KELUA</t>
  </si>
  <si>
    <t>NURDIN</t>
  </si>
  <si>
    <t>19750407 200312 1 007</t>
  </si>
  <si>
    <t>CAKRU</t>
  </si>
  <si>
    <t>07-04-1975</t>
  </si>
  <si>
    <t>540014123</t>
  </si>
  <si>
    <t>M 009407</t>
  </si>
  <si>
    <t>CAKRU RT. II RW. I CAKRU HSU</t>
  </si>
  <si>
    <t>ARIF HIDAYAT</t>
  </si>
  <si>
    <t>19801124 200312 1 003</t>
  </si>
  <si>
    <t>24-11-1980</t>
  </si>
  <si>
    <t>540014116</t>
  </si>
  <si>
    <t>M 009399</t>
  </si>
  <si>
    <t>RANTAU KARAU RAYA RT.II. RW.II HSU</t>
  </si>
  <si>
    <t>085248212739</t>
  </si>
  <si>
    <t>HAIRULLAH</t>
  </si>
  <si>
    <t>19650917 200103 1 001</t>
  </si>
  <si>
    <t>SEKOLAH PENDIDIKAN GURU OLAH RAGA</t>
  </si>
  <si>
    <t>PELAJAU HULU</t>
  </si>
  <si>
    <t>17-09-1965</t>
  </si>
  <si>
    <t>132293901</t>
  </si>
  <si>
    <t>K. 006286</t>
  </si>
  <si>
    <t>DESA TELAGA ITAR KELUA</t>
  </si>
  <si>
    <t>69.08. SDN TAMUNTI KEC. PUGAAN</t>
  </si>
  <si>
    <t>BANANI</t>
  </si>
  <si>
    <t>19620315 198406 1 001</t>
  </si>
  <si>
    <t>BIMB. KONSELING/BP</t>
  </si>
  <si>
    <t>15-03-1962</t>
  </si>
  <si>
    <t>131205644</t>
  </si>
  <si>
    <t>D 348980</t>
  </si>
  <si>
    <t>DESA BAYUR RT 04 AMUNTAI UTARA</t>
  </si>
  <si>
    <t>19630415 199211 1 001</t>
  </si>
  <si>
    <t>131987482</t>
  </si>
  <si>
    <t>J.018518</t>
  </si>
  <si>
    <t>TAMUNTI KEC PUGAAN RT 01 KEC. PUGAAN</t>
  </si>
  <si>
    <t>19690805 200701 1 032</t>
  </si>
  <si>
    <t>05-08-1969</t>
  </si>
  <si>
    <t>540027099</t>
  </si>
  <si>
    <t>DESA SEI RUKAM II KEC. PUGAAN</t>
  </si>
  <si>
    <t>ZAM ZAMI</t>
  </si>
  <si>
    <t>19840412 201101 1 014</t>
  </si>
  <si>
    <t>12-04-1984</t>
  </si>
  <si>
    <t>DESA TELAGA ITAR RT.03 NO.24 KEC. KELUA</t>
  </si>
  <si>
    <t>085248628841</t>
  </si>
  <si>
    <t>SYAHRITA</t>
  </si>
  <si>
    <t>19720312 199903 2 005</t>
  </si>
  <si>
    <t>12-03-1972</t>
  </si>
  <si>
    <t>132235844</t>
  </si>
  <si>
    <t>J 065446</t>
  </si>
  <si>
    <t>JL TEMANGGUNG JALIL RT. IV DESA ANTASARI KEC. AMUNTAI TENGAH HSU 71414</t>
  </si>
  <si>
    <t>69.09. SDN KAYU GATAH KEC. PUGAAN</t>
  </si>
  <si>
    <t>AMAN</t>
  </si>
  <si>
    <t>19630411 198503 1 009</t>
  </si>
  <si>
    <t>11-04-1963</t>
  </si>
  <si>
    <t>131339408</t>
  </si>
  <si>
    <t>D451583</t>
  </si>
  <si>
    <t>HALANGAN RT,1 PUGAN</t>
  </si>
  <si>
    <t>SAUKANI</t>
  </si>
  <si>
    <t>19630519 198503 1 012</t>
  </si>
  <si>
    <t>19-05-1963</t>
  </si>
  <si>
    <t>131379642</t>
  </si>
  <si>
    <t>D 437569</t>
  </si>
  <si>
    <t>DS HALANGAN RT II PUGAAN</t>
  </si>
  <si>
    <t>BADERANI</t>
  </si>
  <si>
    <t>19640805 199403 1 007</t>
  </si>
  <si>
    <t>132078984</t>
  </si>
  <si>
    <t>G 202036</t>
  </si>
  <si>
    <t>SEI ANYAR I RT II NO 67 KEC BANUA LAWAS KAB TABALO</t>
  </si>
  <si>
    <t>MANSUR</t>
  </si>
  <si>
    <t>19620225 198305 1 004</t>
  </si>
  <si>
    <t>25-02-1962</t>
  </si>
  <si>
    <t>131205235</t>
  </si>
  <si>
    <t>E 375760</t>
  </si>
  <si>
    <t>DS. PUGAAN RT 01 KEC. PUGAAN</t>
  </si>
  <si>
    <t>Hj. FATIMAH</t>
  </si>
  <si>
    <t>S. Pd.I, S.Pd</t>
  </si>
  <si>
    <t>19760411 200312 2 003</t>
  </si>
  <si>
    <t>11-04-1976</t>
  </si>
  <si>
    <t>540014128</t>
  </si>
  <si>
    <t>M 009392</t>
  </si>
  <si>
    <t>GUNTUNG RT.1 RW.1 HSU</t>
  </si>
  <si>
    <t>19801219 200312 2 008</t>
  </si>
  <si>
    <t>19-12-1980</t>
  </si>
  <si>
    <t>540014109</t>
  </si>
  <si>
    <t>M 042099</t>
  </si>
  <si>
    <t>KUPANG NUNDING MUARA UYA</t>
  </si>
  <si>
    <t>Hj. WAHIDAH</t>
  </si>
  <si>
    <t>19680305 200701 2 031</t>
  </si>
  <si>
    <t>540027045</t>
  </si>
  <si>
    <t>70.01. SDN PASAR ARBA KEC. BANUA LAWAS</t>
  </si>
  <si>
    <t>H. ALI JUNAIDI</t>
  </si>
  <si>
    <t>19630219 198305 1 004</t>
  </si>
  <si>
    <t>19-02-1963</t>
  </si>
  <si>
    <t>131205083</t>
  </si>
  <si>
    <t>D 385867</t>
  </si>
  <si>
    <t>PUDAK SETEGAL RT.II RW. IV</t>
  </si>
  <si>
    <t>081349769116</t>
  </si>
  <si>
    <t>ZAINAL YAMIN</t>
  </si>
  <si>
    <t>19670709 198608 1 001</t>
  </si>
  <si>
    <t>131525361</t>
  </si>
  <si>
    <t>E 363762</t>
  </si>
  <si>
    <t>JL. LAPANGAN 17 MEI RT.01. DS BANUA LAWAS</t>
  </si>
  <si>
    <t>MIRHAN</t>
  </si>
  <si>
    <t>19690203 199703 1 004</t>
  </si>
  <si>
    <t>03-02-1969</t>
  </si>
  <si>
    <t>132175849</t>
  </si>
  <si>
    <t>J. 014878</t>
  </si>
  <si>
    <t>DESA HAPALAH RT.01 RW.01. KEC. BANUA LAWAS 71553</t>
  </si>
  <si>
    <t>081348083445</t>
  </si>
  <si>
    <t>MARZUKI</t>
  </si>
  <si>
    <t>S. Sos</t>
  </si>
  <si>
    <t>19671119 199703 1 001</t>
  </si>
  <si>
    <t>ADMINISTRASI NEGARA</t>
  </si>
  <si>
    <t>KALUMPANG</t>
  </si>
  <si>
    <t>19-11-1967</t>
  </si>
  <si>
    <t>132175855</t>
  </si>
  <si>
    <t>L 028762</t>
  </si>
  <si>
    <t>DESA BANUA LAWAS RT.01 RW.01 KEC. BANUA LAWAS 71553</t>
  </si>
  <si>
    <t>19791225 200312 1 011</t>
  </si>
  <si>
    <t>24-12-1979</t>
  </si>
  <si>
    <t>540014141</t>
  </si>
  <si>
    <t>M 043355</t>
  </si>
  <si>
    <t>JL RAKHA RT 3 RW 2 KEL PAKAPURAN KEC AMUNTAI UTARA</t>
  </si>
  <si>
    <t>MIFTAHUL JANNAH</t>
  </si>
  <si>
    <t>19830809 200604 2 011</t>
  </si>
  <si>
    <t>09-08-1983</t>
  </si>
  <si>
    <t>540019552</t>
  </si>
  <si>
    <t>JL. A.YANI. NO.21 KECAMATAN MUARA UYA</t>
  </si>
  <si>
    <t>085248282488</t>
  </si>
  <si>
    <t>SITI MARIA ULFA</t>
  </si>
  <si>
    <t>19760202 200904 2 002</t>
  </si>
  <si>
    <t>INDRA GIRI HILIR</t>
  </si>
  <si>
    <t>02-02-1976</t>
  </si>
  <si>
    <t>NORMAN</t>
  </si>
  <si>
    <t>19681209 200701 1 017</t>
  </si>
  <si>
    <t>HARIANG</t>
  </si>
  <si>
    <t>09-12-1968</t>
  </si>
  <si>
    <t>540027015</t>
  </si>
  <si>
    <t>70.02. SDN PEMATANG KEC. BANUA LAWAS</t>
  </si>
  <si>
    <t>SAMSUNI</t>
  </si>
  <si>
    <t>19630725 198406 1 001</t>
  </si>
  <si>
    <t>RANTAU KARAU</t>
  </si>
  <si>
    <t>25-07-1963</t>
  </si>
  <si>
    <t>131205642</t>
  </si>
  <si>
    <t>D 301686</t>
  </si>
  <si>
    <t>JL. PENGHULU RASYID RT.1 DESA BANUA LAWAS 71553</t>
  </si>
  <si>
    <t>Hj. YURJAWATI</t>
  </si>
  <si>
    <t>19600407 198207 2 002</t>
  </si>
  <si>
    <t>07-04-1960</t>
  </si>
  <si>
    <t>131050952</t>
  </si>
  <si>
    <t>D 126981</t>
  </si>
  <si>
    <t>DESA PEMATANG RT 2 KEC BANUA LAWAS</t>
  </si>
  <si>
    <t>ABDULLAH</t>
  </si>
  <si>
    <t>19610123 198503 1 008</t>
  </si>
  <si>
    <t>23-01-1961</t>
  </si>
  <si>
    <t>131339894</t>
  </si>
  <si>
    <t>E 038981</t>
  </si>
  <si>
    <t>DESA BANUA LAWAS RT 1 RW 1 KEC BANUA LAWAS</t>
  </si>
  <si>
    <t>085248306291</t>
  </si>
  <si>
    <t>M AJIDANNOR</t>
  </si>
  <si>
    <t>S.Sos., S. Pd</t>
  </si>
  <si>
    <t>19770504 200312 1 004</t>
  </si>
  <si>
    <t>540014165</t>
  </si>
  <si>
    <t>M 102495</t>
  </si>
  <si>
    <t>JL. PANGKALAN RT.01 DESA PANGKALAN SARI AMUNTAI 71455</t>
  </si>
  <si>
    <t>Hj. MARIA OLFAH</t>
  </si>
  <si>
    <t>19700603 200501 2 013</t>
  </si>
  <si>
    <t>540015002</t>
  </si>
  <si>
    <t>M 098320</t>
  </si>
  <si>
    <t>DESA PEMATANG  RT.01 KEC. BANUA LAWAS</t>
  </si>
  <si>
    <t>ERMA RIDA</t>
  </si>
  <si>
    <t>19740528 200604 2 017</t>
  </si>
  <si>
    <t>28-05-1974</t>
  </si>
  <si>
    <t>540023948</t>
  </si>
  <si>
    <t>ABDAH RABBANIAH</t>
  </si>
  <si>
    <t>19830408 200604 2 018</t>
  </si>
  <si>
    <t>08-04-1983</t>
  </si>
  <si>
    <t>540023088</t>
  </si>
  <si>
    <t>HARIANG RT 01 RW 01 BANUA LAWAS</t>
  </si>
  <si>
    <t>085248451615</t>
  </si>
  <si>
    <t>IDA YULIA FATMA</t>
  </si>
  <si>
    <t>19850506 200904 2 005</t>
  </si>
  <si>
    <t>PENDIDIKAN GURU SEKOLAH DASAR / MI</t>
  </si>
  <si>
    <t>06-05-1980</t>
  </si>
  <si>
    <t>DESA TALAGA ITAR RT.02 KEC. KELUA</t>
  </si>
  <si>
    <t>085248116085</t>
  </si>
  <si>
    <t>70.03. SDN 1 HAPALAH KEC. BANUA LAWAS</t>
  </si>
  <si>
    <t>SYARKAWI</t>
  </si>
  <si>
    <t>19640612 198608 1 002</t>
  </si>
  <si>
    <t>BAHASA INDONESIA  DAN IPS</t>
  </si>
  <si>
    <t>12-06-1964</t>
  </si>
  <si>
    <t>131525420</t>
  </si>
  <si>
    <t>E  337000</t>
  </si>
  <si>
    <t>TELAGA ITAR RT. 4 KEC. KELUA 71552</t>
  </si>
  <si>
    <t>19770213 200604 1 006</t>
  </si>
  <si>
    <t>13-02-1977</t>
  </si>
  <si>
    <t>540023956</t>
  </si>
  <si>
    <t>JAINAB</t>
  </si>
  <si>
    <t>19640606 200701 2 010</t>
  </si>
  <si>
    <t>06-06-1964</t>
  </si>
  <si>
    <t>540027101</t>
  </si>
  <si>
    <t>JUMIYATUL ADAWIAH</t>
  </si>
  <si>
    <t>19810313 201408 2 003</t>
  </si>
  <si>
    <t>13-03-1981</t>
  </si>
  <si>
    <t>BANUA LAWAS RT.01</t>
  </si>
  <si>
    <t>085248774946</t>
  </si>
  <si>
    <t>HIDAYATURRAHIM</t>
  </si>
  <si>
    <t>19831110 201408 1 003</t>
  </si>
  <si>
    <t>HARIANG RT.01 NO.52 KEC. BANUA LAWAS</t>
  </si>
  <si>
    <t>085248642477</t>
  </si>
  <si>
    <t>70.04. SDN 2 HAPALAH KEC. BANUA LAWAS</t>
  </si>
  <si>
    <t>FAKHRIYADI ERTA</t>
  </si>
  <si>
    <t>19700821 199506 1 001</t>
  </si>
  <si>
    <t>21-08-1970</t>
  </si>
  <si>
    <t>132112592</t>
  </si>
  <si>
    <t>G.349232</t>
  </si>
  <si>
    <t>BANUA LAWAS RT 02</t>
  </si>
  <si>
    <t>H TARSI</t>
  </si>
  <si>
    <t>19600819 198207 1 001</t>
  </si>
  <si>
    <t>19-08-1960</t>
  </si>
  <si>
    <t>131050953</t>
  </si>
  <si>
    <t>D 126947</t>
  </si>
  <si>
    <t>DS BANUA LAWAS RT 01</t>
  </si>
  <si>
    <t>IRHAM</t>
  </si>
  <si>
    <t>19600715 198503 1 020</t>
  </si>
  <si>
    <t>131379638</t>
  </si>
  <si>
    <t>D 395349</t>
  </si>
  <si>
    <t>MASMULIK</t>
  </si>
  <si>
    <t>19710105 200312 2 006</t>
  </si>
  <si>
    <t>05-01-1971</t>
  </si>
  <si>
    <t>540014118</t>
  </si>
  <si>
    <t>M 064452</t>
  </si>
  <si>
    <t>JL.RAKHA RT.02 RW. II DESA PAMINTANGAN KEC. AMUNTAI UTARA HSU</t>
  </si>
  <si>
    <t>AHMAD NASRUDIN</t>
  </si>
  <si>
    <t>19690703 200006 1 001</t>
  </si>
  <si>
    <t>TANJUNG KABUPATEN TABALONG</t>
  </si>
  <si>
    <t>03-07-1969</t>
  </si>
  <si>
    <t>132263718</t>
  </si>
  <si>
    <t>J 066038</t>
  </si>
  <si>
    <t>JL PUTERI ZALEHA RT 04 NO 114 UJUNG MURUNG KEL TANJUNG</t>
  </si>
  <si>
    <t>05262024220</t>
  </si>
  <si>
    <t>MARNI</t>
  </si>
  <si>
    <t>19830516 201408 2 002</t>
  </si>
  <si>
    <t>GURU MATA PELAJARAN PENDIDIKAN AGAMA ISLAM</t>
  </si>
  <si>
    <t>16-05-1983</t>
  </si>
  <si>
    <t>HAPALAH RT.05 KEC. BANUA LAWAS</t>
  </si>
  <si>
    <t>085348229342</t>
  </si>
  <si>
    <t>ABDUSSYARIF</t>
  </si>
  <si>
    <t>19780328 200904 1 001</t>
  </si>
  <si>
    <t>DESA MANARAF HULU NO.046 RT.03 KEC, DANAU PANGGANG HSU</t>
  </si>
  <si>
    <t>KHAIRIYANTO</t>
  </si>
  <si>
    <t>199102032019031011</t>
  </si>
  <si>
    <t>03 - 02 - 1991</t>
  </si>
  <si>
    <t>HIDAYATUNNISA</t>
  </si>
  <si>
    <t>19810613 201101 2 005</t>
  </si>
  <si>
    <t>PENDIDIKAN GURU SEKOLAH DASAR ISLAM/MI</t>
  </si>
  <si>
    <t>SUNGAI PANDAN HILIR</t>
  </si>
  <si>
    <t>13-06-1981</t>
  </si>
  <si>
    <t>JL H HASBULLAH HSU</t>
  </si>
  <si>
    <t>085248991543</t>
  </si>
  <si>
    <t>70.05. SDN BANUA RANTAU KEC. BANUA LAWAS</t>
  </si>
  <si>
    <t>19600812 198201 1 026</t>
  </si>
  <si>
    <t>12-08-1960</t>
  </si>
  <si>
    <t>130972580</t>
  </si>
  <si>
    <t>D 127343</t>
  </si>
  <si>
    <t>HALANGAN RT 02 NO 15 KEC PUGAAN</t>
  </si>
  <si>
    <t>SURIAN</t>
  </si>
  <si>
    <t>19610105 198302 1 004</t>
  </si>
  <si>
    <t>05-01-1961</t>
  </si>
  <si>
    <t>131204504</t>
  </si>
  <si>
    <t>F 224502</t>
  </si>
  <si>
    <t>AMPUKUNG HILIR RT 02 NO 23 KEC KELUA</t>
  </si>
  <si>
    <t>Hj. ROSILAWATI</t>
  </si>
  <si>
    <t>19730908 199605 2 001</t>
  </si>
  <si>
    <t>08-09-1973</t>
  </si>
  <si>
    <t>132152766</t>
  </si>
  <si>
    <t>J. 014880</t>
  </si>
  <si>
    <t>DESA BANUA RANTAU RT.2 RW.I KECAMATAN BANUA LAWAS</t>
  </si>
  <si>
    <t>ABDUL HALIM</t>
  </si>
  <si>
    <t>19780608 200312 1 007</t>
  </si>
  <si>
    <t>08-06-1978</t>
  </si>
  <si>
    <t>540014125</t>
  </si>
  <si>
    <t>M 064373</t>
  </si>
  <si>
    <t>AMUNTAI DESA BAYUR RT 2 KEC AMUANTAI UTARA</t>
  </si>
  <si>
    <t>RIZNA MAYANTI</t>
  </si>
  <si>
    <t>198811012019032011</t>
  </si>
  <si>
    <t>01 - 11 - 1988</t>
  </si>
  <si>
    <t>HAMDANI</t>
  </si>
  <si>
    <t>19691201 200501 1 011</t>
  </si>
  <si>
    <t>540014986</t>
  </si>
  <si>
    <t>M 098325</t>
  </si>
  <si>
    <t>JL. AMPUKUNG HULU RT.06 DESA AMPUKUNG HULU</t>
  </si>
  <si>
    <t>70.06. SDN HABAU KEC. BANUA LAWAS</t>
  </si>
  <si>
    <t>MURYADI</t>
  </si>
  <si>
    <t>19630503 198305 1 005</t>
  </si>
  <si>
    <t>03-05-1963</t>
  </si>
  <si>
    <t>131205110</t>
  </si>
  <si>
    <t>D 450165</t>
  </si>
  <si>
    <t>BANUA LAWAS RT I KEC BANUA LAWAS</t>
  </si>
  <si>
    <t>081349575398</t>
  </si>
  <si>
    <t>Hj. RUKIAH</t>
  </si>
  <si>
    <t>19620303 198207 2 003</t>
  </si>
  <si>
    <t>HABAU</t>
  </si>
  <si>
    <t>02-03-1962</t>
  </si>
  <si>
    <t>131050948</t>
  </si>
  <si>
    <t>D 245269</t>
  </si>
  <si>
    <t>HABAU RT I KEC. BANUA LAWAS</t>
  </si>
  <si>
    <t>ROSMADI</t>
  </si>
  <si>
    <t>19621227 198207 1 001</t>
  </si>
  <si>
    <t xml:space="preserve"> PENDIDIKAN GURU SEKOLAH DASAR (PGSD)</t>
  </si>
  <si>
    <t>27-12-1962</t>
  </si>
  <si>
    <t>131051113</t>
  </si>
  <si>
    <t>D 389791</t>
  </si>
  <si>
    <t>SUNGAI DURIAN RT.06  KEC BANUA LAWAS 71553</t>
  </si>
  <si>
    <t>NURCAHAYA</t>
  </si>
  <si>
    <t>19641114 198503 2 005</t>
  </si>
  <si>
    <t>14-11-1964</t>
  </si>
  <si>
    <t>131339882</t>
  </si>
  <si>
    <t>D 451458</t>
  </si>
  <si>
    <t>BENUA RANTAU RT.IV. RW. 1.  KEC. BANUA LAWAS 71553</t>
  </si>
  <si>
    <t>Hj. RAMNAH</t>
  </si>
  <si>
    <t>19630902 199007 2 001</t>
  </si>
  <si>
    <t>02-09-1963</t>
  </si>
  <si>
    <t>131920945</t>
  </si>
  <si>
    <t>G 086314</t>
  </si>
  <si>
    <t>BANUA RANTAU RT.IV. KEC. BANUA LAWAS 71553</t>
  </si>
  <si>
    <t>19680813 199703 1 005</t>
  </si>
  <si>
    <t>BARU</t>
  </si>
  <si>
    <t>13-08-1968</t>
  </si>
  <si>
    <t>132175848</t>
  </si>
  <si>
    <t>J. 019377</t>
  </si>
  <si>
    <t>DESA BAHUNGIN RT 3 NO 11 KEC. KELUA</t>
  </si>
  <si>
    <t>MUSRINI</t>
  </si>
  <si>
    <t>19750308 199903 2 006</t>
  </si>
  <si>
    <t>08-03-1975</t>
  </si>
  <si>
    <t>132235964</t>
  </si>
  <si>
    <t>J 019384</t>
  </si>
  <si>
    <t>DS BAHUNGIN RT 3 NO 11 KEC. KELUA 71552</t>
  </si>
  <si>
    <t>RIZALI HADI</t>
  </si>
  <si>
    <t>19690820 200701 1 021</t>
  </si>
  <si>
    <t>540026864</t>
  </si>
  <si>
    <t>PEMATANG BANUA LAWAS</t>
  </si>
  <si>
    <t>70.07. SDN HABAU HULU KEC. BANUA LAWAS</t>
  </si>
  <si>
    <t>ASPIANUR</t>
  </si>
  <si>
    <t>19670828 198804 1 001</t>
  </si>
  <si>
    <t>28-08-1967</t>
  </si>
  <si>
    <t>131739619</t>
  </si>
  <si>
    <t>E  693193</t>
  </si>
  <si>
    <t>DS SUNGAI ANYAR 2 RT.08 KEC. BANUA LAWAS</t>
  </si>
  <si>
    <t>HJ. NIKMAWATI</t>
  </si>
  <si>
    <t>19650305 198608 2 002</t>
  </si>
  <si>
    <t>05-03-1965</t>
  </si>
  <si>
    <t>131524950</t>
  </si>
  <si>
    <t>G 085706</t>
  </si>
  <si>
    <t>KOMPLEK PASAR LAMA BANUA LAWAS RT.I KEC. BANUA LAAWAS 71553</t>
  </si>
  <si>
    <t>Hj. RUSIAH</t>
  </si>
  <si>
    <t>19600324 198305 2 003</t>
  </si>
  <si>
    <t>24-03-1960</t>
  </si>
  <si>
    <t>131246769</t>
  </si>
  <si>
    <t>D 382785</t>
  </si>
  <si>
    <t>DESA PASAR PANAS KEC. KELUA 71552</t>
  </si>
  <si>
    <t>SUBELIANTO</t>
  </si>
  <si>
    <t>19600402 198302 1 005</t>
  </si>
  <si>
    <t>KAHAYAN KUALA</t>
  </si>
  <si>
    <t>02-04-1960</t>
  </si>
  <si>
    <t>131204629</t>
  </si>
  <si>
    <t>D 253914</t>
  </si>
  <si>
    <t>BANUA RANTAU RT.4 RW.1 KEC. BANUA LAWAS 71553</t>
  </si>
  <si>
    <t>RAHMANIAH</t>
  </si>
  <si>
    <t>19620115 200604 2 001</t>
  </si>
  <si>
    <t>15-01-1962</t>
  </si>
  <si>
    <t>540022575</t>
  </si>
  <si>
    <t>DESA BANUA LAWAS RT.01 KECAAMATAN BANUA LAWAS 71553</t>
  </si>
  <si>
    <t>GALUH MAWARNI</t>
  </si>
  <si>
    <t>19650504 200701 2 018</t>
  </si>
  <si>
    <t>04-05-1965</t>
  </si>
  <si>
    <t>540027041</t>
  </si>
  <si>
    <t>SEI RUKAM 2 PUGAAN</t>
  </si>
  <si>
    <t>085248984606</t>
  </si>
  <si>
    <t>70.09. SDN PURAI KEC. BANUA LAWAS</t>
  </si>
  <si>
    <t>SAIDIAH</t>
  </si>
  <si>
    <t>19610404 198305 2 006</t>
  </si>
  <si>
    <t>131246584</t>
  </si>
  <si>
    <t>D 385855</t>
  </si>
  <si>
    <t>TELAGA ITAR RT. II KECAMATAN KELUA</t>
  </si>
  <si>
    <t>SUDIANA</t>
  </si>
  <si>
    <t>19680912 198804 2 002</t>
  </si>
  <si>
    <t>12-09-1968</t>
  </si>
  <si>
    <t>131739613</t>
  </si>
  <si>
    <t>E  594063</t>
  </si>
  <si>
    <t>PUDAK SETEGAL RT.I RW.I KEC. KELUA</t>
  </si>
  <si>
    <t>19760603 200312 1 006</t>
  </si>
  <si>
    <t>03-06-1976</t>
  </si>
  <si>
    <t>540014102</t>
  </si>
  <si>
    <t>M 009414</t>
  </si>
  <si>
    <t>JL. LAPANGAN 17 MEI RT.III DESA BANUA LAWAS KEC. BANUA LAWAS 71553</t>
  </si>
  <si>
    <t>SYAHMINAN</t>
  </si>
  <si>
    <t>19860614 201001 1 015</t>
  </si>
  <si>
    <t>14-06-1986</t>
  </si>
  <si>
    <t>19851130 200904 2 003</t>
  </si>
  <si>
    <t>30-11-1985</t>
  </si>
  <si>
    <t>P 357874</t>
  </si>
  <si>
    <t>DESA WAYAU RT. 08 KEC. TANJUNG</t>
  </si>
  <si>
    <t>085248399898</t>
  </si>
  <si>
    <t>ROSE SOSIANTI</t>
  </si>
  <si>
    <t>19800825 201408 2 002</t>
  </si>
  <si>
    <t>25-08-1980</t>
  </si>
  <si>
    <t>JL. A. YANI RT.03 MURUNG PUDAK</t>
  </si>
  <si>
    <t>0852488476629</t>
  </si>
  <si>
    <t>70.10. SDN 2 SEI ANYAR KEC. BANUA LAWAS</t>
  </si>
  <si>
    <t>19700516 199302 1 003</t>
  </si>
  <si>
    <t>16-05-1970</t>
  </si>
  <si>
    <t>132032830</t>
  </si>
  <si>
    <t>G 002783</t>
  </si>
  <si>
    <t>PEMATANG RT V NO 02</t>
  </si>
  <si>
    <t>19670413 199211 2 001</t>
  </si>
  <si>
    <t>13-04-1967</t>
  </si>
  <si>
    <t>131987467</t>
  </si>
  <si>
    <t>J. 068689</t>
  </si>
  <si>
    <t>BANUA LAWAS KEC. BANUA LAWAS 71553</t>
  </si>
  <si>
    <t>RINI MASWAH</t>
  </si>
  <si>
    <t>19800216 200312 2 009</t>
  </si>
  <si>
    <t>16-02-1980</t>
  </si>
  <si>
    <t>540014115</t>
  </si>
  <si>
    <t>Hj. RABIATUL ADAWIYAH</t>
  </si>
  <si>
    <t>19771102 200312 2 003</t>
  </si>
  <si>
    <t>02-11-1977</t>
  </si>
  <si>
    <t>540014140</t>
  </si>
  <si>
    <t>M 009391</t>
  </si>
  <si>
    <t>SEI RUKAM RT.I RW.I KECAMATAN PUGAAN</t>
  </si>
  <si>
    <t>081349541480</t>
  </si>
  <si>
    <t>19640310 200701 1 015</t>
  </si>
  <si>
    <t>10-03-1964</t>
  </si>
  <si>
    <t>540027132</t>
  </si>
  <si>
    <t>AHMAD FIRDAUS</t>
  </si>
  <si>
    <t>199407032019031014</t>
  </si>
  <si>
    <t>03 - 07 - 1994</t>
  </si>
  <si>
    <t>MARTINA</t>
  </si>
  <si>
    <t>19750629 200604 2 015</t>
  </si>
  <si>
    <t>SUNGAI HANYAR</t>
  </si>
  <si>
    <t>540023092</t>
  </si>
  <si>
    <t>SUNGAI ANYAR RT 02 RW 02 BANUA LAWAS</t>
  </si>
  <si>
    <t>MILY FITRI</t>
  </si>
  <si>
    <t>198410062019032010</t>
  </si>
  <si>
    <t>06 - 10 - 1984</t>
  </si>
  <si>
    <t>70.11. SDN HARIANG KEC. BANUA LAWAS</t>
  </si>
  <si>
    <t>NORJAIN</t>
  </si>
  <si>
    <t>19690311 199403 1 008</t>
  </si>
  <si>
    <t>11-03-1969</t>
  </si>
  <si>
    <t>132096621</t>
  </si>
  <si>
    <t>G. 157996</t>
  </si>
  <si>
    <t>AMPUKUNG HULU RT III KEC.KELUA KAB.TABALONG</t>
  </si>
  <si>
    <t>081349772912</t>
  </si>
  <si>
    <t>ASRUDDIN</t>
  </si>
  <si>
    <t>19610225 198503 1 015</t>
  </si>
  <si>
    <t>25-02-1961</t>
  </si>
  <si>
    <t>131379632</t>
  </si>
  <si>
    <t>E 043293</t>
  </si>
  <si>
    <t>DS HARIANG RT I NO 31 KEC BANUA LAWAS</t>
  </si>
  <si>
    <t>JAILANI</t>
  </si>
  <si>
    <t>A.Ma. Pd</t>
  </si>
  <si>
    <t>19650503 199103 1 017</t>
  </si>
  <si>
    <t>03-05-1965</t>
  </si>
  <si>
    <t>131955843</t>
  </si>
  <si>
    <t>F 412275</t>
  </si>
  <si>
    <t>PEMATANG RT.7 KEC. BANUA LAWAS</t>
  </si>
  <si>
    <t>Hj. ANTUNG FARIDAH</t>
  </si>
  <si>
    <t>19670512 199302 2 002</t>
  </si>
  <si>
    <t>PUDAK SETEGAL</t>
  </si>
  <si>
    <t>132044460</t>
  </si>
  <si>
    <t>J 068690</t>
  </si>
  <si>
    <t>TELAGA ITAR NO 10 KELUA</t>
  </si>
  <si>
    <t>MURDIANI</t>
  </si>
  <si>
    <t>19670904 199211 2 001</t>
  </si>
  <si>
    <t>04-09-1967</t>
  </si>
  <si>
    <t>131987471</t>
  </si>
  <si>
    <t>F 369949</t>
  </si>
  <si>
    <t>SEI ANYAR RT 08 BANUA LAWAS</t>
  </si>
  <si>
    <t>ROSIDAH</t>
  </si>
  <si>
    <t>19720907 199703 2 004</t>
  </si>
  <si>
    <t>PJKR</t>
  </si>
  <si>
    <t>07-09-1972</t>
  </si>
  <si>
    <t>132178618</t>
  </si>
  <si>
    <t>J 108763</t>
  </si>
  <si>
    <t>DESA PEMATANG RT.5 RW.3 KEC. BANUA LAWAS</t>
  </si>
  <si>
    <t>SAMSUL KARIMI</t>
  </si>
  <si>
    <t>19770817 200604 1 023</t>
  </si>
  <si>
    <t>17-08-1977</t>
  </si>
  <si>
    <t>540023954</t>
  </si>
  <si>
    <t>70.12. SDN TALAN KEC. BANUA LAWAS</t>
  </si>
  <si>
    <t>FITRI</t>
  </si>
  <si>
    <t>19641105 198305 1 002</t>
  </si>
  <si>
    <t>05-11-1964</t>
  </si>
  <si>
    <t>131205084</t>
  </si>
  <si>
    <t>D 382727</t>
  </si>
  <si>
    <t>TAPUS LUAR DESA ADATUKUNING HSU</t>
  </si>
  <si>
    <t>FAHRURRAZI</t>
  </si>
  <si>
    <t>19650512 198608 1 002</t>
  </si>
  <si>
    <t>131525419</t>
  </si>
  <si>
    <t>E 620523</t>
  </si>
  <si>
    <t>JOHANSYAH</t>
  </si>
  <si>
    <t>19700409 199203 1 012</t>
  </si>
  <si>
    <t>09-04-1970</t>
  </si>
  <si>
    <t>131939849</t>
  </si>
  <si>
    <t>F 353764</t>
  </si>
  <si>
    <t>KARANGAN PUTIH RT.04 KECAMATAN KELUA</t>
  </si>
  <si>
    <t>YURIDAH IZATIL</t>
  </si>
  <si>
    <t>19830930 201408 2 002</t>
  </si>
  <si>
    <t>30-09-1983</t>
  </si>
  <si>
    <t>DESA PALIAT RT.01 NO.32 KEC.KELUA</t>
  </si>
  <si>
    <t>085248032642</t>
  </si>
  <si>
    <t>RAHMILA SARI</t>
  </si>
  <si>
    <t>198904072019032012</t>
  </si>
  <si>
    <t>07 - 04 - 1989</t>
  </si>
  <si>
    <t>19841114 201408 2 003</t>
  </si>
  <si>
    <t>14-11-1984</t>
  </si>
  <si>
    <t>DESA BAHUNGIN RT.03</t>
  </si>
  <si>
    <t>081351354660</t>
  </si>
  <si>
    <t>70.13. SDN BANGKILING KEC. BANUA LAWAS</t>
  </si>
  <si>
    <t>H. BAHTARUDIN</t>
  </si>
  <si>
    <t>19680609 198911 1 001</t>
  </si>
  <si>
    <t>09-06-1968</t>
  </si>
  <si>
    <t>131777792</t>
  </si>
  <si>
    <t>E 891509</t>
  </si>
  <si>
    <t>DESA AMPUKUNG .I RW.I KEC. KELUA 71552</t>
  </si>
  <si>
    <t>ALI</t>
  </si>
  <si>
    <t>19601201 198009 1 001</t>
  </si>
  <si>
    <t>01-12-1960</t>
  </si>
  <si>
    <t>130853561</t>
  </si>
  <si>
    <t>C 0410941</t>
  </si>
  <si>
    <t>JL. SEI ANYAR RT.02 DESA SEI ANYAR KEC BANUA LAWAS 71553</t>
  </si>
  <si>
    <t>AHMAD TAUFIK</t>
  </si>
  <si>
    <t>19661218 198804 1 003</t>
  </si>
  <si>
    <t>BELIMBING RAYA</t>
  </si>
  <si>
    <t>18-12-1966</t>
  </si>
  <si>
    <t>131740368</t>
  </si>
  <si>
    <t>G 085563</t>
  </si>
  <si>
    <t>DESA BANUA LAWAS RT.II KEC. BANUA LAWAS 71553</t>
  </si>
  <si>
    <t>KAMARUDDIN</t>
  </si>
  <si>
    <t>19630829 198804 1 001</t>
  </si>
  <si>
    <t>SPG KESENIAN</t>
  </si>
  <si>
    <t>29-08-1963</t>
  </si>
  <si>
    <t>131739618</t>
  </si>
  <si>
    <t>E 693189</t>
  </si>
  <si>
    <t>JL LAP 17 MEI DESA BANUA LAWAS RT 2 KEC BANUA LAWAS</t>
  </si>
  <si>
    <t>PURNOMO</t>
  </si>
  <si>
    <t>19640212 198608 1 008</t>
  </si>
  <si>
    <t>12-02-1964</t>
  </si>
  <si>
    <t>131524976</t>
  </si>
  <si>
    <t>G 085718</t>
  </si>
  <si>
    <t>DES. PALIMBANG SARI RT 02 KEC. AMUNTAI UTARA. HSU</t>
  </si>
  <si>
    <t>ZAINUDDINNOR</t>
  </si>
  <si>
    <t>19720601 200604 1 025</t>
  </si>
  <si>
    <t>01-06-1972</t>
  </si>
  <si>
    <t>540023938</t>
  </si>
  <si>
    <t>Hj. HASNIAH</t>
  </si>
  <si>
    <t>19660316 200701 2 010</t>
  </si>
  <si>
    <t>S1/A.IV PEND. AGAMA</t>
  </si>
  <si>
    <t>16-03-1966</t>
  </si>
  <si>
    <t>540027103</t>
  </si>
  <si>
    <t>ASNAWATI ULPAH</t>
  </si>
  <si>
    <t>19670829 199403 2 006</t>
  </si>
  <si>
    <t>132078974</t>
  </si>
  <si>
    <t>E 202034</t>
  </si>
  <si>
    <t>DESA SEI DURIAN RT 2 KEC BANUA LAWAS</t>
  </si>
  <si>
    <t>RISNAWATI</t>
  </si>
  <si>
    <t>19840324 200604 2 008</t>
  </si>
  <si>
    <t>24-03-1984</t>
  </si>
  <si>
    <t>540019550</t>
  </si>
  <si>
    <t>JL.JARO BAWAH RT.01 JARO</t>
  </si>
  <si>
    <t>081349050565</t>
  </si>
  <si>
    <t>70.14. SDN KUALA PERAK KEC. BANUA LAWAS</t>
  </si>
  <si>
    <t>19601129 198009 1 001</t>
  </si>
  <si>
    <t>29-11-1960</t>
  </si>
  <si>
    <t>130853560</t>
  </si>
  <si>
    <t>C 0410942</t>
  </si>
  <si>
    <t>DESA SEI DURIAN RT.06 KECAMATAN BANUA LAWAS 71553</t>
  </si>
  <si>
    <t>H NASRULLAH</t>
  </si>
  <si>
    <t>19591209 198112 1 007</t>
  </si>
  <si>
    <t>131101139</t>
  </si>
  <si>
    <t>D 126967</t>
  </si>
  <si>
    <t>SEI RUKAM I RT.III KEC. PUGAAN</t>
  </si>
  <si>
    <t>SUJIATI .</t>
  </si>
  <si>
    <t>19610103 198503 2 005</t>
  </si>
  <si>
    <t>03-01-1961</t>
  </si>
  <si>
    <t>131339439</t>
  </si>
  <si>
    <t>D389366</t>
  </si>
  <si>
    <t>TAPUS LUAR DESA DATU KUNING HSU</t>
  </si>
  <si>
    <t>19620613 198503 1 017</t>
  </si>
  <si>
    <t>131379641</t>
  </si>
  <si>
    <t>D 427548</t>
  </si>
  <si>
    <t>DESA PADANG LUAR AMUNTAI UTARA RT 5</t>
  </si>
  <si>
    <t>Hj. SITI MASYITAH</t>
  </si>
  <si>
    <t>19721229 199310 2 001</t>
  </si>
  <si>
    <t>29-12-1972</t>
  </si>
  <si>
    <t>132032917</t>
  </si>
  <si>
    <t>G 157994</t>
  </si>
  <si>
    <t>JL. A. YANI RT.02  PUGAAN</t>
  </si>
  <si>
    <t>081348552592</t>
  </si>
  <si>
    <t>H ABIDIN</t>
  </si>
  <si>
    <t>19650403 198608 1 001</t>
  </si>
  <si>
    <t>SPG IPA-MATEMATIKA</t>
  </si>
  <si>
    <t>03-04-1965</t>
  </si>
  <si>
    <t>131525423</t>
  </si>
  <si>
    <t>E 358056</t>
  </si>
  <si>
    <t>DESA PUGAAN RT 3 KEC PUGAAN</t>
  </si>
  <si>
    <t>MUHAMMAD HIDAYATURRAHMAN</t>
  </si>
  <si>
    <t>199306022019031013</t>
  </si>
  <si>
    <t>02 - 06 - 1993</t>
  </si>
  <si>
    <t>Hj. RUSMAH</t>
  </si>
  <si>
    <t>19660814 198804 2 001</t>
  </si>
  <si>
    <t>GURU KELAS MIN SEI DURIAN</t>
  </si>
  <si>
    <t>14-08-1966</t>
  </si>
  <si>
    <t>131739682</t>
  </si>
  <si>
    <t>E 600283</t>
  </si>
  <si>
    <t>70.15. SDN BATANG BANYU KEC. BANUA LAWAS</t>
  </si>
  <si>
    <t>H. ALI</t>
  </si>
  <si>
    <t>19600823 198305 1 002</t>
  </si>
  <si>
    <t>23-08-1960</t>
  </si>
  <si>
    <t>131205106</t>
  </si>
  <si>
    <t>D 455025</t>
  </si>
  <si>
    <t>DESA BANUA LAWAS RT I KEC BANUA LAWAS</t>
  </si>
  <si>
    <t>R</t>
  </si>
  <si>
    <t>YANTO</t>
  </si>
  <si>
    <t>19640410 198503 1 016</t>
  </si>
  <si>
    <t>131339887</t>
  </si>
  <si>
    <t>J 068684</t>
  </si>
  <si>
    <t>DESA BANUA LAWAS RT.I KAB. TABALONG 71553</t>
  </si>
  <si>
    <t>19600314 198305 1 007</t>
  </si>
  <si>
    <t>14-03-1960</t>
  </si>
  <si>
    <t>131246623</t>
  </si>
  <si>
    <t>D 383457</t>
  </si>
  <si>
    <t>DESA SEI WANGI BENUA RANTAU RT.1 KEC. BANUA LAWAS 71553</t>
  </si>
  <si>
    <t>KHAIRIL ANWAR</t>
  </si>
  <si>
    <t>19610607 198305 1 007</t>
  </si>
  <si>
    <t>131205086</t>
  </si>
  <si>
    <t>D 382736</t>
  </si>
  <si>
    <t>JL CANDI AGUNG RT 01 RW.01 NO 33 DESA PALIWARA KEC AMUNTAI TENGAH HSU 71418</t>
  </si>
  <si>
    <t>YUDI AYANI</t>
  </si>
  <si>
    <t>19780817 200312 1 010</t>
  </si>
  <si>
    <t>17-08-1978</t>
  </si>
  <si>
    <t>540014124</t>
  </si>
  <si>
    <t>M 064374</t>
  </si>
  <si>
    <t>DESA BAYUR RT.II RW.I. KEC. AMUNTAI UTARA HSU 71471</t>
  </si>
  <si>
    <t>HIDAYATULLAH</t>
  </si>
  <si>
    <t>19750322 200312 1 006</t>
  </si>
  <si>
    <t>540014150</t>
  </si>
  <si>
    <t>M.009400</t>
  </si>
  <si>
    <t>JL BINTARA RT V RW II 71455</t>
  </si>
  <si>
    <t>NETTE HERAWATI</t>
  </si>
  <si>
    <t>19640203 200604 2 005</t>
  </si>
  <si>
    <t>540022576</t>
  </si>
  <si>
    <t>SEI DURIAN RT.06. KEC. BANUA LAWAS 71553</t>
  </si>
  <si>
    <t>70.16. SDN TELAGA RAYA KEC. BANUA LAWAS</t>
  </si>
  <si>
    <t>H. IDRUS</t>
  </si>
  <si>
    <t>19671106 199903 1 005</t>
  </si>
  <si>
    <t>TUNGKAL IV DESA</t>
  </si>
  <si>
    <t>06-11-1967</t>
  </si>
  <si>
    <t>132235779</t>
  </si>
  <si>
    <t>L 028072</t>
  </si>
  <si>
    <t>BANGKILING RAYA</t>
  </si>
  <si>
    <t>YUNANI</t>
  </si>
  <si>
    <t>19600304 199110 1 001</t>
  </si>
  <si>
    <t>04-03-1960</t>
  </si>
  <si>
    <t>131969504</t>
  </si>
  <si>
    <t>J 066412</t>
  </si>
  <si>
    <t>DESA BANUA RANTAU KEC. BANUA LAWAS 71553</t>
  </si>
  <si>
    <t>TAJUDIN NOOR</t>
  </si>
  <si>
    <t>19610310 198406 1 001</t>
  </si>
  <si>
    <t>10-03-1961</t>
  </si>
  <si>
    <t>131205607</t>
  </si>
  <si>
    <t>D 301690</t>
  </si>
  <si>
    <t>DESA BANUA LAWAS RT.I KEC. BANUA LAWAS 71553</t>
  </si>
  <si>
    <t>H NORBANI</t>
  </si>
  <si>
    <t>19700810 199703 1 009</t>
  </si>
  <si>
    <t>ILMU ADMINISTRASI NEGARA</t>
  </si>
  <si>
    <t>10-08-1970</t>
  </si>
  <si>
    <t>132175850</t>
  </si>
  <si>
    <t>DESA SEI ANYAR KEC. BANUA LAWAS 71553</t>
  </si>
  <si>
    <t>RAJUDIN</t>
  </si>
  <si>
    <t>19660427 200701 1 014</t>
  </si>
  <si>
    <t>D-II/A-II GPAI SD/MI</t>
  </si>
  <si>
    <t>27-04-1966</t>
  </si>
  <si>
    <t>540027138</t>
  </si>
  <si>
    <t>PATURRAHMAN</t>
  </si>
  <si>
    <t>198605012019031010</t>
  </si>
  <si>
    <t>01 - 05 - 1986</t>
  </si>
  <si>
    <t>71.01. SDN 1.2 PANGELAK KEC. UPAU</t>
  </si>
  <si>
    <t>SRI DWIARTI</t>
  </si>
  <si>
    <t>19650101 198608 2 005</t>
  </si>
  <si>
    <t>MANGKUPUM</t>
  </si>
  <si>
    <t>131525012</t>
  </si>
  <si>
    <t>E 437948</t>
  </si>
  <si>
    <t>DESA PANGELAK RT 4 RW 2 KEC UPAU</t>
  </si>
  <si>
    <t>ELINATI</t>
  </si>
  <si>
    <t>19631210 198509 2 003</t>
  </si>
  <si>
    <t>10-12-1963</t>
  </si>
  <si>
    <t>131448534</t>
  </si>
  <si>
    <t>D 451622</t>
  </si>
  <si>
    <t>DS PANGELAK RT. 2 RW. 1 KEC UPAU</t>
  </si>
  <si>
    <t>ELIANA</t>
  </si>
  <si>
    <t>19630514 199103 2 005</t>
  </si>
  <si>
    <t>UPAU-TANJUNG</t>
  </si>
  <si>
    <t>131895777</t>
  </si>
  <si>
    <t>G 085896</t>
  </si>
  <si>
    <t>DS PANGELAK KEC UPAU TABALONG</t>
  </si>
  <si>
    <t>IYUMANI</t>
  </si>
  <si>
    <t>19701205 200103 1 002</t>
  </si>
  <si>
    <t>CHRISTINA SRI INDRAWATI</t>
  </si>
  <si>
    <t>19701230 201408 2 001</t>
  </si>
  <si>
    <t>WONOGIRI</t>
  </si>
  <si>
    <t>30-12-1970</t>
  </si>
  <si>
    <t>JL. TANJUNG PUTRI RT.07 PEMBATAAN</t>
  </si>
  <si>
    <t>085248639970</t>
  </si>
  <si>
    <t>HENDRA YUPITA</t>
  </si>
  <si>
    <t>19850111 201408 2 002</t>
  </si>
  <si>
    <t>11-01-1985</t>
  </si>
  <si>
    <t>PANGELAK RT03 UPAU</t>
  </si>
  <si>
    <t>ICAH</t>
  </si>
  <si>
    <t>19650606 201408 2 001</t>
  </si>
  <si>
    <t>06-06-1965</t>
  </si>
  <si>
    <t>DS PANGELAK RT04 UPAU</t>
  </si>
  <si>
    <t>081348391865</t>
  </si>
  <si>
    <t>71.03. SDN SUNGAI RUMBIA KEC. UPAU</t>
  </si>
  <si>
    <t>MULIATI</t>
  </si>
  <si>
    <t>19640905 198509 2 002</t>
  </si>
  <si>
    <t>05-09-1964</t>
  </si>
  <si>
    <t>131448533</t>
  </si>
  <si>
    <t>D  451619</t>
  </si>
  <si>
    <t>DS KINARUM RT 2 KEC UPAU</t>
  </si>
  <si>
    <t>085248218447</t>
  </si>
  <si>
    <t>19830128 200312 2 001</t>
  </si>
  <si>
    <t>28-01-1983</t>
  </si>
  <si>
    <t>540014100</t>
  </si>
  <si>
    <t>M 009449</t>
  </si>
  <si>
    <t>PANGELAK RT. 4 KEC. UPAU</t>
  </si>
  <si>
    <t>MARETA KORPITA</t>
  </si>
  <si>
    <t>19850318 200604 2 006</t>
  </si>
  <si>
    <t>18-03-1985</t>
  </si>
  <si>
    <t>540019545</t>
  </si>
  <si>
    <t>DESA PANGELAK RT. 3 KEC. UPAU</t>
  </si>
  <si>
    <t>MUHAMAD NOR</t>
  </si>
  <si>
    <t>19801209 201001 1 012</t>
  </si>
  <si>
    <t>MAHE SEBERANG</t>
  </si>
  <si>
    <t>09-12-1980</t>
  </si>
  <si>
    <t>HUZIANNOOR</t>
  </si>
  <si>
    <t>199306182019031009</t>
  </si>
  <si>
    <t>18 - 06 - 1993</t>
  </si>
  <si>
    <t>19850307 201101 1 006</t>
  </si>
  <si>
    <t>07-03-1985</t>
  </si>
  <si>
    <t>JL. JEND SUDIRMAN RT.03 NO.30 TANJUNG</t>
  </si>
  <si>
    <t>081348535195</t>
  </si>
  <si>
    <t>71.04. SDN 1 KINARUM KEC. UPAU</t>
  </si>
  <si>
    <t>KURIAN</t>
  </si>
  <si>
    <t>19600303 198509 1 002</t>
  </si>
  <si>
    <t>03-03-1960</t>
  </si>
  <si>
    <t>131448537</t>
  </si>
  <si>
    <t>D  451617</t>
  </si>
  <si>
    <t>DS KINARUM RT II KEC UPAU TABALONG</t>
  </si>
  <si>
    <t>KRESTIAN</t>
  </si>
  <si>
    <t>19600707 198406 1 001</t>
  </si>
  <si>
    <t>07-07-1960</t>
  </si>
  <si>
    <t>131205625</t>
  </si>
  <si>
    <t>D 300328</t>
  </si>
  <si>
    <t>DS KINARUM RT. 03 RW. 2 KEC UPAU</t>
  </si>
  <si>
    <t>081348436134</t>
  </si>
  <si>
    <t>HERLIADI</t>
  </si>
  <si>
    <t>19650923 198608 1 002</t>
  </si>
  <si>
    <t>KANARUM</t>
  </si>
  <si>
    <t>23-09-1965</t>
  </si>
  <si>
    <t>131525022</t>
  </si>
  <si>
    <t>E 331756</t>
  </si>
  <si>
    <t>DS KINARUM RT 3 RW. 2  KEC UPAU</t>
  </si>
  <si>
    <t>SAIDAH MALIKAH</t>
  </si>
  <si>
    <t>19740404 200501 2 018</t>
  </si>
  <si>
    <t>04-04-1974</t>
  </si>
  <si>
    <t>540015021</t>
  </si>
  <si>
    <t>M 098706</t>
  </si>
  <si>
    <t>BONGKANG RT. 2 KEC. HARUAI</t>
  </si>
  <si>
    <t>MOHAMMAD ARIES DWI SANTOSA</t>
  </si>
  <si>
    <t>19890415 201503 1 003</t>
  </si>
  <si>
    <t>01-03-2015</t>
  </si>
  <si>
    <t>15-04-1989</t>
  </si>
  <si>
    <t>DESA BODAG RT.03/RW.01 DUSUN KRAJAN KEC.PANGGUL KAB.TRANGGELEK/JL POROS DESA KINARUM</t>
  </si>
  <si>
    <t>085233931225</t>
  </si>
  <si>
    <t>71.05. SDN 2 KINARUM KEC. UPAU</t>
  </si>
  <si>
    <t>PRA ROSILA</t>
  </si>
  <si>
    <t>19621201 198406 2 005</t>
  </si>
  <si>
    <t>01-12-1962</t>
  </si>
  <si>
    <t>131205626</t>
  </si>
  <si>
    <t>D 348991</t>
  </si>
  <si>
    <t>DS PANGELAK RT. 3 RW. 2 KEC UPAU</t>
  </si>
  <si>
    <t>SAPRI</t>
  </si>
  <si>
    <t>19620405 198306 1 001</t>
  </si>
  <si>
    <t>05-04-1962</t>
  </si>
  <si>
    <t>131205427</t>
  </si>
  <si>
    <t>D 455051</t>
  </si>
  <si>
    <t>DS KINARUNG RT 2 KEC UPAU</t>
  </si>
  <si>
    <t>SUJITO</t>
  </si>
  <si>
    <t>19810312 201101 1 004</t>
  </si>
  <si>
    <t>12-03-1981</t>
  </si>
  <si>
    <t>DESA PALAPI RT.07 KEC. MUARA UYA</t>
  </si>
  <si>
    <t>081348292859</t>
  </si>
  <si>
    <t>19830205 200604 2 019</t>
  </si>
  <si>
    <t>MARINDI II</t>
  </si>
  <si>
    <t>05-02-1983</t>
  </si>
  <si>
    <t>540023090</t>
  </si>
  <si>
    <t>DESA MARINDI RT 3 RW 2 KEC HARUAI</t>
  </si>
  <si>
    <t>081349460381</t>
  </si>
  <si>
    <t>MUHAMMAD RICKY NOVEDA</t>
  </si>
  <si>
    <t>199311242019031010</t>
  </si>
  <si>
    <t>24 - 11 - 1993</t>
  </si>
  <si>
    <t>MUHAMMAD FITRI REDHANI</t>
  </si>
  <si>
    <t>198905072019031007</t>
  </si>
  <si>
    <t>07 - 05 - 1989</t>
  </si>
  <si>
    <t>MOKHTAR YAHYA</t>
  </si>
  <si>
    <t>19681120 200501 1 005</t>
  </si>
  <si>
    <t>20-11-1968</t>
  </si>
  <si>
    <t>540015006</t>
  </si>
  <si>
    <t>M 098284</t>
  </si>
  <si>
    <t>AGUNG RT 2 DESA SUPUT KEC HARUAI</t>
  </si>
  <si>
    <t>71.06. SDN 1 MASINGAI I KEC. UPAU</t>
  </si>
  <si>
    <t>H KURNAIN</t>
  </si>
  <si>
    <t>19640818 198509 1 002</t>
  </si>
  <si>
    <t>18-08-1964</t>
  </si>
  <si>
    <t>131448536</t>
  </si>
  <si>
    <t>D  451608</t>
  </si>
  <si>
    <t>DS BILAS RT 2 RT. 1 KEC UPAU</t>
  </si>
  <si>
    <t>Hj. NUR KHASANAH</t>
  </si>
  <si>
    <t>19660201 198509 2 001</t>
  </si>
  <si>
    <t>01-02-1966</t>
  </si>
  <si>
    <t>131448487</t>
  </si>
  <si>
    <t>D  443285</t>
  </si>
  <si>
    <t>JL. POROS RT. 14 RW. 4 DESA MASINGAI I KEC UPAU</t>
  </si>
  <si>
    <t>085651072992</t>
  </si>
  <si>
    <t>HJ. RINANTI</t>
  </si>
  <si>
    <t>19650210 198804 2 003</t>
  </si>
  <si>
    <t>10-02-1965</t>
  </si>
  <si>
    <t>131739633</t>
  </si>
  <si>
    <t>E 694145</t>
  </si>
  <si>
    <t>DS MASINGAI II RT 10 RW III KEC UPAU</t>
  </si>
  <si>
    <t>05262701005</t>
  </si>
  <si>
    <t>SRI HADIYATIHARI</t>
  </si>
  <si>
    <t>19711109 199303 2 004</t>
  </si>
  <si>
    <t>SEWON</t>
  </si>
  <si>
    <t>09-11-1971</t>
  </si>
  <si>
    <t>132032524</t>
  </si>
  <si>
    <t>G 181879</t>
  </si>
  <si>
    <t>DESA MASINGAI I RT. 7 RW. 3 KECAMATAN UPAU</t>
  </si>
  <si>
    <t>TIUR MAULI</t>
  </si>
  <si>
    <t>19610404 198908 2 001</t>
  </si>
  <si>
    <t>DURI</t>
  </si>
  <si>
    <t>131826516</t>
  </si>
  <si>
    <t>F 162251</t>
  </si>
  <si>
    <t>DESA KEMBANG KUNING RT 03 KEC HARUAI</t>
  </si>
  <si>
    <t>FAHRIYADI</t>
  </si>
  <si>
    <t>, S.Pd</t>
  </si>
  <si>
    <t>19900320 201503 1 008</t>
  </si>
  <si>
    <t>20-03-1990</t>
  </si>
  <si>
    <t>DESA LUNJUK RT.01 RW.01 KEC.BATANG ALAI SELATAN</t>
  </si>
  <si>
    <t>085386122424</t>
  </si>
  <si>
    <t>HENI PURWANTI</t>
  </si>
  <si>
    <t>19820323 201408 2 002</t>
  </si>
  <si>
    <t>23-03-1982</t>
  </si>
  <si>
    <t>MASINGAI RT02 UPAU</t>
  </si>
  <si>
    <t>081351258682</t>
  </si>
  <si>
    <t>71.07. SDN 1 MASINGAI II KEC. UPAU</t>
  </si>
  <si>
    <t>SADIMAN</t>
  </si>
  <si>
    <t>19651114 198509 1 001</t>
  </si>
  <si>
    <t>14-11-1965</t>
  </si>
  <si>
    <t>131448547</t>
  </si>
  <si>
    <t>D  429094</t>
  </si>
  <si>
    <t>DESA MASINGAI I RT. 7 RW. 3 KEC UPAU</t>
  </si>
  <si>
    <t>085248732292</t>
  </si>
  <si>
    <t>TAMSI</t>
  </si>
  <si>
    <t>19670715 199403 1 009</t>
  </si>
  <si>
    <t>MARON KAB BLITAR</t>
  </si>
  <si>
    <t>15-07-1967</t>
  </si>
  <si>
    <t>132078978</t>
  </si>
  <si>
    <t>J 018473</t>
  </si>
  <si>
    <t>MASINGAI II RT 15 RW 4 NO 460 UPAU TABALONG</t>
  </si>
  <si>
    <t>19740410 199605 2 001</t>
  </si>
  <si>
    <t>10-04-1974</t>
  </si>
  <si>
    <t>132152829</t>
  </si>
  <si>
    <t>G 452821</t>
  </si>
  <si>
    <t>71.08. SDN 2 MASINGAI II. KEC. UPAU</t>
  </si>
  <si>
    <t>SAMSURATINAH</t>
  </si>
  <si>
    <t>19641128 198305 2 001</t>
  </si>
  <si>
    <t>28-11-1964</t>
  </si>
  <si>
    <t>131205174</t>
  </si>
  <si>
    <t>D 382735</t>
  </si>
  <si>
    <t>JL POROS RT IV DS MASINGAI KEC UPAU</t>
  </si>
  <si>
    <t>19650401 198608 1 003</t>
  </si>
  <si>
    <t>01-04-1965</t>
  </si>
  <si>
    <t>131525028</t>
  </si>
  <si>
    <t>E 173352</t>
  </si>
  <si>
    <t>DS MASINGAI II RT 4 KEC UPAU</t>
  </si>
  <si>
    <t>FITRI APRILIAWATI</t>
  </si>
  <si>
    <t>199204082019032027</t>
  </si>
  <si>
    <t>08 - 04 - 1992</t>
  </si>
  <si>
    <t>, A.Ma.Pd.SD</t>
  </si>
  <si>
    <t>19740110 201408 1 001</t>
  </si>
  <si>
    <t>DESA MASINGAI II RT.11 KEC.UPAU</t>
  </si>
  <si>
    <t>081348125549</t>
  </si>
  <si>
    <t>71.09. SDN BILAS KEC. UPAU</t>
  </si>
  <si>
    <t>MUSLIM</t>
  </si>
  <si>
    <t>19660102 198509 1 001</t>
  </si>
  <si>
    <t>131448670</t>
  </si>
  <si>
    <t>D  451621</t>
  </si>
  <si>
    <t>DS BILAS RT. 3 RW. 2 KEC UPAU</t>
  </si>
  <si>
    <t>Hj. RAMLAH</t>
  </si>
  <si>
    <t>19671127 198804 2 001</t>
  </si>
  <si>
    <t>27-11-1967</t>
  </si>
  <si>
    <t>131739651</t>
  </si>
  <si>
    <t>G  085528</t>
  </si>
  <si>
    <t>DS BILAS RT 2 RW. 1 KEC UPAU</t>
  </si>
  <si>
    <t>Hj. MARDIKAYAH</t>
  </si>
  <si>
    <t>19721223 200312 2 005</t>
  </si>
  <si>
    <t>23-12-1972</t>
  </si>
  <si>
    <t>540014156</t>
  </si>
  <si>
    <t>M 043353</t>
  </si>
  <si>
    <t>DS BILAS RT 2 KEC UPAU</t>
  </si>
  <si>
    <t>KARNIATI</t>
  </si>
  <si>
    <t>19871203 201001 2 014</t>
  </si>
  <si>
    <t>03-12-1987</t>
  </si>
  <si>
    <t>MARLINA SANTI</t>
  </si>
  <si>
    <t>19840204 201408 2 003</t>
  </si>
  <si>
    <t>04-02-1984</t>
  </si>
  <si>
    <t>BILAS RT.03 KEC UPAU</t>
  </si>
  <si>
    <t>BASTIAH, SPd</t>
  </si>
  <si>
    <t>19810828 201408 2 005</t>
  </si>
  <si>
    <t>28-08-1981</t>
  </si>
  <si>
    <t>BILAS RT.02 KEC.UPAU</t>
  </si>
  <si>
    <t>72.01. SDN 1 PULAU KU'U KEC. MUARA UYA</t>
  </si>
  <si>
    <t>H. RAMBAT</t>
  </si>
  <si>
    <t>S.Pd, MM</t>
  </si>
  <si>
    <t>19670825 198804 1 001</t>
  </si>
  <si>
    <t>04-09-2006</t>
  </si>
  <si>
    <t>25-08-1967</t>
  </si>
  <si>
    <t>131739673</t>
  </si>
  <si>
    <t>E 610880</t>
  </si>
  <si>
    <t>M M SRI NASTITI</t>
  </si>
  <si>
    <t>19630604 198804 2 003</t>
  </si>
  <si>
    <t>131739681</t>
  </si>
  <si>
    <t>E 693197</t>
  </si>
  <si>
    <t>DESA UWIE RT 1 KEC MUARA UYA</t>
  </si>
  <si>
    <t>NURUL PUSPA DEWI</t>
  </si>
  <si>
    <t>19670105 198804 2 001</t>
  </si>
  <si>
    <t>131739678</t>
  </si>
  <si>
    <t>E 601135</t>
  </si>
  <si>
    <t>DESA MUARA UYA RT 3 KEC MUARA UYA</t>
  </si>
  <si>
    <t>BANI</t>
  </si>
  <si>
    <t>19681231 199310 1 007</t>
  </si>
  <si>
    <t>132032887</t>
  </si>
  <si>
    <t>G 132504</t>
  </si>
  <si>
    <t>JL BANGKAR DESA PULAU KUU RT 7 KEC MUARA UYA</t>
  </si>
  <si>
    <t>08134944867</t>
  </si>
  <si>
    <t>AHMAD BAEHAQI</t>
  </si>
  <si>
    <t>19680429 199506 1 001</t>
  </si>
  <si>
    <t>29-04-1968</t>
  </si>
  <si>
    <t>132112719</t>
  </si>
  <si>
    <t>G325101</t>
  </si>
  <si>
    <t>BANGKAR RT 01 MUARA UYA TABALONG 71573</t>
  </si>
  <si>
    <t>BAHRUL AZMI</t>
  </si>
  <si>
    <t>19790818 200312 1 006</t>
  </si>
  <si>
    <t>01-03-2011</t>
  </si>
  <si>
    <t>SIMPANG EMPAT</t>
  </si>
  <si>
    <t>18-08-1979</t>
  </si>
  <si>
    <t>540014153</t>
  </si>
  <si>
    <t>M 042996</t>
  </si>
  <si>
    <t>JL TIARA RT IV BINJAI MUARA UYA 71573</t>
  </si>
  <si>
    <t>HUSNI TAMRIN</t>
  </si>
  <si>
    <t>19800420 200312 1 007</t>
  </si>
  <si>
    <t>SIMPANG TIGA</t>
  </si>
  <si>
    <t>20-04-1980</t>
  </si>
  <si>
    <t>540014158</t>
  </si>
  <si>
    <t>M 099456</t>
  </si>
  <si>
    <t>MASINGAI II RT. 02 RW. 1 KEC. UPAU</t>
  </si>
  <si>
    <t>081351001592</t>
  </si>
  <si>
    <t>ERMA LUSIANA</t>
  </si>
  <si>
    <t>19830728 200904 2 002</t>
  </si>
  <si>
    <t>14-03-2012</t>
  </si>
  <si>
    <t>PENDIDIKAN GURU SEKOLAH DASAR I/MI</t>
  </si>
  <si>
    <t>PULAU KU'U</t>
  </si>
  <si>
    <t>28-07-1983</t>
  </si>
  <si>
    <t>JL.MESJID RT.05 KEC. MUARA UYA</t>
  </si>
  <si>
    <t>05262030143 / 085251027500</t>
  </si>
  <si>
    <t>Hj. NURBASIAH</t>
  </si>
  <si>
    <t>19690323 200701 2 025</t>
  </si>
  <si>
    <t>23-03-1969</t>
  </si>
  <si>
    <t>540027073</t>
  </si>
  <si>
    <t>IDA WAHYUNI</t>
  </si>
  <si>
    <t>19870217 201101 2 010</t>
  </si>
  <si>
    <t>17-02-1987</t>
  </si>
  <si>
    <t>JL.BANGKAR NO. 85 RT.01 MUARA UYA</t>
  </si>
  <si>
    <t>085248929695</t>
  </si>
  <si>
    <t>ASRI FATIMAH</t>
  </si>
  <si>
    <t>19890511 201402 2 002</t>
  </si>
  <si>
    <t>11-05-1989</t>
  </si>
  <si>
    <t>PIANANG DS NAMUN RT 006</t>
  </si>
  <si>
    <t>085348335013</t>
  </si>
  <si>
    <t>SRI NINGSIH</t>
  </si>
  <si>
    <t>19860105 201408 2 003</t>
  </si>
  <si>
    <t>05-01-1986</t>
  </si>
  <si>
    <t>DS UWIE RT03</t>
  </si>
  <si>
    <t>085248226722</t>
  </si>
  <si>
    <t>72.02. SDN 2 PULAU KU'U KEC. MUARA UYA</t>
  </si>
  <si>
    <t>NOOR EFFANSYAH</t>
  </si>
  <si>
    <t>19640609 198305 1 001</t>
  </si>
  <si>
    <t>09-06-1964</t>
  </si>
  <si>
    <t>131205099</t>
  </si>
  <si>
    <t>D 382466</t>
  </si>
  <si>
    <t>DESA MUARA UYA RT 07 MUARA UYA TABALONG 71573</t>
  </si>
  <si>
    <t>Hj. SITI ROHANAH</t>
  </si>
  <si>
    <t>19680416 198804 2 001</t>
  </si>
  <si>
    <t>F 162252</t>
  </si>
  <si>
    <t>DESA MUARA UYA RT 01 KEC MUARA UYA</t>
  </si>
  <si>
    <t>081347460225</t>
  </si>
  <si>
    <t>ARMILAH TURAHMI</t>
  </si>
  <si>
    <t>19800903 200903 2 004</t>
  </si>
  <si>
    <t>Pindahan dari Pemkab Tanah Laut, TMT 01-05-2014 (No SK : 824.3/070/Si.2-BKD/2014 tgl. 03-04-2014)</t>
  </si>
  <si>
    <t>19831101 201101 1 013</t>
  </si>
  <si>
    <t>01-11-1983</t>
  </si>
  <si>
    <t>JL. KEMBANG KUNING RT.02RW.02 HARUAI</t>
  </si>
  <si>
    <t>085248102071</t>
  </si>
  <si>
    <t>SYAIFULLAH</t>
  </si>
  <si>
    <t>19840310 201408 1 001</t>
  </si>
  <si>
    <t>10-03-1984</t>
  </si>
  <si>
    <t>DS MUARA UYA RT08</t>
  </si>
  <si>
    <t>082253157777</t>
  </si>
  <si>
    <t>IBNU RASYID</t>
  </si>
  <si>
    <t>19860606 201903 1 014</t>
  </si>
  <si>
    <t>PASER</t>
  </si>
  <si>
    <t>06 - 06 - 1986</t>
  </si>
  <si>
    <t>S. Ag., S.Pd.I</t>
  </si>
  <si>
    <t>19641030 200801 1 001</t>
  </si>
  <si>
    <t>SANGKULIRANG</t>
  </si>
  <si>
    <t>30-10-1964</t>
  </si>
  <si>
    <t>540032572</t>
  </si>
  <si>
    <t>DESA UWIE RT.01 KEC. MUARA UYA</t>
  </si>
  <si>
    <t>081349333409</t>
  </si>
  <si>
    <t>72.03. SDN 1 UWIE KEC. MUARA UYA</t>
  </si>
  <si>
    <t>TRI WIDAYATI</t>
  </si>
  <si>
    <t>19660109 198608 2 001</t>
  </si>
  <si>
    <t>09-01-1966</t>
  </si>
  <si>
    <t>131525008</t>
  </si>
  <si>
    <t>E 331758</t>
  </si>
  <si>
    <t>TRANS PIR BALOUN DESA UWIE KEC MUARA UYA</t>
  </si>
  <si>
    <t>SITI BAIKUNIYAH</t>
  </si>
  <si>
    <t>19730517 199506 2 001</t>
  </si>
  <si>
    <t>KAB SEMARANG</t>
  </si>
  <si>
    <t>17-05-1973</t>
  </si>
  <si>
    <t>132112654</t>
  </si>
  <si>
    <t>J 016697</t>
  </si>
  <si>
    <t>DESA SIMPUNG LAYUNG RT 10 RW 3  KEC MUARA UYA</t>
  </si>
  <si>
    <t>NOR KAYATI</t>
  </si>
  <si>
    <t>19851019 201408 2 001</t>
  </si>
  <si>
    <t>19-10-1985</t>
  </si>
  <si>
    <t>DS SIMPUNG LAYUNG M UYA</t>
  </si>
  <si>
    <t>NURI DWI ASTUTI</t>
  </si>
  <si>
    <t>19890905 200904 2 001</t>
  </si>
  <si>
    <t>05-09-1989</t>
  </si>
  <si>
    <t>RIBANG 1 RT.04 RW.01 KEC. MUARA UYA</t>
  </si>
  <si>
    <t>085226053233</t>
  </si>
  <si>
    <t>72.04. SDN 2 UWIE KEC. MUARA UYA</t>
  </si>
  <si>
    <t>SUPRIYANTO</t>
  </si>
  <si>
    <t>19640812 198509 1 002</t>
  </si>
  <si>
    <t>HARGO MULYO</t>
  </si>
  <si>
    <t>12-08-1964</t>
  </si>
  <si>
    <t>131448539</t>
  </si>
  <si>
    <t>E  035303</t>
  </si>
  <si>
    <t>BALUUN DESA UWIE RT 6 RW 3 KEC MUARA UYA</t>
  </si>
  <si>
    <t>NOORLIANA</t>
  </si>
  <si>
    <t>19800415 201101 2 006</t>
  </si>
  <si>
    <t>NYALI DESA UWIE</t>
  </si>
  <si>
    <t>15-04-1980</t>
  </si>
  <si>
    <t>JL. NYALI DESA UWIE RT.16 KEC. MUARA UYA</t>
  </si>
  <si>
    <t>085247722928</t>
  </si>
  <si>
    <t>FAHRIANSYAH</t>
  </si>
  <si>
    <t>19630304 200701 1 011</t>
  </si>
  <si>
    <t>JATUH</t>
  </si>
  <si>
    <t>04-03-1963</t>
  </si>
  <si>
    <t>540029562</t>
  </si>
  <si>
    <t>RIDHA RAHMINI</t>
  </si>
  <si>
    <t>199205102019032018</t>
  </si>
  <si>
    <t>10 - 05 - 1992</t>
  </si>
  <si>
    <t>MUHAMMAD KHUMAIDI</t>
  </si>
  <si>
    <t>199401062019031008</t>
  </si>
  <si>
    <t>06 - 01 - 1994</t>
  </si>
  <si>
    <t>KHOTIBUL IMAM</t>
  </si>
  <si>
    <t>19860424 201503 1 003</t>
  </si>
  <si>
    <t>LAMONGAN</t>
  </si>
  <si>
    <t>24-04-1986</t>
  </si>
  <si>
    <t>DESA CENTINI RT.01 RW.07 KEC.LAREN LAMONGAN 62262/KOMP. BTD BLOK F NO. 1</t>
  </si>
  <si>
    <t>081357182572</t>
  </si>
  <si>
    <t>72.05. SDN SANTU'UN KEC. MUARA UYA</t>
  </si>
  <si>
    <t>H. RAJUDDIN</t>
  </si>
  <si>
    <t>19650720 198608 1 003</t>
  </si>
  <si>
    <t>20-07-1965</t>
  </si>
  <si>
    <t>131525023</t>
  </si>
  <si>
    <t>E 358088</t>
  </si>
  <si>
    <t>JL NASIONAL RT 03 MUARA UYA 71573</t>
  </si>
  <si>
    <t>YUSFATNOR</t>
  </si>
  <si>
    <t>19640612 198509 1 002</t>
  </si>
  <si>
    <t>131448666</t>
  </si>
  <si>
    <t>D  451605</t>
  </si>
  <si>
    <t>DESA LUMBANG RT 02 KEC MUARA UYA</t>
  </si>
  <si>
    <t>085249324775</t>
  </si>
  <si>
    <t>SYAFRUDDIN</t>
  </si>
  <si>
    <t>19640912 199403 1 005</t>
  </si>
  <si>
    <t>132078986</t>
  </si>
  <si>
    <t>G 123614</t>
  </si>
  <si>
    <t>DS MUARA UYA RT IV NO 114 KEC MUARAUYA KAB TABALON</t>
  </si>
  <si>
    <t>KORIK'AH</t>
  </si>
  <si>
    <t>19810710 201101 2 006</t>
  </si>
  <si>
    <t>10-07-1981</t>
  </si>
  <si>
    <t>DESA SANTUUN KEC. MUARA UYA</t>
  </si>
  <si>
    <t>ENI MUTMAINAH</t>
  </si>
  <si>
    <t>19730820 200604 2 010</t>
  </si>
  <si>
    <t>20-08-1973</t>
  </si>
  <si>
    <t>540024329</t>
  </si>
  <si>
    <t>NORMISBAH</t>
  </si>
  <si>
    <t>19650110 200701 2 014</t>
  </si>
  <si>
    <t>MUARA JAWA</t>
  </si>
  <si>
    <t>540027086</t>
  </si>
  <si>
    <t>NANA FITRIANI</t>
  </si>
  <si>
    <t>19720813 200604 2 013</t>
  </si>
  <si>
    <t>13-08-1972</t>
  </si>
  <si>
    <t>540023946</t>
  </si>
  <si>
    <t>HAMBIT</t>
  </si>
  <si>
    <t>19790421 201408 2 003</t>
  </si>
  <si>
    <t>21-04-1979</t>
  </si>
  <si>
    <t>PSR M UYA RT10</t>
  </si>
  <si>
    <t>085249458547</t>
  </si>
  <si>
    <t>FAHMI ANSHARI</t>
  </si>
  <si>
    <t>199210092019031009</t>
  </si>
  <si>
    <t>09 - 10 - 1992</t>
  </si>
  <si>
    <t>ROHANA</t>
  </si>
  <si>
    <t>19801001 201408 2 004</t>
  </si>
  <si>
    <t>01-10-1980</t>
  </si>
  <si>
    <t>DS SANTUUN RT03</t>
  </si>
  <si>
    <t>085248404568</t>
  </si>
  <si>
    <t>72.06. SDN 1 BINJAI KEC. MUARA UYA</t>
  </si>
  <si>
    <t>SYAHRIMAN</t>
  </si>
  <si>
    <t>19691125 199403 1 010</t>
  </si>
  <si>
    <t>25-11-1969</t>
  </si>
  <si>
    <t>132096636</t>
  </si>
  <si>
    <t>K 046075</t>
  </si>
  <si>
    <t>DESA SIMPUNG LAYUNG RT.1 KEC. MUARA UYA 71573</t>
  </si>
  <si>
    <t>ABIDILLAH</t>
  </si>
  <si>
    <t>19670720 199803 1 007</t>
  </si>
  <si>
    <t>132211875</t>
  </si>
  <si>
    <t>J 062999</t>
  </si>
  <si>
    <t>DS BINJAI RT 2 KEC MUARA UYA</t>
  </si>
  <si>
    <t>PARHADI</t>
  </si>
  <si>
    <t>198707262019031009</t>
  </si>
  <si>
    <t>26 - 07 - 1987</t>
  </si>
  <si>
    <t>SULILO</t>
  </si>
  <si>
    <t>19710807 200501 1 011</t>
  </si>
  <si>
    <t>07-08-1971</t>
  </si>
  <si>
    <t>540014988</t>
  </si>
  <si>
    <t>M 098286</t>
  </si>
  <si>
    <t>RT 8 RW 3 DESA SIMPUNG LAYUNG  KEC MUARA UYA</t>
  </si>
  <si>
    <t>72.07. SDN 2 BINJAI KEC. MUARA UYA</t>
  </si>
  <si>
    <t>19670305 200103 1 002</t>
  </si>
  <si>
    <t>132293663</t>
  </si>
  <si>
    <t>K.006386</t>
  </si>
  <si>
    <t>JL TIARA RT IV DESA BINJAI KEC  71573 MUARA UYA</t>
  </si>
  <si>
    <t>FATHIMAH</t>
  </si>
  <si>
    <t>19651110 199302 2 002</t>
  </si>
  <si>
    <t>KALIMANTAN SELATAN</t>
  </si>
  <si>
    <t>132044614</t>
  </si>
  <si>
    <t>K 045628</t>
  </si>
  <si>
    <t>JL TIARA RT 04 RW 02 BINJAI MUARA UYA 71573</t>
  </si>
  <si>
    <t>BAYU DWI KISWORO</t>
  </si>
  <si>
    <t>19890216 201402 1 001</t>
  </si>
  <si>
    <t>16-02-1989</t>
  </si>
  <si>
    <t>BELIM KAWIN</t>
  </si>
  <si>
    <t>JL MABAI RT.003 SIMPUNG LAYUNG MUARA UYA</t>
  </si>
  <si>
    <t>085226143149</t>
  </si>
  <si>
    <t>MUHAROM</t>
  </si>
  <si>
    <t>198807162019031012</t>
  </si>
  <si>
    <t>16 - 07 - 1988</t>
  </si>
  <si>
    <t>ADI RAHMANI</t>
  </si>
  <si>
    <t>198502092019031005</t>
  </si>
  <si>
    <t>09 - 02 - 1985</t>
  </si>
  <si>
    <t>72.08. SDN SALIKUNG KEC. MUARA UYA</t>
  </si>
  <si>
    <t>H. ANWAR SANUSI</t>
  </si>
  <si>
    <t>19691004 199310 1 002</t>
  </si>
  <si>
    <t>04-10-1969</t>
  </si>
  <si>
    <t>132032409</t>
  </si>
  <si>
    <t>K 007314</t>
  </si>
  <si>
    <t>PALAPI RT VII KEC MUARA UYA</t>
  </si>
  <si>
    <t>ASWIANSYAH</t>
  </si>
  <si>
    <t>19690107 200103 1 002</t>
  </si>
  <si>
    <t>07-01-1969</t>
  </si>
  <si>
    <t>132293655</t>
  </si>
  <si>
    <t>K.046413</t>
  </si>
  <si>
    <t>JL AIP KS TUBUN NO 26 RT 2 RW 1 KEL KANDANGAN UTARA HSS</t>
  </si>
  <si>
    <t>MISERANSYAH</t>
  </si>
  <si>
    <t>19680107 200103 1 002</t>
  </si>
  <si>
    <t>MAHANG</t>
  </si>
  <si>
    <t>07-01-1968</t>
  </si>
  <si>
    <t>132293664</t>
  </si>
  <si>
    <t>K 006340</t>
  </si>
  <si>
    <t>DESA SALINGKUNG KEC MUARA UYA/ MAHANG MT LANDUNG PANDAWAN HAST</t>
  </si>
  <si>
    <t>SYAHRUDDIN</t>
  </si>
  <si>
    <t>19630702 200006 1 001</t>
  </si>
  <si>
    <t>132263717</t>
  </si>
  <si>
    <t>L.028782</t>
  </si>
  <si>
    <t>TELUK DALAM RT 10 DESA MUAYA UYA KEC MUARA UYA</t>
  </si>
  <si>
    <t>NURUDIN WILI</t>
  </si>
  <si>
    <t>19781018 201101 1 001</t>
  </si>
  <si>
    <t>01-01-2011</t>
  </si>
  <si>
    <t>18-10-1978</t>
  </si>
  <si>
    <t>JL. PATMARAGA AMUNTAI</t>
  </si>
  <si>
    <t>081351479942</t>
  </si>
  <si>
    <t>72.09. SDN KUPANG NUNDING KEC. MUARA UYA</t>
  </si>
  <si>
    <t>ZAENURI</t>
  </si>
  <si>
    <t>19660408 198908 1 003</t>
  </si>
  <si>
    <t>131826513</t>
  </si>
  <si>
    <t>E 879007</t>
  </si>
  <si>
    <t>KUPANG NUNDING RT 07 RW 03 MUARA UYA</t>
  </si>
  <si>
    <t>081349556941</t>
  </si>
  <si>
    <t>19630218 198407 1 002</t>
  </si>
  <si>
    <t>18-02-1963</t>
  </si>
  <si>
    <t>131247184</t>
  </si>
  <si>
    <t>D 406423</t>
  </si>
  <si>
    <t>KUPANG NUNDING RT 03 RW 02 MUARA UYA</t>
  </si>
  <si>
    <t>19830325 201101 2 009</t>
  </si>
  <si>
    <t>25-03-1983</t>
  </si>
  <si>
    <t>TANTARINGIN RT.06 KEC. MUARA HARUS</t>
  </si>
  <si>
    <t>085248226433</t>
  </si>
  <si>
    <t>19741001 201408 2 003</t>
  </si>
  <si>
    <t>01-10-1974</t>
  </si>
  <si>
    <t>KUPANG NUNDING RT06 M UYA</t>
  </si>
  <si>
    <t>085249343967</t>
  </si>
  <si>
    <t>FADLILATUL MUNAWARAH</t>
  </si>
  <si>
    <t>19850215 201408 2 003</t>
  </si>
  <si>
    <t>15-02-1985</t>
  </si>
  <si>
    <t>BANGKAR RAYA RT01 M UYA</t>
  </si>
  <si>
    <t>085251134046</t>
  </si>
  <si>
    <t>ANNISA AULIA RAHMI</t>
  </si>
  <si>
    <t>199409142019032020</t>
  </si>
  <si>
    <t>14 - 09 - 1994</t>
  </si>
  <si>
    <t>MUHAMMAD ALI AZHARY RIDHA</t>
  </si>
  <si>
    <t>198605172019031004</t>
  </si>
  <si>
    <t>17 - 05 - 1986</t>
  </si>
  <si>
    <t>NORPARIDI</t>
  </si>
  <si>
    <t>19900530 201503 1 003</t>
  </si>
  <si>
    <t>30-05-1990</t>
  </si>
  <si>
    <t>JL.A.YANI TELANG, BATANG ALAI UTARA HST 71391</t>
  </si>
  <si>
    <t>085751158796</t>
  </si>
  <si>
    <t>72.10. SDN KAMPUNG BARU KEC. MUARA UYA</t>
  </si>
  <si>
    <t>LUCAS DJATMIKO HERI NUGROHO</t>
  </si>
  <si>
    <t>19700115 199303 1 013</t>
  </si>
  <si>
    <t>SAWANGAN MAGELANG</t>
  </si>
  <si>
    <t>15-01-1970</t>
  </si>
  <si>
    <t>132032520</t>
  </si>
  <si>
    <t>G 353480</t>
  </si>
  <si>
    <t>RIBANG I RT.10 RW.02 KEC. MUARA UYA 71573</t>
  </si>
  <si>
    <t>KARTI HAYANG</t>
  </si>
  <si>
    <t>19621103 198401 2 001</t>
  </si>
  <si>
    <t>03-11-1962</t>
  </si>
  <si>
    <t>131207544</t>
  </si>
  <si>
    <t>E 031649</t>
  </si>
  <si>
    <t>MANGKUPUM  RT 3 KEC MUARA UYA</t>
  </si>
  <si>
    <t>NURDIAN NAFARIN</t>
  </si>
  <si>
    <t>19741211 199903 1 002</t>
  </si>
  <si>
    <t>PENJASKES</t>
  </si>
  <si>
    <t>11-12-1974</t>
  </si>
  <si>
    <t>132235817</t>
  </si>
  <si>
    <t>J 064474</t>
  </si>
  <si>
    <t>JL KESUMA BANGSA RT 01 RW 01
BIRAYANG 71381</t>
  </si>
  <si>
    <t>HAMSINAH</t>
  </si>
  <si>
    <t>19790711 201101 2 006</t>
  </si>
  <si>
    <t>11-07-1979</t>
  </si>
  <si>
    <t>MUARA UYA RT.04 KEC. MUARA UYA</t>
  </si>
  <si>
    <t>081351899627</t>
  </si>
  <si>
    <t>NURUL AZIZAH</t>
  </si>
  <si>
    <t>19750404 200312 2 003</t>
  </si>
  <si>
    <t>04-04-1975</t>
  </si>
  <si>
    <t>540014759</t>
  </si>
  <si>
    <t>M 042999</t>
  </si>
  <si>
    <t>JL A. YANI DESA MANGKUPUM KEC MUARA UYA</t>
  </si>
  <si>
    <t>SUDARMI</t>
  </si>
  <si>
    <t>19720303 200604 1 011</t>
  </si>
  <si>
    <t>RANDU</t>
  </si>
  <si>
    <t>03-03-1972</t>
  </si>
  <si>
    <t>540023947</t>
  </si>
  <si>
    <t>19790510 201408 2 003</t>
  </si>
  <si>
    <t>10-05-1979</t>
  </si>
  <si>
    <t>KAMPUNG BARU RT.03 MUARA UYA</t>
  </si>
  <si>
    <t>SRI NORLIANA</t>
  </si>
  <si>
    <t>19840910 201408 2 001</t>
  </si>
  <si>
    <t>10-09-1984</t>
  </si>
  <si>
    <t>BANGKAR RT07 M UYA</t>
  </si>
  <si>
    <t>-085248226757</t>
  </si>
  <si>
    <t>72.11. SDN LUMBANG KEC. MUARA UYA</t>
  </si>
  <si>
    <t>H MALAYA</t>
  </si>
  <si>
    <t>19670719 198804 1 001</t>
  </si>
  <si>
    <t>TEBING RIMBAH</t>
  </si>
  <si>
    <t>19-07-1967</t>
  </si>
  <si>
    <t>131740371</t>
  </si>
  <si>
    <t>E 691296</t>
  </si>
  <si>
    <t>JL BANGKAR RT 7 DESA MUARA UYA KEC MUARA UYA</t>
  </si>
  <si>
    <t>TRI RAHMAWATI</t>
  </si>
  <si>
    <t>19680605 198804 2 001</t>
  </si>
  <si>
    <t>05-06-1968</t>
  </si>
  <si>
    <t>131739652</t>
  </si>
  <si>
    <t>G  085529</t>
  </si>
  <si>
    <t>RT 2 DESA LUMBANG KEC MUARA UYA</t>
  </si>
  <si>
    <t>ASMAWATY</t>
  </si>
  <si>
    <t>19670521 199211 2 001</t>
  </si>
  <si>
    <t>21-05-1967</t>
  </si>
  <si>
    <t>131987470</t>
  </si>
  <si>
    <t>G 223920</t>
  </si>
  <si>
    <t>JL.BANGKAR MUARA UYA RT.VIII/104 TABALONG</t>
  </si>
  <si>
    <t>SARI FATUZZARKIAH</t>
  </si>
  <si>
    <t>19700504 199703 2 005</t>
  </si>
  <si>
    <t>04-05-1970</t>
  </si>
  <si>
    <t>132175853</t>
  </si>
  <si>
    <t>H.064696</t>
  </si>
  <si>
    <t>JL.MARINJIM RT 02 KEC MUARA UYA</t>
  </si>
  <si>
    <t>19861005 201101 2 010</t>
  </si>
  <si>
    <t>05-10-1986</t>
  </si>
  <si>
    <t>JL. PROVINSI DESA LUMBANG RT.02 MUARA UYA</t>
  </si>
  <si>
    <t>085251027697</t>
  </si>
  <si>
    <t>AHMAD BAHRUDDIN JAILANI</t>
  </si>
  <si>
    <t>19890708 201503 1 002</t>
  </si>
  <si>
    <t>08-07-1989</t>
  </si>
  <si>
    <t xml:space="preserve">JL.PEMBANGUNAN RT.03 DESA MUARA UYA </t>
  </si>
  <si>
    <t>085250008909</t>
  </si>
  <si>
    <t>72.12. SDN RANDU KEC. MUARA UYA</t>
  </si>
  <si>
    <t>19630401 198503 1 015</t>
  </si>
  <si>
    <t>05-07-2002</t>
  </si>
  <si>
    <t>131339415</t>
  </si>
  <si>
    <t>D395338</t>
  </si>
  <si>
    <t>JL ASSO NO 05 RT 04 DS LUMBANG MUARA UYA</t>
  </si>
  <si>
    <t>JOKO MANTONO</t>
  </si>
  <si>
    <t>19630425 199506 1 001</t>
  </si>
  <si>
    <t>25-04-1963</t>
  </si>
  <si>
    <t>132112594</t>
  </si>
  <si>
    <t>G 325092</t>
  </si>
  <si>
    <t>JL. AYAH RT 01 RW 01 MUARA UYA</t>
  </si>
  <si>
    <t>HARNI</t>
  </si>
  <si>
    <t>19690505 199506 1 001</t>
  </si>
  <si>
    <t>SIMPUR</t>
  </si>
  <si>
    <t>05-05-1969</t>
  </si>
  <si>
    <t>132112599</t>
  </si>
  <si>
    <t>G 326097</t>
  </si>
  <si>
    <t>DESA LUMBANG RT 01 MUARA UYA</t>
  </si>
  <si>
    <t>RAUDAH</t>
  </si>
  <si>
    <t>19690723 200701 2 012</t>
  </si>
  <si>
    <t>23-07-1969</t>
  </si>
  <si>
    <t>540027017</t>
  </si>
  <si>
    <t>NANI ASTUTIK</t>
  </si>
  <si>
    <t>19860113 201101 2 008</t>
  </si>
  <si>
    <t>BANJARBARU</t>
  </si>
  <si>
    <t>13-01-1986</t>
  </si>
  <si>
    <t>JL MESJID RT.05 DESA MAUARA UYA</t>
  </si>
  <si>
    <t>085251952734</t>
  </si>
  <si>
    <t>MURSIDI</t>
  </si>
  <si>
    <t>19701006 200312 1 009</t>
  </si>
  <si>
    <t>KERAMAT</t>
  </si>
  <si>
    <t>06-10-1970</t>
  </si>
  <si>
    <t>540014110</t>
  </si>
  <si>
    <t>M 009446</t>
  </si>
  <si>
    <t>DESA JARO RT 5 KEC JARO</t>
  </si>
  <si>
    <t>085249346586</t>
  </si>
  <si>
    <t>HERLAMBANG KAMAL</t>
  </si>
  <si>
    <t>19701102 200501 1 014</t>
  </si>
  <si>
    <t>02-11-1970</t>
  </si>
  <si>
    <t>540014994</t>
  </si>
  <si>
    <t>M 098314</t>
  </si>
  <si>
    <t>JL.SIMPANG EMPAT LUMBANG RT.03 MUARA UYA</t>
  </si>
  <si>
    <t>LENI MARLINA</t>
  </si>
  <si>
    <t>19770606 201408 2 001</t>
  </si>
  <si>
    <t>06-06-1977</t>
  </si>
  <si>
    <t>DS M UYA RT05</t>
  </si>
  <si>
    <t>085248745628</t>
  </si>
  <si>
    <t>ASPIANA</t>
  </si>
  <si>
    <t>19811120 201408 2 004</t>
  </si>
  <si>
    <t>S-1/A-IV ADMINISTRASI PENDIDIKAN</t>
  </si>
  <si>
    <t>20-11-1981</t>
  </si>
  <si>
    <t>LUMBANG RT.03 NO.32 KEC. MUARA UYA</t>
  </si>
  <si>
    <t>081351631186</t>
  </si>
  <si>
    <t>MIATI NIKMAH</t>
  </si>
  <si>
    <t>19841220 201408 2 004</t>
  </si>
  <si>
    <t>S-1 PENDIDIKAN AGAMA ISLAM</t>
  </si>
  <si>
    <t>20-12-1984</t>
  </si>
  <si>
    <t>LUMBANG RT08 M UYA</t>
  </si>
  <si>
    <t>085249346835</t>
  </si>
  <si>
    <t>72.13. SDN 1 PALAPI KEC. MUARA UYA</t>
  </si>
  <si>
    <t>AKHMAD ERPANI</t>
  </si>
  <si>
    <t>19600302 198305 1 008</t>
  </si>
  <si>
    <t>131205087</t>
  </si>
  <si>
    <t>D 382774</t>
  </si>
  <si>
    <t>JL NEGARA RT IV NO 01 DESA SIMP LAYUNG MUARA UYA 71573</t>
  </si>
  <si>
    <t>ROHANIAH</t>
  </si>
  <si>
    <t>19630506 199011 2 001</t>
  </si>
  <si>
    <t>06-05-1963</t>
  </si>
  <si>
    <t>131926343</t>
  </si>
  <si>
    <t>J 069568</t>
  </si>
  <si>
    <t>JL NEGARA RT IV SIMPUNG LAYUNG MUARA UYA 71573</t>
  </si>
  <si>
    <t>ENDANG PERMATA SARI</t>
  </si>
  <si>
    <t>19820612 201101 2 011</t>
  </si>
  <si>
    <t>PULAU KUU</t>
  </si>
  <si>
    <t>12-06-1982</t>
  </si>
  <si>
    <t>JL. BANGKAR RT. 07 NO.25 KEC. MR UYA</t>
  </si>
  <si>
    <t>085249532020</t>
  </si>
  <si>
    <t>GAJALI RAKHMAN</t>
  </si>
  <si>
    <t>19711207 200501 1 005</t>
  </si>
  <si>
    <t>07-12-1971</t>
  </si>
  <si>
    <t>540014995</t>
  </si>
  <si>
    <t>M 098282</t>
  </si>
  <si>
    <t>JL PROVINSI RT 2 DESA PASAR BATU KEC MUARA UYA</t>
  </si>
  <si>
    <t>19671008 200701 2 020</t>
  </si>
  <si>
    <t>08-10-1967</t>
  </si>
  <si>
    <t>540026853</t>
  </si>
  <si>
    <t>19820503 201408 1 001</t>
  </si>
  <si>
    <t>S-1 ADMINISTRASI PENDIDIKAN</t>
  </si>
  <si>
    <t>JL.BANGKAR RT.01 KEC. MUARA UYA</t>
  </si>
  <si>
    <t>JUMIRATUL IYAH</t>
  </si>
  <si>
    <t>19821205 201408 2 002</t>
  </si>
  <si>
    <t>05-12-1982</t>
  </si>
  <si>
    <t>MUARA UYA RT.04</t>
  </si>
  <si>
    <t>085386425151</t>
  </si>
  <si>
    <t>72.14. SDN 2 PALAPI KEC. MUARA UYA</t>
  </si>
  <si>
    <t>H RAKHMADI</t>
  </si>
  <si>
    <t>19660914 198608 1 001</t>
  </si>
  <si>
    <t>131525026</t>
  </si>
  <si>
    <t>E 407609</t>
  </si>
  <si>
    <t>DESA RIBANG RT 02 RW 02 RIBANG MUARA UYA</t>
  </si>
  <si>
    <t>081348514948</t>
  </si>
  <si>
    <t>ASMINAH</t>
  </si>
  <si>
    <t>19680826 198804 2 001</t>
  </si>
  <si>
    <t>131739674</t>
  </si>
  <si>
    <t>E 610881</t>
  </si>
  <si>
    <t>DS TRANS PALAPI RT 6 RW 2 KEC MUARA UYA</t>
  </si>
  <si>
    <t>HUSNI THAMRIN</t>
  </si>
  <si>
    <t>19680417 199203 1 012</t>
  </si>
  <si>
    <t>17-04-1968</t>
  </si>
  <si>
    <t>131987702</t>
  </si>
  <si>
    <t>G 198401</t>
  </si>
  <si>
    <t>RT 5 RW 2 DESA PALAPI MUARA UYA TABALONG</t>
  </si>
  <si>
    <t>DEWI FITRIYANI</t>
  </si>
  <si>
    <t>19821015 201101 2 005</t>
  </si>
  <si>
    <t>15-10-1982</t>
  </si>
  <si>
    <t>MUARA UYA JL BANGKAR RT.O8</t>
  </si>
  <si>
    <t>081351287137</t>
  </si>
  <si>
    <t>PRATIWI WILIS SETIAWATI</t>
  </si>
  <si>
    <t>19890131 201402 2 001</t>
  </si>
  <si>
    <t>31-01-1989</t>
  </si>
  <si>
    <t>JL MONALISA NO 19 KAPAR RT 07</t>
  </si>
  <si>
    <t>082351510258</t>
  </si>
  <si>
    <t>HAIRUL AMIN</t>
  </si>
  <si>
    <t>199401152019031010</t>
  </si>
  <si>
    <t>15 - 01 - 1994</t>
  </si>
  <si>
    <t>GIYARTO</t>
  </si>
  <si>
    <t>19790521 201408 1 001</t>
  </si>
  <si>
    <t>21-05-1979</t>
  </si>
  <si>
    <t>DS PALAPI RT07 M UYA</t>
  </si>
  <si>
    <t>085211568014</t>
  </si>
  <si>
    <t>72.15. SDN 1 SIMPUNG LAYUNG KEC. MUARA UYA</t>
  </si>
  <si>
    <t>MUHAMMAD TABERI</t>
  </si>
  <si>
    <t>19660417 199703 1 003</t>
  </si>
  <si>
    <t>SIMPUNG LAYUNG</t>
  </si>
  <si>
    <t>17-04-1966</t>
  </si>
  <si>
    <t>132175852</t>
  </si>
  <si>
    <t>J 062996</t>
  </si>
  <si>
    <t>DESA SIMPUNG LAYUNG RT 2 KEC MUARA UYA</t>
  </si>
  <si>
    <t>ZULKURNAIN</t>
  </si>
  <si>
    <t>19600503 198207 1 001</t>
  </si>
  <si>
    <t>03-05-1960</t>
  </si>
  <si>
    <t>131050949</t>
  </si>
  <si>
    <t>D 126964</t>
  </si>
  <si>
    <t>JL. NASIONAL RT.02 RW.1 SIMPUNG LAYUNG KEC. MUARA UYA 71573</t>
  </si>
  <si>
    <t>YAKUPSON</t>
  </si>
  <si>
    <t>19640611 198509 1 003</t>
  </si>
  <si>
    <t>11-06-1964</t>
  </si>
  <si>
    <t>131448696</t>
  </si>
  <si>
    <t>E 447342</t>
  </si>
  <si>
    <t>JL. PASAR MUARA UYA RT.III KEC. MUARA UYA 71573</t>
  </si>
  <si>
    <t>19721122 199605 2 001</t>
  </si>
  <si>
    <t>22-11-1972</t>
  </si>
  <si>
    <t>132152805</t>
  </si>
  <si>
    <t>K 046074</t>
  </si>
  <si>
    <t>DESA SIMPUNG LAYUNG RT.I KEC. MUARA UYA</t>
  </si>
  <si>
    <t>PAIZAH</t>
  </si>
  <si>
    <t>19660205 198608 2 002</t>
  </si>
  <si>
    <t>05-02-1966</t>
  </si>
  <si>
    <t>131554528</t>
  </si>
  <si>
    <t>E  331752</t>
  </si>
  <si>
    <t>SHOPIYAH</t>
  </si>
  <si>
    <t>19860609 201001 2 030</t>
  </si>
  <si>
    <t>09-06-1986</t>
  </si>
  <si>
    <t>NOR BAINAH</t>
  </si>
  <si>
    <t>19840323 201408 2 004</t>
  </si>
  <si>
    <t>23-03-1984</t>
  </si>
  <si>
    <t>DESA SIMPUNG LAYUNG KEC.MUARA UYA</t>
  </si>
  <si>
    <t>085251670908</t>
  </si>
  <si>
    <t>ANITA KARMILA</t>
  </si>
  <si>
    <t>19841011 201408 2 001</t>
  </si>
  <si>
    <t>MADRASAH ALIYAH NEGERI</t>
  </si>
  <si>
    <t>11-10-1984</t>
  </si>
  <si>
    <t>SIMPANG LAYUNG RT02</t>
  </si>
  <si>
    <t>085246306634</t>
  </si>
  <si>
    <t>72.16. SDN 2 SIMPUNG LAYUNG KEC. MUARA UYA</t>
  </si>
  <si>
    <t>EKO SUBAGYO</t>
  </si>
  <si>
    <t>19620524 198804 1 001</t>
  </si>
  <si>
    <t>131739642</t>
  </si>
  <si>
    <t>E 693201</t>
  </si>
  <si>
    <t>PALAPI TRANS PIR RT 06 RW 2 PALAPI MUARA UYA 71573</t>
  </si>
  <si>
    <t>AMANILAH</t>
  </si>
  <si>
    <t>19650820 199302 2 001</t>
  </si>
  <si>
    <t>20-08-1965</t>
  </si>
  <si>
    <t>132044461</t>
  </si>
  <si>
    <t>J 016696</t>
  </si>
  <si>
    <t>JL PANTAI RT 05 NO 15 MUARA UYA TABALONG 71573</t>
  </si>
  <si>
    <t>SWANDI</t>
  </si>
  <si>
    <t>19670304 198804 1 002</t>
  </si>
  <si>
    <t>131740372</t>
  </si>
  <si>
    <t>E 879005</t>
  </si>
  <si>
    <t>DESA MUARA UYA RT 03 MUARA UYA TABALONG 71573</t>
  </si>
  <si>
    <t>NOOR HAYATI</t>
  </si>
  <si>
    <t>19760106 200701 2 011</t>
  </si>
  <si>
    <t xml:space="preserve">SAMARINDA </t>
  </si>
  <si>
    <t>06-01-1976</t>
  </si>
  <si>
    <t>540027027</t>
  </si>
  <si>
    <t>FITRIYANI</t>
  </si>
  <si>
    <t>19830825 201408 2 004</t>
  </si>
  <si>
    <t>25-08-1983</t>
  </si>
  <si>
    <t>085332595721</t>
  </si>
  <si>
    <t>FAJARIAH</t>
  </si>
  <si>
    <t>19760324 201408 2 004</t>
  </si>
  <si>
    <t>24-03-1976</t>
  </si>
  <si>
    <t>082354494648</t>
  </si>
  <si>
    <t>72.17. SDN 1 PASAR BATU KEC. MUARA UYA</t>
  </si>
  <si>
    <t>EDY SETYAKAWAN</t>
  </si>
  <si>
    <t>19680406 198804 1 001</t>
  </si>
  <si>
    <t>06-04-1968</t>
  </si>
  <si>
    <t>131739645</t>
  </si>
  <si>
    <t>E 601152</t>
  </si>
  <si>
    <t>DS BINJAI RT.2 KEC.MUARA UYA</t>
  </si>
  <si>
    <t>081349469616</t>
  </si>
  <si>
    <t>RUSMANIAH</t>
  </si>
  <si>
    <t>19600403 198503 2 009</t>
  </si>
  <si>
    <t>PENDIDIKAN GURU AGAMA ISLAM SD/MI</t>
  </si>
  <si>
    <t>03-04-1960</t>
  </si>
  <si>
    <t>131379619</t>
  </si>
  <si>
    <t>SDN KUPANG NUNDING RT 4 KEC MUARA UYA</t>
  </si>
  <si>
    <t>BAKHRUDDIN</t>
  </si>
  <si>
    <t>19630902 198509 1 001</t>
  </si>
  <si>
    <t>131448665</t>
  </si>
  <si>
    <t>E  043281</t>
  </si>
  <si>
    <t>DESA PASAR BATU RT 1 KEC MUARA UYA</t>
  </si>
  <si>
    <t>SABAHUL KHAIR</t>
  </si>
  <si>
    <t>19680617 198804 1 002</t>
  </si>
  <si>
    <t>17-06-1968</t>
  </si>
  <si>
    <t>131739667</t>
  </si>
  <si>
    <t>E 601146</t>
  </si>
  <si>
    <t>RIBANG RT 08 RW 01 MUARA UYA 71572</t>
  </si>
  <si>
    <t>081349362736</t>
  </si>
  <si>
    <t>HIDAYAH EMILDA</t>
  </si>
  <si>
    <t>19851225 200604 2 001</t>
  </si>
  <si>
    <t>25-12-1985</t>
  </si>
  <si>
    <t>540019551</t>
  </si>
  <si>
    <t>DESA MANGKUPUM RT 5 KEC MUARA UYA</t>
  </si>
  <si>
    <t>081348830324</t>
  </si>
  <si>
    <t>RUSMALA DEWI</t>
  </si>
  <si>
    <t>19680921 201408 2 002</t>
  </si>
  <si>
    <t>21-09-1968</t>
  </si>
  <si>
    <t>DS NALUI RT01 JARO</t>
  </si>
  <si>
    <t>085349382968</t>
  </si>
  <si>
    <t>72.18. SDN 2 PASAR BATU KEC. MUARA UYA</t>
  </si>
  <si>
    <t>MAD SAHLAN</t>
  </si>
  <si>
    <t>19661210 198804 1 002</t>
  </si>
  <si>
    <t>10-12-1966</t>
  </si>
  <si>
    <t>131739675</t>
  </si>
  <si>
    <t>E 600279</t>
  </si>
  <si>
    <t>SIMPANG LAYUNG RT.07 RW.03 KEC,MUARA UYA 71573</t>
  </si>
  <si>
    <t>MAWARDI</t>
  </si>
  <si>
    <t>19810727 200312 1 006</t>
  </si>
  <si>
    <t>27-07-1981</t>
  </si>
  <si>
    <t>540014129</t>
  </si>
  <si>
    <t>M 009438</t>
  </si>
  <si>
    <t>NALUI RT 01 JARO TABALONG 71574</t>
  </si>
  <si>
    <t>SYAHRANI</t>
  </si>
  <si>
    <t>19820621 201503 1 002</t>
  </si>
  <si>
    <t>21-06-1982</t>
  </si>
  <si>
    <t>DESA SIMPUNG LAYUNG RT.02</t>
  </si>
  <si>
    <t>081348664974</t>
  </si>
  <si>
    <t>MUSLIHAH</t>
  </si>
  <si>
    <t>198712272019032014</t>
  </si>
  <si>
    <t>27 - 12 - 1987</t>
  </si>
  <si>
    <t>72.19. SDN 1 MANGKUPUM KEC. MUARA UYA</t>
  </si>
  <si>
    <t>H. MUHAMAD</t>
  </si>
  <si>
    <t>19711007 199408 1 001</t>
  </si>
  <si>
    <t>KEPENDIDIKAN</t>
  </si>
  <si>
    <t>07-10-1971</t>
  </si>
  <si>
    <t>132078743</t>
  </si>
  <si>
    <t>G 223922</t>
  </si>
  <si>
    <t>JL MUNGKUR RT 02 RW 01 MANGKUPUM MUARA UYA 71573</t>
  </si>
  <si>
    <t>085249339256</t>
  </si>
  <si>
    <t>NUR EMA ZUHRAH</t>
  </si>
  <si>
    <t>19741215 199605 2 001</t>
  </si>
  <si>
    <t>15-12-1974</t>
  </si>
  <si>
    <t>132152803</t>
  </si>
  <si>
    <t>J 068092</t>
  </si>
  <si>
    <t>JL MUNGKUR RT 02 RW 01 MANGKUPUM MUARA UYA</t>
  </si>
  <si>
    <t>085248321489</t>
  </si>
  <si>
    <t>TENDEAN</t>
  </si>
  <si>
    <t>19670619 200312 1 002</t>
  </si>
  <si>
    <t>19-06-1967</t>
  </si>
  <si>
    <t>540014144</t>
  </si>
  <si>
    <t>M 009394</t>
  </si>
  <si>
    <t>MANGKUPUM RT 03 RW 03 MUARA UYA</t>
  </si>
  <si>
    <t>085248537983</t>
  </si>
  <si>
    <t>RUSFIN HARTONO</t>
  </si>
  <si>
    <t>19760625 200604 1 006</t>
  </si>
  <si>
    <t>HAMBUKU HULU</t>
  </si>
  <si>
    <t>25-06-1976</t>
  </si>
  <si>
    <t>540019542</t>
  </si>
  <si>
    <t>JL.BATUNG RAYA DESA JARO RT.01 JARO</t>
  </si>
  <si>
    <t>081348554705</t>
  </si>
  <si>
    <t>SITI ARBAYAH</t>
  </si>
  <si>
    <t>198907192019032016</t>
  </si>
  <si>
    <t>19 - 07 - 1989</t>
  </si>
  <si>
    <t>ARBANIYARI</t>
  </si>
  <si>
    <t>A.Ma.</t>
  </si>
  <si>
    <t>19730124 200604 2 002</t>
  </si>
  <si>
    <t>GURU MATA PELAJARAN AGAMA KRISTEN</t>
  </si>
  <si>
    <t>24-01-1973</t>
  </si>
  <si>
    <t>540019547</t>
  </si>
  <si>
    <t>JL. BANGKAR RW 008 DESA MUARA UYA</t>
  </si>
  <si>
    <t>72.20. SDN 2 MANGKUPUM KEC. MUARA UYA</t>
  </si>
  <si>
    <t>JARASTEN SILALAHI</t>
  </si>
  <si>
    <t>19640824 198908 1 001</t>
  </si>
  <si>
    <t>24-08-1964</t>
  </si>
  <si>
    <t>131826515</t>
  </si>
  <si>
    <t>F 162253</t>
  </si>
  <si>
    <t>SYAIPUL HELMI</t>
  </si>
  <si>
    <t>19601002 198009 1 001</t>
  </si>
  <si>
    <t>02-10-1960</t>
  </si>
  <si>
    <t>130853570</t>
  </si>
  <si>
    <t>C 0440787</t>
  </si>
  <si>
    <t>JL BANGKAR RAYA RT 01 NO 16 MUARA UYA 71573</t>
  </si>
  <si>
    <t>ERNI KRISTIANA</t>
  </si>
  <si>
    <t>S.Pd.K</t>
  </si>
  <si>
    <t>19730620 199803 2 011</t>
  </si>
  <si>
    <t>132211752</t>
  </si>
  <si>
    <t>J 069572</t>
  </si>
  <si>
    <t>JLN PASAR MUARA UYART 03 MUARA UYA 71573</t>
  </si>
  <si>
    <t>RIANA</t>
  </si>
  <si>
    <t>19801125 200604 2 021</t>
  </si>
  <si>
    <t>RIBANG</t>
  </si>
  <si>
    <t>25-11-1980</t>
  </si>
  <si>
    <t>540024685</t>
  </si>
  <si>
    <t>JUMAITI RAHAYU</t>
  </si>
  <si>
    <t>19740308 201408 2 001</t>
  </si>
  <si>
    <t>08-03-1974</t>
  </si>
  <si>
    <t>DS MANGKUPUM RT09 M UYA</t>
  </si>
  <si>
    <t>RUSMAWARNI</t>
  </si>
  <si>
    <t>19840427 201408 2 003</t>
  </si>
  <si>
    <t>27-04-1984</t>
  </si>
  <si>
    <t>DS KEMBANG KUNING RT01 HARUAI</t>
  </si>
  <si>
    <t>081933775578</t>
  </si>
  <si>
    <t>SAUPI AKBAR SAPUTERA</t>
  </si>
  <si>
    <t>19881125 201503 1 003</t>
  </si>
  <si>
    <t>25-11-1988</t>
  </si>
  <si>
    <t>LUMBANG RT.02 KEC.MUARA UYA 71573</t>
  </si>
  <si>
    <t>085348018714</t>
  </si>
  <si>
    <t>72.21. SDN 1 RIBANG KEC. MUARA UYA</t>
  </si>
  <si>
    <t>H SYAMSUNI</t>
  </si>
  <si>
    <t>19611005 198207 1 002</t>
  </si>
  <si>
    <t>05-10-1961</t>
  </si>
  <si>
    <t>131050966</t>
  </si>
  <si>
    <t>D 126931</t>
  </si>
  <si>
    <t>DESA RIBANG RT.02 KEC. MUARA UYA 71573</t>
  </si>
  <si>
    <t>Hj. SITI ZAIBAH</t>
  </si>
  <si>
    <t>19611222 198608 2 003</t>
  </si>
  <si>
    <t>22-12-1961</t>
  </si>
  <si>
    <t>131554518</t>
  </si>
  <si>
    <t>E  358085</t>
  </si>
  <si>
    <t>DESA RIBANG RT.01 KEC. MUARA UYA 71753</t>
  </si>
  <si>
    <t>SUSILAWATI</t>
  </si>
  <si>
    <t>19720212 200604 2 018</t>
  </si>
  <si>
    <t>12-02-1972</t>
  </si>
  <si>
    <t>540023945</t>
  </si>
  <si>
    <t>FAHMI</t>
  </si>
  <si>
    <t>19740609 201408 1 002</t>
  </si>
  <si>
    <t>09-06-1974</t>
  </si>
  <si>
    <t>DS BONGKANG HARUAI</t>
  </si>
  <si>
    <t>MILANI MASDIANA</t>
  </si>
  <si>
    <t>199402142019032021</t>
  </si>
  <si>
    <t>14 - 02 - 1994</t>
  </si>
  <si>
    <t>WARTINI</t>
  </si>
  <si>
    <t>19680306 201408 2 001</t>
  </si>
  <si>
    <t>06-03-1968</t>
  </si>
  <si>
    <t>DS RIBANG RT02 MUARA UYA</t>
  </si>
  <si>
    <t>72.22. SDN 2.3 RIBANG KEC. MUARA UYA</t>
  </si>
  <si>
    <t>WIDAYAT</t>
  </si>
  <si>
    <t>S.PD</t>
  </si>
  <si>
    <t>19620205 198406 1 001</t>
  </si>
  <si>
    <t xml:space="preserve">                             1997</t>
  </si>
  <si>
    <t>05-02-1962</t>
  </si>
  <si>
    <t>131205967</t>
  </si>
  <si>
    <t>D  308812</t>
  </si>
  <si>
    <t>DESA RIBANG RT 2 RW 1 MUARA UYA TABALONG 71573</t>
  </si>
  <si>
    <t>NOR AINAH</t>
  </si>
  <si>
    <t>19640302 199103 2 008</t>
  </si>
  <si>
    <t>02-03-1964</t>
  </si>
  <si>
    <t>131895817</t>
  </si>
  <si>
    <t>F 319194</t>
  </si>
  <si>
    <t>RIMBANG RT 02 RW 01 MUARA UYA 71573</t>
  </si>
  <si>
    <t>WIDYAN WISNU PERMANA</t>
  </si>
  <si>
    <t>19871007 201402 1 003</t>
  </si>
  <si>
    <t>07-10-1987</t>
  </si>
  <si>
    <t>RIBANG 2 DESA HAYUP RT.04</t>
  </si>
  <si>
    <t>087716169270</t>
  </si>
  <si>
    <t>HANAFI KURNIAWAN</t>
  </si>
  <si>
    <t>19910216 201503 1 002</t>
  </si>
  <si>
    <t>BARITO UTARA</t>
  </si>
  <si>
    <t>16-02-1991</t>
  </si>
  <si>
    <t>JL.A.YANI GG.SRIKANDI , MELAYU KEC.TEWEH TENGAH KAL-TEN 73811</t>
  </si>
  <si>
    <t>081310242405</t>
  </si>
  <si>
    <t>SYAHLAN ROSYIDI</t>
  </si>
  <si>
    <t>19640503 200801 1 010</t>
  </si>
  <si>
    <t>540032740</t>
  </si>
  <si>
    <t>RIBANG RT.08 KEC.MUARA UYA</t>
  </si>
  <si>
    <t>081359883156</t>
  </si>
  <si>
    <t>EDY SUPRAPTO</t>
  </si>
  <si>
    <t>19651227 200701 1 011</t>
  </si>
  <si>
    <t>27-12-1965</t>
  </si>
  <si>
    <t>540027018</t>
  </si>
  <si>
    <t>72.24. SDN SEI KUMAP KEC. MUARA UYA</t>
  </si>
  <si>
    <t>19660501 198608 1 001</t>
  </si>
  <si>
    <t>01-05-1966</t>
  </si>
  <si>
    <t>131525035</t>
  </si>
  <si>
    <t>E 363765</t>
  </si>
  <si>
    <t>SIMPUNG LAYUNG RT 10  RW 03 MUARA UYA 71573</t>
  </si>
  <si>
    <t>SAIPULLAH</t>
  </si>
  <si>
    <t>19701016 200701 1 014</t>
  </si>
  <si>
    <t>16-10-1970</t>
  </si>
  <si>
    <t>540029566</t>
  </si>
  <si>
    <t>ABDI ROSADI</t>
  </si>
  <si>
    <t>19860724 201101 1 007</t>
  </si>
  <si>
    <t>TELANG UTARA</t>
  </si>
  <si>
    <t>JL. SURAPATI BARABAI</t>
  </si>
  <si>
    <t>085249384384</t>
  </si>
  <si>
    <t>SUPRIANTO</t>
  </si>
  <si>
    <t>19810616 201101 1 008</t>
  </si>
  <si>
    <t>MURUNG KARANGAN</t>
  </si>
  <si>
    <t>16-06-1981</t>
  </si>
  <si>
    <t>DESA BUNGIN RT.02 KEC. KELUA</t>
  </si>
  <si>
    <t>085249634936</t>
  </si>
  <si>
    <t>SUGENG YULIANTO</t>
  </si>
  <si>
    <t>19830712 201408 1 004</t>
  </si>
  <si>
    <t>12-07-1983</t>
  </si>
  <si>
    <t>NUR KHALID MAJID</t>
  </si>
  <si>
    <t>199503012019031008</t>
  </si>
  <si>
    <t>01 - 03 - 1995</t>
  </si>
  <si>
    <t>M. DEDE ARIANTO</t>
  </si>
  <si>
    <t>19670205 200701 1 029</t>
  </si>
  <si>
    <t>SPG</t>
  </si>
  <si>
    <t>05-02-1967</t>
  </si>
  <si>
    <t>540027061</t>
  </si>
  <si>
    <t>73.01. SDN LANO KEC. JARO</t>
  </si>
  <si>
    <t>HERMAWANSYAH</t>
  </si>
  <si>
    <t>19660905 198703 1 011</t>
  </si>
  <si>
    <t>05-09-1966</t>
  </si>
  <si>
    <t>131691354</t>
  </si>
  <si>
    <t>E.436740</t>
  </si>
  <si>
    <t>JARO RT 02 RW 01 KEC JARO</t>
  </si>
  <si>
    <t>SYAHRIADI</t>
  </si>
  <si>
    <t>19710228 200501 1 008</t>
  </si>
  <si>
    <t>PANJAMPANG BAHAGIA</t>
  </si>
  <si>
    <t>28-02-1971</t>
  </si>
  <si>
    <t>540015020</t>
  </si>
  <si>
    <t>M 098315</t>
  </si>
  <si>
    <t>DESA JARO RT 11 KEC JARO</t>
  </si>
  <si>
    <t>085249504897</t>
  </si>
  <si>
    <t>NORHALISAH</t>
  </si>
  <si>
    <t>19800324 201408 2 002</t>
  </si>
  <si>
    <t>TANAH LAUT</t>
  </si>
  <si>
    <t>24-03-1980</t>
  </si>
  <si>
    <t>DS LANO RT 03 KEC JARO</t>
  </si>
  <si>
    <t>082255449238</t>
  </si>
  <si>
    <t>YULIANI</t>
  </si>
  <si>
    <t>S.PdI</t>
  </si>
  <si>
    <t>19771103 201408 2 003</t>
  </si>
  <si>
    <t>03-11-1977</t>
  </si>
  <si>
    <t>DS LANO RT02 JARO</t>
  </si>
  <si>
    <t>085347535750</t>
  </si>
  <si>
    <t>AHMAD PRABAWAJATI SAPUTRA</t>
  </si>
  <si>
    <t>19900728 201503 1 004</t>
  </si>
  <si>
    <t>BANTUL</t>
  </si>
  <si>
    <t>28-07-1990</t>
  </si>
  <si>
    <t>BLUNYAHAN RT.46 PENDOWOHARJO SEWION BANTUL/JL. PASAR JARO</t>
  </si>
  <si>
    <t>085743307028</t>
  </si>
  <si>
    <t>MURSALIN</t>
  </si>
  <si>
    <t>198907122019031011</t>
  </si>
  <si>
    <t>12 - 07 - 1989</t>
  </si>
  <si>
    <t>73.02. SDN 1 SOLAN KEC. JARO</t>
  </si>
  <si>
    <t>KURSANI</t>
  </si>
  <si>
    <t>19640207 198804 1 003</t>
  </si>
  <si>
    <t>07-02-1964</t>
  </si>
  <si>
    <t>131739629</t>
  </si>
  <si>
    <t>E 694144</t>
  </si>
  <si>
    <t>DESA JARO RT 03 JARO</t>
  </si>
  <si>
    <t>FITRIANA HARTATI</t>
  </si>
  <si>
    <t>19770621 200604 2 026</t>
  </si>
  <si>
    <t>PENATA TINGAT I</t>
  </si>
  <si>
    <t>21-06-1977</t>
  </si>
  <si>
    <t>540024032</t>
  </si>
  <si>
    <t>MUJIB RAHMAN</t>
  </si>
  <si>
    <t>19720208 200103 1 001</t>
  </si>
  <si>
    <t>08-02-1972</t>
  </si>
  <si>
    <t>132293669</t>
  </si>
  <si>
    <t>K.006011</t>
  </si>
  <si>
    <t>SEI TUU SOLAN RT 5 KEC JARO</t>
  </si>
  <si>
    <t>19790614 201408 2 002</t>
  </si>
  <si>
    <t>14-06-1979</t>
  </si>
  <si>
    <t>NAMUN RT.01 JARO</t>
  </si>
  <si>
    <t>085248758662</t>
  </si>
  <si>
    <t>SARMINA HAYATI</t>
  </si>
  <si>
    <t>19821225 201408 2 002</t>
  </si>
  <si>
    <t>SOLAN RT02 JARO</t>
  </si>
  <si>
    <t>085251031869</t>
  </si>
  <si>
    <t>73.03. SDN 3 SOLAN KEC. JARO</t>
  </si>
  <si>
    <t>ISNADI</t>
  </si>
  <si>
    <t>19760712 200312 1 010</t>
  </si>
  <si>
    <t>12-07-1976</t>
  </si>
  <si>
    <t>540014126</t>
  </si>
  <si>
    <t>M 042997</t>
  </si>
  <si>
    <t>SOLAN RT 7 KEC JARO</t>
  </si>
  <si>
    <t>PADLIANSYAH</t>
  </si>
  <si>
    <t>19770104 200801 1 011</t>
  </si>
  <si>
    <t>JURAN</t>
  </si>
  <si>
    <t>04-01-1977</t>
  </si>
  <si>
    <t>540033262</t>
  </si>
  <si>
    <t>SISKA PURWATI</t>
  </si>
  <si>
    <t>198711262019032004</t>
  </si>
  <si>
    <t>26 - 11 - 1987</t>
  </si>
  <si>
    <t>BANGUN CAHYONO</t>
  </si>
  <si>
    <t>198705272019031009</t>
  </si>
  <si>
    <t>27 - 05 - 1987</t>
  </si>
  <si>
    <t>RAHMAN ZULFIKKAR</t>
  </si>
  <si>
    <t>19890503 201402 1 003</t>
  </si>
  <si>
    <t>03-05-1989</t>
  </si>
  <si>
    <t>JL IR PHM NOOR SULINGAN NO 4 RT 8</t>
  </si>
  <si>
    <t>082155341188</t>
  </si>
  <si>
    <t>73.04. SDN 1 GARAGATA KEC. JARO</t>
  </si>
  <si>
    <t>JAKA PURWANTA</t>
  </si>
  <si>
    <t>19700603 199303 1 008</t>
  </si>
  <si>
    <t>KRETEK</t>
  </si>
  <si>
    <t>132032522</t>
  </si>
  <si>
    <t>G 086117</t>
  </si>
  <si>
    <t>DESA TERATU RT 6 KEC JARO</t>
  </si>
  <si>
    <t>ARINA</t>
  </si>
  <si>
    <t>19670413 199211 1 001</t>
  </si>
  <si>
    <t>131987476</t>
  </si>
  <si>
    <t>G.264576</t>
  </si>
  <si>
    <t>DESAN RT IV GARAGATA KEC JARO</t>
  </si>
  <si>
    <t>MUHAMMAD RAMLI</t>
  </si>
  <si>
    <t>19641015 198406 1 001</t>
  </si>
  <si>
    <t>15-10-1964</t>
  </si>
  <si>
    <t>131205467</t>
  </si>
  <si>
    <t>D 162064</t>
  </si>
  <si>
    <t>JL PASAR JARO DESA JARO RT 12 KEC JARO</t>
  </si>
  <si>
    <t>SAIRATUNNISA</t>
  </si>
  <si>
    <t>19750803 200604 2 025</t>
  </si>
  <si>
    <t>PIHAUNG</t>
  </si>
  <si>
    <t>03-08-1975</t>
  </si>
  <si>
    <t>540024034</t>
  </si>
  <si>
    <t>19791011 201101 2 007</t>
  </si>
  <si>
    <t>11-10-1979</t>
  </si>
  <si>
    <t>DESA PALAPI RT.07 KEC. MR UYA</t>
  </si>
  <si>
    <t>085251805660</t>
  </si>
  <si>
    <t>MASRUKIAH</t>
  </si>
  <si>
    <t>19700728 201408 2 002</t>
  </si>
  <si>
    <t>28-07-1970</t>
  </si>
  <si>
    <t>HINDU</t>
  </si>
  <si>
    <t>DS GARAGATA RT03 JARO</t>
  </si>
  <si>
    <t>085248245732</t>
  </si>
  <si>
    <t>MELDA YANTI</t>
  </si>
  <si>
    <t>19870523 201101 2 013</t>
  </si>
  <si>
    <t>LONG KALI</t>
  </si>
  <si>
    <t>23-05-1987</t>
  </si>
  <si>
    <t>JL. NEGARA NO.47 RT.02 LONGKALI PASER</t>
  </si>
  <si>
    <t>082157311515</t>
  </si>
  <si>
    <t>73.05. SDN 2 GARAGATA KEC. JARO</t>
  </si>
  <si>
    <t>BASUKI</t>
  </si>
  <si>
    <t>19640506 199111 1 002</t>
  </si>
  <si>
    <t>PONOROGO</t>
  </si>
  <si>
    <t>131939880</t>
  </si>
  <si>
    <t>J 068082</t>
  </si>
  <si>
    <t>DESA GARAGATA RT I KEC JARO</t>
  </si>
  <si>
    <t>085249997179</t>
  </si>
  <si>
    <t>AINA SRIMUJIATI</t>
  </si>
  <si>
    <t>19870413 201402 2 003</t>
  </si>
  <si>
    <t>13-04-1987</t>
  </si>
  <si>
    <t>JL. TANJUNG RAYA NO.47 RT.07 PEMBATAAN</t>
  </si>
  <si>
    <t>085248647550</t>
  </si>
  <si>
    <t>19680607 200801 2 024</t>
  </si>
  <si>
    <t>07-06-1968</t>
  </si>
  <si>
    <t>540033041</t>
  </si>
  <si>
    <t>GARAGATA RT.07 KEC JARO</t>
  </si>
  <si>
    <t>085251815610</t>
  </si>
  <si>
    <t>19790210 201408 2 001</t>
  </si>
  <si>
    <t>10-02-1979</t>
  </si>
  <si>
    <t>DS NALUI RT04 JARO</t>
  </si>
  <si>
    <t>ANITA KARLINA</t>
  </si>
  <si>
    <t>198805032019032009</t>
  </si>
  <si>
    <t>03 - 05 - 1988</t>
  </si>
  <si>
    <t>TORIQ MUZAQI</t>
  </si>
  <si>
    <t>199102032019031010</t>
  </si>
  <si>
    <t xml:space="preserve">NOR KHOLIDAH </t>
  </si>
  <si>
    <t>199010092019032021</t>
  </si>
  <si>
    <t>09 - 10 - 1990</t>
  </si>
  <si>
    <t>73.06. SDN 1 JARO KEC. JARO</t>
  </si>
  <si>
    <t>SUHAIPI</t>
  </si>
  <si>
    <t>19670507 198608 1 002</t>
  </si>
  <si>
    <t>07-05-1967</t>
  </si>
  <si>
    <t>131525027</t>
  </si>
  <si>
    <t>E 447348</t>
  </si>
  <si>
    <t>PASAR JARO RT 12 JARO 71574</t>
  </si>
  <si>
    <t>Hj. SALMIATI</t>
  </si>
  <si>
    <t>19650411 198503 2 008</t>
  </si>
  <si>
    <t>11-04-1965</t>
  </si>
  <si>
    <t>131379843</t>
  </si>
  <si>
    <t>E 690305</t>
  </si>
  <si>
    <t>JL. PENGHIJAUN RT 06 JARO</t>
  </si>
  <si>
    <t>MURNIATI</t>
  </si>
  <si>
    <t>19701122 200501 2 010</t>
  </si>
  <si>
    <t>540014991</t>
  </si>
  <si>
    <t>M 098326</t>
  </si>
  <si>
    <t>JALAN LINTAS KALSEL KALTIM RT 02 RW 02 NAMUN JARO</t>
  </si>
  <si>
    <t>WIWI ARIYANTY</t>
  </si>
  <si>
    <t>19860212 201101 2 011</t>
  </si>
  <si>
    <t>12-02-1986</t>
  </si>
  <si>
    <t>AMPUKUNG RT.7 NO. 23 KELUA</t>
  </si>
  <si>
    <t>085752602256</t>
  </si>
  <si>
    <t>ANALIANOR</t>
  </si>
  <si>
    <t>19820905 201101 2 008</t>
  </si>
  <si>
    <t>05-09-1982</t>
  </si>
  <si>
    <t>JL. H. BADARUDDIN DESA TANTA RT.02 NO.51</t>
  </si>
  <si>
    <t>085251266128</t>
  </si>
  <si>
    <t>SRI BANGUN CAHYO NUGROHO</t>
  </si>
  <si>
    <t>19920616 201503 1 002</t>
  </si>
  <si>
    <t>16-06-1992</t>
  </si>
  <si>
    <t>PENGKOL RT.01 RW.08 DENGKENG WEDI, KLATEN 57461/JL PASAR JARO</t>
  </si>
  <si>
    <t>085642651090</t>
  </si>
  <si>
    <t>73.07. SDN 2 JARO KEC. JARO</t>
  </si>
  <si>
    <t>ASNAWI</t>
  </si>
  <si>
    <t>19621010 198503 1 034</t>
  </si>
  <si>
    <t>131339416</t>
  </si>
  <si>
    <t>D437570</t>
  </si>
  <si>
    <t>RT 10 JARO BAWAH DESA JARO KEC JARO</t>
  </si>
  <si>
    <t>Hj. RIANI</t>
  </si>
  <si>
    <t>19661112 199403 2 007</t>
  </si>
  <si>
    <t>12-11-1966</t>
  </si>
  <si>
    <t>132078975</t>
  </si>
  <si>
    <t>J.069043</t>
  </si>
  <si>
    <t>DESA JARO RT 01 KEC JARO</t>
  </si>
  <si>
    <t>ANITA</t>
  </si>
  <si>
    <t>19770306 201101 2 008</t>
  </si>
  <si>
    <t>06-03-1977</t>
  </si>
  <si>
    <t>DESA JARO RT.02 KEC. JARO</t>
  </si>
  <si>
    <t>085248036237</t>
  </si>
  <si>
    <t>19820712 201408 2 004</t>
  </si>
  <si>
    <t>12-07-1982</t>
  </si>
  <si>
    <t>RT03 JARO</t>
  </si>
  <si>
    <t>085248218613</t>
  </si>
  <si>
    <t>SRI RAHMIATI</t>
  </si>
  <si>
    <t>199402252019032016</t>
  </si>
  <si>
    <t>25 - 02 - 1994</t>
  </si>
  <si>
    <t>RINAWATI</t>
  </si>
  <si>
    <t>19871202 201503 2 003</t>
  </si>
  <si>
    <t>02-12-1987</t>
  </si>
  <si>
    <t>JL.A.YANI NO.32 DESA SOLAN KEC.JARO</t>
  </si>
  <si>
    <t>085332588198</t>
  </si>
  <si>
    <t>73.08. SDN 3 JARO KEC. JARO</t>
  </si>
  <si>
    <t>H TABERANI</t>
  </si>
  <si>
    <t>19620210 198207 1 004</t>
  </si>
  <si>
    <t>10-02-1962</t>
  </si>
  <si>
    <t>131050950</t>
  </si>
  <si>
    <t>D 126934</t>
  </si>
  <si>
    <t>JARO RT 7 KEC JARO</t>
  </si>
  <si>
    <t>19641112 198503 1 017</t>
  </si>
  <si>
    <t>12-11-1964</t>
  </si>
  <si>
    <t>131339418</t>
  </si>
  <si>
    <t>D389372</t>
  </si>
  <si>
    <t>DESA NALUI KEC JARO RT 01 NO 02</t>
  </si>
  <si>
    <t>19741213 199605 2 001</t>
  </si>
  <si>
    <t>13-12-1974</t>
  </si>
  <si>
    <t>132152768</t>
  </si>
  <si>
    <t>G.355235</t>
  </si>
  <si>
    <t>JL. LAPANGAN RT 15 DESA JARO KEC JARO</t>
  </si>
  <si>
    <t>PATIMAH</t>
  </si>
  <si>
    <t>19650210 199211 2 002</t>
  </si>
  <si>
    <t>131987479</t>
  </si>
  <si>
    <t>F 415376</t>
  </si>
  <si>
    <t>KAMPUNG JAWA RT 13 KEC JARO</t>
  </si>
  <si>
    <t>19720418 200604 2 013</t>
  </si>
  <si>
    <t>18-04-1972</t>
  </si>
  <si>
    <t>540023939</t>
  </si>
  <si>
    <t>LISDAYANTI</t>
  </si>
  <si>
    <t>199004262019032012</t>
  </si>
  <si>
    <t>26 - 04 - 1990</t>
  </si>
  <si>
    <t>SUHADI</t>
  </si>
  <si>
    <t>19850408 201408 1 001</t>
  </si>
  <si>
    <t>08-04-1985</t>
  </si>
  <si>
    <t>DS JARO RT15</t>
  </si>
  <si>
    <t>73.09. SDN 1 NALUI KEC. JARO</t>
  </si>
  <si>
    <t>JURIANSYAH</t>
  </si>
  <si>
    <t>19640514 198503 1 014</t>
  </si>
  <si>
    <t>14-05-1964</t>
  </si>
  <si>
    <t>131339420</t>
  </si>
  <si>
    <t>D451580</t>
  </si>
  <si>
    <t>JLN P H M. NOOR DESA JARO RT 001 KEC JARO</t>
  </si>
  <si>
    <t>Hj. WAHYUNI</t>
  </si>
  <si>
    <t>19650703 198503 2 005</t>
  </si>
  <si>
    <t>03-07-1965</t>
  </si>
  <si>
    <t>131339563</t>
  </si>
  <si>
    <t>G 085656</t>
  </si>
  <si>
    <t>DESA NALUI RT 01 RW 01 NO 02 JARO</t>
  </si>
  <si>
    <t>SAIKUN</t>
  </si>
  <si>
    <t>19650212 199506 1 001</t>
  </si>
  <si>
    <t>12-02-1965</t>
  </si>
  <si>
    <t>132112595</t>
  </si>
  <si>
    <t>G 325093</t>
  </si>
  <si>
    <t>JALAN IRIGASI RT 01 NALUI JARO</t>
  </si>
  <si>
    <t>ARIYATI MASLEHA</t>
  </si>
  <si>
    <t>19770217 200604 2 025</t>
  </si>
  <si>
    <t>17-02-1977</t>
  </si>
  <si>
    <t>540023967</t>
  </si>
  <si>
    <t>RINA ASTUTI</t>
  </si>
  <si>
    <t>19831109 200604 2 010</t>
  </si>
  <si>
    <t>09-11-1983</t>
  </si>
  <si>
    <t>540024327</t>
  </si>
  <si>
    <t>MUHAMMAD RIDUAN SAIDI</t>
  </si>
  <si>
    <t>19690604 200604 1 004</t>
  </si>
  <si>
    <t>14-06-1969</t>
  </si>
  <si>
    <t>540022578</t>
  </si>
  <si>
    <t>JL PEMBANGUNAN RT 06 MUARA UYA</t>
  </si>
  <si>
    <t>081349331720</t>
  </si>
  <si>
    <t>JAHRAH</t>
  </si>
  <si>
    <t>19710324 200604 2 011</t>
  </si>
  <si>
    <t>24-03-1971</t>
  </si>
  <si>
    <t>540022037</t>
  </si>
  <si>
    <t>NALUI KEC JARO</t>
  </si>
  <si>
    <t>SURIYADI</t>
  </si>
  <si>
    <t>19760609 201408 1 003</t>
  </si>
  <si>
    <t>II/a</t>
  </si>
  <si>
    <t>SMEA PERKANTORAN</t>
  </si>
  <si>
    <t>09-06-1976</t>
  </si>
  <si>
    <t>PENGHIJAUAN RT06 JARO</t>
  </si>
  <si>
    <t>085248348832</t>
  </si>
  <si>
    <t>73.10. SDN 2 NALUI KEC. JARO</t>
  </si>
  <si>
    <t>73.11. SDN 1 NAMUN KEC. JARO</t>
  </si>
  <si>
    <t>SAKARANI</t>
  </si>
  <si>
    <t>19620510 198503 1 024</t>
  </si>
  <si>
    <t>131339564</t>
  </si>
  <si>
    <t>D 385890</t>
  </si>
  <si>
    <t>19601021 198509 2 001</t>
  </si>
  <si>
    <t>21-10-1960</t>
  </si>
  <si>
    <t>131340917</t>
  </si>
  <si>
    <t>E 031532</t>
  </si>
  <si>
    <t>DESA BATUNG RAYA RT 1 KEC JARO</t>
  </si>
  <si>
    <t>HAIDARIADI</t>
  </si>
  <si>
    <t>19640512 198509 1 001</t>
  </si>
  <si>
    <t>12-05-1964</t>
  </si>
  <si>
    <t>131448667</t>
  </si>
  <si>
    <t>G  067662</t>
  </si>
  <si>
    <t>DESA SOLAN RT 1 KEC JARO</t>
  </si>
  <si>
    <t>19710320 200604 2 016</t>
  </si>
  <si>
    <t>JARO ATAS</t>
  </si>
  <si>
    <t>20-03-1971</t>
  </si>
  <si>
    <t>540022535</t>
  </si>
  <si>
    <t>JL IRIGASI RT 04 NALUI JARO</t>
  </si>
  <si>
    <t>NASRULLAH</t>
  </si>
  <si>
    <t>199512032019031008</t>
  </si>
  <si>
    <t>03 - 12 - 1995</t>
  </si>
  <si>
    <t>SRI WARDATUL FITHRI</t>
  </si>
  <si>
    <t>19830717 201408 2 007</t>
  </si>
  <si>
    <t xml:space="preserve">PENGATUR </t>
  </si>
  <si>
    <t>17-07-1983</t>
  </si>
  <si>
    <t>DS MUANG RT03 JARO</t>
  </si>
  <si>
    <t>085251995768</t>
  </si>
  <si>
    <t>73.12. SDN 2 NAMUN KEC. JARO</t>
  </si>
  <si>
    <t>19641231 199310 2 001</t>
  </si>
  <si>
    <t>PENDIDIKAN</t>
  </si>
  <si>
    <t>TAAL</t>
  </si>
  <si>
    <t>31-12-1964</t>
  </si>
  <si>
    <t>132032407</t>
  </si>
  <si>
    <t>G 086114</t>
  </si>
  <si>
    <t>JL RAYA LINTAS KALIMANTAN DESA LUMBANG RT 02 KEC MUARA UYA</t>
  </si>
  <si>
    <t>H. MURJANI</t>
  </si>
  <si>
    <t>19681019 199506 1 001</t>
  </si>
  <si>
    <t>KAPUH</t>
  </si>
  <si>
    <t>19-10-1968</t>
  </si>
  <si>
    <t>132112598</t>
  </si>
  <si>
    <t>G.32509</t>
  </si>
  <si>
    <t>JL RAYA LINTAS BALIKPAPAN DESA NAMUN RT 01 JARO</t>
  </si>
  <si>
    <t>19670613 200312 2 001</t>
  </si>
  <si>
    <t>KAHAKAN</t>
  </si>
  <si>
    <t>13-06-1967</t>
  </si>
  <si>
    <t>540014106</t>
  </si>
  <si>
    <t>M 009397</t>
  </si>
  <si>
    <t>DESA NAMUN RT 01 RW 01 JARO</t>
  </si>
  <si>
    <t>19790728 201001 2 010</t>
  </si>
  <si>
    <t>28-07-1979</t>
  </si>
  <si>
    <t>RIYAN FADRI HIDAYAT</t>
  </si>
  <si>
    <t>199012222019031009</t>
  </si>
  <si>
    <t>22 - 12 - 1990</t>
  </si>
  <si>
    <t>MUKARRAMAH</t>
  </si>
  <si>
    <t>S.Pd, S.Pd.I</t>
  </si>
  <si>
    <t>19691226 200604 2 004</t>
  </si>
  <si>
    <t>26-12-1969</t>
  </si>
  <si>
    <t>540022023</t>
  </si>
  <si>
    <t>NAMUN RT 01 JARO</t>
  </si>
  <si>
    <t>73.13. SDN 1 MUANG KEC. JARO</t>
  </si>
  <si>
    <t>JOKO SUSILO</t>
  </si>
  <si>
    <t>19630523 198804 1 001</t>
  </si>
  <si>
    <t>23-05-1963</t>
  </si>
  <si>
    <t>131739676</t>
  </si>
  <si>
    <t>E 601148</t>
  </si>
  <si>
    <t>BALUON RT 03 RW 01 UWIE MUARA UYA 7173</t>
  </si>
  <si>
    <t>081349676202</t>
  </si>
  <si>
    <t>19630502 199007 1 001</t>
  </si>
  <si>
    <t>02-05-1963</t>
  </si>
  <si>
    <t>131920948</t>
  </si>
  <si>
    <t>K 046076</t>
  </si>
  <si>
    <t>DESA NALUI RT I RW 2 KEC JARO</t>
  </si>
  <si>
    <t>H. ASPUL ANWAR</t>
  </si>
  <si>
    <t>19620203 198305 1 017</t>
  </si>
  <si>
    <t>WALING</t>
  </si>
  <si>
    <t>131205090</t>
  </si>
  <si>
    <t>D 382254</t>
  </si>
  <si>
    <t>JL. PENGHIJAUAN RT 06  JARO KAB. TABALONG</t>
  </si>
  <si>
    <t>NANIK HARTATIK</t>
  </si>
  <si>
    <t>19810525 201101 2 012</t>
  </si>
  <si>
    <t>MENDOH</t>
  </si>
  <si>
    <t>25-05-1981</t>
  </si>
  <si>
    <t>SIMPUNG LAYUNG RT.10 KEC. MUARA UYA</t>
  </si>
  <si>
    <t>085248369637</t>
  </si>
  <si>
    <t>WIDANORMAYANTI</t>
  </si>
  <si>
    <t>19780823 201101 2 005</t>
  </si>
  <si>
    <t>23-08-1978</t>
  </si>
  <si>
    <t>JL. MESJID  D.III NO.58 KOMPERTA MR PUDAK</t>
  </si>
  <si>
    <t>08195149911</t>
  </si>
  <si>
    <t>73.14. SDN 2 MUANG KEC. JARO</t>
  </si>
  <si>
    <t>SAPURA</t>
  </si>
  <si>
    <t>19650403 199202 2 002</t>
  </si>
  <si>
    <t>131976059</t>
  </si>
  <si>
    <t>F  310820</t>
  </si>
  <si>
    <t>JL. P.H.M.NOOR RT 01 RW 01 JARO</t>
  </si>
  <si>
    <t>M RASYID RIDHA</t>
  </si>
  <si>
    <t>19610119 198305 1 002</t>
  </si>
  <si>
    <t>19-01-1961</t>
  </si>
  <si>
    <t>131246620</t>
  </si>
  <si>
    <t>D 382742</t>
  </si>
  <si>
    <t>DESA TERATAU RT IV KEC JARO</t>
  </si>
  <si>
    <t>IRWANSYAH</t>
  </si>
  <si>
    <t>19790801 201101 1 003</t>
  </si>
  <si>
    <t>KEMBANG KUNING</t>
  </si>
  <si>
    <t>01-08-1979</t>
  </si>
  <si>
    <t>KEMBANG KUNING RT.01 HARUAI</t>
  </si>
  <si>
    <t>085248912220</t>
  </si>
  <si>
    <t>SUPANDI</t>
  </si>
  <si>
    <t>19710909 199903 1 001</t>
  </si>
  <si>
    <t>09-09-1971</t>
  </si>
  <si>
    <t>132235842</t>
  </si>
  <si>
    <t>J 069028</t>
  </si>
  <si>
    <t>JALAN TIMBUK BUJUR DESA JARO RT 04 KEC JARO</t>
  </si>
  <si>
    <t>KAMSINAH</t>
  </si>
  <si>
    <t>19730512 200701 2 014</t>
  </si>
  <si>
    <t>12-05-1973</t>
  </si>
  <si>
    <t>540027006</t>
  </si>
  <si>
    <t>HERU SANTOSO</t>
  </si>
  <si>
    <t>19870605 201503 1 002</t>
  </si>
  <si>
    <t>05-06-1987</t>
  </si>
  <si>
    <t>JL.NYIUR DUSUN CUNGKUP RT.01 RW.05 DESA BACEM KEC.SUTOJAYAN/DS. MUANG KEC. JARO</t>
  </si>
  <si>
    <t>081250154689</t>
  </si>
  <si>
    <t>73.15. SDN TERATAU KEC. JARO</t>
  </si>
  <si>
    <t>ISNANI</t>
  </si>
  <si>
    <t>19680905 199005 2 001</t>
  </si>
  <si>
    <t>05-09-1968</t>
  </si>
  <si>
    <t>131919911</t>
  </si>
  <si>
    <t>G 086256</t>
  </si>
  <si>
    <t>DESA MUARA UYA RT 6 KEC MUARA UYA</t>
  </si>
  <si>
    <t>SAYATI</t>
  </si>
  <si>
    <t>19721226 200604 2 010</t>
  </si>
  <si>
    <t>TERATAU</t>
  </si>
  <si>
    <t>26-12-1972</t>
  </si>
  <si>
    <t>540023937</t>
  </si>
  <si>
    <t>WARDALENA</t>
  </si>
  <si>
    <t>19800405 201101 2 009</t>
  </si>
  <si>
    <t>WIRANG</t>
  </si>
  <si>
    <t>05-04-1980</t>
  </si>
  <si>
    <t>JL. PROPINSI RT.03 DESA MUARA UYA</t>
  </si>
  <si>
    <t>081349453688</t>
  </si>
  <si>
    <t>19750624 200604 1 023</t>
  </si>
  <si>
    <t>DATU KUNING</t>
  </si>
  <si>
    <t>540024688</t>
  </si>
  <si>
    <t>SANTI SARTIKA</t>
  </si>
  <si>
    <t>19890406 201402 2 001</t>
  </si>
  <si>
    <t>06-04-1989</t>
  </si>
  <si>
    <t>JL.PASAR MUARA UYA NO.11 RT.10</t>
  </si>
  <si>
    <t>085754625696</t>
  </si>
  <si>
    <t>JANTRA IDI</t>
  </si>
  <si>
    <t>19791205 201408 1 002</t>
  </si>
  <si>
    <t>05-12-1979</t>
  </si>
  <si>
    <t>DESA UWIE RT.02 KEC.MUARA UYA</t>
  </si>
  <si>
    <t>085249789009</t>
  </si>
  <si>
    <t>73.16. SDN PURUI KEC. JARO</t>
  </si>
  <si>
    <t>EDY MURWIK JANARKA</t>
  </si>
  <si>
    <t>19680803 199310 1 002</t>
  </si>
  <si>
    <t>03-08-1968</t>
  </si>
  <si>
    <t>132032402</t>
  </si>
  <si>
    <t>J 067098</t>
  </si>
  <si>
    <t>WIDODO</t>
  </si>
  <si>
    <t>19670126 199303 1 004</t>
  </si>
  <si>
    <t>26-01-1967</t>
  </si>
  <si>
    <t>132032519</t>
  </si>
  <si>
    <t>G 471171</t>
  </si>
  <si>
    <t>LUMBANG RT 02 MUARA UYA</t>
  </si>
  <si>
    <t>SYAMSUDDINOR</t>
  </si>
  <si>
    <t>19770718 200604 1 011</t>
  </si>
  <si>
    <t>18-07-1977</t>
  </si>
  <si>
    <t>540023955</t>
  </si>
  <si>
    <t>EVA SUSANTI</t>
  </si>
  <si>
    <t>199108232019032017</t>
  </si>
  <si>
    <t>23 - 08 - 1991</t>
  </si>
  <si>
    <t>19760113 201408 1 001</t>
  </si>
  <si>
    <t>13-01-1976</t>
  </si>
  <si>
    <t>085248268805</t>
  </si>
  <si>
    <t>74.01. SDN PANAAN KEC. BINTANG ARA</t>
  </si>
  <si>
    <t>MUHAMMAD SUBHAN</t>
  </si>
  <si>
    <t>19720509 199408 1 001</t>
  </si>
  <si>
    <t>09-05-1972</t>
  </si>
  <si>
    <t>132078746</t>
  </si>
  <si>
    <t>G 181880</t>
  </si>
  <si>
    <t>JL. PT AYAYANG KM. 13 KUWARI RT 3 PANAAN KEC BINTANG ARA</t>
  </si>
  <si>
    <t>ARMADI</t>
  </si>
  <si>
    <t>19690905 200103 1 001</t>
  </si>
  <si>
    <t>ASAM KAB. HSS</t>
  </si>
  <si>
    <t>132293906</t>
  </si>
  <si>
    <t>K 045616</t>
  </si>
  <si>
    <t>PANAAN RT 01 RW 01 KEC HARUAI</t>
  </si>
  <si>
    <t>08195464704</t>
  </si>
  <si>
    <t>MULKANI</t>
  </si>
  <si>
    <t>19770407 201101 1 004</t>
  </si>
  <si>
    <t>07-04-1977</t>
  </si>
  <si>
    <t>DESA MUANG RT.03 KEC. JARO</t>
  </si>
  <si>
    <t>085249557302</t>
  </si>
  <si>
    <t>SANETA</t>
  </si>
  <si>
    <t>19870707 200904 2 003</t>
  </si>
  <si>
    <t>PUAIN KANAN</t>
  </si>
  <si>
    <t>07-07-1987</t>
  </si>
  <si>
    <t>PUAIN KANAN RT.04 KEC. TANTA</t>
  </si>
  <si>
    <t>085249685580</t>
  </si>
  <si>
    <t>NORAIDA</t>
  </si>
  <si>
    <t>19680602 200801 2 018</t>
  </si>
  <si>
    <t>02-06-1968</t>
  </si>
  <si>
    <t>540032832</t>
  </si>
  <si>
    <t>JL. PT AYA YAYANG INDONESIA PANAAN RT.1 KM.25</t>
  </si>
  <si>
    <t>SARIPUDIN</t>
  </si>
  <si>
    <t>199509212019031007</t>
  </si>
  <si>
    <t>21 - 09 - 1995</t>
  </si>
  <si>
    <t>19790926 200801 2 012</t>
  </si>
  <si>
    <t>PANAAN</t>
  </si>
  <si>
    <t>26-09-1979</t>
  </si>
  <si>
    <t>540032848</t>
  </si>
  <si>
    <t>JL.PT.AYI KM.25 DESA PANAAN RT KEC. BINTANG ARA</t>
  </si>
  <si>
    <t>74.02. SDN MEHO KEC. BINTANG ARA</t>
  </si>
  <si>
    <t>SULIYADI</t>
  </si>
  <si>
    <t>19670602 199103 1 006</t>
  </si>
  <si>
    <t>02-06-1967</t>
  </si>
  <si>
    <t>131895828</t>
  </si>
  <si>
    <t>G 085907</t>
  </si>
  <si>
    <t>JL. BATU PUJUNG DESA USIH RT 5 KEC BINTANG ARA</t>
  </si>
  <si>
    <t>05262707512</t>
  </si>
  <si>
    <t>NOOR ALHASANIYAH</t>
  </si>
  <si>
    <t>19821224 200904 2 002</t>
  </si>
  <si>
    <t>24-12-1982</t>
  </si>
  <si>
    <t>DESA LAYAP RT.III NO.12 KEC.PARINGIN</t>
  </si>
  <si>
    <t>085249521123</t>
  </si>
  <si>
    <t>19790627 201101 1 004</t>
  </si>
  <si>
    <t>27-06-1979</t>
  </si>
  <si>
    <t xml:space="preserve">  PUAIN KIWA RT.02 TANJUNG</t>
  </si>
  <si>
    <t>087816156516</t>
  </si>
  <si>
    <t>19710505 200312 1 017</t>
  </si>
  <si>
    <t>05-05-1971</t>
  </si>
  <si>
    <t>540014146</t>
  </si>
  <si>
    <t>M 009455</t>
  </si>
  <si>
    <t>JL CANDI AGUNG NO 54 RT 2 PALIWARA KEC AMUNTAI TENGAH HSU</t>
  </si>
  <si>
    <t>RUSPANDI</t>
  </si>
  <si>
    <t>19680930 200103 1 001</t>
  </si>
  <si>
    <t>BIRAYANG HST</t>
  </si>
  <si>
    <t>30-09-1968</t>
  </si>
  <si>
    <t>132293909</t>
  </si>
  <si>
    <t>J.069015</t>
  </si>
  <si>
    <t>DESA PAYA RT 06 RW III DESA PAYA  KEC. BATANG ALAI SELATAN HST</t>
  </si>
  <si>
    <t>KEP. NO 821.2/127-KEP.SI/BKPP</t>
  </si>
  <si>
    <t>RUSDIANSYAH</t>
  </si>
  <si>
    <t>198806102019031012</t>
  </si>
  <si>
    <t>10 - 06 - 1988</t>
  </si>
  <si>
    <t>HERMINAWATI</t>
  </si>
  <si>
    <t>19800505 200904 2 002</t>
  </si>
  <si>
    <t>05-05-1980</t>
  </si>
  <si>
    <t>Jl. JENDRAL BASUKI RAHMAT HIKUN RT. 04 NO.66 TANJNG TABALONG</t>
  </si>
  <si>
    <t>74.03. SDN KUARI KEC. BINTANG ARA</t>
  </si>
  <si>
    <t>MISRAN</t>
  </si>
  <si>
    <t>19690403 200103 1 002</t>
  </si>
  <si>
    <t>132293658</t>
  </si>
  <si>
    <t>K 046088</t>
  </si>
  <si>
    <t>PANAAN RT I KEC BINTANG ARA</t>
  </si>
  <si>
    <t>LAILATURRIDA</t>
  </si>
  <si>
    <t>19740702 200904 2 001</t>
  </si>
  <si>
    <t>02-07-1974</t>
  </si>
  <si>
    <t>JL.A.YANI DESA PALIAT RT.04 KEC.KELUA</t>
  </si>
  <si>
    <t>085348026611</t>
  </si>
  <si>
    <t>DEWI RETNOWATI</t>
  </si>
  <si>
    <t>19880419 201402 2 004</t>
  </si>
  <si>
    <t>19-04-1988</t>
  </si>
  <si>
    <t>JL PT AYA YAYANG INDONESIA RT 02 JANGO PATANGKEP TUTUI BARITO TIMUR KALTENG</t>
  </si>
  <si>
    <t>082155726266</t>
  </si>
  <si>
    <t>MUHAMAD FAISAL HERMAWAN</t>
  </si>
  <si>
    <t>199510042019031005</t>
  </si>
  <si>
    <t>04 - 10 - 1995</t>
  </si>
  <si>
    <t>ARIFIN</t>
  </si>
  <si>
    <t>199112212019031013</t>
  </si>
  <si>
    <t>21 - 12 - 1991</t>
  </si>
  <si>
    <t>SYAHMAD RIADI</t>
  </si>
  <si>
    <t>19720709 201408 1 002</t>
  </si>
  <si>
    <t>SEKOLAH MENENGAH TEKNO. PERTANIAN</t>
  </si>
  <si>
    <t>09-07-1972</t>
  </si>
  <si>
    <t>JL.MONALISA RT.07 NO.016 MURUNG PUDAK</t>
  </si>
  <si>
    <t>08528283163</t>
  </si>
  <si>
    <t>74.04. SDN DAMBUNG KEC. BINTANG ARA</t>
  </si>
  <si>
    <t>ABDUL MANAF</t>
  </si>
  <si>
    <t>19631208 199903 1 003</t>
  </si>
  <si>
    <t>01-04-2002</t>
  </si>
  <si>
    <t>TELAGA LANGSAT</t>
  </si>
  <si>
    <t>132235849</t>
  </si>
  <si>
    <t>J 067418</t>
  </si>
  <si>
    <t>HEGAR MANAH RT. 1 RW. 2 KEC. BINTANG ARA</t>
  </si>
  <si>
    <t>YUFINA BUKU HURINT</t>
  </si>
  <si>
    <t>19800513 201001 2 017</t>
  </si>
  <si>
    <t>LEWOKONG</t>
  </si>
  <si>
    <t>13-05-1980</t>
  </si>
  <si>
    <t>IKE RAFIKA DEWI</t>
  </si>
  <si>
    <t>19800130 200904 2 001</t>
  </si>
  <si>
    <t>20-01-1980</t>
  </si>
  <si>
    <t>MABURAI RT.04 MURUNG PUDAK</t>
  </si>
  <si>
    <t>ROMA NUGROHO SISWA HINDAYATI PUTRA</t>
  </si>
  <si>
    <t>198605242019031006</t>
  </si>
  <si>
    <t>MOJOKERTO</t>
  </si>
  <si>
    <t>24 - 05 - 1986</t>
  </si>
  <si>
    <t>HARLES</t>
  </si>
  <si>
    <t>19741225 200801 1 017</t>
  </si>
  <si>
    <t>25-12-1974</t>
  </si>
  <si>
    <t>540032842</t>
  </si>
  <si>
    <t>DAMBUNG RAYA RT.I. KEC. BINTANG ARA</t>
  </si>
  <si>
    <t>085251330209</t>
  </si>
  <si>
    <t>74.05. SDN 1 DAMBUNG KEC. BINTANG ARA</t>
  </si>
  <si>
    <t>YATINAM</t>
  </si>
  <si>
    <t>19680204 199111 2 001</t>
  </si>
  <si>
    <t>04-02-1968</t>
  </si>
  <si>
    <t>131939979</t>
  </si>
  <si>
    <t>G 085943</t>
  </si>
  <si>
    <t>DAMBUNG RT 1 KEC BINTANG ARA</t>
  </si>
  <si>
    <t>05262707383</t>
  </si>
  <si>
    <t>KOMAR NORJAMAN</t>
  </si>
  <si>
    <t>19831018 200904 1 001</t>
  </si>
  <si>
    <t>SAGALA HERANG</t>
  </si>
  <si>
    <t>18-10-1983</t>
  </si>
  <si>
    <t>PADANG PANJANG RT.05 KEC.TANTA</t>
  </si>
  <si>
    <t>085249387953</t>
  </si>
  <si>
    <t>SRI GUSLIANI</t>
  </si>
  <si>
    <t>19770822 200904 2 001</t>
  </si>
  <si>
    <t>22-08-1977</t>
  </si>
  <si>
    <t>J. JEND . BASUKI RAHMAT RT.12A NO.60 TANJUNG</t>
  </si>
  <si>
    <t>081351972613</t>
  </si>
  <si>
    <t>TRI WIBOWO</t>
  </si>
  <si>
    <t>19860803 201402 1 002</t>
  </si>
  <si>
    <t>03-08-1986</t>
  </si>
  <si>
    <t>DUYUN BARU DESA USIH RT 03</t>
  </si>
  <si>
    <t>085347044930</t>
  </si>
  <si>
    <t>TITO ARIS SETYAWAN</t>
  </si>
  <si>
    <t>19870828 201101 1 005</t>
  </si>
  <si>
    <t>28-08-1987</t>
  </si>
  <si>
    <t>JL SMK RT.08 DESA MUARA UYA</t>
  </si>
  <si>
    <t>085248715472</t>
  </si>
  <si>
    <t>74.10. SDN 1 BURUM KEC. BINTANG ARA</t>
  </si>
  <si>
    <t>SITI NURDIANI</t>
  </si>
  <si>
    <t>199203032019032017</t>
  </si>
  <si>
    <t>03 - 03 - 1992</t>
  </si>
  <si>
    <t>HEROYANTO</t>
  </si>
  <si>
    <t>19771126 200801 1 008</t>
  </si>
  <si>
    <t>SEKOLAH MENENGAH UMUM</t>
  </si>
  <si>
    <t>TAMPA</t>
  </si>
  <si>
    <t>26-11-1977</t>
  </si>
  <si>
    <t>540032568</t>
  </si>
  <si>
    <t>DAMBUNG RAYA RT.05 JL. HPH PT.AYI 79</t>
  </si>
  <si>
    <t>08525130209</t>
  </si>
  <si>
    <t>74.06. SDN SUNGAI MISSIM KEC. BINTANG ARA</t>
  </si>
  <si>
    <t>AHMAD</t>
  </si>
  <si>
    <t>19690818 199506 1 001</t>
  </si>
  <si>
    <t>KEMPO</t>
  </si>
  <si>
    <t>18-08-1969</t>
  </si>
  <si>
    <t>132112590</t>
  </si>
  <si>
    <t>J 069126</t>
  </si>
  <si>
    <t>RUNGUN SEI MISSIM RT. 1 DESA HEGARMANAH KEC. BINTANG ARA</t>
  </si>
  <si>
    <t>SYAHYAN</t>
  </si>
  <si>
    <t>19680107 200103 1 001</t>
  </si>
  <si>
    <t>132293908</t>
  </si>
  <si>
    <t>J 069121</t>
  </si>
  <si>
    <t>DESA TIRIK  RT I KEC TAPIN TENGAH KAB TAPIN</t>
  </si>
  <si>
    <t>ZAINUL AULIA</t>
  </si>
  <si>
    <t>19880515 201402 1 002</t>
  </si>
  <si>
    <t>15-05-1988</t>
  </si>
  <si>
    <t>JL POLDER UTARA DESA PANDULANGAN NO 20 RT 05</t>
  </si>
  <si>
    <t>087815802106</t>
  </si>
  <si>
    <t>SYAIFULLAH HARES</t>
  </si>
  <si>
    <t>198511112019031004</t>
  </si>
  <si>
    <t>11 - 11 - 1985</t>
  </si>
  <si>
    <t>NURLAILA</t>
  </si>
  <si>
    <t>198408082019032011</t>
  </si>
  <si>
    <t>08 - 08 - 1984</t>
  </si>
  <si>
    <t>SITI HAJAR</t>
  </si>
  <si>
    <t>19790802 201408 2 002</t>
  </si>
  <si>
    <t>MADRASAH ALIYAH</t>
  </si>
  <si>
    <t>02-08-1979</t>
  </si>
  <si>
    <t>DESA HEGARMANAH RT 03</t>
  </si>
  <si>
    <t>74.07. SDN BINTANG ARA KEC. BINTANG ARA</t>
  </si>
  <si>
    <t>YORDANI</t>
  </si>
  <si>
    <t>19610606 198201 1 022</t>
  </si>
  <si>
    <t>19-07-2002</t>
  </si>
  <si>
    <t>06-06-1961</t>
  </si>
  <si>
    <t>130972499</t>
  </si>
  <si>
    <t>C 0874640</t>
  </si>
  <si>
    <t>KOMP HUNIAN 25 NO 01 RT 01 MABUUN MURUNG PUDAK</t>
  </si>
  <si>
    <t>05262022189</t>
  </si>
  <si>
    <t>SURKANIAH</t>
  </si>
  <si>
    <t>19640327 199111 2 001</t>
  </si>
  <si>
    <t>DURIAN PUNGGAL, HST</t>
  </si>
  <si>
    <t>27-03-1964</t>
  </si>
  <si>
    <t>131939879</t>
  </si>
  <si>
    <t>G 085941</t>
  </si>
  <si>
    <t>DESA BINTANG ARA RT. 1 KEC BINTANG ARA</t>
  </si>
  <si>
    <t>Hj. RUKMINI</t>
  </si>
  <si>
    <t>19650103 199310 2 001</t>
  </si>
  <si>
    <t>PUJUNG</t>
  </si>
  <si>
    <t>03-01-1965</t>
  </si>
  <si>
    <t>132032645</t>
  </si>
  <si>
    <t>G 132501</t>
  </si>
  <si>
    <t>BINTANG ARA RT 2 NO 5 KEC BINTANG ARA</t>
  </si>
  <si>
    <t>YUYU KHARISMAN</t>
  </si>
  <si>
    <t>19820603 200501 1 006</t>
  </si>
  <si>
    <t>03-06-1982</t>
  </si>
  <si>
    <t>540014999</t>
  </si>
  <si>
    <t>M 098703</t>
  </si>
  <si>
    <t>JL. JEND. BASUKI RAHMAT KM. 16 RT. 2 MAHE PASAR KEC. HARUAI</t>
  </si>
  <si>
    <t>HAYATI</t>
  </si>
  <si>
    <t>19690121 200701 2 021</t>
  </si>
  <si>
    <t>MUYUH-KAB. TABALONG</t>
  </si>
  <si>
    <t>21-01-1969</t>
  </si>
  <si>
    <t>540027069</t>
  </si>
  <si>
    <t>19880125 201402 2 002</t>
  </si>
  <si>
    <t>25-01-1988</t>
  </si>
  <si>
    <t>JL. JAKSA AGUNG S.NO.43 TANJUNG RT.15</t>
  </si>
  <si>
    <t>085248869684</t>
  </si>
  <si>
    <t>BUDIANOR</t>
  </si>
  <si>
    <t>19740508 200604 1 014</t>
  </si>
  <si>
    <t>DUYUN BARU</t>
  </si>
  <si>
    <t>08-05-1974</t>
  </si>
  <si>
    <t>540023965</t>
  </si>
  <si>
    <t>74.08. SDN 1 BINTANG ARA KEC. BINTANG ARA</t>
  </si>
  <si>
    <t>GANIS ADIATMO</t>
  </si>
  <si>
    <t>SE, SPd., M.Pd</t>
  </si>
  <si>
    <t>19651225 199310 1 002</t>
  </si>
  <si>
    <t>25-12-1965</t>
  </si>
  <si>
    <t>132032644</t>
  </si>
  <si>
    <t>G 086119</t>
  </si>
  <si>
    <t>DESA BUMI MAKMUR RT 01 RW.01. KEC. BUNTANG ARA 71572</t>
  </si>
  <si>
    <t>KIPLIAH</t>
  </si>
  <si>
    <t>199101012019032025</t>
  </si>
  <si>
    <t>01 - 01 - 1991</t>
  </si>
  <si>
    <t>SUHARTI</t>
  </si>
  <si>
    <t>19840208 201408 2 004</t>
  </si>
  <si>
    <t>08-02-1984</t>
  </si>
  <si>
    <t>DESA BUMI MAKMUR BINTANG ARA</t>
  </si>
  <si>
    <t>085389234726</t>
  </si>
  <si>
    <t>74.09. SDN BURUM KEC. BINTANG ARA</t>
  </si>
  <si>
    <t>HASNIATI</t>
  </si>
  <si>
    <t>19680115 199803 2 005</t>
  </si>
  <si>
    <t>ALUAN BESAR HST</t>
  </si>
  <si>
    <t>15-01-1968</t>
  </si>
  <si>
    <t>132211938</t>
  </si>
  <si>
    <t>L 112383</t>
  </si>
  <si>
    <t>DESA BURUM KEC HARUAI</t>
  </si>
  <si>
    <t>RASIDI</t>
  </si>
  <si>
    <t>19700812 200501 1 013</t>
  </si>
  <si>
    <t>PENDIDIKAN BK</t>
  </si>
  <si>
    <t>USIH</t>
  </si>
  <si>
    <t>12-08-1970</t>
  </si>
  <si>
    <t>540015016</t>
  </si>
  <si>
    <t>M 098299</t>
  </si>
  <si>
    <t>USIH RT. IV KEC. BINTANG ARA</t>
  </si>
  <si>
    <t>081348587094</t>
  </si>
  <si>
    <t>SAPRUN WAHYUDIN</t>
  </si>
  <si>
    <t>19690424 200701 1 024</t>
  </si>
  <si>
    <t>MT BATU LOMBOK TENGAH</t>
  </si>
  <si>
    <t>24-04-1969</t>
  </si>
  <si>
    <t>540027076</t>
  </si>
  <si>
    <t>MUHAMMAD IKHWAN</t>
  </si>
  <si>
    <t>199108152019031016</t>
  </si>
  <si>
    <t>15 - 08 - 1991</t>
  </si>
  <si>
    <t>AGUS SARDI</t>
  </si>
  <si>
    <t>19890615 201503 1 001</t>
  </si>
  <si>
    <t>15-06-1989</t>
  </si>
  <si>
    <t>DESA HAUR GADING RT.05 RW.03 KEC.BATANG ALAI UTARA HST</t>
  </si>
  <si>
    <t>085248087027</t>
  </si>
  <si>
    <t>M. IDERIS</t>
  </si>
  <si>
    <t>19660513 199103 1 007</t>
  </si>
  <si>
    <t>13-05-1966</t>
  </si>
  <si>
    <t>131895816</t>
  </si>
  <si>
    <t>G 085905</t>
  </si>
  <si>
    <t>HAPIT-HAPIT RT. IV HAME  KEC HARUAI</t>
  </si>
  <si>
    <t>19690401 200103 1 001</t>
  </si>
  <si>
    <t>PAGAT-HST</t>
  </si>
  <si>
    <t>01-04-1969</t>
  </si>
  <si>
    <t>132293654</t>
  </si>
  <si>
    <t>J 069033</t>
  </si>
  <si>
    <t>DESA USIH NO 04 RT 01 KEC. BINTANG ARA</t>
  </si>
  <si>
    <t>RAMADHANI</t>
  </si>
  <si>
    <t>19701110 199903 1 011</t>
  </si>
  <si>
    <t>10-11-1970</t>
  </si>
  <si>
    <t>132235840</t>
  </si>
  <si>
    <t>J 017350</t>
  </si>
  <si>
    <t>JL. LAMBUNG MANGKURAT RT. IV PALAMPITAN SHU</t>
  </si>
  <si>
    <t>052761351</t>
  </si>
  <si>
    <t>MOH RAFIQ</t>
  </si>
  <si>
    <t>19720705 200312 1 009</t>
  </si>
  <si>
    <t>05-07-1972</t>
  </si>
  <si>
    <t>540014138</t>
  </si>
  <si>
    <t>M 009444</t>
  </si>
  <si>
    <t>JL. BASUKI RAHMAT KM. 17 RT. 3 RW. 1 MAHE PASAR HARUAI</t>
  </si>
  <si>
    <t>AIDI SALAM</t>
  </si>
  <si>
    <t>19711227 200501 1 009</t>
  </si>
  <si>
    <t>540014989</t>
  </si>
  <si>
    <t>M 098327</t>
  </si>
  <si>
    <t>JL. PELAJAR RT. 6 KEC. TANJUNG</t>
  </si>
  <si>
    <t>74.11. SDN MANTUYUP KEC. BINTANG ARA</t>
  </si>
  <si>
    <t>19640217 198503 1 010</t>
  </si>
  <si>
    <t>1983</t>
  </si>
  <si>
    <t>131339993</t>
  </si>
  <si>
    <t>D 437568</t>
  </si>
  <si>
    <t>PUJUNG DESA BINTANG ARA RT 1 NO 5 KEC BINTANG ARA</t>
  </si>
  <si>
    <t>19690913 200312 2 004</t>
  </si>
  <si>
    <t>13-09-1969</t>
  </si>
  <si>
    <t>540014099</t>
  </si>
  <si>
    <t>M 009458</t>
  </si>
  <si>
    <t>JL. BASUKI RAHAMAT KM. 16 RT. 01 MAHE SEBERANG KEC. TANJUNG</t>
  </si>
  <si>
    <t>19690714 200501 1 011</t>
  </si>
  <si>
    <t>14-07-1969</t>
  </si>
  <si>
    <t>540015003</t>
  </si>
  <si>
    <t>M 098291</t>
  </si>
  <si>
    <t>BINTANG ARA RT. 3 RW. 4 KEC. BINTANG ARA</t>
  </si>
  <si>
    <t>HADIATUL HASANAH</t>
  </si>
  <si>
    <t>19890826 201503 2 004</t>
  </si>
  <si>
    <t>26-08-1989</t>
  </si>
  <si>
    <t>JL.MUSYAWARAH RT.13 NO.22 KEC.MURUNG PUDAK</t>
  </si>
  <si>
    <t>085248642497</t>
  </si>
  <si>
    <t>ANTONIUS GUSI</t>
  </si>
  <si>
    <t>19650716 200701 1 022</t>
  </si>
  <si>
    <t>WOLOGERU</t>
  </si>
  <si>
    <t>16-07-1965</t>
  </si>
  <si>
    <t>540026990</t>
  </si>
  <si>
    <t>DESY HAFIZAH</t>
  </si>
  <si>
    <t>199508062019032011</t>
  </si>
  <si>
    <t>06 - 08 - 1995</t>
  </si>
  <si>
    <t>74.13. SDN USIH  KEC. BINTANG ARA</t>
  </si>
  <si>
    <t>KASTALANI</t>
  </si>
  <si>
    <t>19600906 198406 1 001</t>
  </si>
  <si>
    <t>131205616</t>
  </si>
  <si>
    <t>D 301694</t>
  </si>
  <si>
    <t>BINTANG ARA RT 2 NO 44 KECAMATAN HARUAI</t>
  </si>
  <si>
    <t>MIJI GAINOR</t>
  </si>
  <si>
    <t>19650916 198509 1 001</t>
  </si>
  <si>
    <t>131448668</t>
  </si>
  <si>
    <t>D  454990</t>
  </si>
  <si>
    <t>JL. BASUKI RAHMAT KM. 17 RT. 1 MAHE PASAR KEC. HARUAI</t>
  </si>
  <si>
    <t>REZKY RAHMAWATI</t>
  </si>
  <si>
    <t>19860115 201101 2 006</t>
  </si>
  <si>
    <t>19790615 201001 2 013</t>
  </si>
  <si>
    <t>15-06-1979</t>
  </si>
  <si>
    <t>ZULKIPLI</t>
  </si>
  <si>
    <t>19710505 200604 1 027</t>
  </si>
  <si>
    <t>540022283</t>
  </si>
  <si>
    <t>JL. BASUKI RAHMAT RT.08 WAYAU TANJUNG</t>
  </si>
  <si>
    <t>085821398785</t>
  </si>
  <si>
    <t>DINI PUSPA ANGGERINI</t>
  </si>
  <si>
    <t>19870913 201101 2 009</t>
  </si>
  <si>
    <t>13-09-1987</t>
  </si>
  <si>
    <t>JL TANJUNG SELATAN 3 RT.09 RW.03 NO.31 KEL. MABUUN</t>
  </si>
  <si>
    <t>081953547886</t>
  </si>
  <si>
    <t>SUDARMADI</t>
  </si>
  <si>
    <t>19700510 200701 1 034</t>
  </si>
  <si>
    <t>BATOLA</t>
  </si>
  <si>
    <t>540027077</t>
  </si>
  <si>
    <t>HUSNI</t>
  </si>
  <si>
    <t>19600615 200604 1 039</t>
  </si>
  <si>
    <t>15-06-1960</t>
  </si>
  <si>
    <t>540024748</t>
  </si>
  <si>
    <t>JL. BASUKI RAHMAT DESA GARUNGGUNG TR.02 KEC.TANJUNG</t>
  </si>
  <si>
    <t>085248719421</t>
  </si>
  <si>
    <t>74.14. SDN 1 USIH KEC. BINTANG ARA</t>
  </si>
  <si>
    <t>HERMANSYAH</t>
  </si>
  <si>
    <t>19720702 200604 1 009</t>
  </si>
  <si>
    <t>540024016</t>
  </si>
  <si>
    <t>19670409 199111 1 001</t>
  </si>
  <si>
    <t>PENDIDIKAN BIMBINGAN DAN  KONSELING</t>
  </si>
  <si>
    <t>ULU BENTENG</t>
  </si>
  <si>
    <t>09-04-1967</t>
  </si>
  <si>
    <t>131940036</t>
  </si>
  <si>
    <t>G 085952</t>
  </si>
  <si>
    <t>BINTANG ARA RT 11  KEC BINTANG ARA</t>
  </si>
  <si>
    <t>NORMAYANTI</t>
  </si>
  <si>
    <t>198804272019032010</t>
  </si>
  <si>
    <t>27 - 04 - 1988</t>
  </si>
  <si>
    <t>IDERUS SUPIAN</t>
  </si>
  <si>
    <t>19760727 200701 1 013</t>
  </si>
  <si>
    <t>27-07-1976</t>
  </si>
  <si>
    <t>540026884</t>
  </si>
  <si>
    <t>DESA WAYAU RT. 4 KEC. TANJUNG</t>
  </si>
  <si>
    <t>74.15. SDN 1 WALING KEC. BINTANG ARA</t>
  </si>
  <si>
    <t>ABDUL MUTHALIB</t>
  </si>
  <si>
    <t>19610816 198201 1 013</t>
  </si>
  <si>
    <t>JABANG</t>
  </si>
  <si>
    <t>130972588</t>
  </si>
  <si>
    <t>C 0926101</t>
  </si>
  <si>
    <t>DESA WALING RT 01 KEC BINTANG ARA</t>
  </si>
  <si>
    <t>085248294051</t>
  </si>
  <si>
    <t>SITI MARKIAH</t>
  </si>
  <si>
    <t>19710501 200604 2 018</t>
  </si>
  <si>
    <t>01-05-1971</t>
  </si>
  <si>
    <t>540022021</t>
  </si>
  <si>
    <t>DESA HALONG RT 4 KEC KEC HARUAI</t>
  </si>
  <si>
    <t>RISDIANNOR</t>
  </si>
  <si>
    <t>19801228 200604 1 004</t>
  </si>
  <si>
    <t>28-12-1980</t>
  </si>
  <si>
    <t>540019555</t>
  </si>
  <si>
    <t>HAYUP NO. 23 RT. 1 KEC. HARUAI</t>
  </si>
  <si>
    <t>WILI YANTI</t>
  </si>
  <si>
    <t>19740305 201408 2 003</t>
  </si>
  <si>
    <t>05-03-1974</t>
  </si>
  <si>
    <t>DESA USIH RT.02 KEC. BINTANG ARA</t>
  </si>
  <si>
    <t>082353003555</t>
  </si>
  <si>
    <t>NISAUL JANNAH</t>
  </si>
  <si>
    <t>19851109 201408 2 003</t>
  </si>
  <si>
    <t>09-11-1985</t>
  </si>
  <si>
    <t>PANGKALAN KEC. MURUNG PUDAK</t>
  </si>
  <si>
    <t>081351349009</t>
  </si>
  <si>
    <t>ANISYAH ERYANI</t>
  </si>
  <si>
    <t>19861229 201408 2 001</t>
  </si>
  <si>
    <t>29-12-1986</t>
  </si>
  <si>
    <t>MAHE SEBERANG RT.03 KEC. TANJUNG</t>
  </si>
  <si>
    <t>082351590979</t>
  </si>
  <si>
    <t>HARTINI</t>
  </si>
  <si>
    <t>19660203 200701 2 020</t>
  </si>
  <si>
    <t>TANJUNG-TABALONG</t>
  </si>
  <si>
    <t>540026986</t>
  </si>
  <si>
    <t>ARKANI</t>
  </si>
  <si>
    <t>19741115 199903 1 003</t>
  </si>
  <si>
    <t>15-11-1974</t>
  </si>
  <si>
    <t>132235818</t>
  </si>
  <si>
    <t>74.16. SDN 2 WALING KEC. BINTANG ARA</t>
  </si>
  <si>
    <t>H ARDIANSYAH</t>
  </si>
  <si>
    <t>19620827 198207 1 002</t>
  </si>
  <si>
    <t>27-08-1962</t>
  </si>
  <si>
    <t>131050927</t>
  </si>
  <si>
    <t>D 126974</t>
  </si>
  <si>
    <t>MABUUN RT 01 KEC MURUNG PUDAK</t>
  </si>
  <si>
    <t>05262027101</t>
  </si>
  <si>
    <t>19640305 198503 1 013</t>
  </si>
  <si>
    <t>131339421</t>
  </si>
  <si>
    <t>D395354</t>
  </si>
  <si>
    <t>MAHE PASAR RT. I KE. HARUAI 71572</t>
  </si>
  <si>
    <t>HALIDAH</t>
  </si>
  <si>
    <t>19651016 200701 2 013</t>
  </si>
  <si>
    <t>16-10-1965</t>
  </si>
  <si>
    <t>540027020</t>
  </si>
  <si>
    <t>ZAINATIR RAIYAH</t>
  </si>
  <si>
    <t>19860127 201101 2 005</t>
  </si>
  <si>
    <t>27-01-1986</t>
  </si>
  <si>
    <t>JL. KURANJI RT.2 NO. 1 KEC. MR PUDAK</t>
  </si>
  <si>
    <t>085249327427</t>
  </si>
  <si>
    <t>JURAIDAWATI</t>
  </si>
  <si>
    <t>19821021 200501 2 007</t>
  </si>
  <si>
    <t>21-10-1982</t>
  </si>
  <si>
    <t>540015000</t>
  </si>
  <si>
    <t>M 098702</t>
  </si>
  <si>
    <t>MAHE PASAR KM. 17 RT. 04 KEC. HARUAI</t>
  </si>
  <si>
    <t>MUHAMMAD SYAIFUDIN</t>
  </si>
  <si>
    <t>198805162019031006</t>
  </si>
  <si>
    <t>JEPARA</t>
  </si>
  <si>
    <t>16 - 05 - 1988</t>
  </si>
  <si>
    <t>ITY IRIATI</t>
  </si>
  <si>
    <t>19831011 201408 2 001</t>
  </si>
  <si>
    <t>11-10-1983</t>
  </si>
  <si>
    <t>MAHE PASAR RT03 HARUAI</t>
  </si>
  <si>
    <t>085249913997</t>
  </si>
  <si>
    <t>74.17. SDN DUYUN BARU KEC. BINTANG ARA</t>
  </si>
  <si>
    <t>H. ARBAINNOR</t>
  </si>
  <si>
    <t>19640511 198503 1 004</t>
  </si>
  <si>
    <t>131339417</t>
  </si>
  <si>
    <t>E035993</t>
  </si>
  <si>
    <t>MAHE SEBERANG RT. 2 KEC. TANJUNG</t>
  </si>
  <si>
    <t>SRIYAMI</t>
  </si>
  <si>
    <t>19650710 199007 2 002</t>
  </si>
  <si>
    <t>10-07-1965</t>
  </si>
  <si>
    <t>131920884</t>
  </si>
  <si>
    <t>K 042706</t>
  </si>
  <si>
    <t>DESA ARGO MULYO KEC BINTANG ARA</t>
  </si>
  <si>
    <t>SYAHRUJI</t>
  </si>
  <si>
    <t>19610707 198503 1 020</t>
  </si>
  <si>
    <t>KURSUS PENDIDIKAN GURU OLAHRAGA</t>
  </si>
  <si>
    <t>07-07-1961</t>
  </si>
  <si>
    <t>131339890</t>
  </si>
  <si>
    <t>D 451452</t>
  </si>
  <si>
    <t>DESA WALING RT. 1 KEC. BINTANG ARA</t>
  </si>
  <si>
    <t>IRWAN</t>
  </si>
  <si>
    <t>19770912 200701 1 014</t>
  </si>
  <si>
    <t>12-09-1977</t>
  </si>
  <si>
    <t>540027094</t>
  </si>
  <si>
    <t>NORLIANI</t>
  </si>
  <si>
    <t>S.Sos.I</t>
  </si>
  <si>
    <t>19790808 201408 2 004</t>
  </si>
  <si>
    <t>S-1 DAKWAH ISLAM</t>
  </si>
  <si>
    <t>08-08-1979</t>
  </si>
  <si>
    <t>MAHE SEBERANG RT01 TANJUNG</t>
  </si>
  <si>
    <t>GUSTI KHAIRINA SARI</t>
  </si>
  <si>
    <t>199102222019032015</t>
  </si>
  <si>
    <t>22 - 02 - 1991</t>
  </si>
  <si>
    <t>NIDA</t>
  </si>
  <si>
    <t>19900305 201503 2 009</t>
  </si>
  <si>
    <t>05-03-1990</t>
  </si>
  <si>
    <t>JL BASUKI RAHMAT RT.06 HIKUN</t>
  </si>
  <si>
    <t>085248973497</t>
  </si>
  <si>
    <t>75.01. SDN 1.2 SUPUT KEC. HARUAI</t>
  </si>
  <si>
    <t>H. MUHAMMAD RUSDANI</t>
  </si>
  <si>
    <t>19670904 198804 1 002</t>
  </si>
  <si>
    <t>131739639</t>
  </si>
  <si>
    <t>E 601140</t>
  </si>
  <si>
    <t>MAHE PASAR NO.52 RT.II</t>
  </si>
  <si>
    <t>Hj. SRI RUSWINARTI</t>
  </si>
  <si>
    <t>19630205 198406 2 003</t>
  </si>
  <si>
    <t>05-02-1963</t>
  </si>
  <si>
    <t>131205633</t>
  </si>
  <si>
    <t>D 300327</t>
  </si>
  <si>
    <t>DESA SUPUT KEC HARUAI RT 3 RW. 1</t>
  </si>
  <si>
    <t>PARIDAH</t>
  </si>
  <si>
    <t>19700310 199703 2 006</t>
  </si>
  <si>
    <t>10-03-1970</t>
  </si>
  <si>
    <t>132175856</t>
  </si>
  <si>
    <t>J 014457</t>
  </si>
  <si>
    <t>DS MAHE RT. 4 KEC HARUAI</t>
  </si>
  <si>
    <t>05262707630</t>
  </si>
  <si>
    <t>ERMA ARIANTI</t>
  </si>
  <si>
    <t>19731102 201408 2 001</t>
  </si>
  <si>
    <t>02-11-1973</t>
  </si>
  <si>
    <t>JL. SIMPANG 4 MURUNG PUDAK</t>
  </si>
  <si>
    <t>081348310895</t>
  </si>
  <si>
    <t>SELAMET RIYADI</t>
  </si>
  <si>
    <t>19890915 201503 1 007</t>
  </si>
  <si>
    <t>15-09-1989</t>
  </si>
  <si>
    <t>JL.PENGHULU DESA RANGDA MALINGKUNG TAPIN UTARA 71114</t>
  </si>
  <si>
    <t>082148804846</t>
  </si>
  <si>
    <t>HETTY YUSNITA</t>
  </si>
  <si>
    <t>19761104 201408 2 002</t>
  </si>
  <si>
    <t>SMA ILMU-ILMU BIOLOGI</t>
  </si>
  <si>
    <t>04-11-1976</t>
  </si>
  <si>
    <t>DS HALONG RT02 HARUAI</t>
  </si>
  <si>
    <t>081348299413</t>
  </si>
  <si>
    <t>75.03. SDN NAWIN KEC. HARUAI</t>
  </si>
  <si>
    <t>Hj. NORAIDAH</t>
  </si>
  <si>
    <t>19610323 198207 2 002</t>
  </si>
  <si>
    <t>23-03-1961</t>
  </si>
  <si>
    <t>131050961</t>
  </si>
  <si>
    <t>D 161916</t>
  </si>
  <si>
    <t>DESA NAWIN RT III KEC HARUAI</t>
  </si>
  <si>
    <t>RUSMILAWATI</t>
  </si>
  <si>
    <t>19630420 198503 2 014</t>
  </si>
  <si>
    <t>20-04-1963</t>
  </si>
  <si>
    <t>131339428</t>
  </si>
  <si>
    <t>D389374</t>
  </si>
  <si>
    <t>BATU PULUT RT II NO 32 KEC HARUAI</t>
  </si>
  <si>
    <t>19760816 201408 2 003</t>
  </si>
  <si>
    <t>16-08-1976</t>
  </si>
  <si>
    <t>NAWIN RT.04</t>
  </si>
  <si>
    <t>085248446038</t>
  </si>
  <si>
    <t>MILA KARLINA</t>
  </si>
  <si>
    <t>19840417 201408 2 003</t>
  </si>
  <si>
    <t>17-04-1984</t>
  </si>
  <si>
    <t>NAWIN RT.03 KEC. HARUAI</t>
  </si>
  <si>
    <t>75.04. SDN 1 NAWIN HILIR KEC. HARUAI</t>
  </si>
  <si>
    <t>Hj. NURFAH</t>
  </si>
  <si>
    <t>19600110 198202 2 003</t>
  </si>
  <si>
    <t>10-01-1960</t>
  </si>
  <si>
    <t>131089300</t>
  </si>
  <si>
    <t>C 0968130</t>
  </si>
  <si>
    <t>PASAR LAMA DS HALONG RT 1 KEC HARUAI</t>
  </si>
  <si>
    <t>085248604561</t>
  </si>
  <si>
    <t>RUSLI EFFENDI</t>
  </si>
  <si>
    <t>19610222 198201 1 013</t>
  </si>
  <si>
    <t>22-02-1961</t>
  </si>
  <si>
    <t>130972498</t>
  </si>
  <si>
    <t>C 0874639</t>
  </si>
  <si>
    <t>DS NAWIN HULU RT. I KEC HARUAI</t>
  </si>
  <si>
    <t>TAUPANILA</t>
  </si>
  <si>
    <t>19661005 198608 2 005</t>
  </si>
  <si>
    <t>05-10-1966</t>
  </si>
  <si>
    <t>131525016</t>
  </si>
  <si>
    <t>E 358082</t>
  </si>
  <si>
    <t>DESA HALONG RT 03 NO 22 KEC HARUAI</t>
  </si>
  <si>
    <t>SARUJI</t>
  </si>
  <si>
    <t>19710110 199903 1 010</t>
  </si>
  <si>
    <t>10-01-1971</t>
  </si>
  <si>
    <t>132235851</t>
  </si>
  <si>
    <t>J 015189</t>
  </si>
  <si>
    <t>JL JERUK RT 18 RW. IV KAMBITIN RAYA KEC. TANJUNG</t>
  </si>
  <si>
    <t>MARIANI</t>
  </si>
  <si>
    <t>19730615 200701 2 021</t>
  </si>
  <si>
    <t>15-06-1973</t>
  </si>
  <si>
    <t>540026823</t>
  </si>
  <si>
    <t>MUHAMMAD RIDHANI HILMI</t>
  </si>
  <si>
    <t>19861110 201503 1 002</t>
  </si>
  <si>
    <t>10-11-1986</t>
  </si>
  <si>
    <t>JL.A.YANI DESA TELAGA ITAR RT.03 NO.30 KELUA</t>
  </si>
  <si>
    <t>085248033228</t>
  </si>
  <si>
    <t>DENI RANOPTRI</t>
  </si>
  <si>
    <t>19831103 201101 1 007</t>
  </si>
  <si>
    <t>03-11-1983</t>
  </si>
  <si>
    <t>DESA HALONG RT.03 KEC. HARUAI</t>
  </si>
  <si>
    <t>085248484212</t>
  </si>
  <si>
    <t>75.05. SDN 2 NAWIN HILIR KEC. HARUAI</t>
  </si>
  <si>
    <t>SITI PARIDAH</t>
  </si>
  <si>
    <t>19650413 200701 2 010</t>
  </si>
  <si>
    <t>13-04-1965</t>
  </si>
  <si>
    <t>540027087</t>
  </si>
  <si>
    <t>ELLYSA RUSNAWATI</t>
  </si>
  <si>
    <t>199408252019032021</t>
  </si>
  <si>
    <t>25 - 08 - 1994</t>
  </si>
  <si>
    <t>ASRUL</t>
  </si>
  <si>
    <t>19840715 201001 1 022</t>
  </si>
  <si>
    <t>75.06. SDN AGUNG KEC. HARUAI</t>
  </si>
  <si>
    <t>Hj. MAS YURNI</t>
  </si>
  <si>
    <t>19630720 199012 2 001</t>
  </si>
  <si>
    <t>20-07-1963</t>
  </si>
  <si>
    <t>131927936</t>
  </si>
  <si>
    <t>G 110143</t>
  </si>
  <si>
    <t>HAPIT-HAPIT DESA MAHE PASAR RT II KEC HARUAI</t>
  </si>
  <si>
    <t>DEWI NOR AINA</t>
  </si>
  <si>
    <t>19890804 201001 2 001</t>
  </si>
  <si>
    <t>04-08-1989</t>
  </si>
  <si>
    <t>TRI KARLINA KARIM</t>
  </si>
  <si>
    <t>19830725 200312 2 003</t>
  </si>
  <si>
    <t>DESA MAHE PASAR RT.04 KEC. HARUAI</t>
  </si>
  <si>
    <t>LIDYA MARYANI</t>
  </si>
  <si>
    <t>199305032019032022</t>
  </si>
  <si>
    <t>NAWARDI</t>
  </si>
  <si>
    <t>19680330 200701 1 013</t>
  </si>
  <si>
    <t>SUPUT</t>
  </si>
  <si>
    <t>30-03-1968</t>
  </si>
  <si>
    <t>540027021</t>
  </si>
  <si>
    <t>75.07. SDN SURIAN KEC. HARUAI</t>
  </si>
  <si>
    <t>ARIF RUSWIYADI</t>
  </si>
  <si>
    <t>19671225 198608 1 001</t>
  </si>
  <si>
    <t>25-12-1967</t>
  </si>
  <si>
    <t>131525503</t>
  </si>
  <si>
    <t>E  331755</t>
  </si>
  <si>
    <t>DESA MAHE PASAR RT 2 KEC HARUAI</t>
  </si>
  <si>
    <t>19720912 199903 2 006</t>
  </si>
  <si>
    <t>KAHAKAN (HST)</t>
  </si>
  <si>
    <t>12-09-1972</t>
  </si>
  <si>
    <t>J.018254</t>
  </si>
  <si>
    <t>HAPIT-HAPIT RT. 1 MAHE PASAR KEC. HARUAI</t>
  </si>
  <si>
    <t>05262707523</t>
  </si>
  <si>
    <t>H. SYAIFUDIN</t>
  </si>
  <si>
    <t>19660522 200701 1 004</t>
  </si>
  <si>
    <t>22-05-1966</t>
  </si>
  <si>
    <t>540027031</t>
  </si>
  <si>
    <t>FATHUL YUSRAHNOR</t>
  </si>
  <si>
    <t>19760812 201001 2 011</t>
  </si>
  <si>
    <t>ELSA RIANI</t>
  </si>
  <si>
    <t>19910827 201402 2 001</t>
  </si>
  <si>
    <t>27-08-1991</t>
  </si>
  <si>
    <t>DESA KITANG NO.27 RT.03</t>
  </si>
  <si>
    <t>087716626289</t>
  </si>
  <si>
    <t>FITRIA PUA</t>
  </si>
  <si>
    <t>198505312019032010</t>
  </si>
  <si>
    <t>ENDE</t>
  </si>
  <si>
    <t>31 - 05 - 1985</t>
  </si>
  <si>
    <t>ELIAS DAGANG</t>
  </si>
  <si>
    <t>19671018 201408 1 001</t>
  </si>
  <si>
    <t>FLORES TIMUR</t>
  </si>
  <si>
    <t>18-10-1967</t>
  </si>
  <si>
    <t>DESA SURIAN RT.03</t>
  </si>
  <si>
    <t>081348507405</t>
  </si>
  <si>
    <t>75.08. SDN 1 MAHE PASAR KEC. HARUAI</t>
  </si>
  <si>
    <t>PADLAN</t>
  </si>
  <si>
    <t>19700903 199203 1 001</t>
  </si>
  <si>
    <t>BATU RAMAI</t>
  </si>
  <si>
    <t>03-09-1970</t>
  </si>
  <si>
    <t>131987663</t>
  </si>
  <si>
    <t>G 086362</t>
  </si>
  <si>
    <t>MAHE PASAR RT 4 KEC HARUAI</t>
  </si>
  <si>
    <t>19640409 198305 2 001</t>
  </si>
  <si>
    <t>131205163</t>
  </si>
  <si>
    <t>D 385868</t>
  </si>
  <si>
    <t>RT I MAHE PASAR KEC HARUAI</t>
  </si>
  <si>
    <t>05262707412</t>
  </si>
  <si>
    <t>HALILULLAH</t>
  </si>
  <si>
    <t>19610807 198503 1 020</t>
  </si>
  <si>
    <t>07-08-1961</t>
  </si>
  <si>
    <t>131340005</t>
  </si>
  <si>
    <t>E 185004</t>
  </si>
  <si>
    <t>RT 4  MAHE PASAR KEC HARUAI</t>
  </si>
  <si>
    <t>FARIDA YUNIAR</t>
  </si>
  <si>
    <t>S.Ag. M.Pd.I</t>
  </si>
  <si>
    <t>19740628 200904 2 002</t>
  </si>
  <si>
    <t>MAGISTER PENDIDIKAN ISLAM</t>
  </si>
  <si>
    <t>28-06-1974</t>
  </si>
  <si>
    <t>JL. JAKSA AGUNG SOEPRATO RT.15 NO. 30 TANJUNG</t>
  </si>
  <si>
    <t>081933765758</t>
  </si>
  <si>
    <t>MIRIANI</t>
  </si>
  <si>
    <t>19760625 201001 2 008</t>
  </si>
  <si>
    <t>KHAIRATUNNISA</t>
  </si>
  <si>
    <t>19810212 200312 2 008</t>
  </si>
  <si>
    <t>540014160</t>
  </si>
  <si>
    <t>M 009461</t>
  </si>
  <si>
    <t>HAPIT-HAPIT RT. 4 MAHE PASAR KEC. HARUAI</t>
  </si>
  <si>
    <t>085249871543</t>
  </si>
  <si>
    <t>EMY NOR RAHMAH</t>
  </si>
  <si>
    <t>19860312 201101 2 013</t>
  </si>
  <si>
    <t>12-03-1986</t>
  </si>
  <si>
    <t>JL. IR.P.H.M.NOOR GG.RAHMAT NO.20/10 SULINGAN</t>
  </si>
  <si>
    <t>085249474664</t>
  </si>
  <si>
    <t>75.09. SDN 1 HAYUP KEC. HARUAI</t>
  </si>
  <si>
    <t>PARIYANI</t>
  </si>
  <si>
    <t>19700302 199203 2 006</t>
  </si>
  <si>
    <t>02-03-1970</t>
  </si>
  <si>
    <t>131987704</t>
  </si>
  <si>
    <t>G 110169</t>
  </si>
  <si>
    <t>DESA HAYUP RT III KEC HARUAI</t>
  </si>
  <si>
    <t>SETIA NINGSIH</t>
  </si>
  <si>
    <t>19740914 200604 2 016</t>
  </si>
  <si>
    <t>PENJASKESREK</t>
  </si>
  <si>
    <t>NAWIN</t>
  </si>
  <si>
    <t>14-09-1974</t>
  </si>
  <si>
    <t>540023964</t>
  </si>
  <si>
    <t>AIDA HAYATI</t>
  </si>
  <si>
    <t>19720917 200103 2 001</t>
  </si>
  <si>
    <t>17-09-1972</t>
  </si>
  <si>
    <t>J 068189</t>
  </si>
  <si>
    <t>MAHE PASAR RT. 1 KEC. HARUAI</t>
  </si>
  <si>
    <t>HERNY</t>
  </si>
  <si>
    <t>19690406 200501 2 014</t>
  </si>
  <si>
    <t>06-04-1969</t>
  </si>
  <si>
    <t>540015015</t>
  </si>
  <si>
    <t>M 098311</t>
  </si>
  <si>
    <t>HAYUP RT.03 KEC. HARUAI 71572</t>
  </si>
  <si>
    <t>PRIHATININGSIH</t>
  </si>
  <si>
    <t>19810924 201001 2 014</t>
  </si>
  <si>
    <t>01-07-2017</t>
  </si>
  <si>
    <t>24-09-1981</t>
  </si>
  <si>
    <t>MULKANI RAHMAN</t>
  </si>
  <si>
    <t>19870102 201503 1 003</t>
  </si>
  <si>
    <t>02-01-1987</t>
  </si>
  <si>
    <t>JL.PELITA RT04 RW.02 DESA WASAH HILIR KEC.SIMPUR HSS</t>
  </si>
  <si>
    <t>085251462134</t>
  </si>
  <si>
    <t>75.10. SDN 2.3 HAYUP KEC. HARUAI</t>
  </si>
  <si>
    <t>SITI ZUBAIDAH</t>
  </si>
  <si>
    <t>19640317 198804 2 004</t>
  </si>
  <si>
    <t>17-03-1964</t>
  </si>
  <si>
    <t>131739631</t>
  </si>
  <si>
    <t>E 601138</t>
  </si>
  <si>
    <t>RIBANG 2 DS HAYUP HARUAI</t>
  </si>
  <si>
    <t>08125044682</t>
  </si>
  <si>
    <t>MAHYUDIN</t>
  </si>
  <si>
    <t>19621010 198207 1 004</t>
  </si>
  <si>
    <t>1981</t>
  </si>
  <si>
    <t>131050954</t>
  </si>
  <si>
    <t>D 265741</t>
  </si>
  <si>
    <t>DS HAYUP RT. 1 KEC HARUAI</t>
  </si>
  <si>
    <t>WIDAWATI</t>
  </si>
  <si>
    <t>19650225 198503 2 006</t>
  </si>
  <si>
    <t>25-02-1965</t>
  </si>
  <si>
    <t>131339407</t>
  </si>
  <si>
    <t>E035420</t>
  </si>
  <si>
    <t>DESA HAYUP RT. II KEC. HARUAI</t>
  </si>
  <si>
    <t>KARYADI</t>
  </si>
  <si>
    <t>19820416 201408 1 001</t>
  </si>
  <si>
    <t>16-04-1982</t>
  </si>
  <si>
    <t>RIBANG 02 KEC. HARUAI KAB. TABALONG</t>
  </si>
  <si>
    <t>085251261039</t>
  </si>
  <si>
    <t>RULIANA</t>
  </si>
  <si>
    <t>19850815 201408 2 005</t>
  </si>
  <si>
    <t>15-08-1985</t>
  </si>
  <si>
    <t>DESA HAYUP RT.02 KEC. HARUAI</t>
  </si>
  <si>
    <t>085251320047</t>
  </si>
  <si>
    <t>75.12. SDN 4 HAYUP KEC. HARUAI</t>
  </si>
  <si>
    <t>ANANG MURDANI</t>
  </si>
  <si>
    <t>19610312 198207 1 001</t>
  </si>
  <si>
    <t>12-03-1961</t>
  </si>
  <si>
    <t>131050943</t>
  </si>
  <si>
    <t>D 126961</t>
  </si>
  <si>
    <t>AMPUKUNG HILIR RT. 01 KEC. KELUA 71552</t>
  </si>
  <si>
    <t>SULISTIYANI</t>
  </si>
  <si>
    <t>19660813 198804 2 003</t>
  </si>
  <si>
    <t>13-08-1966</t>
  </si>
  <si>
    <t>131739635</t>
  </si>
  <si>
    <t>E 601134</t>
  </si>
  <si>
    <t>HAYUP RIBANG 2 RT II KEC HARUAI</t>
  </si>
  <si>
    <t>08125134758</t>
  </si>
  <si>
    <t>DARSIMAN</t>
  </si>
  <si>
    <t>19620803 199403 1 011</t>
  </si>
  <si>
    <t>132098402</t>
  </si>
  <si>
    <t>G 451165</t>
  </si>
  <si>
    <t>MIYONO</t>
  </si>
  <si>
    <t>19681225 199203 1 008</t>
  </si>
  <si>
    <t>25-12-1968</t>
  </si>
  <si>
    <t>131987703</t>
  </si>
  <si>
    <t>F 319176</t>
  </si>
  <si>
    <t>DESA RIMBANG KEC MUARA UYA TABALONG</t>
  </si>
  <si>
    <t>NUR AINIAH</t>
  </si>
  <si>
    <t>19720519 200604 2 017</t>
  </si>
  <si>
    <t>HARUAI KAB TABALONG</t>
  </si>
  <si>
    <t>19-05-1972</t>
  </si>
  <si>
    <t>540024017</t>
  </si>
  <si>
    <t>ABDI MULYANA</t>
  </si>
  <si>
    <t>19710318 200103 1 001</t>
  </si>
  <si>
    <t>18-03-1971</t>
  </si>
  <si>
    <t>132293903</t>
  </si>
  <si>
    <t>K.046099</t>
  </si>
  <si>
    <t>DESA HAYUP RT. 5 KEC HARUAI TABALONG</t>
  </si>
  <si>
    <t>19861111 201101 2 012</t>
  </si>
  <si>
    <t>11-11-1986</t>
  </si>
  <si>
    <t>JL. JERUK RT.I8/IV KAMBITIN RAYA</t>
  </si>
  <si>
    <t>081348888619</t>
  </si>
  <si>
    <t>YUNITA NORAMINI</t>
  </si>
  <si>
    <t>19780602 201408 2 002</t>
  </si>
  <si>
    <t>02-06-1978</t>
  </si>
  <si>
    <t>DESA HAYUP RT.I KEC. HARUAI</t>
  </si>
  <si>
    <t>085249545886</t>
  </si>
  <si>
    <t>75.13. SDN 1 BONGKANG KEC. HARUAI</t>
  </si>
  <si>
    <t>H. ROHMAD</t>
  </si>
  <si>
    <t>19651105 198509 1 002</t>
  </si>
  <si>
    <t>05-11-1965</t>
  </si>
  <si>
    <t>131448540</t>
  </si>
  <si>
    <t>E  048982</t>
  </si>
  <si>
    <t>TRANS PIR DESA BONGKANG RT. 7 KEC HARUAI</t>
  </si>
  <si>
    <t>081349617110</t>
  </si>
  <si>
    <t>PRIHATIN</t>
  </si>
  <si>
    <t>19690521 199103 1 003</t>
  </si>
  <si>
    <t>21-05-1969</t>
  </si>
  <si>
    <t>131895822</t>
  </si>
  <si>
    <t>F 235311</t>
  </si>
  <si>
    <t>SIMPUNG LAYUNG RT 13 RW 4 KEC MUARA UYA</t>
  </si>
  <si>
    <t>NORHAYANI</t>
  </si>
  <si>
    <t>19650712 198704 2 001</t>
  </si>
  <si>
    <t>131554773</t>
  </si>
  <si>
    <t>E 695505</t>
  </si>
  <si>
    <t>BATU PULUT RT 3 DESA NAWIN KEC HARUAI</t>
  </si>
  <si>
    <t>SITI MURNI</t>
  </si>
  <si>
    <t>19631108 200701 2 001</t>
  </si>
  <si>
    <t>08-11-1963</t>
  </si>
  <si>
    <t>540026819</t>
  </si>
  <si>
    <t>ERNA SUHRIAH</t>
  </si>
  <si>
    <t>19741109 200801 2 017</t>
  </si>
  <si>
    <t>PENDIDIKAN BIMBINGAN KONSELING/A-IV</t>
  </si>
  <si>
    <t>09-11-1974</t>
  </si>
  <si>
    <t>540032738</t>
  </si>
  <si>
    <t>DESA BONGKANG RT.III KEC. HARUAI KAB. TABALONG</t>
  </si>
  <si>
    <t>081349331243</t>
  </si>
  <si>
    <t>RAKHMANI</t>
  </si>
  <si>
    <t>19701209 200103 1 001</t>
  </si>
  <si>
    <t>09-12-1970</t>
  </si>
  <si>
    <t>132293899</t>
  </si>
  <si>
    <t>J 069123</t>
  </si>
  <si>
    <t>DS KUPANG NUNDING RT. 1 KEC MUARA UYA</t>
  </si>
  <si>
    <t>AKHMAD RUSADI</t>
  </si>
  <si>
    <t>, A.Ma</t>
  </si>
  <si>
    <t>19770604 201408 1 001</t>
  </si>
  <si>
    <t>04-06-1977</t>
  </si>
  <si>
    <t>WIRANG RT.01 KEC. HARUAI TABALONG</t>
  </si>
  <si>
    <t>75.14. SDN 2 BONGKANG  KEC. HARUAI</t>
  </si>
  <si>
    <t>Hj. YUNI HARTATI</t>
  </si>
  <si>
    <t>19660610 198804 2 003</t>
  </si>
  <si>
    <t>10-06-1966</t>
  </si>
  <si>
    <t>131739630</t>
  </si>
  <si>
    <t>E 691297</t>
  </si>
  <si>
    <t>RT 05 CAMPOREJO BONGKANG KEC HARUAI</t>
  </si>
  <si>
    <t>NURJANI</t>
  </si>
  <si>
    <t>19680102 199211 1 001</t>
  </si>
  <si>
    <t>PARING AGUNG</t>
  </si>
  <si>
    <t>131987486</t>
  </si>
  <si>
    <t>F 367948</t>
  </si>
  <si>
    <t>JL LINTAS KALSEL - KALTIM DESA BONGKANG  RT VII  KEC HARUAI</t>
  </si>
  <si>
    <t>LINDA KHAIRUNNISA</t>
  </si>
  <si>
    <t>19891205 201503 2 008</t>
  </si>
  <si>
    <t>05-12-1989</t>
  </si>
  <si>
    <t>JL.MERDEKA RT.007 RW.003 KEL.BIRAYANG KEC.BATANG ALAI SELATAN</t>
  </si>
  <si>
    <t>087815373275</t>
  </si>
  <si>
    <t>FARRAH DESHEILA RENGGANIS</t>
  </si>
  <si>
    <t>198912262019032021</t>
  </si>
  <si>
    <t>26 - 12 - 1989</t>
  </si>
  <si>
    <t>WATI</t>
  </si>
  <si>
    <t>19680814 200501 2 010</t>
  </si>
  <si>
    <t>04-08-1968</t>
  </si>
  <si>
    <t>540014984</t>
  </si>
  <si>
    <t>M 098306</t>
  </si>
  <si>
    <t>BONGKANG RT. 5 RW. 1 KEC. HARUAI</t>
  </si>
  <si>
    <t>75.15. SDN 3 BONGKANG KEC. HARUAI</t>
  </si>
  <si>
    <t>Hj. TRI MURTI</t>
  </si>
  <si>
    <t>19660316 198608 2 003</t>
  </si>
  <si>
    <t>131524789</t>
  </si>
  <si>
    <t>E 165053</t>
  </si>
  <si>
    <t>DESA BONGKANG RT 01 KEC HARUAI</t>
  </si>
  <si>
    <t>19620125 198406 2 003</t>
  </si>
  <si>
    <t>25-01-1962</t>
  </si>
  <si>
    <t>131205614</t>
  </si>
  <si>
    <t>D 348975</t>
  </si>
  <si>
    <t>NOR EFANDI</t>
  </si>
  <si>
    <t>19690303 199506 1 001</t>
  </si>
  <si>
    <t>PENDIDIKAN GURU AGAMA</t>
  </si>
  <si>
    <t>MAHANG SUNGAI HANYAR-HST</t>
  </si>
  <si>
    <t>03-03-1969</t>
  </si>
  <si>
    <t>132112716</t>
  </si>
  <si>
    <t>J.109238</t>
  </si>
  <si>
    <t>DESA MARINDI RT 2 KEC HARUAI</t>
  </si>
  <si>
    <t>BAHANI</t>
  </si>
  <si>
    <t>19601221 198503 1 011</t>
  </si>
  <si>
    <t>16-12-1960</t>
  </si>
  <si>
    <t>131339410</t>
  </si>
  <si>
    <t>D435710</t>
  </si>
  <si>
    <t>RT 01 NO 35 DESA BONGKANG KEC HARUAI</t>
  </si>
  <si>
    <t>SARIFUDIN TAUFIK</t>
  </si>
  <si>
    <t>19690815 199211 1 002</t>
  </si>
  <si>
    <t>15-08-1969</t>
  </si>
  <si>
    <t>131987592</t>
  </si>
  <si>
    <t>J.015110</t>
  </si>
  <si>
    <t>085248218864</t>
  </si>
  <si>
    <t>MASRIPATUL WAHIDAH</t>
  </si>
  <si>
    <t>19721117 200501 2 002</t>
  </si>
  <si>
    <t>PENDIDIKKAN GURU KELAS SD</t>
  </si>
  <si>
    <t>17-11-1972</t>
  </si>
  <si>
    <t>540015004</t>
  </si>
  <si>
    <t>M 098290</t>
  </si>
  <si>
    <t>BONGKANG RT. 3 KEC. HARUAI</t>
  </si>
  <si>
    <t>SAILILLAH</t>
  </si>
  <si>
    <t>198906162019031006</t>
  </si>
  <si>
    <t>16 - 06 - 1989</t>
  </si>
  <si>
    <t>RAIHANI</t>
  </si>
  <si>
    <t>19770109 201408 2 003</t>
  </si>
  <si>
    <t>09-01-1977</t>
  </si>
  <si>
    <t>BONGKANG RT07 HARUAI</t>
  </si>
  <si>
    <t>085248023453</t>
  </si>
  <si>
    <t>75.16. SDN 2 KEMBANG KUNING KEC. HARUAI</t>
  </si>
  <si>
    <t>JARKASI</t>
  </si>
  <si>
    <t>19740409 199803 1 010</t>
  </si>
  <si>
    <t>09-04-1974</t>
  </si>
  <si>
    <t>132211685</t>
  </si>
  <si>
    <t>J 017139</t>
  </si>
  <si>
    <t>DS SARADANG RT 2 NO 40 KEC HARUAI</t>
  </si>
  <si>
    <t>085249974141</t>
  </si>
  <si>
    <t>SYAMSUL BAHRI</t>
  </si>
  <si>
    <t>19630310 198703 1 037</t>
  </si>
  <si>
    <t>05-01-2012</t>
  </si>
  <si>
    <t>PAULINA ROHANA</t>
  </si>
  <si>
    <t>19891125 201402 2 005</t>
  </si>
  <si>
    <t>25-11-1989</t>
  </si>
  <si>
    <t>DESA KEMBANG KUNING NO.187 RT.03</t>
  </si>
  <si>
    <t>082149722732</t>
  </si>
  <si>
    <t>PUJI HASTUTI</t>
  </si>
  <si>
    <t>19840720 201001 2 029</t>
  </si>
  <si>
    <t>MUARA TANANG</t>
  </si>
  <si>
    <t>20-07-1984</t>
  </si>
  <si>
    <t>19831230 201408 2 004</t>
  </si>
  <si>
    <t>30-12-1983</t>
  </si>
  <si>
    <t>KEMBANG KUNING RT 01</t>
  </si>
  <si>
    <t>75.17. SDN 3 KEMBANG KUNING KEC. HARUAI</t>
  </si>
  <si>
    <t>ALI BADERUN</t>
  </si>
  <si>
    <t>19610117 198503 1 009</t>
  </si>
  <si>
    <t>PROGRAM B  PENDIDIKAN GURU OLAH RAGA DAN KESEHTAN</t>
  </si>
  <si>
    <t>17-01-1961</t>
  </si>
  <si>
    <t>131339994</t>
  </si>
  <si>
    <t>D 451571</t>
  </si>
  <si>
    <t>DESA KEMBANG KUNING KEC HARUAI RT 4</t>
  </si>
  <si>
    <t>RATMINI</t>
  </si>
  <si>
    <t>19650206 199403 2 004</t>
  </si>
  <si>
    <t>06-02-1965</t>
  </si>
  <si>
    <t>132096645</t>
  </si>
  <si>
    <t>G 123627</t>
  </si>
  <si>
    <t>DESA NAWIN HULU RT 3 NO 16 KEC HARUAI</t>
  </si>
  <si>
    <t>RINAWATI SRI JUNIAH</t>
  </si>
  <si>
    <t>19660311 200501 2 002</t>
  </si>
  <si>
    <t>11-03-1966</t>
  </si>
  <si>
    <t>540015010</t>
  </si>
  <si>
    <t>M 100457</t>
  </si>
  <si>
    <t>NAWIN RT. 2 KECAMATAN HARUAI</t>
  </si>
  <si>
    <t>HAJERIAN NOOR</t>
  </si>
  <si>
    <t>19600316 200604 1 010</t>
  </si>
  <si>
    <t>16-03-1960</t>
  </si>
  <si>
    <t>540024715</t>
  </si>
  <si>
    <t>DESA NAWIN KECAMATAN HARUAI</t>
  </si>
  <si>
    <t>ISMAWATI</t>
  </si>
  <si>
    <t>19880716 201503 2 006</t>
  </si>
  <si>
    <t>16-07-1988</t>
  </si>
  <si>
    <t>TAAL RT.003 RW.003 KEC.LABUAN AMAS SELATAN HST 71361</t>
  </si>
  <si>
    <t>085349351646</t>
  </si>
  <si>
    <t>RINA WAHYUNI</t>
  </si>
  <si>
    <t>19781209 200904 2 003</t>
  </si>
  <si>
    <t>P 366586</t>
  </si>
  <si>
    <t>DESA CATUR KARYA RT 03 KEC. HARUAI KAB. TABALONG 71572  KALIMANTAN SELATAN</t>
  </si>
  <si>
    <t>75.18. SDN 1 LOK BATU KEC. HARUAI</t>
  </si>
  <si>
    <t>WARSI</t>
  </si>
  <si>
    <t>19691201 199310 1 001</t>
  </si>
  <si>
    <t>GEBANG TIMAHAN</t>
  </si>
  <si>
    <t>132032405</t>
  </si>
  <si>
    <t>G 157991</t>
  </si>
  <si>
    <t>RUMAH DINAS SDN DESA MASINGAI I RT. 7 RW. 3 KEC UPAU</t>
  </si>
  <si>
    <t>H. FAUZI RAKHMAD</t>
  </si>
  <si>
    <t>19681212 200801 1 018</t>
  </si>
  <si>
    <t>12-12-1968</t>
  </si>
  <si>
    <t>540032849</t>
  </si>
  <si>
    <t>JL. CENDRAWASIH RT.8 NO.15 TANJUNG</t>
  </si>
  <si>
    <t>08125058447</t>
  </si>
  <si>
    <t>HAYATUN NIKMAH</t>
  </si>
  <si>
    <t>19830223 201001 2 017</t>
  </si>
  <si>
    <t>23-02-1983</t>
  </si>
  <si>
    <t>NORDAHLIANA</t>
  </si>
  <si>
    <t>19840401 201903 2 007</t>
  </si>
  <si>
    <t>01 - 04 - 1984</t>
  </si>
  <si>
    <t>75.19. SDN 2 LOK BATU KEC. HARUAI</t>
  </si>
  <si>
    <t>ABDUL GANI</t>
  </si>
  <si>
    <t>19650302 198611 1 001</t>
  </si>
  <si>
    <t>02-03-1965</t>
  </si>
  <si>
    <t>131525778</t>
  </si>
  <si>
    <t>E 628151</t>
  </si>
  <si>
    <t>DS BILAS RT 3 RW. 1 KEC UPAU</t>
  </si>
  <si>
    <t>SUGIYO</t>
  </si>
  <si>
    <t>19700108 199703 1 007</t>
  </si>
  <si>
    <t>08-01-1970</t>
  </si>
  <si>
    <t>132175860</t>
  </si>
  <si>
    <t>L 112384</t>
  </si>
  <si>
    <t>DS MASINGAI II RT. 7 RW. 2 KEC UPAU</t>
  </si>
  <si>
    <t>DIAN HERMAWAN</t>
  </si>
  <si>
    <t>19841021 201503 1 001</t>
  </si>
  <si>
    <t>21-10-1984</t>
  </si>
  <si>
    <t>KEBUNSARI RT.01 RW.01 JARIT KEC.CANDIPURO/DS LOK BATU RT 5 KEC. HARUAI</t>
  </si>
  <si>
    <t>085851882989</t>
  </si>
  <si>
    <t>JULIATI SARI WAHYUNI</t>
  </si>
  <si>
    <t>198706062019032008</t>
  </si>
  <si>
    <t>06 - 06 - 1987</t>
  </si>
  <si>
    <t>19681222 200701 2 017</t>
  </si>
  <si>
    <t>22-12-1968</t>
  </si>
  <si>
    <t>540026852</t>
  </si>
  <si>
    <t>75.20. SDN SARADANG KEC. HARUAI</t>
  </si>
  <si>
    <t>DIWI KARTA</t>
  </si>
  <si>
    <t>19650921 198509 1 001</t>
  </si>
  <si>
    <t>12-09-1965</t>
  </si>
  <si>
    <t>131448538</t>
  </si>
  <si>
    <t>E  035409</t>
  </si>
  <si>
    <t>DESA HEGARMANAH RT. 1 KEC BINTANG ARA</t>
  </si>
  <si>
    <t>H. ELFIAN YANUARSYAH</t>
  </si>
  <si>
    <t>19630119 198305 1 005</t>
  </si>
  <si>
    <t>131204668</t>
  </si>
  <si>
    <t>D 385885</t>
  </si>
  <si>
    <t>DESA BONGKANG RT. I KEC HARUAI</t>
  </si>
  <si>
    <t>BAHRUL ILMI</t>
  </si>
  <si>
    <t>S. Pd, M.Pd</t>
  </si>
  <si>
    <t>19770717 200604 1 013</t>
  </si>
  <si>
    <t>17-07-1977</t>
  </si>
  <si>
    <t>540022035</t>
  </si>
  <si>
    <t>KEMBANG KUNING RT. 2 HARUAI</t>
  </si>
  <si>
    <t>SRI AYU KURNIANINGSIH</t>
  </si>
  <si>
    <t>199207292019032018</t>
  </si>
  <si>
    <t>29 - 07 - 1992</t>
  </si>
  <si>
    <t>Hj. MINARNI</t>
  </si>
  <si>
    <t>19650902 200701 2 010</t>
  </si>
  <si>
    <t>02-09-1965</t>
  </si>
  <si>
    <t>540027003</t>
  </si>
  <si>
    <t>75.21. SDN 1 SARADANG KEC. HARUAI</t>
  </si>
  <si>
    <t>RIDUANSYAH</t>
  </si>
  <si>
    <t>19710807 199603 1 003</t>
  </si>
  <si>
    <t>132151712</t>
  </si>
  <si>
    <t>J.014455</t>
  </si>
  <si>
    <t>JL A YANI DESA MANGKUPUM KEC. HARUAI</t>
  </si>
  <si>
    <t>AGUSTINA</t>
  </si>
  <si>
    <t>19680221 199203 2 008</t>
  </si>
  <si>
    <t>21-02-1968</t>
  </si>
  <si>
    <t>131987666</t>
  </si>
  <si>
    <t>L 112666</t>
  </si>
  <si>
    <t>Hj. SURIATI</t>
  </si>
  <si>
    <t>19640312 199103 2 008</t>
  </si>
  <si>
    <t>12-03-1964</t>
  </si>
  <si>
    <t>131895818</t>
  </si>
  <si>
    <t>G 069137</t>
  </si>
  <si>
    <t>SARADANG PIR RT 5/I NO 72 HARUAI</t>
  </si>
  <si>
    <t>ALI MUKHTAR</t>
  </si>
  <si>
    <t>19610123 198305 1 003</t>
  </si>
  <si>
    <t>131246624</t>
  </si>
  <si>
    <t>E 038186</t>
  </si>
  <si>
    <t>MUHAMMAD AKHDIYAT</t>
  </si>
  <si>
    <t>19901222 201503 1 001</t>
  </si>
  <si>
    <t>22-12-1990</t>
  </si>
  <si>
    <t>ALABIO-BABIRIK, RANTAU KARAU HULU, SUNGAI PANDAN HSU 71455</t>
  </si>
  <si>
    <t>087716308409</t>
  </si>
  <si>
    <t>75.22. SDN DANAU KEC.HARUAI</t>
  </si>
  <si>
    <t>YAMI</t>
  </si>
  <si>
    <t>19611003 199302 2 001</t>
  </si>
  <si>
    <t>CLUWAK</t>
  </si>
  <si>
    <t>03-10-1961</t>
  </si>
  <si>
    <t>132032743</t>
  </si>
  <si>
    <t>G 419659</t>
  </si>
  <si>
    <t>TRANS SIMPUNG LAYUNG RT. 9 RW. III KEC MUARA UYA</t>
  </si>
  <si>
    <t>19710510 200501 2 013</t>
  </si>
  <si>
    <t>10-05-1971</t>
  </si>
  <si>
    <t>540015017</t>
  </si>
  <si>
    <t>M 098312</t>
  </si>
  <si>
    <t>DESA HAYUP RT. 8 KEC. HARUAI</t>
  </si>
  <si>
    <t>HENIYARTI</t>
  </si>
  <si>
    <t>19760229 201101 2 002</t>
  </si>
  <si>
    <t>29-02-1976</t>
  </si>
  <si>
    <t>DESA HAYUP RT.03 KEC. HARUAI</t>
  </si>
  <si>
    <t>081351264757</t>
  </si>
  <si>
    <t>AJIB MARGO GINANJAR</t>
  </si>
  <si>
    <t>198310242019031004</t>
  </si>
  <si>
    <t>GROBOGAN</t>
  </si>
  <si>
    <t>24 - 10 - 1983</t>
  </si>
  <si>
    <t>PATMA WIDIYATI</t>
  </si>
  <si>
    <t>19800215 201408 2 001</t>
  </si>
  <si>
    <t>15-02-1980</t>
  </si>
  <si>
    <t>HAYUP RT04 HARUAI</t>
  </si>
  <si>
    <t>081351433240</t>
  </si>
  <si>
    <t>75.23. SDN 1 BATU PULUT KEC. HARUAI</t>
  </si>
  <si>
    <t>Hj. ASMAWARNI</t>
  </si>
  <si>
    <t>19601226 198305 2 002</t>
  </si>
  <si>
    <t>26-12-1960</t>
  </si>
  <si>
    <t>131246616</t>
  </si>
  <si>
    <t>D 382743</t>
  </si>
  <si>
    <t>DESA BATU PULUT RT 02 KEC HARUAI</t>
  </si>
  <si>
    <t>085248020791</t>
  </si>
  <si>
    <t>KHAIRANUDIN</t>
  </si>
  <si>
    <t>19650502 198608 1 005</t>
  </si>
  <si>
    <t>02-05-1965</t>
  </si>
  <si>
    <t>131525031</t>
  </si>
  <si>
    <t>G  085724</t>
  </si>
  <si>
    <t>DS NAWIN RT. III KEC HARUAI</t>
  </si>
  <si>
    <t>BOGAWATI AISYAH</t>
  </si>
  <si>
    <t>19730217 200501 2 005</t>
  </si>
  <si>
    <t>17-02-1973</t>
  </si>
  <si>
    <t>540015022</t>
  </si>
  <si>
    <t>M 098700</t>
  </si>
  <si>
    <t>DESA NAWIN RT, 4 KEC. HARUAI</t>
  </si>
  <si>
    <t>SYAHRULLAH</t>
  </si>
  <si>
    <t>19850308 200604 1 004</t>
  </si>
  <si>
    <t>08-03-1985</t>
  </si>
  <si>
    <t>540019544</t>
  </si>
  <si>
    <t>BATU PULUT RT. 4 NAWIN KEC. HARUAI</t>
  </si>
  <si>
    <t>085248194094</t>
  </si>
  <si>
    <t>MARTINI</t>
  </si>
  <si>
    <t>19650414 200801 2 007</t>
  </si>
  <si>
    <t>ANJIR</t>
  </si>
  <si>
    <t>14-04-1965</t>
  </si>
  <si>
    <t>540032737</t>
  </si>
  <si>
    <t>DESA NAWIN RT.03 KEC HARUAI</t>
  </si>
  <si>
    <t>085251686024</t>
  </si>
  <si>
    <t>75.24. SDN LAMPAHUNGIN KEC. HARUAI</t>
  </si>
  <si>
    <t>H. AHMAD JARKANI</t>
  </si>
  <si>
    <t>19661106 199103 1 007</t>
  </si>
  <si>
    <t>06-11-1966</t>
  </si>
  <si>
    <t>131895815</t>
  </si>
  <si>
    <t>G 085904</t>
  </si>
  <si>
    <t>BATU RAMAI DESA SUPUT RT 5 RW. 3 KEC HARUAI</t>
  </si>
  <si>
    <t>ABDUL AZIS</t>
  </si>
  <si>
    <t>19600808 198503 1 027</t>
  </si>
  <si>
    <t>08-08-1960</t>
  </si>
  <si>
    <t>131339414</t>
  </si>
  <si>
    <t>D395345</t>
  </si>
  <si>
    <t>DS HAPIT-HAPIT MAHE PASR RT. 3 KEC HARUAI</t>
  </si>
  <si>
    <t>MUHAMMAD YAZID</t>
  </si>
  <si>
    <t>19640617 198503 1 009</t>
  </si>
  <si>
    <t>17-06-1964</t>
  </si>
  <si>
    <t>131339424</t>
  </si>
  <si>
    <t>D399379</t>
  </si>
  <si>
    <t>DESA NAWIN RT. 3 RW. 1 NAWIN KEC. HARUAI</t>
  </si>
  <si>
    <t>ARTAMINA</t>
  </si>
  <si>
    <t>19640306 198407 2 001</t>
  </si>
  <si>
    <t>HALONG DALAM</t>
  </si>
  <si>
    <t>06-03-1964</t>
  </si>
  <si>
    <t>131247193</t>
  </si>
  <si>
    <t>D 406412</t>
  </si>
  <si>
    <t>DS HALONG RT 3 NO 46 HARUAI</t>
  </si>
  <si>
    <t>Hj. ISNAWATI</t>
  </si>
  <si>
    <t>19661212 199202 2 002</t>
  </si>
  <si>
    <t>12-12-1966</t>
  </si>
  <si>
    <t>131976235</t>
  </si>
  <si>
    <t>J 069138</t>
  </si>
  <si>
    <t>DESA BONGKANG RT I KEC HARUAI</t>
  </si>
  <si>
    <t>75.25. SDN WIRANG KEC. HARUAI</t>
  </si>
  <si>
    <t>MUHAMMAD YANI</t>
  </si>
  <si>
    <t>19690302 199506 1 001</t>
  </si>
  <si>
    <t>02-03-1969</t>
  </si>
  <si>
    <t>132112648</t>
  </si>
  <si>
    <t>G 471172</t>
  </si>
  <si>
    <t>DESA BONGKANG RT 1 KEC HARUAI</t>
  </si>
  <si>
    <t>RISWANTO</t>
  </si>
  <si>
    <t>19700202 200312 1 007</t>
  </si>
  <si>
    <t>02-02-1970</t>
  </si>
  <si>
    <t>540014108</t>
  </si>
  <si>
    <t>M 009409</t>
  </si>
  <si>
    <t>DESA BONGKANG RT 3 KEC HARUAI</t>
  </si>
  <si>
    <t>SUPRIYADI</t>
  </si>
  <si>
    <t>19810909 200604 1 012</t>
  </si>
  <si>
    <t>09-09-1981</t>
  </si>
  <si>
    <t>540024687</t>
  </si>
  <si>
    <t>BIYANTI</t>
  </si>
  <si>
    <t>19830416 200801 2 013</t>
  </si>
  <si>
    <t>SMK</t>
  </si>
  <si>
    <t>16-04-1983</t>
  </si>
  <si>
    <t>540032830</t>
  </si>
  <si>
    <t>DESA HEGARMANAH KEC.BINTANG ARA</t>
  </si>
  <si>
    <t>085251559485</t>
  </si>
  <si>
    <t>75.26. SDN JURAN KEC. HARUAI</t>
  </si>
  <si>
    <t>BAI ARIFIN</t>
  </si>
  <si>
    <t>19661005 198608 1 004</t>
  </si>
  <si>
    <t>131525034</t>
  </si>
  <si>
    <t>E.331753</t>
  </si>
  <si>
    <t>DESA MARINDI RT II KEC HARUAI</t>
  </si>
  <si>
    <t>085248423838</t>
  </si>
  <si>
    <t>MAHPUZAH</t>
  </si>
  <si>
    <t>19681009 199803 2 004</t>
  </si>
  <si>
    <t>KAMBAT UTARA</t>
  </si>
  <si>
    <t>09-10-1968</t>
  </si>
  <si>
    <t>132211884</t>
  </si>
  <si>
    <t>J 069129</t>
  </si>
  <si>
    <t>JL LINTAS KALSEL-TIM MARINDI DESA WIRANG RT V KEC HARUAI</t>
  </si>
  <si>
    <t>NIDA HAFIZAH</t>
  </si>
  <si>
    <t>19700626 200801 2 020</t>
  </si>
  <si>
    <t>KANDO</t>
  </si>
  <si>
    <t>26-06-1970</t>
  </si>
  <si>
    <t>540033038</t>
  </si>
  <si>
    <t>DESA WIKAU KEC. HARUAI</t>
  </si>
  <si>
    <t>085214616583</t>
  </si>
  <si>
    <t>DIDI MAULANA</t>
  </si>
  <si>
    <t>19880226 201503 1 006</t>
  </si>
  <si>
    <t>26-02-1988</t>
  </si>
  <si>
    <t>PUDAK SETEGAL RT.01 NO.27 KEC.KELUA 71552</t>
  </si>
  <si>
    <t>082250469250</t>
  </si>
  <si>
    <t>19810606 201001 2 035</t>
  </si>
  <si>
    <t>06-06-1981</t>
  </si>
  <si>
    <t>19691007 200604 2 008</t>
  </si>
  <si>
    <t>GALUMBANG-KEC. JUAI</t>
  </si>
  <si>
    <t>07-10-1969</t>
  </si>
  <si>
    <t>540022022</t>
  </si>
  <si>
    <t>DESA WIRANG RT.02 WIRANG HARUAI</t>
  </si>
  <si>
    <t>75.27. SDN MARINDI KEC. HARUAI</t>
  </si>
  <si>
    <t>19660903 198608 1 003</t>
  </si>
  <si>
    <t>F 389152</t>
  </si>
  <si>
    <t>MANGKUPUM PASAR RT. 02 NO. 78 KEC. MUARA UYA</t>
  </si>
  <si>
    <t>082153613664</t>
  </si>
  <si>
    <t>AHMAD HUSAINI</t>
  </si>
  <si>
    <t>19700815 200701 1 029</t>
  </si>
  <si>
    <t>15-08-1970</t>
  </si>
  <si>
    <t>540026890</t>
  </si>
  <si>
    <t>DESA WAYAU RT. 03 KEC. TANJUNG</t>
  </si>
  <si>
    <t>ERNIWATI</t>
  </si>
  <si>
    <t>19730718 200312 2 004</t>
  </si>
  <si>
    <t>18-07-1973</t>
  </si>
  <si>
    <t>540014105</t>
  </si>
  <si>
    <t>M 009393</t>
  </si>
  <si>
    <t>GST. MASTAMAH</t>
  </si>
  <si>
    <t>19620615 200701 2 006</t>
  </si>
  <si>
    <t>LUSIA</t>
  </si>
  <si>
    <t>15-06-1962</t>
  </si>
  <si>
    <t>540026830</t>
  </si>
  <si>
    <t>MUNAWAR FITRI</t>
  </si>
  <si>
    <t>19870528 201503 2 001</t>
  </si>
  <si>
    <t>MAKASSAR</t>
  </si>
  <si>
    <t>28-05-1987</t>
  </si>
  <si>
    <t>JL.MUH YAMIN BARU NO.110 RT.06 RW.03 BARA-BARAYA TIMUR MAKASAR 90143/ASRAMA POLRI KAPAR NO. 2</t>
  </si>
  <si>
    <t>085255553733</t>
  </si>
  <si>
    <t>NINDYA ASTITI</t>
  </si>
  <si>
    <t>19880623 201503 2 003</t>
  </si>
  <si>
    <t>23-06-1988</t>
  </si>
  <si>
    <t>DUSUN KARANGBAWANG RT.07 RW.05 KEC.KAWANGATEN KAB.CILACAP/KOMP. CPI BLOK A NO. 15</t>
  </si>
  <si>
    <t>081223144258</t>
  </si>
  <si>
    <t>ERLINA AS</t>
  </si>
  <si>
    <t>19830420 201408 2 001</t>
  </si>
  <si>
    <t>20-04-1983</t>
  </si>
  <si>
    <t>MARINDI RT.06 NO. 30</t>
  </si>
  <si>
    <t>081250546441</t>
  </si>
  <si>
    <t>76.02. TK PERTIWI I KEC. TANJUNG</t>
  </si>
  <si>
    <t>Hj. ROSIDAH</t>
  </si>
  <si>
    <t>19600823 198203 2 005</t>
  </si>
  <si>
    <t>KEPALA TAMAN KANAK-KANAK</t>
  </si>
  <si>
    <t>GURU TAMAN KANAK-KANAK</t>
  </si>
  <si>
    <t>131121571</t>
  </si>
  <si>
    <t>D 050056</t>
  </si>
  <si>
    <t>JL. BASUKI RAHMAT NO.33 RT.13 NO.33 KEL. TANJUNG 71513</t>
  </si>
  <si>
    <t>05262021604</t>
  </si>
  <si>
    <t>ASNAH</t>
  </si>
  <si>
    <t>19710619 200801 2 010</t>
  </si>
  <si>
    <t>PENDIDIKAN ANAK USIA DINI</t>
  </si>
  <si>
    <t>19-06-1971</t>
  </si>
  <si>
    <t>540032846</t>
  </si>
  <si>
    <t>JL. BADARUDDIN RT.05 DESA TANTA HULU KEC TANTA</t>
  </si>
  <si>
    <t>RISA ZALEHA</t>
  </si>
  <si>
    <t>19760807 200801 2 025</t>
  </si>
  <si>
    <t>PENDIDIKAN GURU PENDIDIKAN ANAK USIA DINI</t>
  </si>
  <si>
    <t>07-08-1976</t>
  </si>
  <si>
    <t>540032854</t>
  </si>
  <si>
    <t>JL. BASUKI RAHMAT RT.XI NO.34 TANJUNG</t>
  </si>
  <si>
    <t>08115008736</t>
  </si>
  <si>
    <t>SITI MAIMUNAH</t>
  </si>
  <si>
    <t>19670212 200801 2 015</t>
  </si>
  <si>
    <t>12-02-1967</t>
  </si>
  <si>
    <t>540032484</t>
  </si>
  <si>
    <t>JL. PUTERI ZALEHA UJUNG MURUNG KEC. TANJUNG</t>
  </si>
  <si>
    <t>081349630136</t>
  </si>
  <si>
    <t>76.03. TK PERTIWI III KEC. TANJUNG</t>
  </si>
  <si>
    <t>SYARIFAH</t>
  </si>
  <si>
    <t>S.Pd.AUD</t>
  </si>
  <si>
    <t>19631110 198403 2 012</t>
  </si>
  <si>
    <t>10-11-1963</t>
  </si>
  <si>
    <t>131402797</t>
  </si>
  <si>
    <t>D 267511</t>
  </si>
  <si>
    <t>JL A YANI RT 16 KEL. TANJUNG 71513</t>
  </si>
  <si>
    <t>76.04. TK PERTIWI VII KEC. TANJUNG</t>
  </si>
  <si>
    <t>KAMSUATI</t>
  </si>
  <si>
    <t>19700908 200701 2 021</t>
  </si>
  <si>
    <t>540026933</t>
  </si>
  <si>
    <t>MARIATY ASMIAH</t>
  </si>
  <si>
    <t>19620501 200801 2 008</t>
  </si>
  <si>
    <t>01-05-1962</t>
  </si>
  <si>
    <t>540032836</t>
  </si>
  <si>
    <t>PUAIN KIWA RT.I NO.13 KEC. TANJUNG</t>
  </si>
  <si>
    <t>76.05. TK IDHATA II KEC. TANJUNG</t>
  </si>
  <si>
    <t>SITI HAPSAH</t>
  </si>
  <si>
    <t>19651230 198609 2 001</t>
  </si>
  <si>
    <t>30-12-1965</t>
  </si>
  <si>
    <t>131645599</t>
  </si>
  <si>
    <t>F 241161</t>
  </si>
  <si>
    <t>JL. TANJUNG SELATAN RT.10 DESA PEMBATAAN KEC. MURUNG PUDAK 71571</t>
  </si>
  <si>
    <t>05262022670</t>
  </si>
  <si>
    <t>NOURLINA HAYATI</t>
  </si>
  <si>
    <t>S. Pd. AUD</t>
  </si>
  <si>
    <t>19771008 200801 2 019</t>
  </si>
  <si>
    <t>08-10-1977</t>
  </si>
  <si>
    <t>540032956</t>
  </si>
  <si>
    <t>JL. A. YANI RT.VI JANGKUNG KEC. TANJUNG</t>
  </si>
  <si>
    <t>08195480276/05262023667</t>
  </si>
  <si>
    <t>76.06. TK IDHATA IV KEC. TANJUNG</t>
  </si>
  <si>
    <t>MASNUN</t>
  </si>
  <si>
    <t>19620501 198711 2 001</t>
  </si>
  <si>
    <t>KPGTK</t>
  </si>
  <si>
    <t>131756887</t>
  </si>
  <si>
    <t>E 663251</t>
  </si>
  <si>
    <t>JL. JENDERAL SUDIRMAN KELURAHAN TANJUNG</t>
  </si>
  <si>
    <t>SAHRIZADA HAMISAH</t>
  </si>
  <si>
    <t>19740905 200801 2 010</t>
  </si>
  <si>
    <t>05-09-1974</t>
  </si>
  <si>
    <t>540032841</t>
  </si>
  <si>
    <t>JL. GARUDA RT.I NO.05 HIKUN TANJUNG</t>
  </si>
  <si>
    <t>081351919774</t>
  </si>
  <si>
    <t>76.07. TK SARI MULIA KEC. TANJUNG</t>
  </si>
  <si>
    <t>19620512 198403 2 014</t>
  </si>
  <si>
    <t>SEKOLAH PENDIDIKAN GURU TK</t>
  </si>
  <si>
    <t>131400704</t>
  </si>
  <si>
    <t>G 329501</t>
  </si>
  <si>
    <t>JL. JEND. B. RAHMAT RT II NO. 67 DESA TANTA HULU</t>
  </si>
  <si>
    <t>76.08. TK ANGGREK KEC. TANJUNG</t>
  </si>
  <si>
    <t>FATRIANI OLPAH</t>
  </si>
  <si>
    <t>S.Pd. AUD</t>
  </si>
  <si>
    <t>19620828 198711 2 001</t>
  </si>
  <si>
    <t>131756754</t>
  </si>
  <si>
    <t>B 63249</t>
  </si>
  <si>
    <t>KOMPL SATADION RT 10 DESA PEMBATAAN KEC. MURUNG PUDAK 71571</t>
  </si>
  <si>
    <t>085950082674</t>
  </si>
  <si>
    <t>MELDA FATRIANI SARI</t>
  </si>
  <si>
    <t>19780313 200801 2 026</t>
  </si>
  <si>
    <t>PANGKALAN</t>
  </si>
  <si>
    <t>13-03-1978</t>
  </si>
  <si>
    <t>540032960</t>
  </si>
  <si>
    <t>JL. GARUDA RT.I NO.58 TANJUNG</t>
  </si>
  <si>
    <t>05262023990</t>
  </si>
  <si>
    <t>76.09. TK DHARMA SANTI KEC. TANJUNG</t>
  </si>
  <si>
    <t>RIFULIANI</t>
  </si>
  <si>
    <t>19680403 200701 2 035</t>
  </si>
  <si>
    <t>03-04-1968</t>
  </si>
  <si>
    <t>540028965</t>
  </si>
  <si>
    <t>76.10. TK AISYAH BUSTANUL AFTAL I KEC. TANJUNG</t>
  </si>
  <si>
    <t>SITI SYAPINAH</t>
  </si>
  <si>
    <t>19730515 200701 2 023</t>
  </si>
  <si>
    <t>15-05-1973</t>
  </si>
  <si>
    <t>540030211</t>
  </si>
  <si>
    <t>JL. JEND. BASUKI RAHMAT RT. XIIA NO. 31 TANJUNG</t>
  </si>
  <si>
    <t>08195481573</t>
  </si>
  <si>
    <t>76.11. TK TUNAS HARAPAN PAMARANGAN KIWA KEC. TANJUNG</t>
  </si>
  <si>
    <t>IDA HARTATI</t>
  </si>
  <si>
    <t>19691102 200701 2 008</t>
  </si>
  <si>
    <t>02-11-1969</t>
  </si>
  <si>
    <t>540027044</t>
  </si>
  <si>
    <t>76.12. TK KARTIKA VI-34 KEC. TANJUNG</t>
  </si>
  <si>
    <t>SRI HARYATI</t>
  </si>
  <si>
    <t>19680616 198903 2 011</t>
  </si>
  <si>
    <t>01-04-1992</t>
  </si>
  <si>
    <t>16-06-1968</t>
  </si>
  <si>
    <t>131841004</t>
  </si>
  <si>
    <t>E 911061</t>
  </si>
  <si>
    <t>PANDAN SARI RT 13 NO 32 KEL. BELIMBING RAYA KEC. MURUNG PUDAK 71571</t>
  </si>
  <si>
    <t>MIRA DIANA</t>
  </si>
  <si>
    <t>19780505 200801 2 048</t>
  </si>
  <si>
    <t>05-05-1978</t>
  </si>
  <si>
    <t>540032835</t>
  </si>
  <si>
    <t>JL.KEMUNING 2 RT.12 PASAR LAMA MURUNG PUDAK</t>
  </si>
  <si>
    <t>085248445522</t>
  </si>
  <si>
    <t>76.13. TK RAUDHATUL ATFAL KEC. TANJUNG</t>
  </si>
  <si>
    <t>76.15. TK SINAR HARAPAN KEC. TANJUNG</t>
  </si>
  <si>
    <t>SUMARNI</t>
  </si>
  <si>
    <t>19651213 199103 2 009</t>
  </si>
  <si>
    <t>KULON PROGO</t>
  </si>
  <si>
    <t>13-12-1965</t>
  </si>
  <si>
    <t>131957435</t>
  </si>
  <si>
    <t>F 317970</t>
  </si>
  <si>
    <t>PERUM ASABRI BLOK D NO.82 RT.II DESA WAYAU KEC. TANJUNG 71516</t>
  </si>
  <si>
    <t>05262023050</t>
  </si>
  <si>
    <t>SITI SUNDARI</t>
  </si>
  <si>
    <t>19770507 200801 2 026</t>
  </si>
  <si>
    <t>PERTANIAN</t>
  </si>
  <si>
    <t>540033040</t>
  </si>
  <si>
    <t>DESA WAYAU RT.2 NO.5 KALAHANG KEC,TANJUNG</t>
  </si>
  <si>
    <t>081348093955</t>
  </si>
  <si>
    <t>76.17. TK NURUL HASANAH KAMBITIN KEC. TANJUNG</t>
  </si>
  <si>
    <t>AKHMAD KUSAIRI</t>
  </si>
  <si>
    <t>19701105 200501 1 006</t>
  </si>
  <si>
    <t>540014982</t>
  </si>
  <si>
    <t>M 098308</t>
  </si>
  <si>
    <t>JL. TANJUNG SELATAN RT.09 DESA MABUUN KEC. MURUNG PUDAK 71571</t>
  </si>
  <si>
    <t>76.18. TK KARTIKA V-34 HIKUN KEC. TANJUNG</t>
  </si>
  <si>
    <t>ZUMAROH</t>
  </si>
  <si>
    <t>19690101 199103 2 019</t>
  </si>
  <si>
    <t>01-01-1969</t>
  </si>
  <si>
    <t>131957436</t>
  </si>
  <si>
    <t>F 317971</t>
  </si>
  <si>
    <t>BANGUN SARI RT 11 KEL BELIMBING RAYA MURUNG PUDAK</t>
  </si>
  <si>
    <t>76.19. TK AR RAHMAN TABING SIRING KEC. TANJUNG</t>
  </si>
  <si>
    <t>GUSTI NARELA</t>
  </si>
  <si>
    <t>19741123 200801 2 011</t>
  </si>
  <si>
    <t>PENDIDIKAN GURU KELAS SD/MI</t>
  </si>
  <si>
    <t>23-11-1974</t>
  </si>
  <si>
    <t>540032955</t>
  </si>
  <si>
    <t>MASINTAN RT.II NO.7 KEC KELUA</t>
  </si>
  <si>
    <t>085248097549</t>
  </si>
  <si>
    <t>76.20. TK-SD SATU ATAP TARBIYATUL AULAD-SDN 2 KALAHANG KEC. TANJUNG</t>
  </si>
  <si>
    <t>HANARIAH</t>
  </si>
  <si>
    <t>19621225 198610 2 004</t>
  </si>
  <si>
    <t>25-12-1962</t>
  </si>
  <si>
    <t>131647223</t>
  </si>
  <si>
    <t>G 027149</t>
  </si>
  <si>
    <t>JL JAKSA AGUNG SUPRAPTO RT.15 KEL. TANJUNG KEC. TANJUNG 71513</t>
  </si>
  <si>
    <t>085248478395</t>
  </si>
  <si>
    <t>76.21. TK NURUL HIDAYAH KEC. TANJUNG</t>
  </si>
  <si>
    <t>FARIDA FAHLIFI</t>
  </si>
  <si>
    <t>19640323 200701 2 011</t>
  </si>
  <si>
    <t>18-03-2013</t>
  </si>
  <si>
    <t>23-03-1964</t>
  </si>
  <si>
    <t>540028947</t>
  </si>
  <si>
    <t>76.22. TK AL AMIN GARUNGGUNG KEC. TANJUNG</t>
  </si>
  <si>
    <t>ZAILANI</t>
  </si>
  <si>
    <t>19740615 200701 1 013</t>
  </si>
  <si>
    <t>540027013</t>
  </si>
  <si>
    <t>76.22. TK AR RAHMAN PAMARANGAN KEC.TANJUNG</t>
  </si>
  <si>
    <t>SUGIANTI</t>
  </si>
  <si>
    <t>19741031 200801 2 012</t>
  </si>
  <si>
    <t>31-10-1974</t>
  </si>
  <si>
    <t>540032959</t>
  </si>
  <si>
    <t>JL. A.YANI RT. 03 NO. 30 PUAIN KIWA KEC. TANJUNG.</t>
  </si>
  <si>
    <t>085232892857</t>
  </si>
  <si>
    <t>76.23. TK PELITA HARAPAN WIKAU KEC. TANJUNG</t>
  </si>
  <si>
    <t>SITI HANIFAH</t>
  </si>
  <si>
    <t>19690907 199103 2 012</t>
  </si>
  <si>
    <t>07-09-1969</t>
  </si>
  <si>
    <t>131947425</t>
  </si>
  <si>
    <t>JL. BASUKI RAKHMAT RT.II KEL. AGUNG KEC. TANJUNG 71514</t>
  </si>
  <si>
    <t>08525139887</t>
  </si>
  <si>
    <t>76.24. TK PELANGI JANGKUNG KEC. TANJUNG</t>
  </si>
  <si>
    <t>76.25. TK PENGHULU RASYID KEC. TANJUNG</t>
  </si>
  <si>
    <t>YUNI ZARKIAH</t>
  </si>
  <si>
    <t>19730622 200701 2 008</t>
  </si>
  <si>
    <t>22-06-1973</t>
  </si>
  <si>
    <t>540028938</t>
  </si>
  <si>
    <t>76.26. TK ANTASARI BANYU TAJUN KEC. TANJUNG</t>
  </si>
  <si>
    <t>ERYANI</t>
  </si>
  <si>
    <t>19690616 200701 2 029</t>
  </si>
  <si>
    <t>540027030</t>
  </si>
  <si>
    <t>76.27. TK TUNAS ABADI KEC. TANJUNG</t>
  </si>
  <si>
    <t>77.00. TK NEGERI PEMBINA TANJUNG KEC. MURUNG PUDAK</t>
  </si>
  <si>
    <t>FAUZAH</t>
  </si>
  <si>
    <t>19650812 198609 2 002</t>
  </si>
  <si>
    <t>TABLONG</t>
  </si>
  <si>
    <t>12-08-1965</t>
  </si>
  <si>
    <t>131645600</t>
  </si>
  <si>
    <t>F 241162</t>
  </si>
  <si>
    <t>DESA BANUA LAWAS RT.03 KEC. BANUA LAWAS 71553</t>
  </si>
  <si>
    <t>MAHRINI</t>
  </si>
  <si>
    <t>19741217 200801 2 016</t>
  </si>
  <si>
    <t>17-12-1974</t>
  </si>
  <si>
    <t>540032705</t>
  </si>
  <si>
    <t>JL. IR.P.H.M.NOOR RUMDIN PEMDA NO.56 RT.04 PEMBATAAN MURUNG PUDAK</t>
  </si>
  <si>
    <t>081349701993</t>
  </si>
  <si>
    <t>SERI YULIANA</t>
  </si>
  <si>
    <t>19770622 200801 2 020</t>
  </si>
  <si>
    <t>22-06-1977</t>
  </si>
  <si>
    <t>540032703</t>
  </si>
  <si>
    <t>JL. PLAMBOYAN II NO.37 KEC MURUNG PUDAK</t>
  </si>
  <si>
    <t>08125090769</t>
  </si>
  <si>
    <t>NOFI AHYANI,</t>
  </si>
  <si>
    <t>19880728 201101 2 015</t>
  </si>
  <si>
    <t>MANGKUSIP  RT. 02 KEC. TANTA</t>
  </si>
  <si>
    <t>085248626879</t>
  </si>
  <si>
    <t>SRI PURWATIMAINAR</t>
  </si>
  <si>
    <t>19650522 200701 2 012</t>
  </si>
  <si>
    <t>KPG TK</t>
  </si>
  <si>
    <t>22-05-1965</t>
  </si>
  <si>
    <t>540026930</t>
  </si>
  <si>
    <t>SRI HIDAYATUN</t>
  </si>
  <si>
    <t>19730220 200801 2 011</t>
  </si>
  <si>
    <t>20-02-1973</t>
  </si>
  <si>
    <t>540032478</t>
  </si>
  <si>
    <t>JL.PLAMBOYAN II RT.18.BELIMBING RAYA MURUNG PUDAK</t>
  </si>
  <si>
    <t>085215420057</t>
  </si>
  <si>
    <t>RUSMINARSIH</t>
  </si>
  <si>
    <t>19800109 200801 2 019</t>
  </si>
  <si>
    <t>09-01-1980</t>
  </si>
  <si>
    <t>540032843</t>
  </si>
  <si>
    <t>PANDAN SARI RT.13 KEC MURUNG PUDAK</t>
  </si>
  <si>
    <t>081351638514</t>
  </si>
  <si>
    <t>HAYATUL QOBRA</t>
  </si>
  <si>
    <t>19770503 201101 2 002</t>
  </si>
  <si>
    <t>03-05-1977</t>
  </si>
  <si>
    <t>ASMIL KIPAN A YON 621/MTG HIKUN</t>
  </si>
  <si>
    <t>085238762490</t>
  </si>
  <si>
    <t>SYARIFAH RAIHANA</t>
  </si>
  <si>
    <t>19700106 200701 2 012</t>
  </si>
  <si>
    <t>540029607</t>
  </si>
  <si>
    <t>SUBHAN NAZAR HAYAT</t>
  </si>
  <si>
    <t>19821102 201408 1 003</t>
  </si>
  <si>
    <t>GURU PAUD TERPADU</t>
  </si>
  <si>
    <t>SMU IPS</t>
  </si>
  <si>
    <t>02-11-1982</t>
  </si>
  <si>
    <t>JL. LANGSAT 3 ASYUHADA MURUNG PUDAK</t>
  </si>
  <si>
    <t>19850606 201408 2 001</t>
  </si>
  <si>
    <t>SMU BAHASA</t>
  </si>
  <si>
    <t>06-06-1985</t>
  </si>
  <si>
    <t>JL. MUFAKAT RT.3 NO.04 KAPAR</t>
  </si>
  <si>
    <t>77.01. TK IDHATA I KEC. MURUNG PUDAK</t>
  </si>
  <si>
    <t>NURUL ISMIATI</t>
  </si>
  <si>
    <t>19720905 199203 2 006</t>
  </si>
  <si>
    <t>05-09-1972</t>
  </si>
  <si>
    <t>131997240</t>
  </si>
  <si>
    <t>E 631925</t>
  </si>
  <si>
    <t>JL PEMBANGUNAN RT 3 WIRANG HARUAI</t>
  </si>
  <si>
    <t>RUHAINAH</t>
  </si>
  <si>
    <t>19660307 200701 2 011</t>
  </si>
  <si>
    <t>07-03-1966</t>
  </si>
  <si>
    <t>540027056</t>
  </si>
  <si>
    <t>MAANDAL RT 2 NO.24</t>
  </si>
  <si>
    <t>77.02. TK AISYAH BUSTANUL ATHFAL II KEC. MURUNG PUDAK</t>
  </si>
  <si>
    <t>77.03. TK TUNAS SARI KEC. MURUNG PUDAK</t>
  </si>
  <si>
    <t>PATMAH</t>
  </si>
  <si>
    <t>19660903 198609 2 001</t>
  </si>
  <si>
    <t>131645741</t>
  </si>
  <si>
    <t>E 478543</t>
  </si>
  <si>
    <t>JL MUPAKAT RT III NO 28 DESA KAPAR MURUNG PUDAK</t>
  </si>
  <si>
    <t>SUJINAH</t>
  </si>
  <si>
    <t>19690620 200701 2 031</t>
  </si>
  <si>
    <t>SPG TK</t>
  </si>
  <si>
    <t>LENDAH</t>
  </si>
  <si>
    <t>20-06-1969</t>
  </si>
  <si>
    <t>540028961</t>
  </si>
  <si>
    <t>KOMPERTA MURUNG PUDAK</t>
  </si>
  <si>
    <t>08135162845</t>
  </si>
  <si>
    <t>77.05. TK KEMALA BAYANGKARI KEC. MURUNG PUDAK</t>
  </si>
  <si>
    <t>PRATIWI MUGILESTARI</t>
  </si>
  <si>
    <t>19690612 199103 2 009</t>
  </si>
  <si>
    <t>12-06-1969</t>
  </si>
  <si>
    <t>131948474</t>
  </si>
  <si>
    <t>E663251</t>
  </si>
  <si>
    <t>JLN. PEMBANGUNAN 1 TANTA RT. III</t>
  </si>
  <si>
    <t>GUSTIANINGSIH</t>
  </si>
  <si>
    <t>19690811 200801 2 019</t>
  </si>
  <si>
    <t>11-08-1969</t>
  </si>
  <si>
    <t>540032833</t>
  </si>
  <si>
    <t>JL. MONALISA RTVI NO 46 KAPAR MURUNG PUDAK</t>
  </si>
  <si>
    <t>085251395062</t>
  </si>
  <si>
    <t>SEMI RAHAYU</t>
  </si>
  <si>
    <t>19690108 200801 2 017</t>
  </si>
  <si>
    <t>08-01-1969</t>
  </si>
  <si>
    <t>540032850</t>
  </si>
  <si>
    <t>JL. MONALISA NO42 RT.VII KAPAR MURUNG PUDAK</t>
  </si>
  <si>
    <t>081349352214</t>
  </si>
  <si>
    <t>821.2/153-kep.si/bkpp</t>
  </si>
  <si>
    <t>Hj. ERDANIYAH</t>
  </si>
  <si>
    <t>19640407 200801 2 004</t>
  </si>
  <si>
    <t>07-04-1964</t>
  </si>
  <si>
    <t>540032837</t>
  </si>
  <si>
    <t>JL. KEMUNING I RT.12 PASAR LAMA MURUNG PUDAK</t>
  </si>
  <si>
    <t>081808951664</t>
  </si>
  <si>
    <t>77.06. TK KARTIKA SARI MABU'UN KEC. MURUNG PUDAK</t>
  </si>
  <si>
    <t>Hj. NURHAYANI</t>
  </si>
  <si>
    <t>19600409 198203 2 008</t>
  </si>
  <si>
    <t>KESENIAN DAN KETERAMPILAN</t>
  </si>
  <si>
    <t>131112442</t>
  </si>
  <si>
    <t>C 0700226</t>
  </si>
  <si>
    <t>PERUMNAS PEMBATAAN RT.18 KEL. BELIMBING RAYA KEC. MURUNG PUDAK 71571</t>
  </si>
  <si>
    <t>05262023600</t>
  </si>
  <si>
    <t>SUMINARNI</t>
  </si>
  <si>
    <t>19730905 200801 2 012</t>
  </si>
  <si>
    <t>05-09-1973</t>
  </si>
  <si>
    <t>540032736</t>
  </si>
  <si>
    <t>JL. KETIMUN S.20 D.II KOMPERTA</t>
  </si>
  <si>
    <t>081952906229</t>
  </si>
  <si>
    <t>19680707 200801 2 020</t>
  </si>
  <si>
    <t>07-07-1968</t>
  </si>
  <si>
    <t>540032844</t>
  </si>
  <si>
    <t>JL. KEMUNING 2 NO 389 RT.XII PASAR LAMA MURUNG PUDAK</t>
  </si>
  <si>
    <t>085248647775</t>
  </si>
  <si>
    <t>77.07. TK KARYA BAKTI MABURAI KEC. MURUNG PUDAK</t>
  </si>
  <si>
    <t>ARIANI</t>
  </si>
  <si>
    <t>19650419 200701 2 008</t>
  </si>
  <si>
    <t>19-04-1965</t>
  </si>
  <si>
    <t>540028968</t>
  </si>
  <si>
    <t>MABUUN</t>
  </si>
  <si>
    <t>081322971769</t>
  </si>
  <si>
    <t>SUMILAH</t>
  </si>
  <si>
    <t>19660331 200801 2 004</t>
  </si>
  <si>
    <t>31-03-1966</t>
  </si>
  <si>
    <t>540032839</t>
  </si>
  <si>
    <t>JL. PATMARAGA NO.22 RT.13 MURUNG PUDAK</t>
  </si>
  <si>
    <t>085251692342</t>
  </si>
  <si>
    <t>77.08. TK TUNAS HARAPAN SULINGAN KEC. MURUNG PUDAK</t>
  </si>
  <si>
    <t>Hj. SUDARTI</t>
  </si>
  <si>
    <t>19600430 198203 2 005</t>
  </si>
  <si>
    <t>SEKOLAH TAMAN KANAK-KANAK</t>
  </si>
  <si>
    <t>30-04-1960</t>
  </si>
  <si>
    <t>131120385</t>
  </si>
  <si>
    <t>C 0700254</t>
  </si>
  <si>
    <t>JL PHM NOOR SULINGAN RT 10 NO 23 MURUNG PUDAK</t>
  </si>
  <si>
    <t>05262021456</t>
  </si>
  <si>
    <t>77.09. TK MEKAR SARI KEC. MURUNG PUDAK</t>
  </si>
  <si>
    <t>Hj. UMI KALSUM</t>
  </si>
  <si>
    <t>19630621 198603 2 011</t>
  </si>
  <si>
    <t>21-06-1963</t>
  </si>
  <si>
    <t>131633614</t>
  </si>
  <si>
    <t>E 159425</t>
  </si>
  <si>
    <t>HIKUN RT IV TANJUNG TABALONG</t>
  </si>
  <si>
    <t>19680929 200801 2 019</t>
  </si>
  <si>
    <t>29-09-1968</t>
  </si>
  <si>
    <t>540032840</t>
  </si>
  <si>
    <t>JL. MARGA RUKUN RT.06 NO. 15 MURUNG PUDAK</t>
  </si>
  <si>
    <t>77.10. TK MELATI KEC. MURUNG PUDAK</t>
  </si>
  <si>
    <t>ST NORHASANAH</t>
  </si>
  <si>
    <t>19621226 198403 2 008</t>
  </si>
  <si>
    <t>26-12-1962</t>
  </si>
  <si>
    <t>131392556</t>
  </si>
  <si>
    <t>D 377690</t>
  </si>
  <si>
    <t>JL PLAMBOYAN RT 18 KEL BELIMBING RAYA MURUNG PUDAK</t>
  </si>
  <si>
    <t>19700728 200701 2 018</t>
  </si>
  <si>
    <t>540028967</t>
  </si>
  <si>
    <t>PASAR KAPAR RT.11 MURUNG PUDAK</t>
  </si>
  <si>
    <t>085249899907</t>
  </si>
  <si>
    <t>77.11. TK WARDHATUSSHOLIHIN KEC. MURUNG PUDAK</t>
  </si>
  <si>
    <t>MASTULFIAH</t>
  </si>
  <si>
    <t>19630512 198703 2 013</t>
  </si>
  <si>
    <t>12-05-1963</t>
  </si>
  <si>
    <t>131662842</t>
  </si>
  <si>
    <t>E 478546</t>
  </si>
  <si>
    <t>JL AL-QADAR RT V DESA KAPAR MURUNG PUDAK</t>
  </si>
  <si>
    <t>05262024295</t>
  </si>
  <si>
    <t>RILAWATI</t>
  </si>
  <si>
    <t>19751118 200801 2 009</t>
  </si>
  <si>
    <t>LIMAU MANIS</t>
  </si>
  <si>
    <t>18-11-1975</t>
  </si>
  <si>
    <t>540032577</t>
  </si>
  <si>
    <t>JL. H. BADARUDDIN RT.I</t>
  </si>
  <si>
    <t>081351218670</t>
  </si>
  <si>
    <t>77.12. TK MAWAR SARI MASUKAU KEC. MURUNG PUDAK</t>
  </si>
  <si>
    <t>FAHRIDA</t>
  </si>
  <si>
    <t>19701230 200701 2 016</t>
  </si>
  <si>
    <t>540027070</t>
  </si>
  <si>
    <t>77.13. TK DARUL ULUM KEC. MURUNG PUDAK</t>
  </si>
  <si>
    <t>SOFIA ARIYATI</t>
  </si>
  <si>
    <t>19730119 199412 2 001</t>
  </si>
  <si>
    <t>132106370</t>
  </si>
  <si>
    <t>G 272991</t>
  </si>
  <si>
    <t>JL BASUKI RAHMAT RT II KEL HIKUN TANJUNG</t>
  </si>
  <si>
    <t>77.15. TK HARAPAN IBU MURUNG PUDAK</t>
  </si>
  <si>
    <t>LYLI HAYATI</t>
  </si>
  <si>
    <t>A.Ma.Pd.TK</t>
  </si>
  <si>
    <t>19650819 198703 2 010</t>
  </si>
  <si>
    <t>PGTK</t>
  </si>
  <si>
    <t>19-08-1965</t>
  </si>
  <si>
    <t>131662843</t>
  </si>
  <si>
    <t>E  478547</t>
  </si>
  <si>
    <t>JL MONA LISA RT 7 KAPARMURUNG PUDAK</t>
  </si>
  <si>
    <t>77.16. TK AL FIRDAUS KEC. MURUNG PUDAK</t>
  </si>
  <si>
    <t>RINA MELATI</t>
  </si>
  <si>
    <t>19640416 200701 2 010</t>
  </si>
  <si>
    <t>MAHE-TABALONG</t>
  </si>
  <si>
    <t>16-04-1964</t>
  </si>
  <si>
    <t>540028959</t>
  </si>
  <si>
    <t>KAPAR RT.06</t>
  </si>
  <si>
    <t>085251726370</t>
  </si>
  <si>
    <t>YUSNITA ARMINA</t>
  </si>
  <si>
    <t>19680814 200701 2 022</t>
  </si>
  <si>
    <t>14-08-1968</t>
  </si>
  <si>
    <t>540027066</t>
  </si>
  <si>
    <t>085231150446</t>
  </si>
  <si>
    <t>77.18. TK BUNGA BANGSA KEC. MURUNG PUDAK</t>
  </si>
  <si>
    <t>MAHANI</t>
  </si>
  <si>
    <t>19620108 198403 2 007</t>
  </si>
  <si>
    <t>08-01-1962</t>
  </si>
  <si>
    <t>131406590</t>
  </si>
  <si>
    <t>D 267514</t>
  </si>
  <si>
    <t>GAMBAH NO 43 RT5 RW 5 KEL BELIMBING RAYA</t>
  </si>
  <si>
    <t>05262022374</t>
  </si>
  <si>
    <t>MUTMAINATUS ZAHRAH</t>
  </si>
  <si>
    <t>19670724 200801 2 011</t>
  </si>
  <si>
    <t>24-07-1967</t>
  </si>
  <si>
    <t>540032856</t>
  </si>
  <si>
    <t>JL. BELIMBING RAYA KEL. BELIMBING</t>
  </si>
  <si>
    <t>081349785012</t>
  </si>
  <si>
    <t>MURSIDAHTUL JANAH</t>
  </si>
  <si>
    <t>19760601 200801 2 025</t>
  </si>
  <si>
    <t>01-06-1976</t>
  </si>
  <si>
    <t>540032851</t>
  </si>
  <si>
    <t>JL. PASAR LAMA RT.12 NO.396 MURUNG PUDAK</t>
  </si>
  <si>
    <t>08195158440/05262022352</t>
  </si>
  <si>
    <t>77.19. TK SATU ATAP PEMBATAAN KEC.MURUNG PUDAK</t>
  </si>
  <si>
    <t>HAIYARAH</t>
  </si>
  <si>
    <t>19721004 199403 2 003</t>
  </si>
  <si>
    <t>04-10-1972</t>
  </si>
  <si>
    <t>132095749</t>
  </si>
  <si>
    <t>G 180751</t>
  </si>
  <si>
    <t>JL ANGGREK II RT V PEMBATAAN MURUNG PUDAK</t>
  </si>
  <si>
    <t>05262707002</t>
  </si>
  <si>
    <t>NOOR CAHAYA</t>
  </si>
  <si>
    <t>19680223 200701 2 017</t>
  </si>
  <si>
    <t>23-02-1968</t>
  </si>
  <si>
    <t>540028966</t>
  </si>
  <si>
    <t>KOMPLEK GRIYA SELATAN PADAT KARYA RT.10 NO.08</t>
  </si>
  <si>
    <t>081348826157</t>
  </si>
  <si>
    <t>77.20. TKLB MABUUN KEC. MURUNG PUDAK</t>
  </si>
  <si>
    <t>77.20. TKLB NEGERI KEC. MURUNG PUDAK</t>
  </si>
  <si>
    <t>77.21. TK KASIAU KEC. MURUNG PUDAK</t>
  </si>
  <si>
    <t>HERNIATI</t>
  </si>
  <si>
    <t>19720824 200701 2 018</t>
  </si>
  <si>
    <t>24-08-1972</t>
  </si>
  <si>
    <t>540030210</t>
  </si>
  <si>
    <t>PASAR LAMA MURUNG PUDAK</t>
  </si>
  <si>
    <t>081349313371</t>
  </si>
  <si>
    <t>SRI WAHYUNINGSIH</t>
  </si>
  <si>
    <t>19700809 200501 2 012</t>
  </si>
  <si>
    <t>09-08-1970</t>
  </si>
  <si>
    <t>540014980</t>
  </si>
  <si>
    <t>M 098303</t>
  </si>
  <si>
    <t>JL RAYA TANJUNG-BALIKPAPAN  RT 3 DESA KASIAU</t>
  </si>
  <si>
    <t>77.22. TK AISYIAH BUSTANUL ATHFAL VII KEC. MURUNG PUDAK</t>
  </si>
  <si>
    <t>77.23. TK RUMAH QUR'ANI HASBUNALLAH KEC. MURUNG PUDAK</t>
  </si>
  <si>
    <t>Hj. YASNIMALA</t>
  </si>
  <si>
    <t>S. Pd, M. Pd</t>
  </si>
  <si>
    <t>19710317 200501 2 008</t>
  </si>
  <si>
    <t>17-02-2011</t>
  </si>
  <si>
    <t>SOLOK</t>
  </si>
  <si>
    <t>17-03-1971</t>
  </si>
  <si>
    <t>540014949</t>
  </si>
  <si>
    <t>M 098329</t>
  </si>
  <si>
    <t>JL IR PHM NOOR RT X NO 25 DESA SULINGAN KEC MURUNG PUDAK</t>
  </si>
  <si>
    <t>05262023595</t>
  </si>
  <si>
    <t>77.24. TK ABA V KEC. MURUNG PUDAK</t>
  </si>
  <si>
    <t>77.25. TK ABA VII KEC. MURUNG PUDAK</t>
  </si>
  <si>
    <t>78.01. TK NEGERI PEMBINA TANTA KEC. TANTA</t>
  </si>
  <si>
    <t>19711124 200604 2 021</t>
  </si>
  <si>
    <t>540022534</t>
  </si>
  <si>
    <t>JL. H. BADARUDDIN RT.III DESA TANTA HULU  KEC. TANTA</t>
  </si>
  <si>
    <t>05262024349</t>
  </si>
  <si>
    <t>NURASIAH</t>
  </si>
  <si>
    <t>19681005 200701 2 030</t>
  </si>
  <si>
    <t>540028960</t>
  </si>
  <si>
    <t>78.02. TK BUDI DHARMA KEC. TANTA</t>
  </si>
  <si>
    <t>ZULAIHA</t>
  </si>
  <si>
    <t>19660718 198803 2 010</t>
  </si>
  <si>
    <t>18-07-1966</t>
  </si>
  <si>
    <t>131781720</t>
  </si>
  <si>
    <t>PERUMAHAN GURU BANGUN SARI MURUNG PUDAK</t>
  </si>
  <si>
    <t>SRI ANETHA</t>
  </si>
  <si>
    <t>19631014 200701 2 005</t>
  </si>
  <si>
    <t>14-10-1963</t>
  </si>
  <si>
    <t>540028956</t>
  </si>
  <si>
    <t>78.03. TK TUNAS MULIA TANTA HULU KEC. TANTA</t>
  </si>
  <si>
    <t>MUNAWARAH</t>
  </si>
  <si>
    <t>19600705 198203 2 013</t>
  </si>
  <si>
    <t>05-07-1960</t>
  </si>
  <si>
    <t>131122580</t>
  </si>
  <si>
    <t>C 0869425</t>
  </si>
  <si>
    <t>JL P M NOOR KOMPLEK HUNIAN 25 RT.I NO 25 MABUUN KEC. MURUNG PUDAK 71571</t>
  </si>
  <si>
    <t>085249824846</t>
  </si>
  <si>
    <t>ST. FARIDAH</t>
  </si>
  <si>
    <t>19710926 200604 2 010</t>
  </si>
  <si>
    <t>26-09-1971</t>
  </si>
  <si>
    <t>540022533</t>
  </si>
  <si>
    <t>DESA LUK BAYUR RT. I TANTA</t>
  </si>
  <si>
    <t>78.04. TK MAWAR PADANGIN KEC. TANTA</t>
  </si>
  <si>
    <t>19721208 200701 2 019</t>
  </si>
  <si>
    <t>08-12-1972</t>
  </si>
  <si>
    <t>540030208</t>
  </si>
  <si>
    <t>JL. PEMBANGUNAN 1 TANTA</t>
  </si>
  <si>
    <t>081348671209</t>
  </si>
  <si>
    <t>MASKUNIAH</t>
  </si>
  <si>
    <t>19710101 200604 2 071</t>
  </si>
  <si>
    <t>540022036</t>
  </si>
  <si>
    <t>DESA HARUS RT 4 KEC MUARA HARUS</t>
  </si>
  <si>
    <t>78.05. TK MANGKUSIP KEC. TANTA</t>
  </si>
  <si>
    <t>SARMINI</t>
  </si>
  <si>
    <t>19690820 200701 2 017</t>
  </si>
  <si>
    <t>540027048</t>
  </si>
  <si>
    <t>DINI AGUSTINA</t>
  </si>
  <si>
    <t>19860805 200904 2 002</t>
  </si>
  <si>
    <t>05-08-1986</t>
  </si>
  <si>
    <t>JL. H.BADDARUDIN RT,03 NO.32  SULINGAN KEC.MURUNG PUDAK</t>
  </si>
  <si>
    <t>081933730004</t>
  </si>
  <si>
    <t>19720407 200701 2 016</t>
  </si>
  <si>
    <t xml:space="preserve"> PENDIDIKAN GURU PENDIDIKAN ANAK USIA DINI</t>
  </si>
  <si>
    <t>540026865</t>
  </si>
  <si>
    <t>MANGKUSIP RT. 3 KECAMATAN TANTA</t>
  </si>
  <si>
    <t>78.06. TK MELATI TANTA KEC. TANTA</t>
  </si>
  <si>
    <t>SRI HIDAYATI</t>
  </si>
  <si>
    <t>19661006 200701 2 017</t>
  </si>
  <si>
    <t>06-10-1966</t>
  </si>
  <si>
    <t>540028945</t>
  </si>
  <si>
    <t>SRI SUDARIYATI</t>
  </si>
  <si>
    <t>19690808 200701 2 030</t>
  </si>
  <si>
    <t>RIAM</t>
  </si>
  <si>
    <t>08-08-1969</t>
  </si>
  <si>
    <t>540028941</t>
  </si>
  <si>
    <t>78.08. TK PERTIWI IX KEC. TANTA</t>
  </si>
  <si>
    <t>NORSINAH</t>
  </si>
  <si>
    <t>19700103 200801 2 025</t>
  </si>
  <si>
    <t>PENDIDIKAN GURU TAMAN KANAK-KANAK</t>
  </si>
  <si>
    <t>03-01-1970</t>
  </si>
  <si>
    <t>540032701</t>
  </si>
  <si>
    <t>DESA PAMARANGAN KANAN RT.05 KEC.TANTA</t>
  </si>
  <si>
    <t>085251837394</t>
  </si>
  <si>
    <t>78.10. TK DELIMA KEC. TANTA</t>
  </si>
  <si>
    <t>78.11. TK AL AULAD KEC. TANTA</t>
  </si>
  <si>
    <t>EVIE WINASARI</t>
  </si>
  <si>
    <t>19850519 200904 2 003</t>
  </si>
  <si>
    <t>19-05-1985</t>
  </si>
  <si>
    <t>TANTARINGIN RT 02 KEC. MUARA HARUS</t>
  </si>
  <si>
    <t>081351157831</t>
  </si>
  <si>
    <t>78.12. TK TUNAS HARAPAN TAMIYANG KEC. TANTA</t>
  </si>
  <si>
    <t>ANNA NIATI</t>
  </si>
  <si>
    <t>19700622 200701 2 014</t>
  </si>
  <si>
    <t>22-06-1970</t>
  </si>
  <si>
    <t>540028940</t>
  </si>
  <si>
    <t>78.13. TK HARAPAN BANGSA KEC. TANTA</t>
  </si>
  <si>
    <t>78.14. TK AMANAH KEC. TANTA</t>
  </si>
  <si>
    <t>KARJU</t>
  </si>
  <si>
    <t>19710228 200501 1 007</t>
  </si>
  <si>
    <t>MARON</t>
  </si>
  <si>
    <t>540014983</t>
  </si>
  <si>
    <t>M 098297</t>
  </si>
  <si>
    <t>TK.NEGERI PEMBINA RT.8. DESA PEMBATAAN KEC. MURUNG PUDAK 71571</t>
  </si>
  <si>
    <t>78.15. TK NUSA INDAH PULAU KUÚ KEC. TANTA</t>
  </si>
  <si>
    <t>NATAL RITA</t>
  </si>
  <si>
    <t>19631125 198603 2 010</t>
  </si>
  <si>
    <t>25-11-1963</t>
  </si>
  <si>
    <t>131627137</t>
  </si>
  <si>
    <t>WARUKIN RT. 2 TANTA</t>
  </si>
  <si>
    <t>78.16. TK DARMA MULIA DAHUR KEC. TANTA</t>
  </si>
  <si>
    <t>RUSNARTI</t>
  </si>
  <si>
    <t>19720922 200701 2 017</t>
  </si>
  <si>
    <t>22-09-1972</t>
  </si>
  <si>
    <t>540030209</t>
  </si>
  <si>
    <t>JL. TANJUNG SELATAN KOMPLEK MAHLIGAI INDAH NO 1 TANJUNG</t>
  </si>
  <si>
    <t>0856510810850</t>
  </si>
  <si>
    <t>78.17. TK PUAIN KANAN KEC. TANTA</t>
  </si>
  <si>
    <t>LASMIYATI</t>
  </si>
  <si>
    <t>19751011 200801 2 009</t>
  </si>
  <si>
    <t>11-10-1975</t>
  </si>
  <si>
    <t>540032853</t>
  </si>
  <si>
    <t>DESA LUKBAYUR RT.2 KEC TANTA</t>
  </si>
  <si>
    <t>085251158291</t>
  </si>
  <si>
    <t>79.00. PAUD TERPADU NEGERI KELUA</t>
  </si>
  <si>
    <t>Hj. MASMAWATI</t>
  </si>
  <si>
    <t>19600101 198009 2 003</t>
  </si>
  <si>
    <t>130853605</t>
  </si>
  <si>
    <t>C 0500417</t>
  </si>
  <si>
    <t>JL A YANI RT 2 DESA PUDAK SETEGAL KELUA</t>
  </si>
  <si>
    <t>08125028970</t>
  </si>
  <si>
    <t>HERMIN WELES</t>
  </si>
  <si>
    <t>19770905 200801 2 020</t>
  </si>
  <si>
    <t>05-09-1977</t>
  </si>
  <si>
    <t>540032573</t>
  </si>
  <si>
    <t>PUDAK SETEGAL KEC. KELUA</t>
  </si>
  <si>
    <t>085251883300</t>
  </si>
  <si>
    <t>RESNA HARTINI</t>
  </si>
  <si>
    <t>19770612 200801 2 027</t>
  </si>
  <si>
    <t>12-06-1977</t>
  </si>
  <si>
    <t>540032574</t>
  </si>
  <si>
    <t>DESA PALIAT RT.3 KEC. KELUA</t>
  </si>
  <si>
    <t>081351075301</t>
  </si>
  <si>
    <t>19750319 201001 2 008</t>
  </si>
  <si>
    <t>RAHMI SAFITRI</t>
  </si>
  <si>
    <t>19860927 201001 2 031</t>
  </si>
  <si>
    <t>27-09-1986</t>
  </si>
  <si>
    <t>ANETA</t>
  </si>
  <si>
    <t>19650527 200701 2 009</t>
  </si>
  <si>
    <t>27-05-1965</t>
  </si>
  <si>
    <t>540028943</t>
  </si>
  <si>
    <t>SAMSIAH</t>
  </si>
  <si>
    <t>19660312 200701 2 023</t>
  </si>
  <si>
    <t>12-03-1966</t>
  </si>
  <si>
    <t>540027052</t>
  </si>
  <si>
    <t>19740327 200801 2 009</t>
  </si>
  <si>
    <t>27-03-1974</t>
  </si>
  <si>
    <t>540032480</t>
  </si>
  <si>
    <t>DESA BAHUNGIN JL.ASAM JAWA RT.3 NO.12 KEC,KELUA</t>
  </si>
  <si>
    <t>085248168787</t>
  </si>
  <si>
    <t>HADRIAH</t>
  </si>
  <si>
    <t>19760807 200801 2 026</t>
  </si>
  <si>
    <t>MUARA BAGOK</t>
  </si>
  <si>
    <t>540032474</t>
  </si>
  <si>
    <t>DESA PUDAK SETEGAL RT.IV KEC. KELUA</t>
  </si>
  <si>
    <t>085251690154</t>
  </si>
  <si>
    <t>TANTI LISMAH</t>
  </si>
  <si>
    <t>19770506 201408 2 001</t>
  </si>
  <si>
    <t>06-05-1977</t>
  </si>
  <si>
    <t>DESA PUDAK SETEGAL RT.03 NO.66 KEC.KELUA</t>
  </si>
  <si>
    <t>085248479731</t>
  </si>
  <si>
    <t>DAHLIYANA</t>
  </si>
  <si>
    <t>19820822 201408 2 004</t>
  </si>
  <si>
    <t>22-08-1982</t>
  </si>
  <si>
    <t>DESA MANTUIL RT.3 KEC. MUARA HARUS</t>
  </si>
  <si>
    <t>085249647829</t>
  </si>
  <si>
    <t>79.01. TK PELANGI KEC. KELUA</t>
  </si>
  <si>
    <t>Hj. ISNANIAH</t>
  </si>
  <si>
    <t>19620709 198201 2 005</t>
  </si>
  <si>
    <t>09-07-1962</t>
  </si>
  <si>
    <t>130972489</t>
  </si>
  <si>
    <t>C 0874634</t>
  </si>
  <si>
    <t>DESA TAKULAT RT 1 KEC KELUA</t>
  </si>
  <si>
    <t>05262077664</t>
  </si>
  <si>
    <t>NUNUNG</t>
  </si>
  <si>
    <t>19750610 200801 2 029</t>
  </si>
  <si>
    <t>BATU BALIAN</t>
  </si>
  <si>
    <t>540032897</t>
  </si>
  <si>
    <t>JL. A. YANI RT.5 NO.23 KEL. JANGKUNG</t>
  </si>
  <si>
    <t>085249650761</t>
  </si>
  <si>
    <t>79.02. TK PERTIWI II KEC. KELUA</t>
  </si>
  <si>
    <t>Hj. HAINARITA</t>
  </si>
  <si>
    <t>19600105 197909 2 007</t>
  </si>
  <si>
    <t>130754353</t>
  </si>
  <si>
    <t>C 0142766</t>
  </si>
  <si>
    <t>PUDAK SETEGAL KEC KELUA</t>
  </si>
  <si>
    <t>79.03. TK CAHAYA PELITA KEC. KELUA</t>
  </si>
  <si>
    <t>Hj. ANTUNG ATIAH</t>
  </si>
  <si>
    <t>19720510 199203 2 011</t>
  </si>
  <si>
    <t>10-05-1972</t>
  </si>
  <si>
    <t>131997227</t>
  </si>
  <si>
    <t>G 027150</t>
  </si>
  <si>
    <t>JL ASAM PAUH RT 5 MASINTAN KEC KELUA</t>
  </si>
  <si>
    <t>NORSYAM</t>
  </si>
  <si>
    <t>19670114 200701 2 009</t>
  </si>
  <si>
    <t>14-01-1967</t>
  </si>
  <si>
    <t>540028963</t>
  </si>
  <si>
    <t>79.05. TK BUSTANUL ATHFAL AISYIAH IV KEC. KELUA</t>
  </si>
  <si>
    <t>ZAINAB</t>
  </si>
  <si>
    <t>19670202 200701 2 018</t>
  </si>
  <si>
    <t>02-02-1967</t>
  </si>
  <si>
    <t>540028950</t>
  </si>
  <si>
    <t>79.06. TK MASINTAN KEC. KELUA</t>
  </si>
  <si>
    <t>SITI RAHMADANIAH</t>
  </si>
  <si>
    <t>19681211 200701 2 014</t>
  </si>
  <si>
    <t>KELUA KAB. TABALONG</t>
  </si>
  <si>
    <t>11-12-1968</t>
  </si>
  <si>
    <t>540026874</t>
  </si>
  <si>
    <t>79.07. TK PEMBINA IDHATA KEC. KELUA</t>
  </si>
  <si>
    <t>RAHMA ROSNA</t>
  </si>
  <si>
    <t>19600308 198203 2 005</t>
  </si>
  <si>
    <t>08-03-1960</t>
  </si>
  <si>
    <t>131118315</t>
  </si>
  <si>
    <t>D 050055</t>
  </si>
  <si>
    <t>SEI BULUH RT IV KELUA TABALONG</t>
  </si>
  <si>
    <t>NURUL FAHMI</t>
  </si>
  <si>
    <t>19700314 200701 2 016</t>
  </si>
  <si>
    <t>540028942</t>
  </si>
  <si>
    <t>79.08. TK ANTASARI SEI BULUH KEC. KELUA</t>
  </si>
  <si>
    <t>79.09. TK TUNAS KARYA KEC. KELUA</t>
  </si>
  <si>
    <t>SUHARTINI</t>
  </si>
  <si>
    <t>19660607 200701 2 024</t>
  </si>
  <si>
    <t>540028952</t>
  </si>
  <si>
    <t>KELURAHAN PULAU RT.1</t>
  </si>
  <si>
    <t>081348498439</t>
  </si>
  <si>
    <t>79.10. TK TUNAS HARAPAN BUNGIN KEC. KELUA</t>
  </si>
  <si>
    <t>ILIYANI'MAH</t>
  </si>
  <si>
    <t>19860710 200904 2 004</t>
  </si>
  <si>
    <t>PAKU</t>
  </si>
  <si>
    <t>10-07-1986</t>
  </si>
  <si>
    <t>DESA AMPUKUNG NO.31 RT.03 KEC.KELUA</t>
  </si>
  <si>
    <t>085252944555</t>
  </si>
  <si>
    <t>GUSTI ILHAMIAH</t>
  </si>
  <si>
    <t>19660625 200701 2 013</t>
  </si>
  <si>
    <t>25-06-1966</t>
  </si>
  <si>
    <t>540026935</t>
  </si>
  <si>
    <t>79.11. TK TUNAS MULYA KEC. KELUA</t>
  </si>
  <si>
    <t>19630820 200701 2 006</t>
  </si>
  <si>
    <t>20-08-1963</t>
  </si>
  <si>
    <t>540027060</t>
  </si>
  <si>
    <t>79.12. TK HIDAYATUL ATHFAL KEC. KELUA</t>
  </si>
  <si>
    <t>79.13. TK SARANTI KEC. KELUA</t>
  </si>
  <si>
    <t>SITI MARWIAH</t>
  </si>
  <si>
    <t>19691204 200701 2 017</t>
  </si>
  <si>
    <t>SEI ANYAR</t>
  </si>
  <si>
    <t>04-12-1969</t>
  </si>
  <si>
    <t>540028939</t>
  </si>
  <si>
    <t>085249880639</t>
  </si>
  <si>
    <t>79.14. TK TARBIATUL ATHFAL TELAGA ITAR KEC. KELUA</t>
  </si>
  <si>
    <t>MURNI</t>
  </si>
  <si>
    <t>19700815 200701 2 024</t>
  </si>
  <si>
    <t>540028948</t>
  </si>
  <si>
    <t>MASWATI</t>
  </si>
  <si>
    <t>19670925 200801 2 007</t>
  </si>
  <si>
    <t>25-09-1967</t>
  </si>
  <si>
    <t>540032482</t>
  </si>
  <si>
    <t>JL. A. YANI DESA TELAGA ITAR RT.01 KEC. KELUA</t>
  </si>
  <si>
    <t>08125194747</t>
  </si>
  <si>
    <t>79.15. TK RAUDHATUL ATHFAL PASAR PANAS KEC. KELUA</t>
  </si>
  <si>
    <t>79.16. TK CEMPAKA AMPUKUNG KEC. KELUA</t>
  </si>
  <si>
    <t>19711010 200604 2 044</t>
  </si>
  <si>
    <t>KURSUS PENDIDIKAN GURU TK</t>
  </si>
  <si>
    <t>10-10-1971</t>
  </si>
  <si>
    <t>540024682</t>
  </si>
  <si>
    <t>79.17. TK ABA III PULAU KEC. KELUA</t>
  </si>
  <si>
    <t>79.18. TK AISYIAH VI MASINTAN KEC. KELUA</t>
  </si>
  <si>
    <t>79.19. TK BUDI UTAMA KELUA</t>
  </si>
  <si>
    <t>80.01. TK NEGERI PEMBINA KEC. MUARA HARUS</t>
  </si>
  <si>
    <t>SOSIATI</t>
  </si>
  <si>
    <t>19600731 198201 2 008</t>
  </si>
  <si>
    <t>31-07-1960</t>
  </si>
  <si>
    <t>130972483</t>
  </si>
  <si>
    <t>C 0925473</t>
  </si>
  <si>
    <t>19650212 200701 2 020</t>
  </si>
  <si>
    <t>540028946</t>
  </si>
  <si>
    <t>JARNIATI</t>
  </si>
  <si>
    <t>19800101 200801 2 067</t>
  </si>
  <si>
    <t>MANDALA</t>
  </si>
  <si>
    <t>01-01-1980</t>
  </si>
  <si>
    <t>540032828</t>
  </si>
  <si>
    <t>DESA TANTARINGIN RT.02</t>
  </si>
  <si>
    <t>085251027217</t>
  </si>
  <si>
    <t>80.04. TK CEMPAKA PUTIH KEC. MUARA HARUS</t>
  </si>
  <si>
    <t>Hj. NOORHASANAH</t>
  </si>
  <si>
    <t>19720719 199803 2 006</t>
  </si>
  <si>
    <t>19-07-1972</t>
  </si>
  <si>
    <t>132211804</t>
  </si>
  <si>
    <t>L 110576</t>
  </si>
  <si>
    <t>19690507 200701 2 028</t>
  </si>
  <si>
    <t>07-05-1969</t>
  </si>
  <si>
    <t>540027034</t>
  </si>
  <si>
    <t>MASTIKA</t>
  </si>
  <si>
    <t>19730529 200801 2 004</t>
  </si>
  <si>
    <t>29-05-1973</t>
  </si>
  <si>
    <t>540032692</t>
  </si>
  <si>
    <t>DESA TANTARINGIN KECAMATAN MUARA HARUS</t>
  </si>
  <si>
    <t>081351879149</t>
  </si>
  <si>
    <t>80.05. TK HARAPAN INDAH KEC. MUARA HARUS</t>
  </si>
  <si>
    <t>NORLENA</t>
  </si>
  <si>
    <t>19700126 200801 2 016</t>
  </si>
  <si>
    <t>HARUS KELUA</t>
  </si>
  <si>
    <t>26-01-1970</t>
  </si>
  <si>
    <t>540032576</t>
  </si>
  <si>
    <t>DESA HARUS RT.2</t>
  </si>
  <si>
    <t>085251565518</t>
  </si>
  <si>
    <t>80.05. TK TELAGA BUDI KEC. MUARA HARUS</t>
  </si>
  <si>
    <t>Hj. HERTATI</t>
  </si>
  <si>
    <t>19600809 198009 2 001</t>
  </si>
  <si>
    <t>09-08-1960</t>
  </si>
  <si>
    <t>130853579</t>
  </si>
  <si>
    <t>C 0842042</t>
  </si>
  <si>
    <t>81.08. PAUD TERPADU KEC. PUGAAN</t>
  </si>
  <si>
    <t>Hj. MASTANIAH</t>
  </si>
  <si>
    <t>19630614 198603 2 011</t>
  </si>
  <si>
    <t>KEPALA PAUD TERPADU</t>
  </si>
  <si>
    <t>131640387</t>
  </si>
  <si>
    <t>E.329697</t>
  </si>
  <si>
    <t>HAMRIAH</t>
  </si>
  <si>
    <t>19710804 200604 2 018</t>
  </si>
  <si>
    <t>04-08-1971</t>
  </si>
  <si>
    <t>540022580</t>
  </si>
  <si>
    <t>SEI RUKAM I RT 01 RW 01 PUGAAN</t>
  </si>
  <si>
    <t>81.01. TK RAUDATUL JANNAH KEC. PUGAAN</t>
  </si>
  <si>
    <t>MARYANAH</t>
  </si>
  <si>
    <t>19680515 200801 2 023</t>
  </si>
  <si>
    <t>15-05-1968</t>
  </si>
  <si>
    <t>540032852</t>
  </si>
  <si>
    <t>DESA JIRAK RT.II KEC PUGAAN</t>
  </si>
  <si>
    <t>HAIRUL HIDAYAH</t>
  </si>
  <si>
    <t>19750302 200801 2 016</t>
  </si>
  <si>
    <t>MA</t>
  </si>
  <si>
    <t>02-03-1975</t>
  </si>
  <si>
    <t>540032857</t>
  </si>
  <si>
    <t>DESA JIRAK KECAMATAN PUGAAN</t>
  </si>
  <si>
    <t>085251281332</t>
  </si>
  <si>
    <t>81.02. TK AL MUSYARIFAH KEC. PUGAAN</t>
  </si>
  <si>
    <t>MAHLIAN NOOR</t>
  </si>
  <si>
    <t>19620212 198612 2 002</t>
  </si>
  <si>
    <t>PKP GURU TAMAN KANAK-KANAK</t>
  </si>
  <si>
    <t>131649775</t>
  </si>
  <si>
    <t>E. 631922</t>
  </si>
  <si>
    <t>JL. A.YANI KOMPLEK KTR CAMAT PUGAAN</t>
  </si>
  <si>
    <t>81.03. TK MURUNG BALIK KEC. PUGAAN</t>
  </si>
  <si>
    <t>RUSNANI</t>
  </si>
  <si>
    <t>19620128 200701 2 004</t>
  </si>
  <si>
    <t>28-01-1962</t>
  </si>
  <si>
    <t>540028953</t>
  </si>
  <si>
    <t>081351991955</t>
  </si>
  <si>
    <t>81.05. TK HIDAYAH KEC. PUGAAN</t>
  </si>
  <si>
    <t>81.07. TK AL ISHLAH KEC. PUGAAN</t>
  </si>
  <si>
    <t>82.01. TK MEKAR MELATI KEC. BANUA LAWAS</t>
  </si>
  <si>
    <t>19660503 200701 2 016</t>
  </si>
  <si>
    <t>03-05-1966</t>
  </si>
  <si>
    <t>540028944</t>
  </si>
  <si>
    <t>PUDAK SETEGAL RT.01 KELUA</t>
  </si>
  <si>
    <t>081351727062</t>
  </si>
  <si>
    <t>82.02. TK HARAPAN KITA KEC. BANUA LAWAS</t>
  </si>
  <si>
    <t>ALUH HANIAH</t>
  </si>
  <si>
    <t>19680512 200801 2 021</t>
  </si>
  <si>
    <t>12-05-1968</t>
  </si>
  <si>
    <t>540032575</t>
  </si>
  <si>
    <t>DESA PEMATANG RT.07 KEC. BANUA LAWAS</t>
  </si>
  <si>
    <t>085248548291</t>
  </si>
  <si>
    <t>82.03. TK HARAPAN KARYA KEC. BANUA LAWAS</t>
  </si>
  <si>
    <t>SRI MULYATI</t>
  </si>
  <si>
    <t>19680903 200701 2 029</t>
  </si>
  <si>
    <t>03-09-1968</t>
  </si>
  <si>
    <t>540026938</t>
  </si>
  <si>
    <t>JL. BACO DESA PUDAK SETEGAL RT.05 KELUA</t>
  </si>
  <si>
    <t>085248203433</t>
  </si>
  <si>
    <t>82.05. TK TUNAS HARAPAN KEC. BANUA LAWAS</t>
  </si>
  <si>
    <t>GUSTI RODIAH</t>
  </si>
  <si>
    <t>19650213 200701 2 008</t>
  </si>
  <si>
    <t>KAB. TABALONG</t>
  </si>
  <si>
    <t>13-02-1965</t>
  </si>
  <si>
    <t>540028955</t>
  </si>
  <si>
    <t>SEI ANYAR RT.02 NO.06 BANUA LAWAS</t>
  </si>
  <si>
    <t>081227018930</t>
  </si>
  <si>
    <t>82.07. TK KARTIKA MURNI KEC. BANUA LAWAS</t>
  </si>
  <si>
    <t>19610512 200701 2 005</t>
  </si>
  <si>
    <t>12-05-1961</t>
  </si>
  <si>
    <t>540027039</t>
  </si>
  <si>
    <t>PEMATANG RT 07</t>
  </si>
  <si>
    <t>085248687392</t>
  </si>
  <si>
    <t>82.12. TK SUKA MAJU KEC. BANUA LAWAS</t>
  </si>
  <si>
    <t>SITI WARNA</t>
  </si>
  <si>
    <t>19680702 200801 2 021</t>
  </si>
  <si>
    <t>02-07-1968</t>
  </si>
  <si>
    <t>540032845</t>
  </si>
  <si>
    <t>DESA HARIANG RT.01 KEC. BANUA LAWAS</t>
  </si>
  <si>
    <t>085248363947</t>
  </si>
  <si>
    <t>82.13. TK KARTINI KEC. BANUA LAWAS</t>
  </si>
  <si>
    <t>19630801 200701 2 008</t>
  </si>
  <si>
    <t>540028964</t>
  </si>
  <si>
    <t>DESA BANUA RANTAU RT.04</t>
  </si>
  <si>
    <t>085251144891</t>
  </si>
  <si>
    <t>82.17. TK PERTIWI IV KEC. BANUA LAWAS</t>
  </si>
  <si>
    <t>NOR AINI</t>
  </si>
  <si>
    <t>19660630 198609 2 002</t>
  </si>
  <si>
    <t>30-06-1966</t>
  </si>
  <si>
    <t>131645742</t>
  </si>
  <si>
    <t>E 448580</t>
  </si>
  <si>
    <t>DESA HALANGAN RT.02 RW.02 PUGAAN TABALONG</t>
  </si>
  <si>
    <t>82.19. TK PASAYANGAN SUNGAI DURIAN KEC. BANUA LAWAS</t>
  </si>
  <si>
    <t>ERNA NURHAYAH</t>
  </si>
  <si>
    <t>19730605 200801 2 019</t>
  </si>
  <si>
    <t>05-06-1973</t>
  </si>
  <si>
    <t>540032475</t>
  </si>
  <si>
    <t>SEI. DURIAN RT.02 KEC.BANUA LAWAS</t>
  </si>
  <si>
    <t>085251030973</t>
  </si>
  <si>
    <t>GUSTI HAMDIAH</t>
  </si>
  <si>
    <t>19690615 200801 2 032</t>
  </si>
  <si>
    <t>SEI HANYAR</t>
  </si>
  <si>
    <t>15-06-1969</t>
  </si>
  <si>
    <t>540032855</t>
  </si>
  <si>
    <t>SEI.DURIAN RT.02 KEC.BANUA LAWAS</t>
  </si>
  <si>
    <t>82.20. TK HARAPAN BANGSA BANUA RANTAU KEC. BANUA LAWAS</t>
  </si>
  <si>
    <t>19671231 200701 2 119</t>
  </si>
  <si>
    <t>31-12-1967</t>
  </si>
  <si>
    <t>540028949</t>
  </si>
  <si>
    <t>GANG PAM KELUA</t>
  </si>
  <si>
    <t>085249680174</t>
  </si>
  <si>
    <t>82.21. TK KASIH IBU PURAI KEC. BANUA LAWAS</t>
  </si>
  <si>
    <t>82.22. TK HARAPAN MASA HABAU KEC. BANUA LAWAS</t>
  </si>
  <si>
    <t>RUSJUWITA</t>
  </si>
  <si>
    <t>19631221 200701 2 007</t>
  </si>
  <si>
    <t>21-12-1963</t>
  </si>
  <si>
    <t>540028962</t>
  </si>
  <si>
    <t>83.00. TK NEGERI PEMBINA KEC. HARUAI</t>
  </si>
  <si>
    <t>FATMINI</t>
  </si>
  <si>
    <t>19620602 198403 2 012</t>
  </si>
  <si>
    <t>02-06-1962</t>
  </si>
  <si>
    <t>131393128</t>
  </si>
  <si>
    <t>E  052827</t>
  </si>
  <si>
    <t>NAWIN HULU RT I KEC HARUAI</t>
  </si>
  <si>
    <t>MARIA ULFAH</t>
  </si>
  <si>
    <t>19860505 200904 2 001</t>
  </si>
  <si>
    <t>05-05-1986</t>
  </si>
  <si>
    <t>081348636655</t>
  </si>
  <si>
    <t>YONA RULINDA</t>
  </si>
  <si>
    <t>19860919 200904 2 003</t>
  </si>
  <si>
    <t>PGTK/USIA DINI</t>
  </si>
  <si>
    <t>19-09-1986</t>
  </si>
  <si>
    <t>Jl. BUDI BAKTI NO.62 RT.03 KEC. KANDANGAN KAB.HSS</t>
  </si>
  <si>
    <t>08195150950</t>
  </si>
  <si>
    <t>NURSIHATUN</t>
  </si>
  <si>
    <t>19690317 200801 2 012</t>
  </si>
  <si>
    <t>17-03-1969</t>
  </si>
  <si>
    <t>540032847</t>
  </si>
  <si>
    <t>NAWIN HULU RT.I NO.02 HARUAI</t>
  </si>
  <si>
    <t>83.01. TK PERTIWI V HARUAI KEC. HARUAI</t>
  </si>
  <si>
    <t>LASINAH</t>
  </si>
  <si>
    <t>19651212 200701 2 025</t>
  </si>
  <si>
    <t>540028954</t>
  </si>
  <si>
    <t>83.02. TK TUNAS MUDA KEC. HARUAI</t>
  </si>
  <si>
    <t>MIDIAWATI</t>
  </si>
  <si>
    <t>19720823 200701 2 024</t>
  </si>
  <si>
    <t>540030207</t>
  </si>
  <si>
    <t>DESA KITANG KEC. TANJUNG</t>
  </si>
  <si>
    <t>08195176129</t>
  </si>
  <si>
    <t>83.03. TK NURUL HUDA KEC. HARUAI</t>
  </si>
  <si>
    <t>MISDA</t>
  </si>
  <si>
    <t>19880107 200904 2 001</t>
  </si>
  <si>
    <t>GURU TK/USIA DINI</t>
  </si>
  <si>
    <t>07-01-1988</t>
  </si>
  <si>
    <t>Jl. Basuki Rahmat, No 35, Rt 03, Rw 01 Desa Mahe Pasar, Kec Haruai Kab Tabalong</t>
  </si>
  <si>
    <t>085348003003</t>
  </si>
  <si>
    <t>IDA RATSIANI</t>
  </si>
  <si>
    <t>19721110 200801 2 016</t>
  </si>
  <si>
    <t>10-11-1972</t>
  </si>
  <si>
    <t>540032698</t>
  </si>
  <si>
    <t>081348176862</t>
  </si>
  <si>
    <t>83.04. TK HENNY KARYA KEC. HARUAI</t>
  </si>
  <si>
    <t>RUFINA IBA</t>
  </si>
  <si>
    <t>19700723 200501 2 008</t>
  </si>
  <si>
    <t>23-07-1970</t>
  </si>
  <si>
    <t>540014981</t>
  </si>
  <si>
    <t>M 098782</t>
  </si>
  <si>
    <t>RT 5 SURIAN KECAMATAN HARUAI</t>
  </si>
  <si>
    <t>83.05. TK NOR ASIH KEMBANG KUNING KEC. HARUAI</t>
  </si>
  <si>
    <t>83.06. TK DARUL ULUM WIRANG KEC. HARUAI</t>
  </si>
  <si>
    <t>MARIA ERLINA</t>
  </si>
  <si>
    <t>19830826 201001 2 016</t>
  </si>
  <si>
    <t>26-08-1983</t>
  </si>
  <si>
    <t>83.09. TK NEGERI PEMBINA BINTANG ARA</t>
  </si>
  <si>
    <t>IRAWATI ANGGRAINI</t>
  </si>
  <si>
    <t>199105152019032018</t>
  </si>
  <si>
    <t>PGTK/PAUD</t>
  </si>
  <si>
    <t>15 - 05 - 1991</t>
  </si>
  <si>
    <t>EMMI FAULINA</t>
  </si>
  <si>
    <t>198610312019032009</t>
  </si>
  <si>
    <t>31 - 10 - 1986</t>
  </si>
  <si>
    <t>NURUL HIDAYAH</t>
  </si>
  <si>
    <t>199211202019032026</t>
  </si>
  <si>
    <t>20 - 11 - 1992</t>
  </si>
  <si>
    <t>YOSEFINE HANDAYANI ANIE</t>
  </si>
  <si>
    <t>199009272019032011</t>
  </si>
  <si>
    <t>27 - 09 - 1990</t>
  </si>
  <si>
    <t>NOOR RUHAIMIN</t>
  </si>
  <si>
    <t>198802042019032015</t>
  </si>
  <si>
    <t>PGPAUD</t>
  </si>
  <si>
    <t>04 - 02 - 1988</t>
  </si>
  <si>
    <t>83.07. TK YOGATAMA KEC. BINTANG ARA</t>
  </si>
  <si>
    <t>PURTINAH</t>
  </si>
  <si>
    <t>19680310 200701 2 026</t>
  </si>
  <si>
    <t>SRANDAKAN-BANTUL</t>
  </si>
  <si>
    <t>10-03-1968</t>
  </si>
  <si>
    <t>540028958</t>
  </si>
  <si>
    <t>085248804165</t>
  </si>
  <si>
    <t>83.11. TK BANGUN RUMBIA BUMI MAKMUR KEC. BINTANG ARA</t>
  </si>
  <si>
    <t>NURHIDAYAH</t>
  </si>
  <si>
    <t>19650628 200801 2 002</t>
  </si>
  <si>
    <t>28-06-1965</t>
  </si>
  <si>
    <t>540032696</t>
  </si>
  <si>
    <t>MANTUYUP RT.06 KEC BINTANG ARA</t>
  </si>
  <si>
    <t>081521527708</t>
  </si>
  <si>
    <t>84.01. TK TUNAS HARAPAN KEC. UPAU</t>
  </si>
  <si>
    <t>JUNAELI</t>
  </si>
  <si>
    <t>19810410 200904 2 002</t>
  </si>
  <si>
    <t>10-04-1981</t>
  </si>
  <si>
    <t>KINARUM RT.002 KEC. UPAU</t>
  </si>
  <si>
    <t>085249283147</t>
  </si>
  <si>
    <t>85.00. TK NEGERI PEMBINA MUARA UYA KEC. MUARA UYA</t>
  </si>
  <si>
    <t>YUNITA</t>
  </si>
  <si>
    <t>199501202019032017</t>
  </si>
  <si>
    <t>20 - 01 - 1995</t>
  </si>
  <si>
    <t>198902012019032014</t>
  </si>
  <si>
    <t>01 - 02 - 1989</t>
  </si>
  <si>
    <t>ERNIA NOVIANTY</t>
  </si>
  <si>
    <t>198612152019032012</t>
  </si>
  <si>
    <t>15 - 12 - 1986</t>
  </si>
  <si>
    <t xml:space="preserve">AROMITA ARIFA </t>
  </si>
  <si>
    <t>19950626 201904 2 001</t>
  </si>
  <si>
    <t>198806242019032014</t>
  </si>
  <si>
    <t>24 - 06 - 1988</t>
  </si>
  <si>
    <t>85.01. TK MEKAR SARI KEC. MUARA UYA</t>
  </si>
  <si>
    <t>SERI RAHAYU</t>
  </si>
  <si>
    <t>19700405 200801 2 025</t>
  </si>
  <si>
    <t>05-04-1970</t>
  </si>
  <si>
    <t>540032957</t>
  </si>
  <si>
    <t>JL. BANGKAR RT.06 KEC. MUARA UYA</t>
  </si>
  <si>
    <t>081351181838</t>
  </si>
  <si>
    <t>85.05. TK TUNAS MAYA KEC. MUARA UYA</t>
  </si>
  <si>
    <t>85.07. TK TUNAS JAYA KEC. MUARA UYA</t>
  </si>
  <si>
    <t>MARWIAH</t>
  </si>
  <si>
    <t>19630410 198503 2 013</t>
  </si>
  <si>
    <t>SARJANA PENDIDIKAN</t>
  </si>
  <si>
    <t>10-04-1963</t>
  </si>
  <si>
    <t>131459125</t>
  </si>
  <si>
    <t>JL BANGKAR RT 8 DESA MUARA UYA KEC MUARA UYA</t>
  </si>
  <si>
    <t>85.08. TK MIFTAHUSSA'ADAH KEC. MUARA UYA</t>
  </si>
  <si>
    <t>85.10. TK NUSA INDAH  KEC. MUARA UYA</t>
  </si>
  <si>
    <t>SAMANIAH</t>
  </si>
  <si>
    <t>19700903 200701 2 018</t>
  </si>
  <si>
    <t>BALIMBING</t>
  </si>
  <si>
    <t>540027026</t>
  </si>
  <si>
    <t>85.11. TK HARAPAN INDAH  KEC. MUARA UYA</t>
  </si>
  <si>
    <t>RINI NURMA YULINA</t>
  </si>
  <si>
    <t>19870124 201001 2 024</t>
  </si>
  <si>
    <t>ILUNG UTARA</t>
  </si>
  <si>
    <t>24-01-1987</t>
  </si>
  <si>
    <t>MASITAH</t>
  </si>
  <si>
    <t>19761028 200801 2 024</t>
  </si>
  <si>
    <t>28-10-1976</t>
  </si>
  <si>
    <t>540032834</t>
  </si>
  <si>
    <t>JL. MESJID RT. 5 NO.10 MUARA UYA KEC. MUARA UYA</t>
  </si>
  <si>
    <t>085251027434</t>
  </si>
  <si>
    <t>86.01. TK NEGERI PEMBINA JARO KEC.JARO</t>
  </si>
  <si>
    <t>Hj. SITTI JUNAIDAH</t>
  </si>
  <si>
    <t>19630823 200801 2 001</t>
  </si>
  <si>
    <t>DAKWAH/A-IV AGAMA ISLAM</t>
  </si>
  <si>
    <t>23-08-1963</t>
  </si>
  <si>
    <t>540032472</t>
  </si>
  <si>
    <t>JL. PASAR MUARA UYA RT.03 KEC. MUARA UYA</t>
  </si>
  <si>
    <t>081348825767</t>
  </si>
  <si>
    <t>ISNA HERYATI</t>
  </si>
  <si>
    <t>19760203 201408 2 002</t>
  </si>
  <si>
    <t>S-1 PENDIDIKAN</t>
  </si>
  <si>
    <t>03-02-1976</t>
  </si>
  <si>
    <t>JL. BATUNG RAYA RT.01 KEC.JARO</t>
  </si>
  <si>
    <t>RUBINAH</t>
  </si>
  <si>
    <t>19670219 200701 2 010</t>
  </si>
  <si>
    <t>19-02-1967</t>
  </si>
  <si>
    <t>540028951</t>
  </si>
  <si>
    <t>NUR HALIMATUS SAFITRI</t>
  </si>
  <si>
    <t>199204122019032021</t>
  </si>
  <si>
    <t>12 - 04 - 1992</t>
  </si>
  <si>
    <t>NINA NURMAINI</t>
  </si>
  <si>
    <t>199003022019032017</t>
  </si>
  <si>
    <t>02 - 03 - 1990</t>
  </si>
  <si>
    <t>MARIATUL KIPTIAH</t>
  </si>
  <si>
    <t>198807012019032022</t>
  </si>
  <si>
    <t>01 - 07 - 1988</t>
  </si>
  <si>
    <t>SITI MAISARAH</t>
  </si>
  <si>
    <t>198903072019032018</t>
  </si>
  <si>
    <t>07 - 03 - 1989</t>
  </si>
  <si>
    <t>EMA FARIDAH</t>
  </si>
  <si>
    <t>198510202019032013</t>
  </si>
  <si>
    <t>20 - 10 - 1985</t>
  </si>
  <si>
    <t>S 3</t>
  </si>
  <si>
    <t>Pensiun 2013</t>
  </si>
  <si>
    <t>Jumlah IV/a</t>
  </si>
  <si>
    <t>S 2</t>
  </si>
  <si>
    <t>Laki-laki</t>
  </si>
  <si>
    <t>Pensiun 2014</t>
  </si>
  <si>
    <t>Jumlah IV/b</t>
  </si>
  <si>
    <t>Perempuan</t>
  </si>
  <si>
    <t>Pensiun 2015</t>
  </si>
  <si>
    <t>Jumlah IV/c</t>
  </si>
  <si>
    <t>D 4</t>
  </si>
  <si>
    <t>Pensiun 2016</t>
  </si>
  <si>
    <t>Jumlah IV/d</t>
  </si>
  <si>
    <t>D 3</t>
  </si>
  <si>
    <t>Pensiun 2017</t>
  </si>
  <si>
    <t>Jumlah IV/e</t>
  </si>
  <si>
    <t>D 2</t>
  </si>
  <si>
    <t>Pensiun 2018</t>
  </si>
  <si>
    <t>Jumlah III/a</t>
  </si>
  <si>
    <t>D 1</t>
  </si>
  <si>
    <t>Pensiun 2019</t>
  </si>
  <si>
    <t>Jumlah III/b</t>
  </si>
  <si>
    <t>Pensiun 2020</t>
  </si>
  <si>
    <t>Jumlah III/c</t>
  </si>
  <si>
    <t>Non Eseleon AK</t>
  </si>
  <si>
    <t>Pensiun 2021</t>
  </si>
  <si>
    <t>Jumlah III/d</t>
  </si>
  <si>
    <t>Non Eseleon Non AK</t>
  </si>
  <si>
    <t>Pensiun 2022</t>
  </si>
  <si>
    <t>Jumlah II/a</t>
  </si>
  <si>
    <t>Pensiun 2023</t>
  </si>
  <si>
    <t>Jumlah II/b</t>
  </si>
  <si>
    <t>Pensiun 2024</t>
  </si>
  <si>
    <t>Jumlah II/c</t>
  </si>
  <si>
    <t>Pensiun 2025</t>
  </si>
  <si>
    <t>Jumlah II/d</t>
  </si>
  <si>
    <t>Pensiun 2026</t>
  </si>
  <si>
    <t>Jumlah I/a</t>
  </si>
  <si>
    <t>Pensiun 2027</t>
  </si>
  <si>
    <t>Jumlah I/b</t>
  </si>
  <si>
    <t>Pensiun 2028</t>
  </si>
  <si>
    <t>Jumlah I/c</t>
  </si>
  <si>
    <t>Pensiun 2029</t>
  </si>
  <si>
    <t>Jumlah I/d</t>
  </si>
  <si>
    <t>Pensiun 2030</t>
  </si>
  <si>
    <t>Pensiun 2031</t>
  </si>
  <si>
    <t>Pensiun 2032</t>
  </si>
  <si>
    <t>Pensiun 2033</t>
  </si>
  <si>
    <t>Pensiun 2034</t>
  </si>
  <si>
    <t>Pensiun 2035</t>
  </si>
  <si>
    <t>Pensiun 2036</t>
  </si>
  <si>
    <t>Pensiun 2037</t>
  </si>
  <si>
    <t>Pensiun 2038</t>
  </si>
  <si>
    <t>Pensiun 2039</t>
  </si>
  <si>
    <t>Pensiun 2040</t>
  </si>
  <si>
    <t>Pensiun 2041</t>
  </si>
  <si>
    <t>Pensiun 2042</t>
  </si>
  <si>
    <t>Pensiun 2043</t>
  </si>
  <si>
    <t>Pensiun 2044</t>
  </si>
  <si>
    <t>Pensiun 2045</t>
  </si>
  <si>
    <t>Pensiun 2046</t>
  </si>
  <si>
    <t>Pensiun 2047</t>
  </si>
  <si>
    <t>Pensiun 2048</t>
  </si>
  <si>
    <t>Pensiun 2049</t>
  </si>
  <si>
    <t>Pensiun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</si>
</sst>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#,##0\ &quot;Tahun&quot;"/>
    <numFmt numFmtId="166" formatCode="_(* #,##0_);_(* \(#,##0\);_(* &quot;-&quot;_);_(@_)"/>
    <numFmt numFmtId="167" formatCode="dd\-mm\-yyyy"/>
    <numFmt numFmtId="168" formatCode="_(&quot;Rp&quot;* #,##0_);_(&quot;Rp&quot;* \(#,##0\);_(&quot;Rp&quot;* &quot;-&quot;_);_(@_)"/>
  </numFmts>
  <fonts count="15" x14ac:knownFonts="1">
    <font>
      <sz val="10"/>
      <color indexed="8"/>
      <name val="Arial"/>
      <charset val="1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sz val="10"/>
      <color rgb="FF313131"/>
      <name val="Arial Narrow"/>
      <family val="2"/>
    </font>
    <font>
      <sz val="10"/>
      <color indexed="8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color rgb="FF313131"/>
      <name val="Arial Narrow"/>
      <family val="2"/>
    </font>
    <font>
      <i/>
      <sz val="10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6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4" fillId="0" borderId="0"/>
    <xf numFmtId="0" fontId="10" fillId="0" borderId="0"/>
    <xf numFmtId="0" fontId="9" fillId="0" borderId="0"/>
    <xf numFmtId="0" fontId="9" fillId="0" borderId="0"/>
  </cellStyleXfs>
  <cellXfs count="8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Continuous" vertical="center" wrapText="1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14" fontId="3" fillId="0" borderId="0" xfId="3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66" fontId="2" fillId="0" borderId="0" xfId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7" fontId="2" fillId="0" borderId="0" xfId="0" quotePrefix="1" applyNumberFormat="1" applyFont="1" applyFill="1" applyBorder="1" applyAlignment="1">
      <alignment horizontal="center" vertical="center"/>
    </xf>
    <xf numFmtId="164" fontId="6" fillId="0" borderId="0" xfId="0" quotePrefix="1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14" fontId="3" fillId="0" borderId="3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vertical="center"/>
    </xf>
    <xf numFmtId="0" fontId="2" fillId="0" borderId="0" xfId="4" quotePrefix="1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168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 vertical="center" indent="1"/>
    </xf>
    <xf numFmtId="0" fontId="2" fillId="0" borderId="0" xfId="5" applyFont="1" applyFill="1" applyBorder="1" applyAlignment="1">
      <alignment horizontal="right" vertical="center"/>
    </xf>
    <xf numFmtId="0" fontId="2" fillId="0" borderId="0" xfId="6" applyFont="1" applyFill="1" applyBorder="1" applyAlignment="1">
      <alignment horizontal="right" vertical="center" wrapText="1"/>
    </xf>
    <xf numFmtId="0" fontId="2" fillId="0" borderId="0" xfId="6" applyFont="1" applyFill="1" applyBorder="1" applyAlignment="1">
      <alignment horizontal="right" vertical="center"/>
    </xf>
    <xf numFmtId="3" fontId="2" fillId="0" borderId="0" xfId="6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vertical="center"/>
    </xf>
    <xf numFmtId="0" fontId="2" fillId="0" borderId="0" xfId="6" applyFont="1" applyFill="1" applyBorder="1" applyAlignment="1">
      <alignment horizontal="center" vertical="center"/>
    </xf>
    <xf numFmtId="0" fontId="12" fillId="0" borderId="0" xfId="6" applyFont="1" applyFill="1" applyBorder="1" applyAlignment="1">
      <alignment horizontal="right" vertical="center" wrapText="1"/>
    </xf>
    <xf numFmtId="0" fontId="2" fillId="0" borderId="0" xfId="6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3" fontId="2" fillId="0" borderId="0" xfId="6" applyNumberFormat="1" applyFont="1" applyFill="1" applyBorder="1" applyAlignment="1">
      <alignment horizontal="left" vertical="center" wrapText="1" indent="1"/>
    </xf>
    <xf numFmtId="0" fontId="12" fillId="0" borderId="0" xfId="5" applyFont="1" applyFill="1" applyBorder="1" applyAlignment="1">
      <alignment horizontal="right" vertical="center"/>
    </xf>
    <xf numFmtId="0" fontId="2" fillId="0" borderId="0" xfId="5" applyFont="1" applyFill="1" applyBorder="1" applyAlignment="1">
      <alignment vertical="center"/>
    </xf>
    <xf numFmtId="3" fontId="2" fillId="0" borderId="0" xfId="5" applyNumberFormat="1" applyFont="1" applyFill="1" applyBorder="1" applyAlignment="1">
      <alignment horizontal="center" vertical="center"/>
    </xf>
  </cellXfs>
  <cellStyles count="7">
    <cellStyle name="Comma [0]" xfId="1" builtinId="6"/>
    <cellStyle name="Currency [0]" xfId="2" builtinId="7"/>
    <cellStyle name="Normal" xfId="0" builtinId="0"/>
    <cellStyle name="Normal 2" xfId="3"/>
    <cellStyle name="Normal 2 2" xfId="5"/>
    <cellStyle name="Normal 3" xfId="6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Y2779"/>
  <sheetViews>
    <sheetView tabSelected="1" view="pageBreakPreview" zoomScaleNormal="80" zoomScaleSheetLayoutView="100" workbookViewId="0">
      <selection sqref="A1:A1048576"/>
    </sheetView>
  </sheetViews>
  <sheetFormatPr defaultColWidth="9.109375" defaultRowHeight="13.8" outlineLevelRow="1" x14ac:dyDescent="0.25"/>
  <cols>
    <col min="1" max="1" width="7.88671875" style="9" customWidth="1"/>
    <col min="2" max="2" width="4.44140625" style="5" customWidth="1"/>
    <col min="3" max="3" width="26.88671875" style="6" customWidth="1"/>
    <col min="4" max="4" width="9.44140625" style="6" customWidth="1"/>
    <col min="5" max="5" width="18" style="7" customWidth="1"/>
    <col min="6" max="6" width="21.88671875" style="6" customWidth="1"/>
    <col min="7" max="7" width="7.88671875" style="7" customWidth="1"/>
    <col min="8" max="8" width="12.6640625" style="7" customWidth="1"/>
    <col min="9" max="9" width="18.5546875" style="6" customWidth="1"/>
    <col min="10" max="10" width="34.109375" style="6" customWidth="1"/>
    <col min="11" max="11" width="10.5546875" style="7" customWidth="1"/>
    <col min="12" max="12" width="27.109375" style="6" customWidth="1"/>
    <col min="13" max="13" width="8.6640625" style="6" customWidth="1"/>
    <col min="14" max="14" width="42.33203125" style="6" customWidth="1"/>
    <col min="15" max="15" width="8.5546875" style="7" customWidth="1"/>
    <col min="16" max="16" width="18.109375" style="6" customWidth="1"/>
    <col min="17" max="17" width="10" style="7" customWidth="1"/>
    <col min="18" max="18" width="12" style="7" customWidth="1"/>
    <col min="19" max="20" width="10.109375" style="7" customWidth="1"/>
    <col min="21" max="21" width="9.5546875" style="7" customWidth="1"/>
    <col min="22" max="23" width="9.44140625" style="7" customWidth="1"/>
    <col min="24" max="25" width="11.88671875" style="7" customWidth="1"/>
    <col min="26" max="26" width="9.44140625" style="7" customWidth="1"/>
    <col min="27" max="27" width="9.5546875" style="7" customWidth="1"/>
    <col min="28" max="28" width="17.5546875" style="6" customWidth="1"/>
    <col min="29" max="29" width="17.5546875" style="7" customWidth="1"/>
    <col min="30" max="16384" width="9.109375" style="6"/>
  </cols>
  <sheetData>
    <row r="1" spans="1:43" s="1" customFormat="1" ht="39.75" customHeight="1" x14ac:dyDescent="0.25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  <c r="H1" s="2"/>
      <c r="I1" s="3" t="s">
        <v>4</v>
      </c>
      <c r="J1" s="2"/>
      <c r="K1" s="3"/>
      <c r="L1" s="2"/>
      <c r="M1" s="3" t="s">
        <v>5</v>
      </c>
      <c r="N1" s="3"/>
      <c r="O1" s="3"/>
      <c r="P1" s="2" t="s">
        <v>6</v>
      </c>
      <c r="Q1" s="2"/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</row>
    <row r="2" spans="1:43" ht="12.9" hidden="1" customHeight="1" outlineLevel="1" x14ac:dyDescent="0.25">
      <c r="A2" s="4" t="s">
        <v>19</v>
      </c>
      <c r="I2" s="1"/>
      <c r="J2" s="1"/>
      <c r="K2" s="1"/>
      <c r="L2" s="1"/>
      <c r="Y2" s="8">
        <v>43769</v>
      </c>
    </row>
    <row r="3" spans="1:43" ht="12.9" hidden="1" customHeight="1" outlineLevel="1" x14ac:dyDescent="0.3">
      <c r="C3" s="10" t="s">
        <v>20</v>
      </c>
      <c r="D3" s="10" t="s">
        <v>21</v>
      </c>
      <c r="E3" s="7" t="s">
        <v>22</v>
      </c>
      <c r="F3" s="10" t="s">
        <v>23</v>
      </c>
      <c r="G3" s="7" t="s">
        <v>24</v>
      </c>
      <c r="H3" s="11">
        <v>41183</v>
      </c>
      <c r="I3" s="10" t="s">
        <v>25</v>
      </c>
      <c r="J3" s="10" t="s">
        <v>26</v>
      </c>
      <c r="K3" s="12" t="s">
        <v>27</v>
      </c>
      <c r="L3" s="10" t="s">
        <v>28</v>
      </c>
      <c r="M3" s="7" t="s">
        <v>29</v>
      </c>
      <c r="N3" s="10" t="s">
        <v>30</v>
      </c>
      <c r="O3" s="7">
        <v>2008</v>
      </c>
      <c r="P3" s="10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tr">
        <f ca="1">DATEDIF(Q3,NOW( ),"y") &amp; " thn, " &amp; DATEDIF(Q3,NOW( ),"ym") &amp; " bln "</f>
        <v xml:space="preserve">48 thn, 4 bln </v>
      </c>
      <c r="Y3" s="7" t="str">
        <f>DATEDIF(Q3,($Y$2),"y") &amp; " thn"</f>
        <v>47 thn</v>
      </c>
      <c r="Z3" s="13">
        <v>60</v>
      </c>
      <c r="AA3" s="14">
        <f>DATE(YEAR(Q3)+Z3,MONTH(Q3)+1,1)</f>
        <v>48305</v>
      </c>
      <c r="AB3" s="10" t="s">
        <v>39</v>
      </c>
      <c r="AJ3" s="4" t="s">
        <v>19</v>
      </c>
    </row>
    <row r="4" spans="1:43" ht="12.9" hidden="1" customHeight="1" outlineLevel="1" x14ac:dyDescent="0.3">
      <c r="C4" s="10" t="s">
        <v>40</v>
      </c>
      <c r="D4" s="10" t="s">
        <v>41</v>
      </c>
      <c r="E4" s="7" t="s">
        <v>42</v>
      </c>
      <c r="F4" s="10" t="s">
        <v>23</v>
      </c>
      <c r="G4" s="7" t="s">
        <v>43</v>
      </c>
      <c r="H4" s="14">
        <v>43009</v>
      </c>
      <c r="I4" s="10" t="s">
        <v>44</v>
      </c>
      <c r="J4" s="10" t="s">
        <v>45</v>
      </c>
      <c r="K4" s="14">
        <v>42156</v>
      </c>
      <c r="L4" s="10" t="s">
        <v>28</v>
      </c>
      <c r="M4" s="7" t="s">
        <v>29</v>
      </c>
      <c r="N4" s="6" t="s">
        <v>46</v>
      </c>
      <c r="O4" s="7" t="s">
        <v>47</v>
      </c>
      <c r="P4" s="10" t="s">
        <v>48</v>
      </c>
      <c r="Q4" s="7" t="s">
        <v>49</v>
      </c>
      <c r="R4" s="7" t="s">
        <v>50</v>
      </c>
      <c r="S4" s="7" t="s">
        <v>34</v>
      </c>
      <c r="T4" s="7" t="s">
        <v>35</v>
      </c>
      <c r="V4" s="7" t="s">
        <v>37</v>
      </c>
      <c r="X4" s="7" t="str">
        <f ca="1">DATEDIF(Q4,NOW( ),"y") &amp; " thn, " &amp; DATEDIF(Q4,NOW( ),"ym") &amp; " bln "</f>
        <v xml:space="preserve">36 thn, 11 bln </v>
      </c>
      <c r="Y4" s="7" t="str">
        <f>DATEDIF(Q4,($Y$2),"y") &amp; " thn"</f>
        <v>36 thn</v>
      </c>
      <c r="Z4" s="13">
        <v>60</v>
      </c>
      <c r="AA4" s="14">
        <f>DATE(YEAR(Q4)+Z4,MONTH(Q4)+1,1)</f>
        <v>52475</v>
      </c>
      <c r="AB4" s="10" t="s">
        <v>51</v>
      </c>
      <c r="AC4" s="7" t="s">
        <v>52</v>
      </c>
      <c r="AJ4" s="4" t="s">
        <v>19</v>
      </c>
    </row>
    <row r="5" spans="1:43" ht="12.9" hidden="1" customHeight="1" outlineLevel="1" x14ac:dyDescent="0.3">
      <c r="C5" s="10" t="s">
        <v>53</v>
      </c>
      <c r="D5" s="10" t="s">
        <v>41</v>
      </c>
      <c r="E5" s="7" t="s">
        <v>54</v>
      </c>
      <c r="F5" s="10" t="s">
        <v>23</v>
      </c>
      <c r="G5" s="7" t="s">
        <v>24</v>
      </c>
      <c r="H5" s="15">
        <v>38991</v>
      </c>
      <c r="I5" s="10" t="s">
        <v>25</v>
      </c>
      <c r="J5" s="10" t="s">
        <v>55</v>
      </c>
      <c r="K5" s="7" t="s">
        <v>56</v>
      </c>
      <c r="L5" s="10" t="s">
        <v>28</v>
      </c>
      <c r="M5" s="7" t="s">
        <v>29</v>
      </c>
      <c r="N5" s="10" t="s">
        <v>57</v>
      </c>
      <c r="O5" s="7" t="s">
        <v>58</v>
      </c>
      <c r="P5" s="10" t="s">
        <v>59</v>
      </c>
      <c r="Q5" s="7" t="s">
        <v>60</v>
      </c>
      <c r="R5" s="7" t="s">
        <v>33</v>
      </c>
      <c r="S5" s="7" t="s">
        <v>34</v>
      </c>
      <c r="T5" s="7" t="s">
        <v>35</v>
      </c>
      <c r="U5" s="7" t="s">
        <v>61</v>
      </c>
      <c r="V5" s="7" t="s">
        <v>37</v>
      </c>
      <c r="W5" s="7" t="s">
        <v>62</v>
      </c>
      <c r="X5" s="7" t="str">
        <f ca="1">DATEDIF(Q5,NOW( ),"y") &amp; " thn, " &amp; DATEDIF(Q5,NOW( ),"ym") &amp; " bln "</f>
        <v xml:space="preserve">54 thn, 3 bln </v>
      </c>
      <c r="Y5" s="7" t="str">
        <f>DATEDIF(Q5,($Y$2),"y") &amp; " thn"</f>
        <v>53 thn</v>
      </c>
      <c r="Z5" s="13">
        <v>60</v>
      </c>
      <c r="AA5" s="14">
        <f>DATE(YEAR(Q5)+Z5,MONTH(Q5)+1,1)</f>
        <v>46143</v>
      </c>
      <c r="AB5" s="10" t="s">
        <v>63</v>
      </c>
      <c r="AJ5" s="4" t="s">
        <v>19</v>
      </c>
    </row>
    <row r="6" spans="1:43" ht="12.9" hidden="1" customHeight="1" outlineLevel="1" x14ac:dyDescent="0.3">
      <c r="C6" s="10" t="s">
        <v>64</v>
      </c>
      <c r="D6" s="10" t="s">
        <v>41</v>
      </c>
      <c r="E6" s="7" t="s">
        <v>65</v>
      </c>
      <c r="F6" s="10" t="s">
        <v>23</v>
      </c>
      <c r="G6" s="7" t="s">
        <v>24</v>
      </c>
      <c r="H6" s="14">
        <v>41183</v>
      </c>
      <c r="I6" s="10" t="s">
        <v>25</v>
      </c>
      <c r="J6" s="10" t="s">
        <v>66</v>
      </c>
      <c r="K6" s="12" t="s">
        <v>67</v>
      </c>
      <c r="L6" s="10" t="s">
        <v>28</v>
      </c>
      <c r="M6" s="7" t="s">
        <v>29</v>
      </c>
      <c r="N6" s="10" t="s">
        <v>68</v>
      </c>
      <c r="O6" s="7" t="s">
        <v>58</v>
      </c>
      <c r="P6" s="10" t="s">
        <v>69</v>
      </c>
      <c r="Q6" s="12" t="s">
        <v>70</v>
      </c>
      <c r="R6" s="7" t="s">
        <v>50</v>
      </c>
      <c r="S6" s="7" t="s">
        <v>34</v>
      </c>
      <c r="T6" s="7" t="s">
        <v>35</v>
      </c>
      <c r="U6" s="7" t="s">
        <v>71</v>
      </c>
      <c r="V6" s="7" t="s">
        <v>37</v>
      </c>
      <c r="W6" s="7" t="s">
        <v>72</v>
      </c>
      <c r="X6" s="7" t="str">
        <f ca="1">DATEDIF(Q6,NOW( ),"y") &amp; " thn, " &amp; DATEDIF(Q6,NOW( ),"ym") &amp; " bln "</f>
        <v xml:space="preserve">47 thn, 9 bln </v>
      </c>
      <c r="Y6" s="7" t="str">
        <f>DATEDIF(Q6,($Y$2),"y") &amp; " thn"</f>
        <v>47 thn</v>
      </c>
      <c r="Z6" s="13">
        <v>60</v>
      </c>
      <c r="AA6" s="14">
        <f>DATE(YEAR(Q6)+Z6,MONTH(Q6)+1,1)</f>
        <v>48519</v>
      </c>
      <c r="AB6" s="10" t="s">
        <v>73</v>
      </c>
      <c r="AC6" s="7" t="s">
        <v>74</v>
      </c>
      <c r="AJ6" s="4" t="s">
        <v>19</v>
      </c>
    </row>
    <row r="7" spans="1:43" ht="12.9" hidden="1" customHeight="1" outlineLevel="1" x14ac:dyDescent="0.3">
      <c r="C7" s="10" t="s">
        <v>75</v>
      </c>
      <c r="D7" s="10" t="s">
        <v>76</v>
      </c>
      <c r="E7" s="7" t="s">
        <v>77</v>
      </c>
      <c r="F7" s="10" t="s">
        <v>78</v>
      </c>
      <c r="G7" s="7" t="s">
        <v>79</v>
      </c>
      <c r="H7" s="11">
        <v>42461</v>
      </c>
      <c r="I7" s="10" t="s">
        <v>80</v>
      </c>
      <c r="J7" s="10" t="s">
        <v>81</v>
      </c>
      <c r="K7" s="7" t="s">
        <v>82</v>
      </c>
      <c r="L7" s="10" t="s">
        <v>28</v>
      </c>
      <c r="M7" s="7" t="s">
        <v>29</v>
      </c>
      <c r="N7" s="10" t="s">
        <v>83</v>
      </c>
      <c r="O7" s="7" t="s">
        <v>84</v>
      </c>
      <c r="P7" s="10" t="s">
        <v>85</v>
      </c>
      <c r="Q7" s="7" t="s">
        <v>86</v>
      </c>
      <c r="R7" s="7" t="s">
        <v>50</v>
      </c>
      <c r="U7" s="7" t="s">
        <v>87</v>
      </c>
      <c r="V7" s="7" t="s">
        <v>37</v>
      </c>
      <c r="X7" s="7" t="str">
        <f ca="1">DATEDIF(Q7,NOW( ),"y") &amp; " thn, " &amp; DATEDIF(Q7,NOW( ),"ym") &amp; " bln "</f>
        <v xml:space="preserve">48 thn, 8 bln </v>
      </c>
      <c r="Y7" s="7" t="str">
        <f>DATEDIF(Q7,($Y$2),"y") &amp; " thn"</f>
        <v>47 thn</v>
      </c>
      <c r="Z7" s="13">
        <v>60</v>
      </c>
      <c r="AA7" s="14">
        <f>DATE(YEAR(Q7)+Z7,MONTH(Q7)+1,1)</f>
        <v>48183</v>
      </c>
      <c r="AB7" s="10" t="s">
        <v>88</v>
      </c>
      <c r="AJ7" s="4" t="s">
        <v>19</v>
      </c>
    </row>
    <row r="8" spans="1:43" s="16" customFormat="1" collapsed="1" x14ac:dyDescent="0.3">
      <c r="B8" s="17"/>
      <c r="C8" s="17"/>
      <c r="D8" s="17"/>
      <c r="E8" s="17"/>
      <c r="F8" s="17"/>
      <c r="G8" s="17"/>
      <c r="H8" s="17"/>
      <c r="I8" s="6"/>
      <c r="J8" s="17"/>
      <c r="K8" s="17"/>
      <c r="L8" s="6"/>
      <c r="M8" s="7"/>
      <c r="N8" s="17"/>
      <c r="O8" s="17"/>
      <c r="P8" s="17"/>
      <c r="Q8" s="17"/>
      <c r="R8" s="7"/>
      <c r="U8" s="17"/>
      <c r="V8" s="18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M8" s="17"/>
      <c r="AN8" s="17"/>
      <c r="AO8" s="17"/>
      <c r="AP8" s="17"/>
      <c r="AQ8" s="17"/>
    </row>
    <row r="9" spans="1:43" ht="12.9" customHeight="1" x14ac:dyDescent="0.25">
      <c r="A9" s="4" t="s">
        <v>89</v>
      </c>
      <c r="M9" s="7"/>
    </row>
    <row r="10" spans="1:43" ht="12.9" customHeight="1" outlineLevel="1" x14ac:dyDescent="0.3">
      <c r="A10" s="9">
        <v>1</v>
      </c>
      <c r="C10" s="10" t="s">
        <v>90</v>
      </c>
      <c r="D10" s="10" t="s">
        <v>41</v>
      </c>
      <c r="E10" s="7" t="s">
        <v>91</v>
      </c>
      <c r="F10" s="10" t="s">
        <v>92</v>
      </c>
      <c r="G10" s="7" t="s">
        <v>93</v>
      </c>
      <c r="H10" s="15">
        <v>42826</v>
      </c>
      <c r="I10" s="10" t="s">
        <v>94</v>
      </c>
      <c r="J10" s="10" t="s">
        <v>95</v>
      </c>
      <c r="K10" s="8">
        <v>42104</v>
      </c>
      <c r="L10" s="10" t="s">
        <v>28</v>
      </c>
      <c r="M10" s="7" t="s">
        <v>29</v>
      </c>
      <c r="N10" s="10" t="s">
        <v>96</v>
      </c>
      <c r="O10" s="7" t="s">
        <v>97</v>
      </c>
      <c r="P10" s="10" t="s">
        <v>98</v>
      </c>
      <c r="Q10" s="7" t="s">
        <v>99</v>
      </c>
      <c r="R10" s="7" t="s">
        <v>33</v>
      </c>
      <c r="S10" s="7" t="s">
        <v>34</v>
      </c>
      <c r="T10" s="7" t="s">
        <v>35</v>
      </c>
      <c r="U10" s="7" t="s">
        <v>100</v>
      </c>
      <c r="V10" s="7" t="s">
        <v>37</v>
      </c>
      <c r="W10" s="7" t="s">
        <v>101</v>
      </c>
      <c r="X10" s="7" t="str">
        <f t="shared" ref="X10:X40" ca="1" si="0">DATEDIF(Q10,NOW( ),"y") &amp; " thn, " &amp; DATEDIF(Q10,NOW( ),"ym") &amp; " bln "</f>
        <v xml:space="preserve">57 thn, 5 bln </v>
      </c>
      <c r="Y10" s="7" t="str">
        <f>DATEDIF(Q10,($Y$2),"y") &amp; " thn"</f>
        <v>56 thn</v>
      </c>
      <c r="Z10" s="13">
        <v>60</v>
      </c>
      <c r="AA10" s="14">
        <f>DATE(YEAR(Q10)+Z10,MONTH(Q10)+1,1)</f>
        <v>44986</v>
      </c>
      <c r="AB10" s="10" t="s">
        <v>102</v>
      </c>
      <c r="AC10" s="7" t="s">
        <v>103</v>
      </c>
      <c r="AJ10" s="4" t="s">
        <v>89</v>
      </c>
    </row>
    <row r="11" spans="1:43" ht="12.9" customHeight="1" outlineLevel="1" x14ac:dyDescent="0.3">
      <c r="A11" s="9">
        <v>2</v>
      </c>
      <c r="C11" s="10" t="s">
        <v>104</v>
      </c>
      <c r="D11" s="10" t="s">
        <v>41</v>
      </c>
      <c r="E11" s="7" t="s">
        <v>105</v>
      </c>
      <c r="F11" s="10" t="s">
        <v>92</v>
      </c>
      <c r="G11" s="7" t="s">
        <v>93</v>
      </c>
      <c r="H11" s="14">
        <v>42095</v>
      </c>
      <c r="I11" s="10" t="s">
        <v>94</v>
      </c>
      <c r="J11" s="10" t="s">
        <v>106</v>
      </c>
      <c r="K11" s="8">
        <v>42248</v>
      </c>
      <c r="L11" s="10" t="s">
        <v>28</v>
      </c>
      <c r="M11" s="7" t="s">
        <v>29</v>
      </c>
      <c r="N11" s="10" t="s">
        <v>107</v>
      </c>
      <c r="O11" s="7" t="s">
        <v>108</v>
      </c>
      <c r="P11" s="10" t="s">
        <v>98</v>
      </c>
      <c r="Q11" s="7" t="s">
        <v>109</v>
      </c>
      <c r="R11" s="7" t="s">
        <v>50</v>
      </c>
      <c r="S11" s="7" t="s">
        <v>34</v>
      </c>
      <c r="T11" s="7" t="s">
        <v>35</v>
      </c>
      <c r="U11" s="7" t="s">
        <v>110</v>
      </c>
      <c r="V11" s="7" t="s">
        <v>37</v>
      </c>
      <c r="W11" s="7" t="s">
        <v>111</v>
      </c>
      <c r="X11" s="7" t="str">
        <f t="shared" ca="1" si="0"/>
        <v xml:space="preserve">57 thn, 6 bln </v>
      </c>
      <c r="Y11" s="7" t="str">
        <f>DATEDIF(Q11,($Y$2),"y") &amp; " thn"</f>
        <v>56 thn</v>
      </c>
      <c r="Z11" s="13">
        <v>60</v>
      </c>
      <c r="AA11" s="14">
        <f>DATE(YEAR(Q11)+Z11,MONTH(Q11)+1,1)</f>
        <v>44958</v>
      </c>
      <c r="AB11" s="10" t="s">
        <v>112</v>
      </c>
      <c r="AC11" s="7" t="s">
        <v>113</v>
      </c>
      <c r="AJ11" s="4" t="s">
        <v>89</v>
      </c>
    </row>
    <row r="12" spans="1:43" ht="12.9" customHeight="1" outlineLevel="1" x14ac:dyDescent="0.3">
      <c r="A12" s="9">
        <v>3</v>
      </c>
      <c r="C12" s="10" t="s">
        <v>114</v>
      </c>
      <c r="D12" s="10" t="s">
        <v>41</v>
      </c>
      <c r="E12" s="7" t="s">
        <v>115</v>
      </c>
      <c r="F12" s="10" t="s">
        <v>92</v>
      </c>
      <c r="G12" s="7" t="s">
        <v>93</v>
      </c>
      <c r="H12" s="8">
        <v>41913</v>
      </c>
      <c r="I12" s="10" t="s">
        <v>94</v>
      </c>
      <c r="J12" s="10" t="s">
        <v>116</v>
      </c>
      <c r="K12" s="7" t="s">
        <v>117</v>
      </c>
      <c r="L12" s="10" t="s">
        <v>28</v>
      </c>
      <c r="M12" s="7" t="s">
        <v>29</v>
      </c>
      <c r="N12" s="10" t="s">
        <v>118</v>
      </c>
      <c r="O12" s="7" t="s">
        <v>119</v>
      </c>
      <c r="P12" s="10" t="s">
        <v>120</v>
      </c>
      <c r="Q12" s="7" t="s">
        <v>121</v>
      </c>
      <c r="R12" s="7" t="s">
        <v>50</v>
      </c>
      <c r="S12" s="7" t="s">
        <v>122</v>
      </c>
      <c r="T12" s="7" t="s">
        <v>35</v>
      </c>
      <c r="U12" s="7" t="s">
        <v>123</v>
      </c>
      <c r="V12" s="7" t="s">
        <v>37</v>
      </c>
      <c r="W12" s="7" t="s">
        <v>124</v>
      </c>
      <c r="X12" s="7" t="str">
        <f t="shared" ca="1" si="0"/>
        <v xml:space="preserve">59 thn, 10 bln </v>
      </c>
      <c r="Y12" s="7" t="str">
        <f>DATEDIF(Q12,($Y$2),"y") &amp; " thn"</f>
        <v>59 thn</v>
      </c>
      <c r="Z12" s="13">
        <v>60</v>
      </c>
      <c r="AA12" s="14">
        <f>DATE(YEAR(Q12)+Z12,MONTH(Q12)+1,1)</f>
        <v>44105</v>
      </c>
      <c r="AB12" s="10" t="s">
        <v>125</v>
      </c>
      <c r="AC12" s="7" t="s">
        <v>126</v>
      </c>
      <c r="AJ12" s="4" t="s">
        <v>89</v>
      </c>
    </row>
    <row r="13" spans="1:43" ht="12.9" customHeight="1" outlineLevel="1" x14ac:dyDescent="0.3">
      <c r="A13" s="9">
        <v>4</v>
      </c>
      <c r="C13" s="10" t="s">
        <v>127</v>
      </c>
      <c r="D13" s="10" t="s">
        <v>41</v>
      </c>
      <c r="E13" s="7" t="s">
        <v>128</v>
      </c>
      <c r="F13" s="10" t="s">
        <v>92</v>
      </c>
      <c r="G13" s="7" t="s">
        <v>93</v>
      </c>
      <c r="H13" s="15">
        <v>42461</v>
      </c>
      <c r="I13" s="10" t="s">
        <v>94</v>
      </c>
      <c r="J13" s="10" t="s">
        <v>116</v>
      </c>
      <c r="K13" s="7" t="s">
        <v>129</v>
      </c>
      <c r="L13" s="10" t="s">
        <v>28</v>
      </c>
      <c r="M13" s="7" t="s">
        <v>29</v>
      </c>
      <c r="N13" s="10" t="s">
        <v>118</v>
      </c>
      <c r="O13" s="7" t="s">
        <v>130</v>
      </c>
      <c r="P13" s="10" t="s">
        <v>131</v>
      </c>
      <c r="Q13" s="7" t="s">
        <v>132</v>
      </c>
      <c r="R13" s="7" t="s">
        <v>50</v>
      </c>
      <c r="S13" s="7" t="s">
        <v>34</v>
      </c>
      <c r="T13" s="7" t="s">
        <v>35</v>
      </c>
      <c r="U13" s="7" t="s">
        <v>133</v>
      </c>
      <c r="V13" s="7" t="s">
        <v>37</v>
      </c>
      <c r="W13" s="7" t="s">
        <v>134</v>
      </c>
      <c r="X13" s="7" t="str">
        <f t="shared" ca="1" si="0"/>
        <v xml:space="preserve">52 thn, 4 bln </v>
      </c>
      <c r="Y13" s="7" t="str">
        <f>DATEDIF(Q13,($Y$2),"y") &amp; " thn"</f>
        <v>51 thn</v>
      </c>
      <c r="Z13" s="13">
        <v>60</v>
      </c>
      <c r="AA13" s="14">
        <f>DATE(YEAR(Q13)+Z13,MONTH(Q13)+1,1)</f>
        <v>46844</v>
      </c>
      <c r="AB13" s="10" t="s">
        <v>135</v>
      </c>
      <c r="AJ13" s="4" t="s">
        <v>89</v>
      </c>
    </row>
    <row r="14" spans="1:43" ht="12.9" customHeight="1" outlineLevel="1" x14ac:dyDescent="0.3">
      <c r="A14" s="9">
        <v>5</v>
      </c>
      <c r="C14" s="10" t="s">
        <v>136</v>
      </c>
      <c r="D14" s="10" t="s">
        <v>41</v>
      </c>
      <c r="E14" s="7" t="s">
        <v>137</v>
      </c>
      <c r="F14" s="10" t="s">
        <v>92</v>
      </c>
      <c r="G14" s="7" t="s">
        <v>93</v>
      </c>
      <c r="H14" s="15">
        <v>43191</v>
      </c>
      <c r="I14" s="10" t="s">
        <v>94</v>
      </c>
      <c r="J14" s="10" t="s">
        <v>138</v>
      </c>
      <c r="K14" s="7" t="s">
        <v>139</v>
      </c>
      <c r="L14" s="10" t="s">
        <v>28</v>
      </c>
      <c r="M14" s="7" t="s">
        <v>29</v>
      </c>
      <c r="N14" s="10" t="s">
        <v>68</v>
      </c>
      <c r="O14" s="7" t="s">
        <v>108</v>
      </c>
      <c r="P14" s="10" t="s">
        <v>59</v>
      </c>
      <c r="Q14" s="7" t="s">
        <v>140</v>
      </c>
      <c r="R14" s="7" t="s">
        <v>50</v>
      </c>
      <c r="S14" s="7" t="s">
        <v>34</v>
      </c>
      <c r="T14" s="7" t="s">
        <v>35</v>
      </c>
      <c r="U14" s="7" t="s">
        <v>141</v>
      </c>
      <c r="V14" s="7" t="s">
        <v>37</v>
      </c>
      <c r="W14" s="7" t="s">
        <v>142</v>
      </c>
      <c r="X14" s="7" t="str">
        <f t="shared" ca="1" si="0"/>
        <v xml:space="preserve">53 thn, 6 bln </v>
      </c>
      <c r="Y14" s="7" t="str">
        <f t="shared" ref="Y14:Y40" si="1">DATEDIF(Q14,($Y$2),"y") &amp; " thn"</f>
        <v>52 thn</v>
      </c>
      <c r="Z14" s="13">
        <v>60</v>
      </c>
      <c r="AA14" s="14">
        <f t="shared" ref="AA14:AA40" si="2">DATE(YEAR(Q14)+Z14,MONTH(Q14)+1,1)</f>
        <v>46419</v>
      </c>
      <c r="AB14" s="10" t="s">
        <v>143</v>
      </c>
      <c r="AJ14" s="4" t="s">
        <v>89</v>
      </c>
    </row>
    <row r="15" spans="1:43" ht="12.9" customHeight="1" outlineLevel="1" x14ac:dyDescent="0.3">
      <c r="A15" s="9">
        <v>6</v>
      </c>
      <c r="C15" s="10" t="s">
        <v>144</v>
      </c>
      <c r="D15" s="10" t="s">
        <v>145</v>
      </c>
      <c r="E15" s="7" t="s">
        <v>146</v>
      </c>
      <c r="F15" s="10" t="s">
        <v>92</v>
      </c>
      <c r="G15" s="7" t="s">
        <v>93</v>
      </c>
      <c r="H15" s="15">
        <v>43191</v>
      </c>
      <c r="I15" s="10" t="s">
        <v>94</v>
      </c>
      <c r="J15" s="10" t="s">
        <v>116</v>
      </c>
      <c r="K15" s="7" t="s">
        <v>147</v>
      </c>
      <c r="L15" s="10" t="s">
        <v>28</v>
      </c>
      <c r="M15" s="7" t="s">
        <v>29</v>
      </c>
      <c r="N15" s="10" t="s">
        <v>118</v>
      </c>
      <c r="P15" s="10" t="s">
        <v>148</v>
      </c>
      <c r="Q15" s="7" t="s">
        <v>149</v>
      </c>
      <c r="R15" s="7" t="s">
        <v>50</v>
      </c>
      <c r="S15" s="7" t="s">
        <v>34</v>
      </c>
      <c r="T15" s="7" t="s">
        <v>35</v>
      </c>
      <c r="U15" s="7" t="s">
        <v>150</v>
      </c>
      <c r="V15" s="7" t="s">
        <v>37</v>
      </c>
      <c r="W15" s="7" t="s">
        <v>151</v>
      </c>
      <c r="X15" s="7" t="str">
        <f t="shared" ca="1" si="0"/>
        <v xml:space="preserve">53 thn, 8 bln </v>
      </c>
      <c r="Y15" s="7" t="str">
        <f t="shared" si="1"/>
        <v>52 thn</v>
      </c>
      <c r="Z15" s="13">
        <v>60</v>
      </c>
      <c r="AA15" s="14">
        <f t="shared" si="2"/>
        <v>46357</v>
      </c>
      <c r="AB15" s="10" t="s">
        <v>152</v>
      </c>
      <c r="AJ15" s="4" t="s">
        <v>89</v>
      </c>
    </row>
    <row r="16" spans="1:43" ht="12.9" customHeight="1" outlineLevel="1" x14ac:dyDescent="0.3">
      <c r="A16" s="9">
        <v>7</v>
      </c>
      <c r="C16" s="10" t="s">
        <v>153</v>
      </c>
      <c r="D16" s="10" t="s">
        <v>41</v>
      </c>
      <c r="E16" s="7" t="s">
        <v>154</v>
      </c>
      <c r="F16" s="10" t="s">
        <v>92</v>
      </c>
      <c r="G16" s="7" t="s">
        <v>93</v>
      </c>
      <c r="H16" s="15">
        <v>43191</v>
      </c>
      <c r="I16" s="10" t="s">
        <v>94</v>
      </c>
      <c r="J16" s="10" t="s">
        <v>155</v>
      </c>
      <c r="K16" s="7" t="s">
        <v>156</v>
      </c>
      <c r="L16" s="10" t="s">
        <v>28</v>
      </c>
      <c r="M16" s="7" t="s">
        <v>29</v>
      </c>
      <c r="N16" s="10" t="s">
        <v>57</v>
      </c>
      <c r="O16" s="7" t="s">
        <v>119</v>
      </c>
      <c r="P16" s="10" t="s">
        <v>157</v>
      </c>
      <c r="Q16" s="7" t="s">
        <v>158</v>
      </c>
      <c r="R16" s="7" t="s">
        <v>50</v>
      </c>
      <c r="S16" s="7" t="s">
        <v>34</v>
      </c>
      <c r="T16" s="7" t="s">
        <v>35</v>
      </c>
      <c r="U16" s="7" t="s">
        <v>159</v>
      </c>
      <c r="V16" s="7" t="s">
        <v>37</v>
      </c>
      <c r="W16" s="7" t="s">
        <v>160</v>
      </c>
      <c r="X16" s="7" t="str">
        <f t="shared" ca="1" si="0"/>
        <v xml:space="preserve">55 thn, 9 bln </v>
      </c>
      <c r="Y16" s="7" t="str">
        <f t="shared" si="1"/>
        <v>55 thn</v>
      </c>
      <c r="Z16" s="13">
        <v>60</v>
      </c>
      <c r="AA16" s="14">
        <f t="shared" si="2"/>
        <v>45597</v>
      </c>
      <c r="AB16" s="10" t="s">
        <v>161</v>
      </c>
      <c r="AC16" s="7" t="s">
        <v>162</v>
      </c>
      <c r="AJ16" s="4" t="s">
        <v>89</v>
      </c>
    </row>
    <row r="17" spans="1:36" ht="12.9" customHeight="1" outlineLevel="1" x14ac:dyDescent="0.3">
      <c r="A17" s="9">
        <v>8</v>
      </c>
      <c r="C17" s="10" t="s">
        <v>163</v>
      </c>
      <c r="D17" s="10" t="s">
        <v>41</v>
      </c>
      <c r="E17" s="7" t="s">
        <v>164</v>
      </c>
      <c r="F17" s="10" t="s">
        <v>92</v>
      </c>
      <c r="G17" s="7" t="s">
        <v>93</v>
      </c>
      <c r="H17" s="8">
        <v>42278</v>
      </c>
      <c r="I17" s="10" t="s">
        <v>94</v>
      </c>
      <c r="J17" s="10" t="s">
        <v>165</v>
      </c>
      <c r="K17" s="12" t="s">
        <v>166</v>
      </c>
      <c r="L17" s="10" t="s">
        <v>28</v>
      </c>
      <c r="M17" s="7" t="s">
        <v>29</v>
      </c>
      <c r="N17" s="10" t="s">
        <v>167</v>
      </c>
      <c r="O17" s="7" t="s">
        <v>168</v>
      </c>
      <c r="P17" s="10" t="s">
        <v>59</v>
      </c>
      <c r="Q17" s="7" t="s">
        <v>169</v>
      </c>
      <c r="R17" s="7" t="s">
        <v>50</v>
      </c>
      <c r="S17" s="7" t="s">
        <v>34</v>
      </c>
      <c r="T17" s="7" t="s">
        <v>35</v>
      </c>
      <c r="U17" s="7" t="s">
        <v>170</v>
      </c>
      <c r="V17" s="7" t="s">
        <v>37</v>
      </c>
      <c r="W17" s="7" t="s">
        <v>171</v>
      </c>
      <c r="X17" s="7" t="str">
        <f t="shared" ca="1" si="0"/>
        <v xml:space="preserve">58 thn, 0 bln </v>
      </c>
      <c r="Y17" s="7" t="str">
        <f t="shared" si="1"/>
        <v>57 thn</v>
      </c>
      <c r="Z17" s="13">
        <v>60</v>
      </c>
      <c r="AA17" s="14">
        <f t="shared" si="2"/>
        <v>44774</v>
      </c>
      <c r="AB17" s="10" t="s">
        <v>172</v>
      </c>
      <c r="AJ17" s="4" t="s">
        <v>89</v>
      </c>
    </row>
    <row r="18" spans="1:36" ht="12.9" customHeight="1" outlineLevel="1" x14ac:dyDescent="0.3">
      <c r="A18" s="9">
        <v>9</v>
      </c>
      <c r="C18" s="10" t="s">
        <v>173</v>
      </c>
      <c r="D18" s="10" t="s">
        <v>41</v>
      </c>
      <c r="E18" s="7" t="s">
        <v>174</v>
      </c>
      <c r="F18" s="10" t="s">
        <v>92</v>
      </c>
      <c r="G18" s="7" t="s">
        <v>93</v>
      </c>
      <c r="H18" s="8">
        <v>42278</v>
      </c>
      <c r="I18" s="10" t="s">
        <v>94</v>
      </c>
      <c r="J18" s="10" t="s">
        <v>165</v>
      </c>
      <c r="K18" s="8">
        <v>43395</v>
      </c>
      <c r="L18" s="10" t="s">
        <v>28</v>
      </c>
      <c r="M18" s="7" t="s">
        <v>29</v>
      </c>
      <c r="N18" s="10" t="s">
        <v>167</v>
      </c>
      <c r="O18" s="7" t="s">
        <v>168</v>
      </c>
      <c r="P18" s="10" t="s">
        <v>175</v>
      </c>
      <c r="Q18" s="7" t="s">
        <v>176</v>
      </c>
      <c r="R18" s="7" t="s">
        <v>50</v>
      </c>
      <c r="S18" s="7" t="s">
        <v>34</v>
      </c>
      <c r="T18" s="7" t="s">
        <v>35</v>
      </c>
      <c r="U18" s="7" t="s">
        <v>177</v>
      </c>
      <c r="V18" s="7" t="s">
        <v>37</v>
      </c>
      <c r="W18" s="7" t="s">
        <v>178</v>
      </c>
      <c r="X18" s="7" t="str">
        <f t="shared" ca="1" si="0"/>
        <v xml:space="preserve">57 thn, 7 bln </v>
      </c>
      <c r="Y18" s="7" t="str">
        <f t="shared" si="1"/>
        <v>56 thn</v>
      </c>
      <c r="Z18" s="13">
        <v>60</v>
      </c>
      <c r="AA18" s="14">
        <f t="shared" si="2"/>
        <v>44927</v>
      </c>
      <c r="AB18" s="10" t="s">
        <v>179</v>
      </c>
      <c r="AJ18" s="4" t="s">
        <v>89</v>
      </c>
    </row>
    <row r="19" spans="1:36" ht="12.9" customHeight="1" outlineLevel="1" x14ac:dyDescent="0.3">
      <c r="A19" s="9">
        <v>10</v>
      </c>
      <c r="C19" s="10" t="s">
        <v>180</v>
      </c>
      <c r="D19" s="10" t="s">
        <v>41</v>
      </c>
      <c r="E19" s="7" t="s">
        <v>181</v>
      </c>
      <c r="F19" s="10" t="s">
        <v>23</v>
      </c>
      <c r="G19" s="7" t="s">
        <v>24</v>
      </c>
      <c r="H19" s="15">
        <v>38078</v>
      </c>
      <c r="I19" s="10" t="s">
        <v>25</v>
      </c>
      <c r="J19" s="10" t="s">
        <v>138</v>
      </c>
      <c r="K19" s="7" t="s">
        <v>139</v>
      </c>
      <c r="L19" s="10" t="s">
        <v>28</v>
      </c>
      <c r="M19" s="7" t="s">
        <v>29</v>
      </c>
      <c r="N19" s="10" t="s">
        <v>68</v>
      </c>
      <c r="O19" s="7" t="s">
        <v>108</v>
      </c>
      <c r="P19" s="10" t="s">
        <v>148</v>
      </c>
      <c r="Q19" s="7" t="s">
        <v>182</v>
      </c>
      <c r="R19" s="7" t="s">
        <v>50</v>
      </c>
      <c r="S19" s="7" t="s">
        <v>34</v>
      </c>
      <c r="T19" s="7" t="s">
        <v>35</v>
      </c>
      <c r="U19" s="7" t="s">
        <v>183</v>
      </c>
      <c r="V19" s="7" t="s">
        <v>37</v>
      </c>
      <c r="W19" s="7" t="s">
        <v>184</v>
      </c>
      <c r="X19" s="7" t="str">
        <f t="shared" ca="1" si="0"/>
        <v xml:space="preserve">58 thn, 9 bln </v>
      </c>
      <c r="Y19" s="7" t="str">
        <f t="shared" si="1"/>
        <v>58 thn</v>
      </c>
      <c r="Z19" s="13">
        <v>60</v>
      </c>
      <c r="AA19" s="14">
        <f t="shared" si="2"/>
        <v>44501</v>
      </c>
      <c r="AB19" s="10" t="s">
        <v>185</v>
      </c>
      <c r="AC19" s="7" t="s">
        <v>186</v>
      </c>
      <c r="AJ19" s="4" t="s">
        <v>89</v>
      </c>
    </row>
    <row r="20" spans="1:36" ht="12.9" customHeight="1" outlineLevel="1" x14ac:dyDescent="0.3">
      <c r="A20" s="9">
        <v>11</v>
      </c>
      <c r="C20" s="10" t="s">
        <v>187</v>
      </c>
      <c r="D20" s="10" t="s">
        <v>41</v>
      </c>
      <c r="E20" s="7" t="s">
        <v>188</v>
      </c>
      <c r="F20" s="10" t="s">
        <v>23</v>
      </c>
      <c r="G20" s="7" t="s">
        <v>24</v>
      </c>
      <c r="H20" s="15">
        <v>38443</v>
      </c>
      <c r="I20" s="10" t="s">
        <v>25</v>
      </c>
      <c r="J20" s="10" t="s">
        <v>189</v>
      </c>
      <c r="K20" s="7" t="s">
        <v>190</v>
      </c>
      <c r="L20" s="10" t="s">
        <v>28</v>
      </c>
      <c r="M20" s="7" t="s">
        <v>29</v>
      </c>
      <c r="N20" s="10" t="s">
        <v>191</v>
      </c>
      <c r="O20" s="7" t="s">
        <v>192</v>
      </c>
      <c r="P20" s="10" t="s">
        <v>193</v>
      </c>
      <c r="Q20" s="7" t="s">
        <v>194</v>
      </c>
      <c r="R20" s="7" t="s">
        <v>50</v>
      </c>
      <c r="S20" s="7" t="s">
        <v>34</v>
      </c>
      <c r="T20" s="7" t="s">
        <v>35</v>
      </c>
      <c r="U20" s="7" t="s">
        <v>195</v>
      </c>
      <c r="V20" s="7" t="s">
        <v>37</v>
      </c>
      <c r="W20" s="7" t="s">
        <v>196</v>
      </c>
      <c r="X20" s="7" t="str">
        <f t="shared" ca="1" si="0"/>
        <v xml:space="preserve">55 thn, 7 bln </v>
      </c>
      <c r="Y20" s="7" t="str">
        <f t="shared" si="1"/>
        <v>54 thn</v>
      </c>
      <c r="Z20" s="13">
        <v>60</v>
      </c>
      <c r="AA20" s="14">
        <f t="shared" si="2"/>
        <v>45658</v>
      </c>
      <c r="AB20" s="10" t="s">
        <v>197</v>
      </c>
      <c r="AC20" s="7" t="s">
        <v>198</v>
      </c>
      <c r="AJ20" s="4" t="s">
        <v>89</v>
      </c>
    </row>
    <row r="21" spans="1:36" ht="12.9" customHeight="1" outlineLevel="1" x14ac:dyDescent="0.3">
      <c r="A21" s="9">
        <v>12</v>
      </c>
      <c r="C21" s="10" t="s">
        <v>199</v>
      </c>
      <c r="D21" s="10" t="s">
        <v>41</v>
      </c>
      <c r="E21" s="7" t="s">
        <v>200</v>
      </c>
      <c r="F21" s="10" t="s">
        <v>23</v>
      </c>
      <c r="G21" s="7" t="s">
        <v>24</v>
      </c>
      <c r="H21" s="15">
        <v>40269</v>
      </c>
      <c r="I21" s="10" t="s">
        <v>25</v>
      </c>
      <c r="J21" s="10" t="s">
        <v>106</v>
      </c>
      <c r="K21" s="7" t="s">
        <v>201</v>
      </c>
      <c r="L21" s="10" t="s">
        <v>28</v>
      </c>
      <c r="M21" s="7" t="s">
        <v>29</v>
      </c>
      <c r="N21" s="10" t="s">
        <v>202</v>
      </c>
      <c r="O21" s="7" t="s">
        <v>130</v>
      </c>
      <c r="P21" s="10" t="s">
        <v>203</v>
      </c>
      <c r="Q21" s="7" t="s">
        <v>204</v>
      </c>
      <c r="R21" s="7" t="s">
        <v>33</v>
      </c>
      <c r="S21" s="7" t="s">
        <v>34</v>
      </c>
      <c r="T21" s="7" t="s">
        <v>35</v>
      </c>
      <c r="U21" s="7" t="s">
        <v>205</v>
      </c>
      <c r="V21" s="7" t="s">
        <v>37</v>
      </c>
      <c r="W21" s="7" t="s">
        <v>206</v>
      </c>
      <c r="X21" s="7" t="str">
        <f t="shared" ca="1" si="0"/>
        <v xml:space="preserve">53 thn, 4 bln </v>
      </c>
      <c r="Y21" s="7" t="str">
        <f t="shared" si="1"/>
        <v>52 thn</v>
      </c>
      <c r="Z21" s="13">
        <v>60</v>
      </c>
      <c r="AA21" s="14">
        <f t="shared" si="2"/>
        <v>46478</v>
      </c>
      <c r="AB21" s="10" t="s">
        <v>207</v>
      </c>
      <c r="AJ21" s="4" t="s">
        <v>89</v>
      </c>
    </row>
    <row r="22" spans="1:36" ht="12.9" customHeight="1" outlineLevel="1" x14ac:dyDescent="0.3">
      <c r="A22" s="9">
        <v>13</v>
      </c>
      <c r="C22" s="10" t="s">
        <v>208</v>
      </c>
      <c r="D22" s="10" t="s">
        <v>41</v>
      </c>
      <c r="E22" s="7" t="s">
        <v>209</v>
      </c>
      <c r="F22" s="10" t="s">
        <v>23</v>
      </c>
      <c r="G22" s="7" t="s">
        <v>24</v>
      </c>
      <c r="H22" s="15">
        <v>38626</v>
      </c>
      <c r="I22" s="10" t="s">
        <v>25</v>
      </c>
      <c r="J22" s="10" t="s">
        <v>138</v>
      </c>
      <c r="K22" s="7" t="s">
        <v>210</v>
      </c>
      <c r="L22" s="10" t="s">
        <v>28</v>
      </c>
      <c r="M22" s="7" t="s">
        <v>29</v>
      </c>
      <c r="N22" s="10" t="s">
        <v>68</v>
      </c>
      <c r="O22" s="7" t="s">
        <v>119</v>
      </c>
      <c r="P22" s="10" t="s">
        <v>211</v>
      </c>
      <c r="Q22" s="7" t="s">
        <v>212</v>
      </c>
      <c r="R22" s="7" t="s">
        <v>50</v>
      </c>
      <c r="S22" s="7" t="s">
        <v>34</v>
      </c>
      <c r="T22" s="7" t="s">
        <v>35</v>
      </c>
      <c r="U22" s="7" t="s">
        <v>213</v>
      </c>
      <c r="V22" s="7" t="s">
        <v>37</v>
      </c>
      <c r="W22" s="7" t="s">
        <v>214</v>
      </c>
      <c r="X22" s="7" t="str">
        <f t="shared" ca="1" si="0"/>
        <v xml:space="preserve">54 thn, 8 bln </v>
      </c>
      <c r="Y22" s="7" t="str">
        <f t="shared" si="1"/>
        <v>53 thn</v>
      </c>
      <c r="Z22" s="13">
        <v>60</v>
      </c>
      <c r="AA22" s="14">
        <f t="shared" si="2"/>
        <v>45992</v>
      </c>
      <c r="AB22" s="10" t="s">
        <v>215</v>
      </c>
      <c r="AJ22" s="4" t="s">
        <v>89</v>
      </c>
    </row>
    <row r="23" spans="1:36" ht="12.9" customHeight="1" outlineLevel="1" x14ac:dyDescent="0.3">
      <c r="A23" s="9">
        <v>14</v>
      </c>
      <c r="C23" s="10" t="s">
        <v>216</v>
      </c>
      <c r="D23" s="10" t="s">
        <v>41</v>
      </c>
      <c r="E23" s="7" t="s">
        <v>217</v>
      </c>
      <c r="F23" s="10" t="s">
        <v>23</v>
      </c>
      <c r="G23" s="7" t="s">
        <v>24</v>
      </c>
      <c r="H23" s="15">
        <v>38991</v>
      </c>
      <c r="I23" s="10" t="s">
        <v>25</v>
      </c>
      <c r="J23" s="10" t="s">
        <v>116</v>
      </c>
      <c r="K23" s="7" t="s">
        <v>56</v>
      </c>
      <c r="L23" s="10" t="s">
        <v>28</v>
      </c>
      <c r="M23" s="7" t="s">
        <v>29</v>
      </c>
      <c r="N23" s="10" t="s">
        <v>118</v>
      </c>
      <c r="O23" s="7" t="s">
        <v>97</v>
      </c>
      <c r="P23" s="10" t="s">
        <v>218</v>
      </c>
      <c r="Q23" s="7" t="s">
        <v>219</v>
      </c>
      <c r="R23" s="7" t="s">
        <v>50</v>
      </c>
      <c r="S23" s="7" t="s">
        <v>34</v>
      </c>
      <c r="T23" s="7" t="s">
        <v>35</v>
      </c>
      <c r="U23" s="7" t="s">
        <v>220</v>
      </c>
      <c r="V23" s="7" t="s">
        <v>37</v>
      </c>
      <c r="W23" s="7" t="s">
        <v>221</v>
      </c>
      <c r="X23" s="7" t="str">
        <f t="shared" ca="1" si="0"/>
        <v xml:space="preserve">60 thn, 4 bln </v>
      </c>
      <c r="Y23" s="7" t="str">
        <f t="shared" si="1"/>
        <v>59 thn</v>
      </c>
      <c r="Z23" s="13">
        <v>60</v>
      </c>
      <c r="AA23" s="14">
        <f t="shared" si="2"/>
        <v>43922</v>
      </c>
      <c r="AB23" s="10" t="s">
        <v>222</v>
      </c>
      <c r="AC23" s="7" t="s">
        <v>223</v>
      </c>
      <c r="AJ23" s="4" t="s">
        <v>89</v>
      </c>
    </row>
    <row r="24" spans="1:36" ht="12.9" customHeight="1" outlineLevel="1" x14ac:dyDescent="0.3">
      <c r="A24" s="9">
        <v>15</v>
      </c>
      <c r="C24" s="10" t="s">
        <v>224</v>
      </c>
      <c r="D24" s="10" t="s">
        <v>41</v>
      </c>
      <c r="E24" s="7" t="s">
        <v>225</v>
      </c>
      <c r="F24" s="10" t="s">
        <v>23</v>
      </c>
      <c r="G24" s="7" t="s">
        <v>24</v>
      </c>
      <c r="H24" s="15">
        <v>38991</v>
      </c>
      <c r="I24" s="10" t="s">
        <v>25</v>
      </c>
      <c r="J24" s="10" t="s">
        <v>226</v>
      </c>
      <c r="K24" s="7" t="s">
        <v>56</v>
      </c>
      <c r="L24" s="10" t="s">
        <v>28</v>
      </c>
      <c r="M24" s="7" t="s">
        <v>29</v>
      </c>
      <c r="N24" s="10" t="s">
        <v>227</v>
      </c>
      <c r="O24" s="7" t="s">
        <v>108</v>
      </c>
      <c r="P24" s="10" t="s">
        <v>98</v>
      </c>
      <c r="Q24" s="7" t="s">
        <v>228</v>
      </c>
      <c r="R24" s="7" t="s">
        <v>50</v>
      </c>
      <c r="S24" s="7" t="s">
        <v>34</v>
      </c>
      <c r="T24" s="7" t="s">
        <v>35</v>
      </c>
      <c r="U24" s="7" t="s">
        <v>229</v>
      </c>
      <c r="V24" s="7" t="s">
        <v>37</v>
      </c>
      <c r="W24" s="7" t="s">
        <v>230</v>
      </c>
      <c r="X24" s="7" t="str">
        <f t="shared" ca="1" si="0"/>
        <v xml:space="preserve">57 thn, 8 bln </v>
      </c>
      <c r="Y24" s="7" t="str">
        <f t="shared" si="1"/>
        <v>56 thn</v>
      </c>
      <c r="Z24" s="13">
        <v>60</v>
      </c>
      <c r="AA24" s="14">
        <f t="shared" si="2"/>
        <v>44896</v>
      </c>
      <c r="AB24" s="10" t="s">
        <v>231</v>
      </c>
      <c r="AC24" s="7" t="s">
        <v>232</v>
      </c>
      <c r="AJ24" s="4" t="s">
        <v>89</v>
      </c>
    </row>
    <row r="25" spans="1:36" ht="12.9" customHeight="1" outlineLevel="1" x14ac:dyDescent="0.3">
      <c r="A25" s="9">
        <v>16</v>
      </c>
      <c r="C25" s="10" t="s">
        <v>233</v>
      </c>
      <c r="D25" s="10" t="s">
        <v>234</v>
      </c>
      <c r="E25" s="7" t="s">
        <v>235</v>
      </c>
      <c r="F25" s="10" t="s">
        <v>23</v>
      </c>
      <c r="G25" s="7" t="s">
        <v>24</v>
      </c>
      <c r="H25" s="8">
        <v>42644</v>
      </c>
      <c r="I25" s="10" t="s">
        <v>25</v>
      </c>
      <c r="J25" s="10" t="s">
        <v>165</v>
      </c>
      <c r="K25" s="7" t="s">
        <v>236</v>
      </c>
      <c r="L25" s="10" t="s">
        <v>28</v>
      </c>
      <c r="M25" s="7" t="s">
        <v>237</v>
      </c>
      <c r="N25" s="10" t="s">
        <v>238</v>
      </c>
      <c r="O25" s="7">
        <v>2014</v>
      </c>
      <c r="P25" s="10" t="s">
        <v>239</v>
      </c>
      <c r="Q25" s="7" t="s">
        <v>240</v>
      </c>
      <c r="R25" s="7" t="s">
        <v>50</v>
      </c>
      <c r="S25" s="7" t="s">
        <v>34</v>
      </c>
      <c r="T25" s="7" t="s">
        <v>35</v>
      </c>
      <c r="U25" s="7" t="s">
        <v>241</v>
      </c>
      <c r="V25" s="7" t="s">
        <v>37</v>
      </c>
      <c r="W25" s="7" t="s">
        <v>242</v>
      </c>
      <c r="X25" s="7" t="str">
        <f t="shared" ca="1" si="0"/>
        <v xml:space="preserve">48 thn, 8 bln </v>
      </c>
      <c r="Y25" s="7" t="str">
        <f t="shared" si="1"/>
        <v>47 thn</v>
      </c>
      <c r="Z25" s="13">
        <v>60</v>
      </c>
      <c r="AA25" s="14">
        <f t="shared" si="2"/>
        <v>48183</v>
      </c>
      <c r="AB25" s="10" t="s">
        <v>243</v>
      </c>
      <c r="AJ25" s="4" t="s">
        <v>89</v>
      </c>
    </row>
    <row r="26" spans="1:36" ht="12.9" customHeight="1" outlineLevel="1" x14ac:dyDescent="0.3">
      <c r="A26" s="9">
        <v>17</v>
      </c>
      <c r="C26" s="10" t="s">
        <v>244</v>
      </c>
      <c r="D26" s="10" t="s">
        <v>41</v>
      </c>
      <c r="E26" s="7" t="s">
        <v>245</v>
      </c>
      <c r="F26" s="10" t="s">
        <v>78</v>
      </c>
      <c r="G26" s="7" t="s">
        <v>79</v>
      </c>
      <c r="H26" s="14">
        <v>41183</v>
      </c>
      <c r="I26" s="10" t="s">
        <v>80</v>
      </c>
      <c r="J26" s="10" t="s">
        <v>246</v>
      </c>
      <c r="K26" s="8">
        <v>42935</v>
      </c>
      <c r="L26" s="10" t="s">
        <v>28</v>
      </c>
      <c r="M26" s="7" t="s">
        <v>29</v>
      </c>
      <c r="N26" s="10" t="s">
        <v>247</v>
      </c>
      <c r="O26" s="7" t="s">
        <v>84</v>
      </c>
      <c r="P26" s="10" t="s">
        <v>59</v>
      </c>
      <c r="Q26" s="7" t="s">
        <v>248</v>
      </c>
      <c r="R26" s="7" t="s">
        <v>50</v>
      </c>
      <c r="S26" s="7" t="s">
        <v>34</v>
      </c>
      <c r="T26" s="7" t="s">
        <v>35</v>
      </c>
      <c r="U26" s="7" t="s">
        <v>249</v>
      </c>
      <c r="V26" s="7" t="s">
        <v>37</v>
      </c>
      <c r="W26" s="7" t="s">
        <v>250</v>
      </c>
      <c r="X26" s="7" t="str">
        <f t="shared" ca="1" si="0"/>
        <v xml:space="preserve">43 thn, 3 bln </v>
      </c>
      <c r="Y26" s="7" t="str">
        <f t="shared" si="1"/>
        <v>42 thn</v>
      </c>
      <c r="Z26" s="13">
        <v>60</v>
      </c>
      <c r="AA26" s="14">
        <f t="shared" si="2"/>
        <v>50161</v>
      </c>
      <c r="AB26" s="10" t="s">
        <v>251</v>
      </c>
      <c r="AJ26" s="4" t="s">
        <v>89</v>
      </c>
    </row>
    <row r="27" spans="1:36" ht="12.9" customHeight="1" outlineLevel="1" x14ac:dyDescent="0.3">
      <c r="A27" s="9">
        <v>18</v>
      </c>
      <c r="C27" s="10" t="s">
        <v>252</v>
      </c>
      <c r="D27" s="10" t="s">
        <v>41</v>
      </c>
      <c r="E27" s="7" t="s">
        <v>253</v>
      </c>
      <c r="F27" s="10" t="s">
        <v>78</v>
      </c>
      <c r="G27" s="7" t="s">
        <v>79</v>
      </c>
      <c r="H27" s="11">
        <v>41365</v>
      </c>
      <c r="I27" s="10" t="s">
        <v>80</v>
      </c>
      <c r="J27" s="10" t="s">
        <v>254</v>
      </c>
      <c r="K27" s="7" t="s">
        <v>236</v>
      </c>
      <c r="L27" s="10" t="s">
        <v>28</v>
      </c>
      <c r="M27" s="7" t="s">
        <v>29</v>
      </c>
      <c r="N27" s="10" t="s">
        <v>255</v>
      </c>
      <c r="O27" s="7" t="s">
        <v>168</v>
      </c>
      <c r="P27" s="10" t="s">
        <v>256</v>
      </c>
      <c r="Q27" s="7" t="s">
        <v>257</v>
      </c>
      <c r="R27" s="7" t="s">
        <v>50</v>
      </c>
      <c r="S27" s="7" t="s">
        <v>34</v>
      </c>
      <c r="T27" s="7" t="s">
        <v>35</v>
      </c>
      <c r="U27" s="7" t="s">
        <v>258</v>
      </c>
      <c r="V27" s="7" t="s">
        <v>37</v>
      </c>
      <c r="W27" s="7" t="s">
        <v>259</v>
      </c>
      <c r="X27" s="7" t="str">
        <f t="shared" ca="1" si="0"/>
        <v xml:space="preserve">38 thn, 11 bln </v>
      </c>
      <c r="Y27" s="7" t="str">
        <f t="shared" si="1"/>
        <v>38 thn</v>
      </c>
      <c r="Z27" s="13">
        <v>60</v>
      </c>
      <c r="AA27" s="14">
        <f t="shared" si="2"/>
        <v>51745</v>
      </c>
      <c r="AB27" s="10" t="s">
        <v>260</v>
      </c>
      <c r="AJ27" s="4" t="s">
        <v>89</v>
      </c>
    </row>
    <row r="28" spans="1:36" ht="12.9" customHeight="1" outlineLevel="1" x14ac:dyDescent="0.3">
      <c r="A28" s="9">
        <v>19</v>
      </c>
      <c r="C28" s="10" t="s">
        <v>261</v>
      </c>
      <c r="D28" s="10" t="s">
        <v>41</v>
      </c>
      <c r="E28" s="7" t="s">
        <v>262</v>
      </c>
      <c r="F28" s="10" t="s">
        <v>78</v>
      </c>
      <c r="G28" s="7" t="s">
        <v>79</v>
      </c>
      <c r="H28" s="11">
        <v>43191</v>
      </c>
      <c r="I28" s="10" t="s">
        <v>80</v>
      </c>
      <c r="J28" s="10" t="s">
        <v>263</v>
      </c>
      <c r="K28" s="7" t="s">
        <v>82</v>
      </c>
      <c r="L28" s="10" t="s">
        <v>28</v>
      </c>
      <c r="M28" s="7" t="s">
        <v>29</v>
      </c>
      <c r="N28" s="10" t="s">
        <v>264</v>
      </c>
      <c r="O28" s="7" t="s">
        <v>108</v>
      </c>
      <c r="P28" s="10" t="s">
        <v>88</v>
      </c>
      <c r="Q28" s="7" t="s">
        <v>265</v>
      </c>
      <c r="R28" s="7" t="s">
        <v>50</v>
      </c>
      <c r="U28" s="7" t="s">
        <v>266</v>
      </c>
      <c r="V28" s="7" t="s">
        <v>37</v>
      </c>
      <c r="X28" s="7" t="str">
        <f t="shared" ca="1" si="0"/>
        <v xml:space="preserve">44 thn, 9 bln </v>
      </c>
      <c r="Y28" s="7" t="str">
        <f t="shared" si="1"/>
        <v>44 thn</v>
      </c>
      <c r="Z28" s="13">
        <v>60</v>
      </c>
      <c r="AA28" s="14">
        <f t="shared" si="2"/>
        <v>49614</v>
      </c>
      <c r="AJ28" s="4" t="s">
        <v>89</v>
      </c>
    </row>
    <row r="29" spans="1:36" ht="12.9" customHeight="1" outlineLevel="1" x14ac:dyDescent="0.3">
      <c r="A29" s="9">
        <v>20</v>
      </c>
      <c r="C29" s="10" t="s">
        <v>267</v>
      </c>
      <c r="D29" s="10" t="s">
        <v>145</v>
      </c>
      <c r="E29" s="7" t="s">
        <v>268</v>
      </c>
      <c r="F29" s="10" t="s">
        <v>78</v>
      </c>
      <c r="G29" s="7" t="s">
        <v>79</v>
      </c>
      <c r="H29" s="14">
        <v>43191</v>
      </c>
      <c r="I29" s="10" t="s">
        <v>80</v>
      </c>
      <c r="J29" s="10" t="s">
        <v>269</v>
      </c>
      <c r="K29" s="7" t="s">
        <v>82</v>
      </c>
      <c r="L29" s="10" t="s">
        <v>28</v>
      </c>
      <c r="M29" s="7" t="s">
        <v>29</v>
      </c>
      <c r="N29" s="10" t="s">
        <v>83</v>
      </c>
      <c r="O29" s="7" t="s">
        <v>119</v>
      </c>
      <c r="P29" s="10" t="s">
        <v>270</v>
      </c>
      <c r="Q29" s="7" t="s">
        <v>271</v>
      </c>
      <c r="R29" s="7" t="s">
        <v>50</v>
      </c>
      <c r="S29" s="7" t="s">
        <v>34</v>
      </c>
      <c r="U29" s="7" t="s">
        <v>272</v>
      </c>
      <c r="V29" s="7" t="s">
        <v>37</v>
      </c>
      <c r="X29" s="7" t="str">
        <f t="shared" ca="1" si="0"/>
        <v xml:space="preserve">43 thn, 3 bln </v>
      </c>
      <c r="Y29" s="7" t="str">
        <f t="shared" si="1"/>
        <v>42 thn</v>
      </c>
      <c r="Z29" s="13">
        <v>60</v>
      </c>
      <c r="AA29" s="14">
        <f t="shared" si="2"/>
        <v>50161</v>
      </c>
      <c r="AJ29" s="4" t="s">
        <v>89</v>
      </c>
    </row>
    <row r="30" spans="1:36" ht="12.9" customHeight="1" outlineLevel="1" x14ac:dyDescent="0.3">
      <c r="A30" s="9">
        <v>21</v>
      </c>
      <c r="C30" s="10" t="s">
        <v>273</v>
      </c>
      <c r="D30" s="10" t="s">
        <v>274</v>
      </c>
      <c r="E30" s="7" t="s">
        <v>275</v>
      </c>
      <c r="F30" s="10" t="s">
        <v>276</v>
      </c>
      <c r="G30" s="7" t="s">
        <v>43</v>
      </c>
      <c r="H30" s="14">
        <v>41913</v>
      </c>
      <c r="I30" s="10" t="s">
        <v>277</v>
      </c>
      <c r="J30" s="10" t="s">
        <v>226</v>
      </c>
      <c r="K30" s="7" t="s">
        <v>82</v>
      </c>
      <c r="L30" s="10" t="s">
        <v>28</v>
      </c>
      <c r="M30" s="7" t="s">
        <v>29</v>
      </c>
      <c r="N30" s="10" t="s">
        <v>278</v>
      </c>
      <c r="O30" s="7" t="s">
        <v>279</v>
      </c>
      <c r="P30" s="10" t="s">
        <v>280</v>
      </c>
      <c r="Q30" s="7" t="s">
        <v>281</v>
      </c>
      <c r="R30" s="7" t="s">
        <v>50</v>
      </c>
      <c r="S30" s="7" t="s">
        <v>34</v>
      </c>
      <c r="T30" s="7" t="s">
        <v>35</v>
      </c>
      <c r="U30" s="7" t="s">
        <v>282</v>
      </c>
      <c r="V30" s="7" t="s">
        <v>37</v>
      </c>
      <c r="X30" s="7" t="str">
        <f t="shared" ca="1" si="0"/>
        <v xml:space="preserve">47 thn, 10 bln </v>
      </c>
      <c r="Y30" s="7" t="str">
        <f t="shared" si="1"/>
        <v>47 thn</v>
      </c>
      <c r="Z30" s="13">
        <v>60</v>
      </c>
      <c r="AA30" s="14">
        <f t="shared" si="2"/>
        <v>48458</v>
      </c>
      <c r="AB30" s="10" t="s">
        <v>283</v>
      </c>
      <c r="AC30" s="7" t="s">
        <v>284</v>
      </c>
      <c r="AJ30" s="4" t="s">
        <v>89</v>
      </c>
    </row>
    <row r="31" spans="1:36" ht="12.9" customHeight="1" outlineLevel="1" x14ac:dyDescent="0.3">
      <c r="A31" s="9">
        <v>22</v>
      </c>
      <c r="C31" s="10" t="s">
        <v>285</v>
      </c>
      <c r="D31" s="10" t="s">
        <v>41</v>
      </c>
      <c r="E31" s="7" t="s">
        <v>286</v>
      </c>
      <c r="F31" s="10" t="s">
        <v>276</v>
      </c>
      <c r="G31" s="7" t="s">
        <v>43</v>
      </c>
      <c r="H31" s="14">
        <v>41913</v>
      </c>
      <c r="I31" s="10" t="s">
        <v>277</v>
      </c>
      <c r="J31" s="10" t="s">
        <v>155</v>
      </c>
      <c r="K31" s="7" t="s">
        <v>82</v>
      </c>
      <c r="L31" s="10" t="s">
        <v>28</v>
      </c>
      <c r="M31" s="7" t="s">
        <v>29</v>
      </c>
      <c r="N31" s="10" t="s">
        <v>57</v>
      </c>
      <c r="O31" s="7" t="s">
        <v>168</v>
      </c>
      <c r="P31" s="10" t="s">
        <v>88</v>
      </c>
      <c r="Q31" s="7" t="s">
        <v>287</v>
      </c>
      <c r="R31" s="7" t="s">
        <v>50</v>
      </c>
      <c r="U31" s="7" t="s">
        <v>288</v>
      </c>
      <c r="V31" s="7" t="s">
        <v>37</v>
      </c>
      <c r="X31" s="7" t="str">
        <f t="shared" ca="1" si="0"/>
        <v xml:space="preserve">40 thn, 2 bln </v>
      </c>
      <c r="Y31" s="7" t="str">
        <f t="shared" si="1"/>
        <v>39 thn</v>
      </c>
      <c r="Z31" s="13">
        <v>60</v>
      </c>
      <c r="AA31" s="14">
        <f t="shared" si="2"/>
        <v>51288</v>
      </c>
      <c r="AJ31" s="4" t="s">
        <v>89</v>
      </c>
    </row>
    <row r="32" spans="1:36" ht="12.9" customHeight="1" outlineLevel="1" x14ac:dyDescent="0.3">
      <c r="A32" s="9">
        <v>23</v>
      </c>
      <c r="C32" s="10" t="s">
        <v>289</v>
      </c>
      <c r="D32" s="10" t="s">
        <v>290</v>
      </c>
      <c r="E32" s="7" t="s">
        <v>291</v>
      </c>
      <c r="F32" s="10" t="s">
        <v>292</v>
      </c>
      <c r="G32" s="7" t="s">
        <v>43</v>
      </c>
      <c r="H32" s="8">
        <v>42644</v>
      </c>
      <c r="I32" s="10" t="s">
        <v>277</v>
      </c>
      <c r="J32" s="10" t="s">
        <v>293</v>
      </c>
      <c r="K32" s="14">
        <v>42186</v>
      </c>
      <c r="L32" s="10" t="s">
        <v>28</v>
      </c>
      <c r="M32" s="7" t="s">
        <v>29</v>
      </c>
      <c r="N32" s="10" t="s">
        <v>294</v>
      </c>
      <c r="O32" s="7" t="s">
        <v>119</v>
      </c>
      <c r="P32" s="10" t="s">
        <v>88</v>
      </c>
      <c r="Q32" s="7" t="s">
        <v>295</v>
      </c>
      <c r="R32" s="7" t="s">
        <v>33</v>
      </c>
      <c r="S32" s="7" t="s">
        <v>34</v>
      </c>
      <c r="T32" s="7" t="s">
        <v>35</v>
      </c>
      <c r="U32" s="7" t="s">
        <v>296</v>
      </c>
      <c r="V32" s="7" t="s">
        <v>37</v>
      </c>
      <c r="X32" s="7" t="str">
        <f t="shared" ca="1" si="0"/>
        <v xml:space="preserve">41 thn, 2 bln </v>
      </c>
      <c r="Y32" s="7" t="str">
        <f t="shared" si="1"/>
        <v>40 thn</v>
      </c>
      <c r="Z32" s="13">
        <v>60</v>
      </c>
      <c r="AA32" s="14">
        <f t="shared" si="2"/>
        <v>50922</v>
      </c>
      <c r="AB32" s="10" t="s">
        <v>297</v>
      </c>
      <c r="AC32" s="7" t="s">
        <v>298</v>
      </c>
      <c r="AJ32" s="4" t="s">
        <v>89</v>
      </c>
    </row>
    <row r="33" spans="1:36" ht="12.9" customHeight="1" outlineLevel="1" x14ac:dyDescent="0.3">
      <c r="A33" s="9">
        <v>24</v>
      </c>
      <c r="C33" s="10" t="s">
        <v>299</v>
      </c>
      <c r="D33" s="10" t="s">
        <v>41</v>
      </c>
      <c r="E33" s="7" t="s">
        <v>300</v>
      </c>
      <c r="F33" s="10" t="s">
        <v>292</v>
      </c>
      <c r="G33" s="19" t="s">
        <v>79</v>
      </c>
      <c r="H33" s="20">
        <v>43556</v>
      </c>
      <c r="I33" s="10" t="s">
        <v>80</v>
      </c>
      <c r="J33" s="10" t="s">
        <v>301</v>
      </c>
      <c r="K33" s="14">
        <v>42705</v>
      </c>
      <c r="L33" s="10" t="s">
        <v>28</v>
      </c>
      <c r="M33" s="7" t="s">
        <v>29</v>
      </c>
      <c r="N33" s="10" t="s">
        <v>302</v>
      </c>
      <c r="O33" s="7">
        <v>2003</v>
      </c>
      <c r="P33" s="10" t="s">
        <v>303</v>
      </c>
      <c r="Q33" s="12" t="s">
        <v>304</v>
      </c>
      <c r="R33" s="7" t="s">
        <v>50</v>
      </c>
      <c r="S33" s="7" t="s">
        <v>34</v>
      </c>
      <c r="T33" s="7" t="s">
        <v>35</v>
      </c>
      <c r="V33" s="7" t="s">
        <v>37</v>
      </c>
      <c r="X33" s="7" t="str">
        <f t="shared" ca="1" si="0"/>
        <v xml:space="preserve">40 thn, 3 bln </v>
      </c>
      <c r="Y33" s="7" t="str">
        <f t="shared" si="1"/>
        <v>39 thn</v>
      </c>
      <c r="Z33" s="13">
        <v>60</v>
      </c>
      <c r="AA33" s="14">
        <f t="shared" si="2"/>
        <v>51257</v>
      </c>
      <c r="AB33" s="10"/>
      <c r="AJ33" s="4" t="s">
        <v>89</v>
      </c>
    </row>
    <row r="34" spans="1:36" ht="12.9" customHeight="1" outlineLevel="1" x14ac:dyDescent="0.3">
      <c r="A34" s="9">
        <v>25</v>
      </c>
      <c r="C34" s="10" t="s">
        <v>305</v>
      </c>
      <c r="D34" s="10" t="s">
        <v>41</v>
      </c>
      <c r="E34" s="7" t="s">
        <v>306</v>
      </c>
      <c r="F34" s="10" t="s">
        <v>292</v>
      </c>
      <c r="G34" s="7" t="s">
        <v>43</v>
      </c>
      <c r="H34" s="8">
        <v>42644</v>
      </c>
      <c r="I34" s="10" t="s">
        <v>277</v>
      </c>
      <c r="J34" s="10" t="s">
        <v>307</v>
      </c>
      <c r="K34" s="8">
        <v>42156</v>
      </c>
      <c r="L34" s="10" t="s">
        <v>28</v>
      </c>
      <c r="M34" s="7" t="s">
        <v>29</v>
      </c>
      <c r="N34" s="10" t="s">
        <v>308</v>
      </c>
      <c r="O34" s="7" t="s">
        <v>47</v>
      </c>
      <c r="P34" s="10" t="s">
        <v>309</v>
      </c>
      <c r="Q34" s="7" t="s">
        <v>310</v>
      </c>
      <c r="R34" s="7" t="s">
        <v>50</v>
      </c>
      <c r="S34" s="7" t="s">
        <v>34</v>
      </c>
      <c r="T34" s="7" t="s">
        <v>311</v>
      </c>
      <c r="V34" s="7" t="s">
        <v>37</v>
      </c>
      <c r="X34" s="7" t="str">
        <f t="shared" ca="1" si="0"/>
        <v xml:space="preserve">35 thn, 6 bln </v>
      </c>
      <c r="Y34" s="7" t="str">
        <f t="shared" si="1"/>
        <v>34 thn</v>
      </c>
      <c r="Z34" s="13">
        <v>60</v>
      </c>
      <c r="AA34" s="14">
        <f t="shared" si="2"/>
        <v>52994</v>
      </c>
      <c r="AB34" s="10" t="s">
        <v>312</v>
      </c>
      <c r="AC34" s="7" t="s">
        <v>313</v>
      </c>
      <c r="AJ34" s="4" t="s">
        <v>89</v>
      </c>
    </row>
    <row r="35" spans="1:36" ht="12.9" customHeight="1" outlineLevel="1" x14ac:dyDescent="0.3">
      <c r="A35" s="9">
        <v>26</v>
      </c>
      <c r="C35" s="10" t="s">
        <v>314</v>
      </c>
      <c r="D35" s="10" t="s">
        <v>41</v>
      </c>
      <c r="E35" s="7" t="s">
        <v>315</v>
      </c>
      <c r="F35" s="10" t="s">
        <v>276</v>
      </c>
      <c r="G35" s="7" t="s">
        <v>43</v>
      </c>
      <c r="H35" s="14">
        <v>43374</v>
      </c>
      <c r="I35" s="10" t="s">
        <v>277</v>
      </c>
      <c r="J35" s="10" t="s">
        <v>316</v>
      </c>
      <c r="K35" s="8">
        <v>43101</v>
      </c>
      <c r="L35" s="10" t="s">
        <v>28</v>
      </c>
      <c r="M35" s="7" t="s">
        <v>29</v>
      </c>
      <c r="N35" s="10" t="s">
        <v>317</v>
      </c>
      <c r="O35" s="7" t="s">
        <v>318</v>
      </c>
      <c r="P35" s="10" t="s">
        <v>319</v>
      </c>
      <c r="Q35" s="7" t="s">
        <v>320</v>
      </c>
      <c r="R35" s="7" t="s">
        <v>33</v>
      </c>
      <c r="V35" s="7" t="s">
        <v>37</v>
      </c>
      <c r="X35" s="7" t="str">
        <f t="shared" ca="1" si="0"/>
        <v xml:space="preserve">36 thn, 6 bln </v>
      </c>
      <c r="Y35" s="7" t="str">
        <f t="shared" si="1"/>
        <v>35 thn</v>
      </c>
      <c r="Z35" s="13">
        <v>60</v>
      </c>
      <c r="AA35" s="14">
        <f t="shared" si="2"/>
        <v>52597</v>
      </c>
      <c r="AH35" s="8">
        <v>43101</v>
      </c>
      <c r="AJ35" s="4" t="s">
        <v>89</v>
      </c>
    </row>
    <row r="36" spans="1:36" ht="12.9" customHeight="1" outlineLevel="1" x14ac:dyDescent="0.3">
      <c r="A36" s="9">
        <v>27</v>
      </c>
      <c r="C36" s="10" t="s">
        <v>321</v>
      </c>
      <c r="D36" s="10" t="s">
        <v>41</v>
      </c>
      <c r="E36" s="7" t="s">
        <v>322</v>
      </c>
      <c r="F36" s="10" t="s">
        <v>276</v>
      </c>
      <c r="G36" s="7" t="s">
        <v>43</v>
      </c>
      <c r="H36" s="14">
        <v>42461</v>
      </c>
      <c r="I36" s="10" t="s">
        <v>277</v>
      </c>
      <c r="J36" s="10" t="s">
        <v>323</v>
      </c>
      <c r="K36" s="8">
        <v>43101</v>
      </c>
      <c r="L36" s="10" t="s">
        <v>28</v>
      </c>
      <c r="M36" s="7" t="s">
        <v>29</v>
      </c>
      <c r="N36" s="10" t="s">
        <v>324</v>
      </c>
      <c r="O36" s="7" t="s">
        <v>325</v>
      </c>
      <c r="P36" s="10" t="s">
        <v>326</v>
      </c>
      <c r="Q36" s="7" t="s">
        <v>327</v>
      </c>
      <c r="R36" s="7" t="s">
        <v>33</v>
      </c>
      <c r="S36" s="7" t="s">
        <v>34</v>
      </c>
      <c r="T36" s="7" t="s">
        <v>311</v>
      </c>
      <c r="V36" s="7" t="s">
        <v>37</v>
      </c>
      <c r="X36" s="7" t="str">
        <f t="shared" ca="1" si="0"/>
        <v xml:space="preserve">33 thn, 11 bln </v>
      </c>
      <c r="Y36" s="7" t="str">
        <f t="shared" si="1"/>
        <v>33 thn</v>
      </c>
      <c r="Z36" s="13">
        <v>60</v>
      </c>
      <c r="AA36" s="14">
        <f t="shared" si="2"/>
        <v>53540</v>
      </c>
      <c r="AB36" s="10" t="s">
        <v>328</v>
      </c>
      <c r="AC36" s="7" t="s">
        <v>329</v>
      </c>
      <c r="AH36" s="21">
        <v>43466</v>
      </c>
      <c r="AJ36" s="4" t="s">
        <v>89</v>
      </c>
    </row>
    <row r="37" spans="1:36" ht="12.9" customHeight="1" outlineLevel="1" x14ac:dyDescent="0.3">
      <c r="A37" s="9">
        <v>28</v>
      </c>
      <c r="B37" s="6"/>
      <c r="C37" s="6" t="s">
        <v>330</v>
      </c>
      <c r="D37" s="6" t="s">
        <v>290</v>
      </c>
      <c r="E37" s="7" t="s">
        <v>331</v>
      </c>
      <c r="F37" s="6" t="s">
        <v>332</v>
      </c>
      <c r="G37" s="19" t="s">
        <v>333</v>
      </c>
      <c r="H37" s="20">
        <v>43556</v>
      </c>
      <c r="I37" s="6" t="s">
        <v>334</v>
      </c>
      <c r="J37" s="6" t="s">
        <v>335</v>
      </c>
      <c r="K37" s="7" t="s">
        <v>336</v>
      </c>
      <c r="L37" s="6" t="s">
        <v>28</v>
      </c>
      <c r="M37" s="7" t="s">
        <v>29</v>
      </c>
      <c r="N37" s="6" t="s">
        <v>337</v>
      </c>
      <c r="O37" s="7" t="s">
        <v>168</v>
      </c>
      <c r="P37" s="6" t="s">
        <v>59</v>
      </c>
      <c r="Q37" s="6" t="s">
        <v>338</v>
      </c>
      <c r="R37" s="7" t="s">
        <v>50</v>
      </c>
      <c r="S37" s="7" t="s">
        <v>34</v>
      </c>
      <c r="T37" s="7" t="s">
        <v>35</v>
      </c>
      <c r="V37" s="7" t="s">
        <v>37</v>
      </c>
      <c r="X37" s="7" t="str">
        <f t="shared" ca="1" si="0"/>
        <v xml:space="preserve">39 thn, 10 bln </v>
      </c>
      <c r="Y37" s="7" t="str">
        <f t="shared" si="1"/>
        <v>39 thn</v>
      </c>
      <c r="Z37" s="13">
        <v>60</v>
      </c>
      <c r="AA37" s="14">
        <f t="shared" si="2"/>
        <v>51410</v>
      </c>
      <c r="AB37" s="6" t="s">
        <v>339</v>
      </c>
      <c r="AC37" s="6" t="s">
        <v>340</v>
      </c>
      <c r="AJ37" s="4" t="s">
        <v>89</v>
      </c>
    </row>
    <row r="38" spans="1:36" ht="12.9" customHeight="1" outlineLevel="1" x14ac:dyDescent="0.3">
      <c r="A38" s="9">
        <v>29</v>
      </c>
      <c r="B38" s="6"/>
      <c r="C38" s="6" t="s">
        <v>341</v>
      </c>
      <c r="D38" s="6" t="s">
        <v>145</v>
      </c>
      <c r="E38" s="7" t="s">
        <v>342</v>
      </c>
      <c r="F38" s="6" t="s">
        <v>332</v>
      </c>
      <c r="G38" s="7" t="s">
        <v>343</v>
      </c>
      <c r="H38" s="15">
        <v>41852</v>
      </c>
      <c r="I38" s="6" t="s">
        <v>344</v>
      </c>
      <c r="J38" s="6" t="s">
        <v>345</v>
      </c>
      <c r="K38" s="7" t="s">
        <v>336</v>
      </c>
      <c r="L38" s="6" t="s">
        <v>28</v>
      </c>
      <c r="M38" s="7" t="s">
        <v>29</v>
      </c>
      <c r="N38" s="6" t="s">
        <v>346</v>
      </c>
      <c r="O38" s="7" t="s">
        <v>119</v>
      </c>
      <c r="P38" s="6" t="s">
        <v>98</v>
      </c>
      <c r="Q38" s="6" t="s">
        <v>347</v>
      </c>
      <c r="R38" s="7" t="s">
        <v>33</v>
      </c>
      <c r="S38" s="7" t="s">
        <v>34</v>
      </c>
      <c r="T38" s="7" t="s">
        <v>35</v>
      </c>
      <c r="V38" s="7" t="s">
        <v>37</v>
      </c>
      <c r="X38" s="7" t="str">
        <f t="shared" ca="1" si="0"/>
        <v xml:space="preserve">40 thn, 9 bln </v>
      </c>
      <c r="Y38" s="7" t="str">
        <f t="shared" si="1"/>
        <v>40 thn</v>
      </c>
      <c r="Z38" s="13">
        <v>60</v>
      </c>
      <c r="AA38" s="14">
        <f t="shared" si="2"/>
        <v>51075</v>
      </c>
      <c r="AB38" s="6" t="s">
        <v>348</v>
      </c>
      <c r="AC38" s="6" t="s">
        <v>349</v>
      </c>
      <c r="AJ38" s="4" t="s">
        <v>89</v>
      </c>
    </row>
    <row r="39" spans="1:36" ht="12.9" customHeight="1" outlineLevel="1" x14ac:dyDescent="0.3">
      <c r="A39" s="9">
        <v>30</v>
      </c>
      <c r="C39" s="10" t="s">
        <v>350</v>
      </c>
      <c r="D39" s="10" t="s">
        <v>41</v>
      </c>
      <c r="E39" s="7" t="s">
        <v>351</v>
      </c>
      <c r="F39" s="6" t="s">
        <v>332</v>
      </c>
      <c r="G39" s="19" t="s">
        <v>333</v>
      </c>
      <c r="H39" s="20">
        <v>43556</v>
      </c>
      <c r="I39" s="6" t="s">
        <v>334</v>
      </c>
      <c r="J39" s="10" t="s">
        <v>155</v>
      </c>
      <c r="K39" s="7" t="s">
        <v>82</v>
      </c>
      <c r="L39" s="10" t="s">
        <v>28</v>
      </c>
      <c r="M39" s="7" t="s">
        <v>29</v>
      </c>
      <c r="N39" s="10" t="s">
        <v>57</v>
      </c>
      <c r="O39" s="7">
        <v>2014</v>
      </c>
      <c r="P39" s="10" t="s">
        <v>88</v>
      </c>
      <c r="Q39" s="7" t="s">
        <v>352</v>
      </c>
      <c r="R39" s="7" t="s">
        <v>50</v>
      </c>
      <c r="U39" s="7" t="s">
        <v>353</v>
      </c>
      <c r="V39" s="7" t="s">
        <v>37</v>
      </c>
      <c r="X39" s="7" t="str">
        <f t="shared" ca="1" si="0"/>
        <v xml:space="preserve">45 thn, 0 bln </v>
      </c>
      <c r="Y39" s="7" t="str">
        <f t="shared" si="1"/>
        <v>44 thn</v>
      </c>
      <c r="Z39" s="13">
        <v>60</v>
      </c>
      <c r="AA39" s="14">
        <f t="shared" si="2"/>
        <v>49491</v>
      </c>
      <c r="AJ39" s="4" t="s">
        <v>89</v>
      </c>
    </row>
    <row r="40" spans="1:36" ht="12.9" customHeight="1" outlineLevel="1" x14ac:dyDescent="0.3">
      <c r="A40" s="9">
        <v>31</v>
      </c>
      <c r="B40" s="6"/>
      <c r="C40" s="6" t="s">
        <v>354</v>
      </c>
      <c r="D40" s="6" t="s">
        <v>355</v>
      </c>
      <c r="E40" s="7" t="s">
        <v>356</v>
      </c>
      <c r="F40" s="6" t="s">
        <v>357</v>
      </c>
      <c r="G40" s="7" t="s">
        <v>358</v>
      </c>
      <c r="H40" s="15">
        <v>43374</v>
      </c>
      <c r="I40" s="6" t="s">
        <v>359</v>
      </c>
      <c r="J40" s="6" t="s">
        <v>360</v>
      </c>
      <c r="K40" s="7" t="s">
        <v>336</v>
      </c>
      <c r="L40" s="6" t="s">
        <v>28</v>
      </c>
      <c r="M40" s="7" t="s">
        <v>361</v>
      </c>
      <c r="N40" s="6" t="s">
        <v>362</v>
      </c>
      <c r="O40" s="7" t="s">
        <v>47</v>
      </c>
      <c r="P40" s="6" t="s">
        <v>98</v>
      </c>
      <c r="Q40" s="6" t="s">
        <v>363</v>
      </c>
      <c r="R40" s="7" t="s">
        <v>50</v>
      </c>
      <c r="S40" s="7" t="s">
        <v>34</v>
      </c>
      <c r="T40" s="7" t="s">
        <v>35</v>
      </c>
      <c r="V40" s="7" t="s">
        <v>37</v>
      </c>
      <c r="X40" s="7" t="str">
        <f t="shared" ca="1" si="0"/>
        <v xml:space="preserve">45 thn, 4 bln </v>
      </c>
      <c r="Y40" s="7" t="str">
        <f t="shared" si="1"/>
        <v>44 thn</v>
      </c>
      <c r="Z40" s="13">
        <v>60</v>
      </c>
      <c r="AA40" s="14">
        <f t="shared" si="2"/>
        <v>49400</v>
      </c>
      <c r="AB40" s="6" t="s">
        <v>364</v>
      </c>
      <c r="AC40" s="6"/>
      <c r="AJ40" s="4" t="s">
        <v>89</v>
      </c>
    </row>
    <row r="41" spans="1:36" ht="12.9" customHeight="1" outlineLevel="1" x14ac:dyDescent="0.3">
      <c r="A41" s="6"/>
      <c r="C41" s="10"/>
      <c r="D41" s="10"/>
      <c r="F41" s="10"/>
      <c r="H41" s="15"/>
      <c r="I41" s="10"/>
      <c r="J41" s="10"/>
      <c r="L41" s="10"/>
      <c r="M41" s="7"/>
      <c r="N41" s="10"/>
      <c r="P41" s="10"/>
      <c r="Z41" s="13"/>
      <c r="AA41" s="14"/>
      <c r="AB41" s="10"/>
    </row>
    <row r="42" spans="1:36" ht="12.9" customHeight="1" outlineLevel="1" x14ac:dyDescent="0.25">
      <c r="B42" s="6"/>
      <c r="M42" s="7"/>
      <c r="Q42" s="6"/>
      <c r="AC42" s="6"/>
    </row>
    <row r="43" spans="1:36" ht="12.9" customHeight="1" x14ac:dyDescent="0.25">
      <c r="A43" s="4" t="s">
        <v>365</v>
      </c>
      <c r="M43" s="7"/>
    </row>
    <row r="44" spans="1:36" ht="12.9" customHeight="1" outlineLevel="1" x14ac:dyDescent="0.3">
      <c r="A44" s="9">
        <v>32</v>
      </c>
      <c r="C44" s="10" t="s">
        <v>366</v>
      </c>
      <c r="D44" s="10" t="s">
        <v>41</v>
      </c>
      <c r="E44" s="7" t="s">
        <v>367</v>
      </c>
      <c r="F44" s="10" t="s">
        <v>92</v>
      </c>
      <c r="G44" s="19" t="s">
        <v>93</v>
      </c>
      <c r="H44" s="20">
        <v>43556</v>
      </c>
      <c r="I44" s="10" t="s">
        <v>94</v>
      </c>
      <c r="J44" s="10" t="s">
        <v>95</v>
      </c>
      <c r="K44" s="14">
        <v>42104</v>
      </c>
      <c r="L44" s="10" t="s">
        <v>28</v>
      </c>
      <c r="M44" s="7" t="s">
        <v>29</v>
      </c>
      <c r="N44" s="10" t="s">
        <v>167</v>
      </c>
      <c r="O44" s="7" t="s">
        <v>368</v>
      </c>
      <c r="P44" s="10" t="s">
        <v>88</v>
      </c>
      <c r="Q44" s="7" t="s">
        <v>369</v>
      </c>
      <c r="R44" s="7" t="s">
        <v>33</v>
      </c>
      <c r="S44" s="7" t="s">
        <v>34</v>
      </c>
      <c r="T44" s="7" t="s">
        <v>35</v>
      </c>
      <c r="U44" s="7" t="s">
        <v>370</v>
      </c>
      <c r="V44" s="7" t="s">
        <v>37</v>
      </c>
      <c r="W44" s="7" t="s">
        <v>371</v>
      </c>
      <c r="X44" s="7" t="str">
        <f ca="1">DATEDIF(Q44,NOW( ),"y") &amp; " thn, " &amp; DATEDIF(Q44,NOW( ),"ym") &amp; " bln "</f>
        <v xml:space="preserve">53 thn, 8 bln </v>
      </c>
      <c r="Y44" s="7" t="str">
        <f t="shared" ref="Y44:Y67" si="3">DATEDIF(Q44,($Y$2),"y") &amp; " thn"</f>
        <v>52 thn</v>
      </c>
      <c r="Z44" s="13">
        <v>60</v>
      </c>
      <c r="AA44" s="14">
        <f>DATE(YEAR(Q44)+Z44,MONTH(Q44)+1,1)</f>
        <v>46357</v>
      </c>
      <c r="AB44" s="10" t="s">
        <v>372</v>
      </c>
      <c r="AC44" s="7" t="s">
        <v>373</v>
      </c>
      <c r="AJ44" s="4" t="s">
        <v>365</v>
      </c>
    </row>
    <row r="45" spans="1:36" ht="12.9" customHeight="1" outlineLevel="1" x14ac:dyDescent="0.3">
      <c r="A45" s="9">
        <v>33</v>
      </c>
      <c r="C45" s="10"/>
      <c r="F45" s="10"/>
      <c r="H45" s="15"/>
      <c r="I45" s="10"/>
      <c r="J45" s="10" t="s">
        <v>106</v>
      </c>
      <c r="L45" s="10"/>
      <c r="M45" s="7"/>
      <c r="N45" s="10"/>
      <c r="P45" s="10"/>
      <c r="Z45" s="13"/>
      <c r="AA45" s="14"/>
      <c r="AB45" s="10"/>
      <c r="AJ45" s="4" t="s">
        <v>365</v>
      </c>
    </row>
    <row r="46" spans="1:36" ht="12.9" customHeight="1" outlineLevel="1" x14ac:dyDescent="0.3">
      <c r="A46" s="9">
        <v>34</v>
      </c>
      <c r="C46" s="10" t="s">
        <v>374</v>
      </c>
      <c r="D46" s="10" t="s">
        <v>76</v>
      </c>
      <c r="E46" s="7" t="s">
        <v>375</v>
      </c>
      <c r="F46" s="10" t="s">
        <v>23</v>
      </c>
      <c r="G46" s="7" t="s">
        <v>24</v>
      </c>
      <c r="H46" s="15">
        <v>39173</v>
      </c>
      <c r="I46" s="10" t="s">
        <v>25</v>
      </c>
      <c r="J46" s="10" t="s">
        <v>269</v>
      </c>
      <c r="K46" s="7" t="s">
        <v>376</v>
      </c>
      <c r="L46" s="10" t="s">
        <v>28</v>
      </c>
      <c r="M46" s="7" t="s">
        <v>29</v>
      </c>
      <c r="N46" s="10" t="s">
        <v>83</v>
      </c>
      <c r="O46" s="7" t="s">
        <v>192</v>
      </c>
      <c r="P46" s="10" t="s">
        <v>280</v>
      </c>
      <c r="Q46" s="7" t="s">
        <v>377</v>
      </c>
      <c r="R46" s="7" t="s">
        <v>50</v>
      </c>
      <c r="S46" s="7" t="s">
        <v>34</v>
      </c>
      <c r="T46" s="7" t="s">
        <v>35</v>
      </c>
      <c r="U46" s="7" t="s">
        <v>378</v>
      </c>
      <c r="V46" s="7" t="s">
        <v>37</v>
      </c>
      <c r="W46" s="7" t="s">
        <v>379</v>
      </c>
      <c r="X46" s="7" t="str">
        <f t="shared" ref="X46:X69" ca="1" si="4">DATEDIF(Q46,NOW( ),"y") &amp; " thn, " &amp; DATEDIF(Q46,NOW( ),"ym") &amp; " bln "</f>
        <v xml:space="preserve">59 thn, 4 bln </v>
      </c>
      <c r="Y46" s="7" t="str">
        <f t="shared" si="3"/>
        <v>58 thn</v>
      </c>
      <c r="Z46" s="13">
        <v>60</v>
      </c>
      <c r="AA46" s="14">
        <f t="shared" ref="AA46:AA67" si="5">DATE(YEAR(Q46)+Z46,MONTH(Q46)+1,1)</f>
        <v>44287</v>
      </c>
      <c r="AB46" s="10" t="s">
        <v>380</v>
      </c>
      <c r="AC46" s="7" t="s">
        <v>381</v>
      </c>
      <c r="AJ46" s="4" t="s">
        <v>365</v>
      </c>
    </row>
    <row r="47" spans="1:36" ht="12.9" customHeight="1" outlineLevel="1" x14ac:dyDescent="0.3">
      <c r="A47" s="9">
        <v>35</v>
      </c>
      <c r="B47" s="5" t="s">
        <v>382</v>
      </c>
      <c r="C47" s="10" t="s">
        <v>383</v>
      </c>
      <c r="E47" s="7" t="s">
        <v>384</v>
      </c>
      <c r="F47" s="10" t="s">
        <v>23</v>
      </c>
      <c r="G47" s="7" t="s">
        <v>24</v>
      </c>
      <c r="H47" s="15">
        <v>39173</v>
      </c>
      <c r="I47" s="10" t="s">
        <v>25</v>
      </c>
      <c r="J47" s="10" t="s">
        <v>189</v>
      </c>
      <c r="K47" s="7" t="s">
        <v>376</v>
      </c>
      <c r="L47" s="10" t="s">
        <v>28</v>
      </c>
      <c r="M47" s="7" t="s">
        <v>29</v>
      </c>
      <c r="N47" s="10" t="s">
        <v>191</v>
      </c>
      <c r="O47" s="7" t="s">
        <v>385</v>
      </c>
      <c r="P47" s="10" t="s">
        <v>98</v>
      </c>
      <c r="Q47" s="7" t="s">
        <v>386</v>
      </c>
      <c r="R47" s="7" t="s">
        <v>33</v>
      </c>
      <c r="S47" s="7" t="s">
        <v>34</v>
      </c>
      <c r="T47" s="7" t="s">
        <v>35</v>
      </c>
      <c r="U47" s="7" t="s">
        <v>387</v>
      </c>
      <c r="V47" s="7" t="s">
        <v>37</v>
      </c>
      <c r="W47" s="7" t="s">
        <v>388</v>
      </c>
      <c r="X47" s="7" t="str">
        <f t="shared" ca="1" si="4"/>
        <v xml:space="preserve">55 thn, 2 bln </v>
      </c>
      <c r="Y47" s="7" t="str">
        <f t="shared" si="3"/>
        <v>54 thn</v>
      </c>
      <c r="Z47" s="13">
        <v>60</v>
      </c>
      <c r="AA47" s="14">
        <f t="shared" si="5"/>
        <v>45809</v>
      </c>
      <c r="AB47" s="10" t="s">
        <v>389</v>
      </c>
      <c r="AC47" s="7" t="s">
        <v>390</v>
      </c>
      <c r="AJ47" s="4" t="s">
        <v>365</v>
      </c>
    </row>
    <row r="48" spans="1:36" ht="12.9" customHeight="1" outlineLevel="1" x14ac:dyDescent="0.3">
      <c r="A48" s="9">
        <v>36</v>
      </c>
      <c r="C48" s="10" t="s">
        <v>391</v>
      </c>
      <c r="D48" s="10" t="s">
        <v>41</v>
      </c>
      <c r="E48" s="7" t="s">
        <v>392</v>
      </c>
      <c r="F48" s="10" t="s">
        <v>23</v>
      </c>
      <c r="G48" s="7" t="s">
        <v>24</v>
      </c>
      <c r="H48" s="15">
        <v>40269</v>
      </c>
      <c r="I48" s="10" t="s">
        <v>25</v>
      </c>
      <c r="J48" s="10" t="s">
        <v>138</v>
      </c>
      <c r="K48" s="7" t="s">
        <v>376</v>
      </c>
      <c r="L48" s="10" t="s">
        <v>28</v>
      </c>
      <c r="M48" s="7" t="s">
        <v>29</v>
      </c>
      <c r="N48" s="10" t="s">
        <v>68</v>
      </c>
      <c r="O48" s="7" t="s">
        <v>393</v>
      </c>
      <c r="P48" s="10" t="s">
        <v>394</v>
      </c>
      <c r="Q48" s="7" t="s">
        <v>395</v>
      </c>
      <c r="R48" s="7" t="s">
        <v>50</v>
      </c>
      <c r="S48" s="7" t="s">
        <v>34</v>
      </c>
      <c r="T48" s="7" t="s">
        <v>35</v>
      </c>
      <c r="U48" s="7" t="s">
        <v>396</v>
      </c>
      <c r="V48" s="7" t="s">
        <v>37</v>
      </c>
      <c r="W48" s="7" t="s">
        <v>397</v>
      </c>
      <c r="X48" s="7" t="str">
        <f t="shared" ca="1" si="4"/>
        <v xml:space="preserve">48 thn, 5 bln </v>
      </c>
      <c r="Y48" s="7" t="str">
        <f t="shared" si="3"/>
        <v>47 thn</v>
      </c>
      <c r="Z48" s="13">
        <v>60</v>
      </c>
      <c r="AA48" s="14">
        <f t="shared" si="5"/>
        <v>48274</v>
      </c>
      <c r="AB48" s="10" t="s">
        <v>398</v>
      </c>
      <c r="AC48" s="7" t="s">
        <v>399</v>
      </c>
      <c r="AJ48" s="4" t="s">
        <v>365</v>
      </c>
    </row>
    <row r="49" spans="1:36" ht="12.9" customHeight="1" outlineLevel="1" x14ac:dyDescent="0.3">
      <c r="A49" s="9">
        <v>37</v>
      </c>
      <c r="C49" s="10" t="s">
        <v>400</v>
      </c>
      <c r="D49" s="10" t="s">
        <v>401</v>
      </c>
      <c r="E49" s="7" t="s">
        <v>402</v>
      </c>
      <c r="F49" s="10" t="s">
        <v>23</v>
      </c>
      <c r="G49" s="7" t="s">
        <v>24</v>
      </c>
      <c r="H49" s="15">
        <v>38261</v>
      </c>
      <c r="I49" s="10" t="s">
        <v>25</v>
      </c>
      <c r="J49" s="10" t="s">
        <v>165</v>
      </c>
      <c r="K49" s="7" t="s">
        <v>403</v>
      </c>
      <c r="L49" s="10" t="s">
        <v>28</v>
      </c>
      <c r="M49" s="7" t="s">
        <v>404</v>
      </c>
      <c r="N49" s="10" t="s">
        <v>405</v>
      </c>
      <c r="O49" s="7" t="s">
        <v>406</v>
      </c>
      <c r="P49" s="10" t="s">
        <v>98</v>
      </c>
      <c r="Q49" s="7" t="s">
        <v>407</v>
      </c>
      <c r="R49" s="7" t="s">
        <v>50</v>
      </c>
      <c r="S49" s="7" t="s">
        <v>34</v>
      </c>
      <c r="T49" s="7" t="s">
        <v>35</v>
      </c>
      <c r="U49" s="7" t="s">
        <v>408</v>
      </c>
      <c r="V49" s="7" t="s">
        <v>37</v>
      </c>
      <c r="W49" s="7" t="s">
        <v>409</v>
      </c>
      <c r="X49" s="7" t="str">
        <f t="shared" ca="1" si="4"/>
        <v xml:space="preserve">56 thn, 2 bln </v>
      </c>
      <c r="Y49" s="7" t="str">
        <f t="shared" si="3"/>
        <v>55 thn</v>
      </c>
      <c r="Z49" s="13">
        <v>60</v>
      </c>
      <c r="AA49" s="14">
        <f t="shared" si="5"/>
        <v>45413</v>
      </c>
      <c r="AB49" s="10" t="s">
        <v>410</v>
      </c>
      <c r="AC49" s="7" t="s">
        <v>411</v>
      </c>
      <c r="AJ49" s="4" t="s">
        <v>365</v>
      </c>
    </row>
    <row r="50" spans="1:36" ht="12.9" customHeight="1" outlineLevel="1" x14ac:dyDescent="0.3">
      <c r="A50" s="9">
        <v>38</v>
      </c>
      <c r="B50" s="6"/>
      <c r="C50" s="10" t="s">
        <v>412</v>
      </c>
      <c r="D50" s="10" t="s">
        <v>41</v>
      </c>
      <c r="E50" s="7" t="s">
        <v>413</v>
      </c>
      <c r="F50" s="10" t="s">
        <v>23</v>
      </c>
      <c r="G50" s="7" t="s">
        <v>24</v>
      </c>
      <c r="H50" s="15">
        <v>38626</v>
      </c>
      <c r="I50" s="10" t="s">
        <v>25</v>
      </c>
      <c r="J50" s="10" t="s">
        <v>116</v>
      </c>
      <c r="K50" s="7" t="s">
        <v>210</v>
      </c>
      <c r="L50" s="10" t="s">
        <v>28</v>
      </c>
      <c r="M50" s="7" t="s">
        <v>29</v>
      </c>
      <c r="N50" s="10" t="s">
        <v>118</v>
      </c>
      <c r="O50" s="7" t="s">
        <v>168</v>
      </c>
      <c r="P50" s="10" t="s">
        <v>414</v>
      </c>
      <c r="Q50" s="7" t="s">
        <v>415</v>
      </c>
      <c r="R50" s="7" t="s">
        <v>33</v>
      </c>
      <c r="S50" s="7" t="s">
        <v>34</v>
      </c>
      <c r="T50" s="7" t="s">
        <v>35</v>
      </c>
      <c r="U50" s="7" t="s">
        <v>416</v>
      </c>
      <c r="V50" s="7" t="s">
        <v>37</v>
      </c>
      <c r="W50" s="7" t="s">
        <v>417</v>
      </c>
      <c r="X50" s="7" t="str">
        <f t="shared" ca="1" si="4"/>
        <v xml:space="preserve">60 thn, 0 bln </v>
      </c>
      <c r="Y50" s="7" t="str">
        <f t="shared" si="3"/>
        <v>59 thn</v>
      </c>
      <c r="Z50" s="13">
        <v>60</v>
      </c>
      <c r="AA50" s="14">
        <f t="shared" si="5"/>
        <v>44044</v>
      </c>
      <c r="AB50" s="10" t="s">
        <v>418</v>
      </c>
      <c r="AC50" s="7" t="s">
        <v>419</v>
      </c>
      <c r="AJ50" s="4" t="s">
        <v>365</v>
      </c>
    </row>
    <row r="51" spans="1:36" ht="12.9" customHeight="1" outlineLevel="1" x14ac:dyDescent="0.3">
      <c r="A51" s="9">
        <v>39</v>
      </c>
      <c r="B51" s="6"/>
      <c r="C51" s="10" t="s">
        <v>420</v>
      </c>
      <c r="D51" s="10" t="s">
        <v>401</v>
      </c>
      <c r="E51" s="7" t="s">
        <v>421</v>
      </c>
      <c r="F51" s="10" t="s">
        <v>23</v>
      </c>
      <c r="G51" s="7" t="s">
        <v>24</v>
      </c>
      <c r="H51" s="15">
        <v>39356</v>
      </c>
      <c r="I51" s="10" t="s">
        <v>25</v>
      </c>
      <c r="J51" s="10" t="s">
        <v>226</v>
      </c>
      <c r="K51" s="7" t="s">
        <v>129</v>
      </c>
      <c r="L51" s="10" t="s">
        <v>28</v>
      </c>
      <c r="M51" s="7" t="s">
        <v>404</v>
      </c>
      <c r="N51" s="10" t="s">
        <v>227</v>
      </c>
      <c r="O51" s="7" t="s">
        <v>119</v>
      </c>
      <c r="P51" s="10" t="s">
        <v>98</v>
      </c>
      <c r="Q51" s="7" t="s">
        <v>422</v>
      </c>
      <c r="R51" s="7" t="s">
        <v>33</v>
      </c>
      <c r="S51" s="7" t="s">
        <v>34</v>
      </c>
      <c r="T51" s="7" t="s">
        <v>35</v>
      </c>
      <c r="U51" s="7" t="s">
        <v>423</v>
      </c>
      <c r="V51" s="7" t="s">
        <v>37</v>
      </c>
      <c r="W51" s="7" t="s">
        <v>424</v>
      </c>
      <c r="X51" s="7" t="str">
        <f t="shared" ca="1" si="4"/>
        <v xml:space="preserve">52 thn, 11 bln </v>
      </c>
      <c r="Y51" s="7" t="str">
        <f t="shared" si="3"/>
        <v>52 thn</v>
      </c>
      <c r="Z51" s="13">
        <v>60</v>
      </c>
      <c r="AA51" s="14">
        <f t="shared" si="5"/>
        <v>46631</v>
      </c>
      <c r="AB51" s="10" t="s">
        <v>425</v>
      </c>
      <c r="AC51" s="7" t="s">
        <v>426</v>
      </c>
      <c r="AJ51" s="4" t="s">
        <v>365</v>
      </c>
    </row>
    <row r="52" spans="1:36" ht="12.9" customHeight="1" outlineLevel="1" x14ac:dyDescent="0.3">
      <c r="A52" s="9">
        <v>40</v>
      </c>
      <c r="B52" s="6"/>
      <c r="C52" s="10" t="s">
        <v>427</v>
      </c>
      <c r="D52" s="6" t="s">
        <v>41</v>
      </c>
      <c r="E52" s="7" t="s">
        <v>428</v>
      </c>
      <c r="F52" s="10" t="s">
        <v>92</v>
      </c>
      <c r="G52" s="19" t="s">
        <v>93</v>
      </c>
      <c r="H52" s="20">
        <v>43556</v>
      </c>
      <c r="I52" s="10" t="s">
        <v>94</v>
      </c>
      <c r="J52" s="10" t="s">
        <v>429</v>
      </c>
      <c r="K52" s="7" t="s">
        <v>56</v>
      </c>
      <c r="L52" s="10" t="s">
        <v>28</v>
      </c>
      <c r="M52" s="7" t="s">
        <v>29</v>
      </c>
      <c r="N52" s="10" t="s">
        <v>430</v>
      </c>
      <c r="O52" s="7">
        <v>2010</v>
      </c>
      <c r="P52" s="10" t="s">
        <v>431</v>
      </c>
      <c r="Q52" s="7" t="s">
        <v>432</v>
      </c>
      <c r="R52" s="7" t="s">
        <v>50</v>
      </c>
      <c r="S52" s="7" t="s">
        <v>34</v>
      </c>
      <c r="T52" s="7" t="s">
        <v>35</v>
      </c>
      <c r="U52" s="7" t="s">
        <v>433</v>
      </c>
      <c r="V52" s="7" t="s">
        <v>37</v>
      </c>
      <c r="W52" s="7" t="s">
        <v>434</v>
      </c>
      <c r="X52" s="7" t="str">
        <f t="shared" ca="1" si="4"/>
        <v xml:space="preserve">55 thn, 9 bln </v>
      </c>
      <c r="Y52" s="7" t="str">
        <f t="shared" si="3"/>
        <v>55 thn</v>
      </c>
      <c r="Z52" s="13">
        <v>60</v>
      </c>
      <c r="AA52" s="14">
        <f t="shared" si="5"/>
        <v>45597</v>
      </c>
      <c r="AB52" s="10" t="s">
        <v>435</v>
      </c>
      <c r="AC52" s="7" t="s">
        <v>436</v>
      </c>
      <c r="AJ52" s="4" t="s">
        <v>365</v>
      </c>
    </row>
    <row r="53" spans="1:36" ht="12.9" customHeight="1" outlineLevel="1" x14ac:dyDescent="0.3">
      <c r="A53" s="9">
        <v>41</v>
      </c>
      <c r="B53" s="6"/>
      <c r="C53" s="10" t="s">
        <v>437</v>
      </c>
      <c r="D53" s="10" t="s">
        <v>41</v>
      </c>
      <c r="E53" s="7" t="s">
        <v>438</v>
      </c>
      <c r="F53" s="10" t="s">
        <v>23</v>
      </c>
      <c r="G53" s="7" t="s">
        <v>24</v>
      </c>
      <c r="H53" s="15">
        <v>39661</v>
      </c>
      <c r="I53" s="10" t="s">
        <v>25</v>
      </c>
      <c r="J53" s="10" t="s">
        <v>301</v>
      </c>
      <c r="K53" s="7" t="s">
        <v>210</v>
      </c>
      <c r="L53" s="10" t="s">
        <v>28</v>
      </c>
      <c r="M53" s="7" t="s">
        <v>29</v>
      </c>
      <c r="N53" s="10" t="s">
        <v>46</v>
      </c>
      <c r="O53" s="7" t="s">
        <v>108</v>
      </c>
      <c r="P53" s="10" t="s">
        <v>59</v>
      </c>
      <c r="Q53" s="7" t="s">
        <v>439</v>
      </c>
      <c r="R53" s="7" t="s">
        <v>50</v>
      </c>
      <c r="S53" s="7" t="s">
        <v>34</v>
      </c>
      <c r="T53" s="7" t="s">
        <v>35</v>
      </c>
      <c r="U53" s="7" t="s">
        <v>440</v>
      </c>
      <c r="V53" s="7" t="s">
        <v>37</v>
      </c>
      <c r="W53" s="7" t="s">
        <v>441</v>
      </c>
      <c r="X53" s="7" t="str">
        <f t="shared" ca="1" si="4"/>
        <v xml:space="preserve">58 thn, 8 bln </v>
      </c>
      <c r="Y53" s="7" t="str">
        <f t="shared" si="3"/>
        <v>57 thn</v>
      </c>
      <c r="Z53" s="13">
        <v>60</v>
      </c>
      <c r="AA53" s="14">
        <f t="shared" si="5"/>
        <v>44531</v>
      </c>
      <c r="AB53" s="10" t="s">
        <v>442</v>
      </c>
      <c r="AC53" s="7" t="s">
        <v>443</v>
      </c>
      <c r="AJ53" s="4" t="s">
        <v>365</v>
      </c>
    </row>
    <row r="54" spans="1:36" ht="12.9" customHeight="1" outlineLevel="1" x14ac:dyDescent="0.3">
      <c r="A54" s="9">
        <v>42</v>
      </c>
      <c r="B54" s="6"/>
      <c r="C54" s="10" t="s">
        <v>444</v>
      </c>
      <c r="D54" s="10" t="s">
        <v>41</v>
      </c>
      <c r="E54" s="7" t="s">
        <v>445</v>
      </c>
      <c r="F54" s="10" t="s">
        <v>23</v>
      </c>
      <c r="G54" s="7" t="s">
        <v>24</v>
      </c>
      <c r="H54" s="15">
        <v>39539</v>
      </c>
      <c r="I54" s="10" t="s">
        <v>25</v>
      </c>
      <c r="J54" s="10" t="s">
        <v>165</v>
      </c>
      <c r="K54" s="7" t="s">
        <v>210</v>
      </c>
      <c r="L54" s="10" t="s">
        <v>28</v>
      </c>
      <c r="M54" s="7" t="s">
        <v>29</v>
      </c>
      <c r="N54" s="10" t="s">
        <v>167</v>
      </c>
      <c r="O54" s="7" t="s">
        <v>192</v>
      </c>
      <c r="P54" s="10" t="s">
        <v>446</v>
      </c>
      <c r="Q54" s="7" t="s">
        <v>447</v>
      </c>
      <c r="R54" s="7" t="s">
        <v>50</v>
      </c>
      <c r="S54" s="7" t="s">
        <v>34</v>
      </c>
      <c r="T54" s="7" t="s">
        <v>35</v>
      </c>
      <c r="U54" s="7" t="s">
        <v>448</v>
      </c>
      <c r="V54" s="7" t="s">
        <v>37</v>
      </c>
      <c r="W54" s="7" t="s">
        <v>449</v>
      </c>
      <c r="X54" s="7" t="str">
        <f t="shared" ca="1" si="4"/>
        <v xml:space="preserve">58 thn, 3 bln </v>
      </c>
      <c r="Y54" s="7" t="str">
        <f t="shared" si="3"/>
        <v>57 thn</v>
      </c>
      <c r="Z54" s="13">
        <v>60</v>
      </c>
      <c r="AA54" s="14">
        <f t="shared" si="5"/>
        <v>44682</v>
      </c>
      <c r="AB54" s="10" t="s">
        <v>450</v>
      </c>
      <c r="AC54" s="7" t="s">
        <v>451</v>
      </c>
      <c r="AJ54" s="4" t="s">
        <v>365</v>
      </c>
    </row>
    <row r="55" spans="1:36" ht="12.9" customHeight="1" outlineLevel="1" x14ac:dyDescent="0.3">
      <c r="A55" s="9">
        <v>43</v>
      </c>
      <c r="B55" s="6"/>
      <c r="C55" s="10" t="s">
        <v>452</v>
      </c>
      <c r="D55" s="10" t="s">
        <v>41</v>
      </c>
      <c r="E55" s="7" t="s">
        <v>453</v>
      </c>
      <c r="F55" s="10" t="s">
        <v>78</v>
      </c>
      <c r="G55" s="7" t="s">
        <v>24</v>
      </c>
      <c r="H55" s="15">
        <v>41548</v>
      </c>
      <c r="I55" s="10" t="s">
        <v>25</v>
      </c>
      <c r="J55" s="10" t="s">
        <v>138</v>
      </c>
      <c r="K55" s="7" t="s">
        <v>376</v>
      </c>
      <c r="L55" s="10" t="s">
        <v>28</v>
      </c>
      <c r="M55" s="7" t="s">
        <v>29</v>
      </c>
      <c r="N55" s="10" t="s">
        <v>68</v>
      </c>
      <c r="O55" s="7" t="s">
        <v>84</v>
      </c>
      <c r="P55" s="10" t="s">
        <v>280</v>
      </c>
      <c r="Q55" s="7" t="s">
        <v>454</v>
      </c>
      <c r="R55" s="7" t="s">
        <v>50</v>
      </c>
      <c r="S55" s="7" t="s">
        <v>34</v>
      </c>
      <c r="T55" s="7" t="s">
        <v>35</v>
      </c>
      <c r="U55" s="7" t="s">
        <v>455</v>
      </c>
      <c r="V55" s="7" t="s">
        <v>37</v>
      </c>
      <c r="W55" s="7" t="s">
        <v>456</v>
      </c>
      <c r="X55" s="7" t="str">
        <f t="shared" ca="1" si="4"/>
        <v xml:space="preserve">48 thn, 10 bln </v>
      </c>
      <c r="Y55" s="7" t="str">
        <f t="shared" si="3"/>
        <v>48 thn</v>
      </c>
      <c r="Z55" s="13">
        <v>60</v>
      </c>
      <c r="AA55" s="14">
        <f t="shared" si="5"/>
        <v>48122</v>
      </c>
      <c r="AB55" s="10" t="s">
        <v>457</v>
      </c>
      <c r="AJ55" s="4" t="s">
        <v>365</v>
      </c>
    </row>
    <row r="56" spans="1:36" ht="12.9" customHeight="1" outlineLevel="1" x14ac:dyDescent="0.3">
      <c r="A56" s="9">
        <v>44</v>
      </c>
      <c r="B56" s="6"/>
      <c r="C56" s="10" t="s">
        <v>458</v>
      </c>
      <c r="D56" s="10" t="s">
        <v>41</v>
      </c>
      <c r="E56" s="7" t="s">
        <v>459</v>
      </c>
      <c r="F56" s="10" t="s">
        <v>23</v>
      </c>
      <c r="G56" s="7" t="s">
        <v>24</v>
      </c>
      <c r="H56" s="11">
        <v>41365</v>
      </c>
      <c r="I56" s="10" t="s">
        <v>25</v>
      </c>
      <c r="J56" s="10" t="s">
        <v>165</v>
      </c>
      <c r="K56" s="7" t="s">
        <v>403</v>
      </c>
      <c r="L56" s="10" t="s">
        <v>28</v>
      </c>
      <c r="M56" s="7" t="s">
        <v>29</v>
      </c>
      <c r="N56" s="10" t="s">
        <v>167</v>
      </c>
      <c r="O56" s="7" t="s">
        <v>393</v>
      </c>
      <c r="P56" s="10" t="s">
        <v>460</v>
      </c>
      <c r="Q56" s="7" t="s">
        <v>461</v>
      </c>
      <c r="R56" s="7" t="s">
        <v>50</v>
      </c>
      <c r="S56" s="7" t="s">
        <v>34</v>
      </c>
      <c r="T56" s="7" t="s">
        <v>35</v>
      </c>
      <c r="U56" s="7" t="s">
        <v>462</v>
      </c>
      <c r="V56" s="7" t="s">
        <v>37</v>
      </c>
      <c r="W56" s="7" t="s">
        <v>463</v>
      </c>
      <c r="X56" s="7" t="str">
        <f t="shared" ca="1" si="4"/>
        <v xml:space="preserve">46 thn, 3 bln </v>
      </c>
      <c r="Y56" s="7" t="str">
        <f t="shared" si="3"/>
        <v>45 thn</v>
      </c>
      <c r="Z56" s="13">
        <v>60</v>
      </c>
      <c r="AA56" s="14">
        <f t="shared" si="5"/>
        <v>49065</v>
      </c>
      <c r="AB56" s="10" t="s">
        <v>464</v>
      </c>
      <c r="AJ56" s="4" t="s">
        <v>365</v>
      </c>
    </row>
    <row r="57" spans="1:36" ht="12.9" customHeight="1" outlineLevel="1" x14ac:dyDescent="0.3">
      <c r="A57" s="9">
        <v>45</v>
      </c>
      <c r="B57" s="6"/>
      <c r="C57" s="10" t="s">
        <v>465</v>
      </c>
      <c r="D57" s="10" t="s">
        <v>41</v>
      </c>
      <c r="E57" s="7" t="s">
        <v>466</v>
      </c>
      <c r="F57" s="10" t="s">
        <v>276</v>
      </c>
      <c r="G57" s="19" t="s">
        <v>43</v>
      </c>
      <c r="H57" s="20">
        <v>36617</v>
      </c>
      <c r="I57" s="10" t="s">
        <v>277</v>
      </c>
      <c r="J57" s="10" t="s">
        <v>155</v>
      </c>
      <c r="K57" s="7" t="s">
        <v>467</v>
      </c>
      <c r="L57" s="10" t="s">
        <v>28</v>
      </c>
      <c r="M57" s="7" t="s">
        <v>29</v>
      </c>
      <c r="N57" s="10" t="s">
        <v>57</v>
      </c>
      <c r="O57" s="7" t="s">
        <v>119</v>
      </c>
      <c r="P57" s="10" t="s">
        <v>468</v>
      </c>
      <c r="Q57" s="7" t="s">
        <v>469</v>
      </c>
      <c r="R57" s="7" t="s">
        <v>33</v>
      </c>
      <c r="S57" s="7" t="s">
        <v>34</v>
      </c>
      <c r="T57" s="7" t="s">
        <v>35</v>
      </c>
      <c r="U57" s="7" t="s">
        <v>470</v>
      </c>
      <c r="V57" s="7" t="s">
        <v>37</v>
      </c>
      <c r="W57" s="7" t="s">
        <v>471</v>
      </c>
      <c r="X57" s="7" t="str">
        <f t="shared" ca="1" si="4"/>
        <v xml:space="preserve">57 thn, 3 bln </v>
      </c>
      <c r="Y57" s="7" t="str">
        <f t="shared" si="3"/>
        <v>56 thn</v>
      </c>
      <c r="Z57" s="13">
        <v>60</v>
      </c>
      <c r="AA57" s="14">
        <f t="shared" si="5"/>
        <v>45047</v>
      </c>
      <c r="AB57" s="10" t="s">
        <v>472</v>
      </c>
      <c r="AC57" s="7" t="s">
        <v>473</v>
      </c>
      <c r="AJ57" s="4" t="s">
        <v>365</v>
      </c>
    </row>
    <row r="58" spans="1:36" ht="12.9" customHeight="1" outlineLevel="1" x14ac:dyDescent="0.3">
      <c r="A58" s="9">
        <v>46</v>
      </c>
      <c r="B58" s="6"/>
      <c r="C58" s="10" t="s">
        <v>474</v>
      </c>
      <c r="D58" s="10" t="s">
        <v>41</v>
      </c>
      <c r="E58" s="7" t="s">
        <v>475</v>
      </c>
      <c r="F58" s="10" t="s">
        <v>78</v>
      </c>
      <c r="G58" s="7" t="s">
        <v>79</v>
      </c>
      <c r="H58" s="14">
        <v>41183</v>
      </c>
      <c r="I58" s="10" t="s">
        <v>80</v>
      </c>
      <c r="J58" s="10" t="s">
        <v>138</v>
      </c>
      <c r="K58" s="7" t="s">
        <v>376</v>
      </c>
      <c r="L58" s="10" t="s">
        <v>28</v>
      </c>
      <c r="M58" s="7" t="s">
        <v>29</v>
      </c>
      <c r="N58" s="10" t="s">
        <v>68</v>
      </c>
      <c r="O58" s="7">
        <v>2009</v>
      </c>
      <c r="P58" s="10" t="s">
        <v>280</v>
      </c>
      <c r="Q58" s="7" t="s">
        <v>476</v>
      </c>
      <c r="R58" s="7" t="s">
        <v>50</v>
      </c>
      <c r="S58" s="7" t="s">
        <v>34</v>
      </c>
      <c r="T58" s="7" t="s">
        <v>35</v>
      </c>
      <c r="U58" s="7" t="s">
        <v>477</v>
      </c>
      <c r="V58" s="7" t="s">
        <v>37</v>
      </c>
      <c r="W58" s="7" t="s">
        <v>478</v>
      </c>
      <c r="X58" s="7" t="str">
        <f t="shared" ca="1" si="4"/>
        <v xml:space="preserve">56 thn, 6 bln </v>
      </c>
      <c r="Y58" s="7" t="str">
        <f t="shared" si="3"/>
        <v>55 thn</v>
      </c>
      <c r="Z58" s="13">
        <v>60</v>
      </c>
      <c r="AA58" s="14">
        <f t="shared" si="5"/>
        <v>45323</v>
      </c>
      <c r="AB58" s="10" t="s">
        <v>479</v>
      </c>
      <c r="AJ58" s="4" t="s">
        <v>365</v>
      </c>
    </row>
    <row r="59" spans="1:36" ht="12.9" customHeight="1" outlineLevel="1" x14ac:dyDescent="0.3">
      <c r="A59" s="9">
        <v>47</v>
      </c>
      <c r="B59" s="6"/>
      <c r="C59" s="10" t="s">
        <v>480</v>
      </c>
      <c r="D59" s="10" t="s">
        <v>41</v>
      </c>
      <c r="E59" s="7" t="s">
        <v>481</v>
      </c>
      <c r="F59" s="10" t="s">
        <v>23</v>
      </c>
      <c r="G59" s="7" t="s">
        <v>24</v>
      </c>
      <c r="H59" s="15">
        <v>43739</v>
      </c>
      <c r="I59" s="10" t="s">
        <v>25</v>
      </c>
      <c r="J59" s="10" t="s">
        <v>226</v>
      </c>
      <c r="K59" s="7" t="s">
        <v>129</v>
      </c>
      <c r="L59" s="10" t="s">
        <v>28</v>
      </c>
      <c r="M59" s="7" t="s">
        <v>29</v>
      </c>
      <c r="N59" s="10" t="s">
        <v>227</v>
      </c>
      <c r="O59" s="7" t="s">
        <v>119</v>
      </c>
      <c r="P59" s="10" t="s">
        <v>280</v>
      </c>
      <c r="Q59" s="7" t="s">
        <v>482</v>
      </c>
      <c r="R59" s="7" t="s">
        <v>50</v>
      </c>
      <c r="S59" s="7" t="s">
        <v>34</v>
      </c>
      <c r="T59" s="7" t="s">
        <v>35</v>
      </c>
      <c r="U59" s="7" t="s">
        <v>483</v>
      </c>
      <c r="V59" s="7" t="s">
        <v>37</v>
      </c>
      <c r="W59" s="7" t="s">
        <v>484</v>
      </c>
      <c r="X59" s="7" t="str">
        <f t="shared" ca="1" si="4"/>
        <v xml:space="preserve">43 thn, 10 bln </v>
      </c>
      <c r="Y59" s="7" t="str">
        <f t="shared" si="3"/>
        <v>43 thn</v>
      </c>
      <c r="Z59" s="13">
        <v>60</v>
      </c>
      <c r="AA59" s="14">
        <f t="shared" si="5"/>
        <v>49949</v>
      </c>
      <c r="AB59" s="10" t="s">
        <v>485</v>
      </c>
      <c r="AJ59" s="4" t="s">
        <v>365</v>
      </c>
    </row>
    <row r="60" spans="1:36" ht="12.9" customHeight="1" outlineLevel="1" x14ac:dyDescent="0.3">
      <c r="A60" s="9">
        <v>48</v>
      </c>
      <c r="B60" s="6"/>
      <c r="C60" s="10" t="s">
        <v>486</v>
      </c>
      <c r="D60" s="10" t="s">
        <v>41</v>
      </c>
      <c r="E60" s="7" t="s">
        <v>487</v>
      </c>
      <c r="F60" s="10" t="s">
        <v>78</v>
      </c>
      <c r="G60" s="7" t="s">
        <v>79</v>
      </c>
      <c r="H60" s="11">
        <v>43009</v>
      </c>
      <c r="I60" s="10" t="s">
        <v>80</v>
      </c>
      <c r="J60" s="10" t="s">
        <v>263</v>
      </c>
      <c r="K60" s="7" t="s">
        <v>82</v>
      </c>
      <c r="L60" s="10" t="s">
        <v>28</v>
      </c>
      <c r="M60" s="7" t="s">
        <v>29</v>
      </c>
      <c r="N60" s="10" t="s">
        <v>264</v>
      </c>
      <c r="O60" s="7" t="s">
        <v>108</v>
      </c>
      <c r="P60" s="10" t="s">
        <v>488</v>
      </c>
      <c r="Q60" s="7" t="s">
        <v>489</v>
      </c>
      <c r="R60" s="7" t="s">
        <v>50</v>
      </c>
      <c r="U60" s="7" t="s">
        <v>490</v>
      </c>
      <c r="V60" s="7" t="s">
        <v>37</v>
      </c>
      <c r="X60" s="7" t="str">
        <f t="shared" ca="1" si="4"/>
        <v xml:space="preserve">41 thn, 7 bln </v>
      </c>
      <c r="Y60" s="7" t="str">
        <f t="shared" si="3"/>
        <v>40 thn</v>
      </c>
      <c r="Z60" s="13">
        <v>60</v>
      </c>
      <c r="AA60" s="14">
        <f t="shared" si="5"/>
        <v>50771</v>
      </c>
      <c r="AJ60" s="4" t="s">
        <v>365</v>
      </c>
    </row>
    <row r="61" spans="1:36" ht="12.9" customHeight="1" outlineLevel="1" x14ac:dyDescent="0.3">
      <c r="A61" s="9">
        <v>49</v>
      </c>
      <c r="B61" s="6"/>
      <c r="C61" s="10" t="s">
        <v>491</v>
      </c>
      <c r="D61" s="10" t="s">
        <v>76</v>
      </c>
      <c r="E61" s="7" t="s">
        <v>492</v>
      </c>
      <c r="F61" s="10" t="s">
        <v>78</v>
      </c>
      <c r="G61" s="7" t="s">
        <v>79</v>
      </c>
      <c r="H61" s="11">
        <v>40817</v>
      </c>
      <c r="I61" s="10" t="s">
        <v>80</v>
      </c>
      <c r="J61" s="10" t="s">
        <v>269</v>
      </c>
      <c r="K61" s="8">
        <v>43101</v>
      </c>
      <c r="L61" s="10" t="s">
        <v>28</v>
      </c>
      <c r="M61" s="7" t="s">
        <v>29</v>
      </c>
      <c r="N61" s="10" t="s">
        <v>83</v>
      </c>
      <c r="O61" s="7" t="s">
        <v>393</v>
      </c>
      <c r="P61" s="10" t="s">
        <v>280</v>
      </c>
      <c r="Q61" s="7" t="s">
        <v>493</v>
      </c>
      <c r="R61" s="7" t="s">
        <v>33</v>
      </c>
      <c r="S61" s="7" t="s">
        <v>34</v>
      </c>
      <c r="T61" s="7" t="s">
        <v>35</v>
      </c>
      <c r="U61" s="7" t="s">
        <v>494</v>
      </c>
      <c r="V61" s="7" t="s">
        <v>37</v>
      </c>
      <c r="W61" s="7" t="s">
        <v>495</v>
      </c>
      <c r="X61" s="7" t="str">
        <f t="shared" ca="1" si="4"/>
        <v xml:space="preserve">46 thn, 3 bln </v>
      </c>
      <c r="Y61" s="7" t="str">
        <f t="shared" si="3"/>
        <v>45 thn</v>
      </c>
      <c r="Z61" s="13">
        <v>60</v>
      </c>
      <c r="AA61" s="14">
        <f t="shared" si="5"/>
        <v>49065</v>
      </c>
      <c r="AB61" s="10" t="s">
        <v>496</v>
      </c>
      <c r="AC61" s="7" t="s">
        <v>497</v>
      </c>
      <c r="AH61" s="8">
        <v>43101</v>
      </c>
      <c r="AJ61" s="4" t="s">
        <v>365</v>
      </c>
    </row>
    <row r="62" spans="1:36" s="30" customFormat="1" ht="12.9" customHeight="1" outlineLevel="1" x14ac:dyDescent="0.3">
      <c r="A62" s="9">
        <v>50</v>
      </c>
      <c r="B62" s="23"/>
      <c r="C62" s="24" t="s">
        <v>498</v>
      </c>
      <c r="D62" s="24" t="s">
        <v>41</v>
      </c>
      <c r="E62" s="25" t="s">
        <v>499</v>
      </c>
      <c r="F62" s="24" t="s">
        <v>78</v>
      </c>
      <c r="G62" s="25" t="s">
        <v>79</v>
      </c>
      <c r="H62" s="26">
        <v>42826</v>
      </c>
      <c r="I62" s="24" t="s">
        <v>80</v>
      </c>
      <c r="J62" s="24" t="s">
        <v>155</v>
      </c>
      <c r="K62" s="27">
        <v>43466</v>
      </c>
      <c r="L62" s="24" t="s">
        <v>28</v>
      </c>
      <c r="M62" s="25" t="s">
        <v>29</v>
      </c>
      <c r="N62" s="24" t="s">
        <v>500</v>
      </c>
      <c r="O62" s="25" t="s">
        <v>393</v>
      </c>
      <c r="P62" s="24" t="s">
        <v>501</v>
      </c>
      <c r="Q62" s="25" t="s">
        <v>502</v>
      </c>
      <c r="R62" s="25" t="s">
        <v>33</v>
      </c>
      <c r="S62" s="25"/>
      <c r="T62" s="25"/>
      <c r="U62" s="25" t="s">
        <v>503</v>
      </c>
      <c r="V62" s="25" t="s">
        <v>37</v>
      </c>
      <c r="W62" s="25"/>
      <c r="X62" s="25" t="str">
        <f t="shared" ca="1" si="4"/>
        <v xml:space="preserve">51 thn, 2 bln </v>
      </c>
      <c r="Y62" s="25" t="str">
        <f>DATEDIF(Q62,($Y$2),"y") &amp; " thn"</f>
        <v>50 thn</v>
      </c>
      <c r="Z62" s="28">
        <v>60</v>
      </c>
      <c r="AA62" s="29">
        <f>DATE(YEAR(Q62)+Z62,MONTH(Q62)+1,1)</f>
        <v>47270</v>
      </c>
      <c r="AC62" s="25"/>
      <c r="AH62" s="31">
        <v>43466</v>
      </c>
      <c r="AJ62" s="4" t="s">
        <v>365</v>
      </c>
    </row>
    <row r="63" spans="1:36" ht="12.9" customHeight="1" outlineLevel="1" x14ac:dyDescent="0.3">
      <c r="A63" s="9">
        <v>51</v>
      </c>
      <c r="B63" s="6"/>
      <c r="C63" s="10" t="s">
        <v>504</v>
      </c>
      <c r="D63" s="10" t="s">
        <v>145</v>
      </c>
      <c r="E63" s="7" t="s">
        <v>505</v>
      </c>
      <c r="F63" s="10" t="s">
        <v>276</v>
      </c>
      <c r="G63" s="7" t="s">
        <v>43</v>
      </c>
      <c r="H63" s="11">
        <v>42644</v>
      </c>
      <c r="I63" s="10" t="s">
        <v>277</v>
      </c>
      <c r="J63" s="10" t="s">
        <v>506</v>
      </c>
      <c r="K63" s="8">
        <v>43344</v>
      </c>
      <c r="L63" s="10" t="s">
        <v>28</v>
      </c>
      <c r="M63" s="7" t="s">
        <v>29</v>
      </c>
      <c r="N63" s="10" t="s">
        <v>507</v>
      </c>
      <c r="O63" s="7">
        <v>2007</v>
      </c>
      <c r="P63" s="10" t="s">
        <v>98</v>
      </c>
      <c r="Q63" s="8">
        <v>30900</v>
      </c>
      <c r="R63" s="7" t="s">
        <v>50</v>
      </c>
      <c r="S63" s="7" t="s">
        <v>34</v>
      </c>
      <c r="T63" s="7" t="s">
        <v>35</v>
      </c>
      <c r="V63" s="7" t="s">
        <v>37</v>
      </c>
      <c r="W63" s="7" t="s">
        <v>508</v>
      </c>
      <c r="X63" s="7" t="str">
        <f t="shared" ca="1" si="4"/>
        <v xml:space="preserve">35 thn, 11 bln </v>
      </c>
      <c r="Y63" s="7" t="str">
        <f t="shared" si="3"/>
        <v>35 thn</v>
      </c>
      <c r="Z63" s="13">
        <v>60</v>
      </c>
      <c r="AA63" s="14">
        <f t="shared" si="5"/>
        <v>52841</v>
      </c>
      <c r="AB63" s="10" t="s">
        <v>509</v>
      </c>
      <c r="AC63" s="7" t="s">
        <v>510</v>
      </c>
      <c r="AH63" s="8"/>
      <c r="AJ63" s="4" t="s">
        <v>365</v>
      </c>
    </row>
    <row r="64" spans="1:36" ht="12.9" customHeight="1" outlineLevel="1" x14ac:dyDescent="0.3">
      <c r="A64" s="9">
        <v>52</v>
      </c>
      <c r="B64" s="6"/>
      <c r="C64" s="10" t="s">
        <v>511</v>
      </c>
      <c r="D64" s="10" t="s">
        <v>512</v>
      </c>
      <c r="E64" s="7" t="s">
        <v>513</v>
      </c>
      <c r="F64" s="10" t="s">
        <v>514</v>
      </c>
      <c r="G64" s="7" t="s">
        <v>333</v>
      </c>
      <c r="H64" s="14">
        <v>41183</v>
      </c>
      <c r="I64" s="10" t="s">
        <v>334</v>
      </c>
      <c r="J64" s="10" t="s">
        <v>189</v>
      </c>
      <c r="K64" s="7" t="s">
        <v>515</v>
      </c>
      <c r="L64" s="10" t="s">
        <v>28</v>
      </c>
      <c r="M64" s="7" t="s">
        <v>29</v>
      </c>
      <c r="N64" s="10" t="s">
        <v>516</v>
      </c>
      <c r="O64" s="7" t="s">
        <v>279</v>
      </c>
      <c r="P64" s="10" t="s">
        <v>59</v>
      </c>
      <c r="Q64" s="7" t="s">
        <v>517</v>
      </c>
      <c r="R64" s="7" t="s">
        <v>50</v>
      </c>
      <c r="U64" s="7" t="s">
        <v>518</v>
      </c>
      <c r="V64" s="7" t="s">
        <v>37</v>
      </c>
      <c r="X64" s="7" t="str">
        <f t="shared" ca="1" si="4"/>
        <v xml:space="preserve">56 thn, 9 bln </v>
      </c>
      <c r="Y64" s="7" t="str">
        <f t="shared" si="3"/>
        <v>56 thn</v>
      </c>
      <c r="Z64" s="13">
        <v>60</v>
      </c>
      <c r="AA64" s="14">
        <f t="shared" si="5"/>
        <v>45231</v>
      </c>
      <c r="AJ64" s="4" t="s">
        <v>365</v>
      </c>
    </row>
    <row r="65" spans="1:36" ht="12.9" customHeight="1" outlineLevel="1" x14ac:dyDescent="0.3">
      <c r="A65" s="9">
        <v>53</v>
      </c>
      <c r="C65" s="10" t="s">
        <v>519</v>
      </c>
      <c r="D65" s="10" t="s">
        <v>41</v>
      </c>
      <c r="E65" s="7" t="s">
        <v>520</v>
      </c>
      <c r="F65" s="10" t="s">
        <v>276</v>
      </c>
      <c r="G65" s="7" t="s">
        <v>43</v>
      </c>
      <c r="H65" s="11">
        <v>43739</v>
      </c>
      <c r="I65" s="10" t="s">
        <v>277</v>
      </c>
      <c r="J65" s="10" t="s">
        <v>521</v>
      </c>
      <c r="K65" s="7" t="s">
        <v>522</v>
      </c>
      <c r="L65" s="10" t="s">
        <v>28</v>
      </c>
      <c r="M65" s="7" t="s">
        <v>29</v>
      </c>
      <c r="N65" s="10" t="s">
        <v>523</v>
      </c>
      <c r="O65" s="7" t="s">
        <v>524</v>
      </c>
      <c r="P65" s="10" t="s">
        <v>280</v>
      </c>
      <c r="Q65" s="7" t="s">
        <v>525</v>
      </c>
      <c r="R65" s="7" t="s">
        <v>50</v>
      </c>
      <c r="V65" s="7" t="s">
        <v>37</v>
      </c>
      <c r="X65" s="7" t="str">
        <f t="shared" ca="1" si="4"/>
        <v xml:space="preserve">37 thn, 6 bln </v>
      </c>
      <c r="Y65" s="7" t="str">
        <f t="shared" si="3"/>
        <v>36 thn</v>
      </c>
      <c r="Z65" s="13">
        <v>60</v>
      </c>
      <c r="AA65" s="14">
        <f t="shared" si="5"/>
        <v>52263</v>
      </c>
      <c r="AJ65" s="4" t="s">
        <v>365</v>
      </c>
    </row>
    <row r="66" spans="1:36" ht="12.9" customHeight="1" outlineLevel="1" x14ac:dyDescent="0.3">
      <c r="A66" s="9">
        <v>54</v>
      </c>
      <c r="B66" s="6"/>
      <c r="C66" s="10" t="s">
        <v>526</v>
      </c>
      <c r="D66" s="10" t="s">
        <v>41</v>
      </c>
      <c r="E66" s="7" t="s">
        <v>527</v>
      </c>
      <c r="F66" s="10" t="s">
        <v>276</v>
      </c>
      <c r="G66" s="7" t="s">
        <v>43</v>
      </c>
      <c r="H66" s="11">
        <v>43739</v>
      </c>
      <c r="I66" s="10" t="s">
        <v>277</v>
      </c>
      <c r="J66" s="10" t="s">
        <v>528</v>
      </c>
      <c r="K66" s="7" t="s">
        <v>522</v>
      </c>
      <c r="L66" s="10" t="s">
        <v>28</v>
      </c>
      <c r="M66" s="7" t="s">
        <v>29</v>
      </c>
      <c r="N66" s="10" t="s">
        <v>529</v>
      </c>
      <c r="O66" s="7" t="s">
        <v>524</v>
      </c>
      <c r="P66" s="10" t="s">
        <v>530</v>
      </c>
      <c r="Q66" s="7" t="s">
        <v>531</v>
      </c>
      <c r="R66" s="7" t="s">
        <v>50</v>
      </c>
      <c r="V66" s="7" t="s">
        <v>37</v>
      </c>
      <c r="X66" s="7" t="str">
        <f t="shared" ca="1" si="4"/>
        <v xml:space="preserve">39 thn, 8 bln </v>
      </c>
      <c r="Y66" s="7" t="str">
        <f t="shared" si="3"/>
        <v>39 thn</v>
      </c>
      <c r="Z66" s="13">
        <v>60</v>
      </c>
      <c r="AA66" s="14">
        <f t="shared" si="5"/>
        <v>51441</v>
      </c>
      <c r="AJ66" s="4" t="s">
        <v>365</v>
      </c>
    </row>
    <row r="67" spans="1:36" ht="12.9" customHeight="1" outlineLevel="1" x14ac:dyDescent="0.3">
      <c r="A67" s="9">
        <v>55</v>
      </c>
      <c r="C67" s="10" t="s">
        <v>532</v>
      </c>
      <c r="D67" s="10" t="s">
        <v>41</v>
      </c>
      <c r="E67" s="7" t="s">
        <v>533</v>
      </c>
      <c r="F67" s="10" t="s">
        <v>276</v>
      </c>
      <c r="G67" s="7" t="s">
        <v>43</v>
      </c>
      <c r="H67" s="11">
        <v>43739</v>
      </c>
      <c r="I67" s="10" t="s">
        <v>277</v>
      </c>
      <c r="J67" s="10" t="s">
        <v>116</v>
      </c>
      <c r="K67" s="8">
        <v>42370</v>
      </c>
      <c r="L67" s="10" t="s">
        <v>28</v>
      </c>
      <c r="M67" s="7" t="s">
        <v>29</v>
      </c>
      <c r="N67" s="10" t="s">
        <v>534</v>
      </c>
      <c r="O67" s="7" t="s">
        <v>524</v>
      </c>
      <c r="P67" s="10" t="s">
        <v>535</v>
      </c>
      <c r="Q67" s="7" t="s">
        <v>536</v>
      </c>
      <c r="R67" s="7" t="s">
        <v>50</v>
      </c>
      <c r="S67" s="7" t="s">
        <v>34</v>
      </c>
      <c r="T67" s="7" t="s">
        <v>311</v>
      </c>
      <c r="V67" s="7" t="s">
        <v>37</v>
      </c>
      <c r="X67" s="7" t="str">
        <f t="shared" ca="1" si="4"/>
        <v xml:space="preserve">32 thn, 5 bln </v>
      </c>
      <c r="Y67" s="7" t="str">
        <f t="shared" si="3"/>
        <v>31 thn</v>
      </c>
      <c r="Z67" s="13">
        <v>60</v>
      </c>
      <c r="AA67" s="14">
        <f t="shared" si="5"/>
        <v>54118</v>
      </c>
      <c r="AB67" s="10" t="s">
        <v>537</v>
      </c>
      <c r="AC67" s="7" t="s">
        <v>538</v>
      </c>
      <c r="AJ67" s="4" t="s">
        <v>365</v>
      </c>
    </row>
    <row r="68" spans="1:36" ht="12.9" customHeight="1" outlineLevel="1" x14ac:dyDescent="0.3">
      <c r="A68" s="9">
        <v>56</v>
      </c>
      <c r="C68" s="10" t="s">
        <v>539</v>
      </c>
      <c r="D68" s="10" t="s">
        <v>41</v>
      </c>
      <c r="E68" s="7" t="s">
        <v>540</v>
      </c>
      <c r="F68" s="10" t="s">
        <v>276</v>
      </c>
      <c r="G68" s="7" t="s">
        <v>43</v>
      </c>
      <c r="H68" s="11">
        <v>43739</v>
      </c>
      <c r="I68" s="10" t="s">
        <v>277</v>
      </c>
      <c r="J68" s="10" t="s">
        <v>541</v>
      </c>
      <c r="K68" s="7" t="s">
        <v>522</v>
      </c>
      <c r="L68" s="10" t="s">
        <v>28</v>
      </c>
      <c r="M68" s="7" t="s">
        <v>29</v>
      </c>
      <c r="N68" s="10" t="s">
        <v>542</v>
      </c>
      <c r="O68" s="7" t="s">
        <v>524</v>
      </c>
      <c r="P68" s="10" t="s">
        <v>543</v>
      </c>
      <c r="Q68" s="7" t="s">
        <v>544</v>
      </c>
      <c r="R68" s="7" t="s">
        <v>50</v>
      </c>
      <c r="V68" s="7" t="s">
        <v>37</v>
      </c>
      <c r="X68" s="7" t="str">
        <f t="shared" ca="1" si="4"/>
        <v xml:space="preserve">35 thn, 9 bln </v>
      </c>
      <c r="Y68" s="7" t="str">
        <f>DATEDIF(Q68,($Y$2),"y") &amp; " thn"</f>
        <v>35 thn</v>
      </c>
      <c r="Z68" s="13">
        <v>60</v>
      </c>
      <c r="AA68" s="14">
        <f>DATE(YEAR(Q68)+Z68,MONTH(Q68)+1,1)</f>
        <v>52902</v>
      </c>
      <c r="AJ68" s="4" t="s">
        <v>365</v>
      </c>
    </row>
    <row r="69" spans="1:36" ht="12.9" customHeight="1" outlineLevel="1" x14ac:dyDescent="0.3">
      <c r="A69" s="9">
        <v>57</v>
      </c>
      <c r="B69" s="6"/>
      <c r="C69" s="10" t="s">
        <v>545</v>
      </c>
      <c r="D69" s="10" t="s">
        <v>41</v>
      </c>
      <c r="E69" s="7" t="s">
        <v>546</v>
      </c>
      <c r="F69" s="10" t="s">
        <v>514</v>
      </c>
      <c r="G69" s="7" t="s">
        <v>333</v>
      </c>
      <c r="H69" s="15">
        <v>42826</v>
      </c>
      <c r="I69" s="10" t="s">
        <v>334</v>
      </c>
      <c r="J69" s="10" t="s">
        <v>547</v>
      </c>
      <c r="K69" s="8">
        <v>42826</v>
      </c>
      <c r="L69" s="10" t="s">
        <v>28</v>
      </c>
      <c r="M69" s="7" t="s">
        <v>29</v>
      </c>
      <c r="N69" s="10" t="s">
        <v>30</v>
      </c>
      <c r="O69" s="7">
        <v>2012</v>
      </c>
      <c r="P69" s="10" t="s">
        <v>280</v>
      </c>
      <c r="Q69" s="7" t="s">
        <v>548</v>
      </c>
      <c r="R69" s="7" t="s">
        <v>33</v>
      </c>
      <c r="S69" s="7" t="s">
        <v>34</v>
      </c>
      <c r="T69" s="7" t="s">
        <v>311</v>
      </c>
      <c r="U69" s="7" t="s">
        <v>549</v>
      </c>
      <c r="V69" s="7" t="s">
        <v>37</v>
      </c>
      <c r="X69" s="7" t="str">
        <f t="shared" ca="1" si="4"/>
        <v xml:space="preserve">36 thn, 0 bln </v>
      </c>
      <c r="Y69" s="7" t="str">
        <f>DATEDIF(Q69,($Y$2),"y") &amp; " thn"</f>
        <v>35 thn</v>
      </c>
      <c r="Z69" s="13">
        <v>60</v>
      </c>
      <c r="AA69" s="14">
        <f>DATE(YEAR(Q69)+Z69,MONTH(Q69)+1,1)</f>
        <v>52810</v>
      </c>
      <c r="AB69" s="10" t="s">
        <v>550</v>
      </c>
      <c r="AC69" s="7" t="s">
        <v>551</v>
      </c>
      <c r="AJ69" s="4" t="s">
        <v>365</v>
      </c>
    </row>
    <row r="70" spans="1:36" ht="12.9" customHeight="1" x14ac:dyDescent="0.25">
      <c r="A70" s="4" t="s">
        <v>552</v>
      </c>
      <c r="M70" s="7"/>
    </row>
    <row r="71" spans="1:36" ht="12.9" customHeight="1" outlineLevel="1" x14ac:dyDescent="0.3">
      <c r="A71" s="9">
        <v>58</v>
      </c>
      <c r="C71" s="10" t="s">
        <v>553</v>
      </c>
      <c r="D71" s="10" t="s">
        <v>41</v>
      </c>
      <c r="E71" s="7" t="s">
        <v>554</v>
      </c>
      <c r="F71" s="10" t="s">
        <v>23</v>
      </c>
      <c r="G71" s="7" t="s">
        <v>24</v>
      </c>
      <c r="H71" s="15">
        <v>38626</v>
      </c>
      <c r="I71" s="10" t="s">
        <v>25</v>
      </c>
      <c r="J71" s="10" t="s">
        <v>95</v>
      </c>
      <c r="K71" s="14">
        <v>42104</v>
      </c>
      <c r="L71" s="10" t="s">
        <v>28</v>
      </c>
      <c r="M71" s="7" t="s">
        <v>29</v>
      </c>
      <c r="N71" s="10" t="s">
        <v>202</v>
      </c>
      <c r="O71" s="7" t="s">
        <v>168</v>
      </c>
      <c r="P71" s="10" t="s">
        <v>555</v>
      </c>
      <c r="Q71" s="7" t="s">
        <v>556</v>
      </c>
      <c r="R71" s="7" t="s">
        <v>33</v>
      </c>
      <c r="S71" s="7" t="s">
        <v>34</v>
      </c>
      <c r="T71" s="7" t="s">
        <v>35</v>
      </c>
      <c r="U71" s="7" t="s">
        <v>557</v>
      </c>
      <c r="V71" s="7" t="s">
        <v>37</v>
      </c>
      <c r="W71" s="7" t="s">
        <v>558</v>
      </c>
      <c r="X71" s="7" t="str">
        <f t="shared" ref="X71:X82" ca="1" si="6">DATEDIF(Q71,NOW( ),"y") &amp; " thn, " &amp; DATEDIF(Q71,NOW( ),"ym") &amp; " bln "</f>
        <v xml:space="preserve">57 thn, 8 bln </v>
      </c>
      <c r="Y71" s="7" t="str">
        <f t="shared" ref="Y71:Y82" si="7">DATEDIF(Q71,($Y$2),"y") &amp; " thn"</f>
        <v>56 thn</v>
      </c>
      <c r="Z71" s="13">
        <v>60</v>
      </c>
      <c r="AA71" s="14">
        <f>DATE(YEAR(Q71)+Z71,MONTH(Q71)+1,1)</f>
        <v>44896</v>
      </c>
      <c r="AB71" s="10" t="s">
        <v>559</v>
      </c>
      <c r="AJ71" s="4" t="s">
        <v>552</v>
      </c>
    </row>
    <row r="72" spans="1:36" ht="12.9" customHeight="1" outlineLevel="1" x14ac:dyDescent="0.3">
      <c r="A72" s="9">
        <v>59</v>
      </c>
      <c r="C72" s="10" t="s">
        <v>560</v>
      </c>
      <c r="D72" s="10" t="s">
        <v>41</v>
      </c>
      <c r="E72" s="7" t="s">
        <v>561</v>
      </c>
      <c r="F72" s="10" t="s">
        <v>23</v>
      </c>
      <c r="G72" s="7" t="s">
        <v>24</v>
      </c>
      <c r="H72" s="15">
        <v>38443</v>
      </c>
      <c r="I72" s="10" t="s">
        <v>25</v>
      </c>
      <c r="J72" s="10" t="s">
        <v>562</v>
      </c>
      <c r="K72" s="12" t="s">
        <v>27</v>
      </c>
      <c r="L72" s="10" t="s">
        <v>28</v>
      </c>
      <c r="M72" s="7" t="s">
        <v>29</v>
      </c>
      <c r="N72" s="10" t="s">
        <v>167</v>
      </c>
      <c r="O72" s="7" t="s">
        <v>192</v>
      </c>
      <c r="P72" s="10" t="s">
        <v>563</v>
      </c>
      <c r="Q72" s="7" t="s">
        <v>564</v>
      </c>
      <c r="R72" s="7" t="s">
        <v>33</v>
      </c>
      <c r="S72" s="7" t="s">
        <v>34</v>
      </c>
      <c r="T72" s="7" t="s">
        <v>35</v>
      </c>
      <c r="U72" s="7" t="s">
        <v>565</v>
      </c>
      <c r="V72" s="7" t="s">
        <v>37</v>
      </c>
      <c r="W72" s="7" t="s">
        <v>566</v>
      </c>
      <c r="X72" s="7" t="str">
        <f t="shared" ca="1" si="6"/>
        <v xml:space="preserve">60 thn, 3 bln </v>
      </c>
      <c r="Y72" s="7" t="str">
        <f t="shared" si="7"/>
        <v>59 thn</v>
      </c>
      <c r="Z72" s="13">
        <v>60</v>
      </c>
      <c r="AA72" s="14">
        <f t="shared" ref="AA72:AA82" si="8">DATE(YEAR(Q72)+Z72,MONTH(Q72)+1,1)</f>
        <v>43952</v>
      </c>
      <c r="AB72" s="10" t="s">
        <v>567</v>
      </c>
      <c r="AC72" s="7" t="s">
        <v>568</v>
      </c>
      <c r="AJ72" s="4" t="s">
        <v>552</v>
      </c>
    </row>
    <row r="73" spans="1:36" ht="12.9" customHeight="1" outlineLevel="1" x14ac:dyDescent="0.3">
      <c r="A73" s="9">
        <v>60</v>
      </c>
      <c r="C73" s="10" t="s">
        <v>569</v>
      </c>
      <c r="D73" s="10" t="s">
        <v>41</v>
      </c>
      <c r="E73" s="7" t="s">
        <v>570</v>
      </c>
      <c r="F73" s="10" t="s">
        <v>23</v>
      </c>
      <c r="G73" s="7" t="s">
        <v>24</v>
      </c>
      <c r="H73" s="15">
        <v>38443</v>
      </c>
      <c r="I73" s="10" t="s">
        <v>25</v>
      </c>
      <c r="J73" s="10" t="s">
        <v>116</v>
      </c>
      <c r="K73" s="7" t="s">
        <v>190</v>
      </c>
      <c r="L73" s="10" t="s">
        <v>28</v>
      </c>
      <c r="M73" s="7" t="s">
        <v>29</v>
      </c>
      <c r="N73" s="10" t="s">
        <v>571</v>
      </c>
      <c r="O73" s="7" t="s">
        <v>108</v>
      </c>
      <c r="P73" s="10" t="s">
        <v>572</v>
      </c>
      <c r="Q73" s="7" t="s">
        <v>573</v>
      </c>
      <c r="R73" s="7" t="s">
        <v>33</v>
      </c>
      <c r="S73" s="7" t="s">
        <v>34</v>
      </c>
      <c r="T73" s="7" t="s">
        <v>35</v>
      </c>
      <c r="U73" s="7" t="s">
        <v>574</v>
      </c>
      <c r="V73" s="7" t="s">
        <v>37</v>
      </c>
      <c r="W73" s="7" t="s">
        <v>575</v>
      </c>
      <c r="X73" s="7" t="str">
        <f t="shared" ca="1" si="6"/>
        <v xml:space="preserve">56 thn, 10 bln </v>
      </c>
      <c r="Y73" s="7" t="str">
        <f t="shared" si="7"/>
        <v>56 thn</v>
      </c>
      <c r="Z73" s="13">
        <v>60</v>
      </c>
      <c r="AA73" s="14">
        <f t="shared" si="8"/>
        <v>45200</v>
      </c>
      <c r="AB73" s="10" t="s">
        <v>576</v>
      </c>
      <c r="AC73" s="7" t="s">
        <v>577</v>
      </c>
      <c r="AJ73" s="4" t="s">
        <v>552</v>
      </c>
    </row>
    <row r="74" spans="1:36" ht="12.9" customHeight="1" outlineLevel="1" x14ac:dyDescent="0.3">
      <c r="A74" s="9">
        <v>61</v>
      </c>
      <c r="C74" s="10" t="s">
        <v>578</v>
      </c>
      <c r="D74" s="10" t="s">
        <v>41</v>
      </c>
      <c r="E74" s="7" t="s">
        <v>579</v>
      </c>
      <c r="F74" s="10" t="s">
        <v>23</v>
      </c>
      <c r="G74" s="7" t="s">
        <v>24</v>
      </c>
      <c r="H74" s="15">
        <v>38991</v>
      </c>
      <c r="I74" s="10" t="s">
        <v>25</v>
      </c>
      <c r="J74" s="10" t="s">
        <v>360</v>
      </c>
      <c r="K74" s="7" t="s">
        <v>82</v>
      </c>
      <c r="L74" s="10" t="s">
        <v>28</v>
      </c>
      <c r="M74" s="7" t="s">
        <v>29</v>
      </c>
      <c r="N74" s="10"/>
      <c r="O74" s="7">
        <v>2001</v>
      </c>
      <c r="P74" s="10" t="s">
        <v>59</v>
      </c>
      <c r="Q74" s="8">
        <v>23477</v>
      </c>
      <c r="R74" s="7" t="s">
        <v>50</v>
      </c>
      <c r="S74" s="7" t="s">
        <v>34</v>
      </c>
      <c r="T74" s="7" t="s">
        <v>35</v>
      </c>
      <c r="U74" s="7">
        <v>131573647</v>
      </c>
      <c r="V74" s="7" t="s">
        <v>37</v>
      </c>
      <c r="W74" s="7" t="s">
        <v>580</v>
      </c>
      <c r="X74" s="7" t="str">
        <f t="shared" ca="1" si="6"/>
        <v xml:space="preserve">56 thn, 3 bln </v>
      </c>
      <c r="Y74" s="7" t="str">
        <f>DATEDIF(Q74,($Y$2),"y") &amp; " thn"</f>
        <v>55 thn</v>
      </c>
      <c r="Z74" s="13">
        <v>60</v>
      </c>
      <c r="AA74" s="14">
        <f>DATE(YEAR(Q74)+Z74,MONTH(Q74)+1,1)</f>
        <v>45413</v>
      </c>
      <c r="AB74" s="10" t="s">
        <v>581</v>
      </c>
      <c r="AJ74" s="4" t="s">
        <v>552</v>
      </c>
    </row>
    <row r="75" spans="1:36" ht="12.9" customHeight="1" outlineLevel="1" x14ac:dyDescent="0.3">
      <c r="A75" s="9">
        <v>62</v>
      </c>
      <c r="C75" s="10" t="s">
        <v>582</v>
      </c>
      <c r="D75" s="10" t="s">
        <v>41</v>
      </c>
      <c r="E75" s="7" t="s">
        <v>583</v>
      </c>
      <c r="F75" s="10" t="s">
        <v>92</v>
      </c>
      <c r="G75" s="19" t="s">
        <v>93</v>
      </c>
      <c r="H75" s="20">
        <v>43556</v>
      </c>
      <c r="I75" s="10" t="s">
        <v>94</v>
      </c>
      <c r="J75" s="10" t="s">
        <v>226</v>
      </c>
      <c r="K75" s="7" t="s">
        <v>82</v>
      </c>
      <c r="L75" s="10" t="s">
        <v>28</v>
      </c>
      <c r="M75" s="7" t="s">
        <v>29</v>
      </c>
      <c r="N75" s="10" t="s">
        <v>227</v>
      </c>
      <c r="O75" s="7" t="s">
        <v>108</v>
      </c>
      <c r="P75" s="10" t="s">
        <v>584</v>
      </c>
      <c r="Q75" s="7" t="s">
        <v>585</v>
      </c>
      <c r="R75" s="7" t="s">
        <v>50</v>
      </c>
      <c r="S75" s="7" t="s">
        <v>34</v>
      </c>
      <c r="T75" s="7" t="s">
        <v>35</v>
      </c>
      <c r="U75" s="7" t="s">
        <v>586</v>
      </c>
      <c r="V75" s="7" t="s">
        <v>37</v>
      </c>
      <c r="W75" s="7" t="s">
        <v>587</v>
      </c>
      <c r="X75" s="7" t="str">
        <f t="shared" ca="1" si="6"/>
        <v xml:space="preserve">54 thn, 1 bln </v>
      </c>
      <c r="Y75" s="7" t="str">
        <f t="shared" si="7"/>
        <v>53 thn</v>
      </c>
      <c r="Z75" s="13">
        <v>60</v>
      </c>
      <c r="AA75" s="14">
        <f t="shared" si="8"/>
        <v>46204</v>
      </c>
      <c r="AB75" s="10" t="s">
        <v>588</v>
      </c>
      <c r="AC75" s="7" t="s">
        <v>589</v>
      </c>
      <c r="AJ75" s="4" t="s">
        <v>552</v>
      </c>
    </row>
    <row r="76" spans="1:36" ht="12.9" customHeight="1" outlineLevel="1" x14ac:dyDescent="0.3">
      <c r="A76" s="9">
        <v>63</v>
      </c>
      <c r="C76" s="10" t="s">
        <v>590</v>
      </c>
      <c r="D76" s="10" t="s">
        <v>401</v>
      </c>
      <c r="E76" s="7" t="s">
        <v>591</v>
      </c>
      <c r="F76" s="10" t="s">
        <v>23</v>
      </c>
      <c r="G76" s="7" t="s">
        <v>24</v>
      </c>
      <c r="H76" s="15">
        <v>39173</v>
      </c>
      <c r="I76" s="10" t="s">
        <v>25</v>
      </c>
      <c r="J76" s="10" t="s">
        <v>226</v>
      </c>
      <c r="K76" s="7" t="s">
        <v>376</v>
      </c>
      <c r="L76" s="10" t="s">
        <v>28</v>
      </c>
      <c r="M76" s="7" t="s">
        <v>404</v>
      </c>
      <c r="N76" s="10" t="s">
        <v>227</v>
      </c>
      <c r="O76" s="7" t="s">
        <v>108</v>
      </c>
      <c r="P76" s="10" t="s">
        <v>572</v>
      </c>
      <c r="Q76" s="7" t="s">
        <v>592</v>
      </c>
      <c r="R76" s="7" t="s">
        <v>50</v>
      </c>
      <c r="S76" s="7" t="s">
        <v>34</v>
      </c>
      <c r="T76" s="7" t="s">
        <v>35</v>
      </c>
      <c r="U76" s="7" t="s">
        <v>593</v>
      </c>
      <c r="V76" s="7" t="s">
        <v>37</v>
      </c>
      <c r="W76" s="7" t="s">
        <v>594</v>
      </c>
      <c r="X76" s="7" t="str">
        <f t="shared" ca="1" si="6"/>
        <v xml:space="preserve">58 thn, 7 bln </v>
      </c>
      <c r="Y76" s="7" t="str">
        <f t="shared" si="7"/>
        <v>57 thn</v>
      </c>
      <c r="Z76" s="13">
        <v>60</v>
      </c>
      <c r="AA76" s="14">
        <f t="shared" si="8"/>
        <v>44562</v>
      </c>
      <c r="AB76" s="10" t="s">
        <v>595</v>
      </c>
      <c r="AJ76" s="4" t="s">
        <v>552</v>
      </c>
    </row>
    <row r="77" spans="1:36" ht="12.9" customHeight="1" outlineLevel="1" x14ac:dyDescent="0.3">
      <c r="A77" s="9">
        <v>64</v>
      </c>
      <c r="C77" s="10" t="s">
        <v>596</v>
      </c>
      <c r="D77" s="10" t="s">
        <v>145</v>
      </c>
      <c r="E77" s="7" t="s">
        <v>597</v>
      </c>
      <c r="F77" s="10" t="s">
        <v>23</v>
      </c>
      <c r="G77" s="7" t="s">
        <v>24</v>
      </c>
      <c r="H77" s="15">
        <v>38261</v>
      </c>
      <c r="I77" s="10" t="s">
        <v>25</v>
      </c>
      <c r="J77" s="10" t="s">
        <v>269</v>
      </c>
      <c r="K77" s="7" t="s">
        <v>403</v>
      </c>
      <c r="L77" s="10" t="s">
        <v>28</v>
      </c>
      <c r="M77" s="7" t="s">
        <v>29</v>
      </c>
      <c r="N77" s="10" t="s">
        <v>83</v>
      </c>
      <c r="O77" s="7" t="s">
        <v>168</v>
      </c>
      <c r="P77" s="10" t="s">
        <v>488</v>
      </c>
      <c r="Q77" s="7" t="s">
        <v>598</v>
      </c>
      <c r="R77" s="7" t="s">
        <v>33</v>
      </c>
      <c r="S77" s="7" t="s">
        <v>34</v>
      </c>
      <c r="T77" s="7" t="s">
        <v>35</v>
      </c>
      <c r="U77" s="7" t="s">
        <v>599</v>
      </c>
      <c r="V77" s="7" t="s">
        <v>37</v>
      </c>
      <c r="W77" s="7" t="s">
        <v>600</v>
      </c>
      <c r="X77" s="7" t="str">
        <f t="shared" ca="1" si="6"/>
        <v xml:space="preserve">59 thn, 4 bln </v>
      </c>
      <c r="Y77" s="7" t="str">
        <f t="shared" si="7"/>
        <v>58 thn</v>
      </c>
      <c r="Z77" s="13">
        <v>60</v>
      </c>
      <c r="AA77" s="14">
        <f t="shared" si="8"/>
        <v>44287</v>
      </c>
      <c r="AB77" s="10" t="s">
        <v>601</v>
      </c>
      <c r="AC77" s="7" t="s">
        <v>602</v>
      </c>
      <c r="AJ77" s="4" t="s">
        <v>552</v>
      </c>
    </row>
    <row r="78" spans="1:36" ht="12.9" customHeight="1" outlineLevel="1" x14ac:dyDescent="0.3">
      <c r="A78" s="9">
        <v>65</v>
      </c>
      <c r="C78" s="10" t="s">
        <v>603</v>
      </c>
      <c r="D78" s="10" t="s">
        <v>604</v>
      </c>
      <c r="E78" s="7" t="s">
        <v>605</v>
      </c>
      <c r="F78" s="10" t="s">
        <v>92</v>
      </c>
      <c r="G78" s="19" t="s">
        <v>93</v>
      </c>
      <c r="H78" s="20">
        <v>43556</v>
      </c>
      <c r="I78" s="10" t="s">
        <v>94</v>
      </c>
      <c r="J78" s="10" t="s">
        <v>606</v>
      </c>
      <c r="K78" s="12" t="s">
        <v>607</v>
      </c>
      <c r="L78" s="10" t="s">
        <v>28</v>
      </c>
      <c r="M78" s="7" t="s">
        <v>237</v>
      </c>
      <c r="N78" s="10" t="s">
        <v>238</v>
      </c>
      <c r="O78" s="7">
        <v>2014</v>
      </c>
      <c r="P78" s="10" t="s">
        <v>608</v>
      </c>
      <c r="Q78" s="7" t="s">
        <v>609</v>
      </c>
      <c r="R78" s="7" t="s">
        <v>33</v>
      </c>
      <c r="S78" s="7" t="s">
        <v>34</v>
      </c>
      <c r="T78" s="7" t="s">
        <v>35</v>
      </c>
      <c r="U78" s="7" t="s">
        <v>610</v>
      </c>
      <c r="V78" s="7" t="s">
        <v>37</v>
      </c>
      <c r="W78" s="7" t="s">
        <v>611</v>
      </c>
      <c r="X78" s="7" t="str">
        <f t="shared" ca="1" si="6"/>
        <v xml:space="preserve">57 thn, 8 bln </v>
      </c>
      <c r="Y78" s="7" t="str">
        <f t="shared" si="7"/>
        <v>56 thn</v>
      </c>
      <c r="Z78" s="13">
        <v>60</v>
      </c>
      <c r="AA78" s="14">
        <f t="shared" si="8"/>
        <v>44896</v>
      </c>
      <c r="AB78" s="10" t="s">
        <v>612</v>
      </c>
      <c r="AC78" s="7" t="s">
        <v>589</v>
      </c>
      <c r="AJ78" s="4" t="s">
        <v>552</v>
      </c>
    </row>
    <row r="79" spans="1:36" ht="12.9" customHeight="1" outlineLevel="1" x14ac:dyDescent="0.3">
      <c r="A79" s="9">
        <v>66</v>
      </c>
      <c r="C79" s="10" t="s">
        <v>613</v>
      </c>
      <c r="D79" s="10" t="s">
        <v>41</v>
      </c>
      <c r="E79" s="7" t="s">
        <v>614</v>
      </c>
      <c r="F79" s="10" t="s">
        <v>23</v>
      </c>
      <c r="G79" s="7" t="s">
        <v>24</v>
      </c>
      <c r="H79" s="11">
        <v>43009</v>
      </c>
      <c r="I79" s="10" t="s">
        <v>25</v>
      </c>
      <c r="J79" s="10" t="s">
        <v>615</v>
      </c>
      <c r="K79" s="7" t="s">
        <v>129</v>
      </c>
      <c r="L79" s="10" t="s">
        <v>28</v>
      </c>
      <c r="M79" s="7" t="s">
        <v>29</v>
      </c>
      <c r="N79" s="10" t="s">
        <v>46</v>
      </c>
      <c r="O79" s="7" t="s">
        <v>192</v>
      </c>
      <c r="P79" s="10" t="s">
        <v>88</v>
      </c>
      <c r="Q79" s="7" t="s">
        <v>616</v>
      </c>
      <c r="R79" s="7" t="s">
        <v>50</v>
      </c>
      <c r="S79" s="7" t="s">
        <v>34</v>
      </c>
      <c r="T79" s="7" t="s">
        <v>35</v>
      </c>
      <c r="U79" s="7" t="s">
        <v>617</v>
      </c>
      <c r="V79" s="7" t="s">
        <v>37</v>
      </c>
      <c r="W79" s="7" t="s">
        <v>618</v>
      </c>
      <c r="X79" s="7" t="str">
        <f t="shared" ca="1" si="6"/>
        <v xml:space="preserve">43 thn, 2 bln </v>
      </c>
      <c r="Y79" s="7" t="str">
        <f t="shared" si="7"/>
        <v>42 thn</v>
      </c>
      <c r="Z79" s="13">
        <v>60</v>
      </c>
      <c r="AA79" s="14">
        <f t="shared" si="8"/>
        <v>50192</v>
      </c>
      <c r="AB79" s="10" t="s">
        <v>619</v>
      </c>
      <c r="AC79" s="7" t="s">
        <v>620</v>
      </c>
      <c r="AJ79" s="4" t="s">
        <v>552</v>
      </c>
    </row>
    <row r="80" spans="1:36" ht="12.9" customHeight="1" outlineLevel="1" x14ac:dyDescent="0.3">
      <c r="A80" s="9">
        <v>67</v>
      </c>
      <c r="C80" s="10" t="s">
        <v>621</v>
      </c>
      <c r="D80" s="10" t="s">
        <v>622</v>
      </c>
      <c r="E80" s="7" t="s">
        <v>623</v>
      </c>
      <c r="F80" s="10" t="s">
        <v>78</v>
      </c>
      <c r="G80" s="7" t="s">
        <v>79</v>
      </c>
      <c r="H80" s="8">
        <v>43374</v>
      </c>
      <c r="I80" s="10" t="s">
        <v>80</v>
      </c>
      <c r="J80" s="10" t="s">
        <v>269</v>
      </c>
      <c r="K80" s="7" t="s">
        <v>624</v>
      </c>
      <c r="L80" s="10" t="s">
        <v>28</v>
      </c>
      <c r="M80" s="7" t="s">
        <v>237</v>
      </c>
      <c r="N80" s="10" t="s">
        <v>625</v>
      </c>
      <c r="O80" s="7">
        <v>2013</v>
      </c>
      <c r="P80" s="10" t="s">
        <v>626</v>
      </c>
      <c r="Q80" s="7" t="s">
        <v>627</v>
      </c>
      <c r="R80" s="7" t="s">
        <v>50</v>
      </c>
      <c r="S80" s="7" t="s">
        <v>34</v>
      </c>
      <c r="T80" s="7" t="s">
        <v>35</v>
      </c>
      <c r="U80" s="7" t="s">
        <v>628</v>
      </c>
      <c r="V80" s="7" t="s">
        <v>37</v>
      </c>
      <c r="X80" s="7" t="str">
        <f t="shared" ca="1" si="6"/>
        <v xml:space="preserve">43 thn, 3 bln </v>
      </c>
      <c r="Y80" s="7" t="str">
        <f t="shared" si="7"/>
        <v>42 thn</v>
      </c>
      <c r="Z80" s="13">
        <v>60</v>
      </c>
      <c r="AA80" s="14">
        <f t="shared" si="8"/>
        <v>50161</v>
      </c>
      <c r="AB80" s="10" t="s">
        <v>280</v>
      </c>
      <c r="AJ80" s="4" t="s">
        <v>552</v>
      </c>
    </row>
    <row r="81" spans="1:36" ht="12.9" customHeight="1" outlineLevel="1" x14ac:dyDescent="0.3">
      <c r="A81" s="9">
        <v>68</v>
      </c>
      <c r="C81" s="10" t="s">
        <v>629</v>
      </c>
      <c r="D81" s="10" t="s">
        <v>41</v>
      </c>
      <c r="E81" s="7" t="s">
        <v>630</v>
      </c>
      <c r="F81" s="10" t="s">
        <v>276</v>
      </c>
      <c r="G81" s="7" t="s">
        <v>43</v>
      </c>
      <c r="H81" s="8">
        <v>43009</v>
      </c>
      <c r="I81" s="10" t="s">
        <v>277</v>
      </c>
      <c r="J81" s="10" t="s">
        <v>631</v>
      </c>
      <c r="K81" s="7" t="s">
        <v>522</v>
      </c>
      <c r="L81" s="10" t="s">
        <v>28</v>
      </c>
      <c r="M81" s="7" t="s">
        <v>29</v>
      </c>
      <c r="N81" s="10" t="s">
        <v>191</v>
      </c>
      <c r="O81" s="7" t="s">
        <v>97</v>
      </c>
      <c r="P81" s="10" t="s">
        <v>632</v>
      </c>
      <c r="Q81" s="7" t="s">
        <v>633</v>
      </c>
      <c r="R81" s="7" t="s">
        <v>50</v>
      </c>
      <c r="V81" s="7" t="s">
        <v>37</v>
      </c>
      <c r="X81" s="7" t="str">
        <f t="shared" ca="1" si="6"/>
        <v xml:space="preserve">37 thn, 6 bln </v>
      </c>
      <c r="Y81" s="7" t="str">
        <f t="shared" si="7"/>
        <v>36 thn</v>
      </c>
      <c r="Z81" s="13">
        <v>60</v>
      </c>
      <c r="AA81" s="14">
        <f t="shared" si="8"/>
        <v>52263</v>
      </c>
      <c r="AJ81" s="4" t="s">
        <v>552</v>
      </c>
    </row>
    <row r="82" spans="1:36" ht="12.9" customHeight="1" outlineLevel="1" x14ac:dyDescent="0.3">
      <c r="A82" s="9">
        <v>69</v>
      </c>
      <c r="C82" s="10" t="s">
        <v>634</v>
      </c>
      <c r="D82" s="10" t="s">
        <v>41</v>
      </c>
      <c r="E82" s="7" t="s">
        <v>635</v>
      </c>
      <c r="F82" s="10" t="s">
        <v>276</v>
      </c>
      <c r="G82" s="7" t="s">
        <v>43</v>
      </c>
      <c r="H82" s="8">
        <v>43739</v>
      </c>
      <c r="I82" s="10" t="s">
        <v>277</v>
      </c>
      <c r="J82" s="10" t="s">
        <v>636</v>
      </c>
      <c r="K82" s="7" t="s">
        <v>522</v>
      </c>
      <c r="L82" s="10" t="s">
        <v>28</v>
      </c>
      <c r="M82" s="7" t="s">
        <v>29</v>
      </c>
      <c r="N82" s="10" t="s">
        <v>255</v>
      </c>
      <c r="O82" s="7" t="s">
        <v>524</v>
      </c>
      <c r="P82" s="10" t="s">
        <v>637</v>
      </c>
      <c r="Q82" s="7" t="s">
        <v>638</v>
      </c>
      <c r="R82" s="7" t="s">
        <v>50</v>
      </c>
      <c r="V82" s="7" t="s">
        <v>37</v>
      </c>
      <c r="X82" s="7" t="str">
        <f t="shared" ca="1" si="6"/>
        <v xml:space="preserve">33 thn, 6 bln </v>
      </c>
      <c r="Y82" s="7" t="str">
        <f t="shared" si="7"/>
        <v>32 thn</v>
      </c>
      <c r="Z82" s="13">
        <v>60</v>
      </c>
      <c r="AA82" s="14">
        <f t="shared" si="8"/>
        <v>53724</v>
      </c>
      <c r="AJ82" s="4" t="s">
        <v>552</v>
      </c>
    </row>
    <row r="83" spans="1:36" ht="12.9" customHeight="1" x14ac:dyDescent="0.25">
      <c r="A83" s="4" t="s">
        <v>639</v>
      </c>
      <c r="M83" s="7"/>
    </row>
    <row r="84" spans="1:36" ht="12.9" customHeight="1" outlineLevel="1" x14ac:dyDescent="0.3">
      <c r="A84" s="9">
        <v>70</v>
      </c>
      <c r="C84" s="10" t="s">
        <v>640</v>
      </c>
      <c r="D84" s="10" t="s">
        <v>41</v>
      </c>
      <c r="E84" s="7" t="s">
        <v>641</v>
      </c>
      <c r="F84" s="10" t="s">
        <v>92</v>
      </c>
      <c r="G84" s="7" t="s">
        <v>93</v>
      </c>
      <c r="H84" s="15">
        <v>41730</v>
      </c>
      <c r="I84" s="10" t="s">
        <v>94</v>
      </c>
      <c r="J84" s="10" t="s">
        <v>95</v>
      </c>
      <c r="K84" s="7" t="s">
        <v>642</v>
      </c>
      <c r="L84" s="10" t="s">
        <v>28</v>
      </c>
      <c r="M84" s="7" t="s">
        <v>29</v>
      </c>
      <c r="N84" s="10" t="s">
        <v>68</v>
      </c>
      <c r="O84" s="7" t="s">
        <v>192</v>
      </c>
      <c r="P84" s="10" t="s">
        <v>643</v>
      </c>
      <c r="Q84" s="7" t="s">
        <v>644</v>
      </c>
      <c r="R84" s="7" t="s">
        <v>50</v>
      </c>
      <c r="S84" s="7" t="s">
        <v>34</v>
      </c>
      <c r="T84" s="7" t="s">
        <v>35</v>
      </c>
      <c r="U84" s="7" t="s">
        <v>645</v>
      </c>
      <c r="V84" s="7" t="s">
        <v>37</v>
      </c>
      <c r="W84" s="7" t="s">
        <v>646</v>
      </c>
      <c r="X84" s="7" t="str">
        <f t="shared" ref="X84:X103" ca="1" si="9">DATEDIF(Q84,NOW( ),"y") &amp; " thn, " &amp; DATEDIF(Q84,NOW( ),"ym") &amp; " bln "</f>
        <v xml:space="preserve">59 thn, 7 bln </v>
      </c>
      <c r="Y84" s="7" t="str">
        <f t="shared" ref="Y84:Y103" si="10">DATEDIF(Q84,($Y$2),"y") &amp; " thn"</f>
        <v>58 thn</v>
      </c>
      <c r="Z84" s="13">
        <v>60</v>
      </c>
      <c r="AA84" s="14">
        <f t="shared" ref="AA84:AA103" si="11">DATE(YEAR(Q84)+Z84,MONTH(Q84)+1,1)</f>
        <v>44197</v>
      </c>
      <c r="AB84" s="10" t="s">
        <v>647</v>
      </c>
      <c r="AC84" s="7" t="s">
        <v>648</v>
      </c>
      <c r="AJ84" s="4" t="s">
        <v>639</v>
      </c>
    </row>
    <row r="85" spans="1:36" ht="12.9" customHeight="1" outlineLevel="1" x14ac:dyDescent="0.3">
      <c r="A85" s="9">
        <v>71</v>
      </c>
      <c r="C85" s="10" t="s">
        <v>649</v>
      </c>
      <c r="D85" s="10" t="s">
        <v>41</v>
      </c>
      <c r="E85" s="7" t="s">
        <v>650</v>
      </c>
      <c r="F85" s="10" t="s">
        <v>23</v>
      </c>
      <c r="G85" s="7" t="s">
        <v>24</v>
      </c>
      <c r="H85" s="15">
        <v>38443</v>
      </c>
      <c r="I85" s="10" t="s">
        <v>25</v>
      </c>
      <c r="J85" s="10" t="s">
        <v>116</v>
      </c>
      <c r="K85" s="7" t="s">
        <v>190</v>
      </c>
      <c r="L85" s="10" t="s">
        <v>28</v>
      </c>
      <c r="M85" s="7" t="s">
        <v>29</v>
      </c>
      <c r="N85" s="10" t="s">
        <v>651</v>
      </c>
      <c r="O85" s="7" t="s">
        <v>108</v>
      </c>
      <c r="P85" s="10" t="s">
        <v>652</v>
      </c>
      <c r="Q85" s="7" t="s">
        <v>653</v>
      </c>
      <c r="R85" s="7" t="s">
        <v>33</v>
      </c>
      <c r="S85" s="7" t="s">
        <v>34</v>
      </c>
      <c r="T85" s="7" t="s">
        <v>35</v>
      </c>
      <c r="U85" s="7" t="s">
        <v>654</v>
      </c>
      <c r="V85" s="7" t="s">
        <v>37</v>
      </c>
      <c r="W85" s="7" t="s">
        <v>655</v>
      </c>
      <c r="X85" s="7" t="str">
        <f t="shared" ca="1" si="9"/>
        <v xml:space="preserve">53 thn, 0 bln </v>
      </c>
      <c r="Y85" s="7" t="str">
        <f t="shared" si="10"/>
        <v>52 thn</v>
      </c>
      <c r="Z85" s="13">
        <v>60</v>
      </c>
      <c r="AA85" s="14">
        <f t="shared" si="11"/>
        <v>46600</v>
      </c>
      <c r="AB85" s="10" t="s">
        <v>656</v>
      </c>
      <c r="AC85" s="7" t="s">
        <v>657</v>
      </c>
      <c r="AJ85" s="4" t="s">
        <v>639</v>
      </c>
    </row>
    <row r="86" spans="1:36" ht="12.9" customHeight="1" outlineLevel="1" x14ac:dyDescent="0.3">
      <c r="A86" s="9">
        <v>72</v>
      </c>
      <c r="C86" s="10" t="s">
        <v>658</v>
      </c>
      <c r="D86" s="10" t="s">
        <v>401</v>
      </c>
      <c r="E86" s="7" t="s">
        <v>659</v>
      </c>
      <c r="F86" s="10" t="s">
        <v>23</v>
      </c>
      <c r="G86" s="7" t="s">
        <v>24</v>
      </c>
      <c r="H86" s="15">
        <v>38808</v>
      </c>
      <c r="I86" s="10" t="s">
        <v>25</v>
      </c>
      <c r="J86" s="10" t="s">
        <v>116</v>
      </c>
      <c r="K86" s="7" t="s">
        <v>82</v>
      </c>
      <c r="L86" s="10" t="s">
        <v>28</v>
      </c>
      <c r="M86" s="7" t="s">
        <v>404</v>
      </c>
      <c r="N86" s="10" t="s">
        <v>660</v>
      </c>
      <c r="O86" s="7" t="s">
        <v>279</v>
      </c>
      <c r="P86" s="10" t="s">
        <v>59</v>
      </c>
      <c r="Q86" s="7" t="s">
        <v>661</v>
      </c>
      <c r="R86" s="7" t="s">
        <v>50</v>
      </c>
      <c r="S86" s="7" t="s">
        <v>34</v>
      </c>
      <c r="T86" s="7" t="s">
        <v>35</v>
      </c>
      <c r="U86" s="7" t="s">
        <v>662</v>
      </c>
      <c r="V86" s="7" t="s">
        <v>37</v>
      </c>
      <c r="W86" s="7" t="s">
        <v>663</v>
      </c>
      <c r="X86" s="7" t="str">
        <f t="shared" ca="1" si="9"/>
        <v xml:space="preserve">59 thn, 0 bln </v>
      </c>
      <c r="Y86" s="7" t="str">
        <f t="shared" si="10"/>
        <v>58 thn</v>
      </c>
      <c r="Z86" s="13">
        <v>60</v>
      </c>
      <c r="AA86" s="14">
        <f t="shared" si="11"/>
        <v>44409</v>
      </c>
      <c r="AB86" s="10" t="s">
        <v>664</v>
      </c>
      <c r="AC86" s="7" t="s">
        <v>665</v>
      </c>
      <c r="AJ86" s="4" t="s">
        <v>639</v>
      </c>
    </row>
    <row r="87" spans="1:36" ht="12.9" customHeight="1" outlineLevel="1" x14ac:dyDescent="0.3">
      <c r="A87" s="9">
        <v>73</v>
      </c>
      <c r="C87" s="10" t="s">
        <v>666</v>
      </c>
      <c r="D87" s="10" t="s">
        <v>41</v>
      </c>
      <c r="E87" s="7" t="s">
        <v>667</v>
      </c>
      <c r="F87" s="10" t="s">
        <v>23</v>
      </c>
      <c r="G87" s="7" t="s">
        <v>24</v>
      </c>
      <c r="H87" s="15">
        <v>38991</v>
      </c>
      <c r="I87" s="10" t="s">
        <v>25</v>
      </c>
      <c r="J87" s="10" t="s">
        <v>189</v>
      </c>
      <c r="K87" s="7" t="s">
        <v>56</v>
      </c>
      <c r="L87" s="10" t="s">
        <v>28</v>
      </c>
      <c r="M87" s="7" t="s">
        <v>29</v>
      </c>
      <c r="N87" s="10" t="s">
        <v>191</v>
      </c>
      <c r="O87" s="7" t="s">
        <v>192</v>
      </c>
      <c r="P87" s="10" t="s">
        <v>668</v>
      </c>
      <c r="Q87" s="7" t="s">
        <v>669</v>
      </c>
      <c r="R87" s="7" t="s">
        <v>50</v>
      </c>
      <c r="S87" s="7" t="s">
        <v>34</v>
      </c>
      <c r="T87" s="7" t="s">
        <v>35</v>
      </c>
      <c r="U87" s="7" t="s">
        <v>670</v>
      </c>
      <c r="V87" s="7" t="s">
        <v>37</v>
      </c>
      <c r="W87" s="7" t="s">
        <v>671</v>
      </c>
      <c r="X87" s="7" t="str">
        <f t="shared" ca="1" si="9"/>
        <v xml:space="preserve">55 thn, 10 bln </v>
      </c>
      <c r="Y87" s="7" t="str">
        <f t="shared" si="10"/>
        <v>55 thn</v>
      </c>
      <c r="Z87" s="13">
        <v>60</v>
      </c>
      <c r="AA87" s="14">
        <f t="shared" si="11"/>
        <v>45566</v>
      </c>
      <c r="AB87" s="10" t="s">
        <v>672</v>
      </c>
      <c r="AJ87" s="4" t="s">
        <v>639</v>
      </c>
    </row>
    <row r="88" spans="1:36" ht="12.9" customHeight="1" outlineLevel="1" x14ac:dyDescent="0.3">
      <c r="A88" s="9">
        <v>74</v>
      </c>
      <c r="B88" s="5" t="s">
        <v>673</v>
      </c>
      <c r="C88" s="10" t="s">
        <v>674</v>
      </c>
      <c r="E88" s="7" t="s">
        <v>675</v>
      </c>
      <c r="F88" s="10" t="s">
        <v>92</v>
      </c>
      <c r="G88" s="7" t="s">
        <v>93</v>
      </c>
      <c r="H88" s="8">
        <v>42278</v>
      </c>
      <c r="I88" s="10" t="s">
        <v>94</v>
      </c>
      <c r="J88" s="10" t="s">
        <v>138</v>
      </c>
      <c r="K88" s="7" t="s">
        <v>129</v>
      </c>
      <c r="L88" s="10" t="s">
        <v>28</v>
      </c>
      <c r="M88" s="7" t="s">
        <v>29</v>
      </c>
      <c r="N88" s="10" t="s">
        <v>68</v>
      </c>
      <c r="O88" s="7" t="s">
        <v>676</v>
      </c>
      <c r="P88" s="10" t="s">
        <v>677</v>
      </c>
      <c r="Q88" s="7" t="s">
        <v>678</v>
      </c>
      <c r="R88" s="7" t="s">
        <v>50</v>
      </c>
      <c r="S88" s="7" t="s">
        <v>34</v>
      </c>
      <c r="T88" s="7" t="s">
        <v>35</v>
      </c>
      <c r="U88" s="7" t="s">
        <v>679</v>
      </c>
      <c r="V88" s="7" t="s">
        <v>37</v>
      </c>
      <c r="W88" s="7" t="s">
        <v>680</v>
      </c>
      <c r="X88" s="7" t="str">
        <f t="shared" ca="1" si="9"/>
        <v xml:space="preserve">54 thn, 1 bln </v>
      </c>
      <c r="Y88" s="7" t="str">
        <f t="shared" si="10"/>
        <v>53 thn</v>
      </c>
      <c r="Z88" s="13">
        <v>60</v>
      </c>
      <c r="AA88" s="14">
        <f t="shared" si="11"/>
        <v>46204</v>
      </c>
      <c r="AB88" s="10" t="s">
        <v>681</v>
      </c>
      <c r="AJ88" s="4" t="s">
        <v>639</v>
      </c>
    </row>
    <row r="89" spans="1:36" ht="12.9" customHeight="1" outlineLevel="1" x14ac:dyDescent="0.3">
      <c r="A89" s="9">
        <v>75</v>
      </c>
      <c r="C89" s="10" t="s">
        <v>682</v>
      </c>
      <c r="D89" s="10" t="s">
        <v>401</v>
      </c>
      <c r="E89" s="7" t="s">
        <v>683</v>
      </c>
      <c r="F89" s="10" t="s">
        <v>23</v>
      </c>
      <c r="G89" s="7" t="s">
        <v>24</v>
      </c>
      <c r="H89" s="15">
        <v>39722</v>
      </c>
      <c r="I89" s="10" t="s">
        <v>25</v>
      </c>
      <c r="J89" s="10" t="s">
        <v>301</v>
      </c>
      <c r="K89" s="7" t="s">
        <v>210</v>
      </c>
      <c r="L89" s="10" t="s">
        <v>28</v>
      </c>
      <c r="M89" s="7" t="s">
        <v>404</v>
      </c>
      <c r="N89" s="10" t="s">
        <v>684</v>
      </c>
      <c r="O89" s="7" t="s">
        <v>108</v>
      </c>
      <c r="P89" s="10" t="s">
        <v>685</v>
      </c>
      <c r="Q89" s="7" t="s">
        <v>686</v>
      </c>
      <c r="R89" s="7" t="s">
        <v>50</v>
      </c>
      <c r="S89" s="7" t="s">
        <v>34</v>
      </c>
      <c r="T89" s="7" t="s">
        <v>35</v>
      </c>
      <c r="U89" s="7" t="s">
        <v>687</v>
      </c>
      <c r="V89" s="7" t="s">
        <v>37</v>
      </c>
      <c r="W89" s="7" t="s">
        <v>688</v>
      </c>
      <c r="X89" s="7" t="str">
        <f t="shared" ca="1" si="9"/>
        <v xml:space="preserve">56 thn, 2 bln </v>
      </c>
      <c r="Y89" s="7" t="str">
        <f t="shared" si="10"/>
        <v>55 thn</v>
      </c>
      <c r="Z89" s="13">
        <v>60</v>
      </c>
      <c r="AA89" s="14">
        <f t="shared" si="11"/>
        <v>45444</v>
      </c>
      <c r="AB89" s="10" t="s">
        <v>689</v>
      </c>
      <c r="AC89" s="7" t="s">
        <v>690</v>
      </c>
      <c r="AJ89" s="4" t="s">
        <v>639</v>
      </c>
    </row>
    <row r="90" spans="1:36" ht="12.9" customHeight="1" outlineLevel="1" x14ac:dyDescent="0.3">
      <c r="A90" s="9">
        <v>76</v>
      </c>
      <c r="C90" s="10" t="s">
        <v>691</v>
      </c>
      <c r="D90" s="10" t="s">
        <v>41</v>
      </c>
      <c r="E90" s="7" t="s">
        <v>692</v>
      </c>
      <c r="F90" s="10" t="s">
        <v>23</v>
      </c>
      <c r="G90" s="7" t="s">
        <v>24</v>
      </c>
      <c r="H90" s="15">
        <v>39722</v>
      </c>
      <c r="I90" s="10" t="s">
        <v>25</v>
      </c>
      <c r="J90" s="10" t="s">
        <v>693</v>
      </c>
      <c r="K90" s="7" t="s">
        <v>147</v>
      </c>
      <c r="L90" s="10" t="s">
        <v>28</v>
      </c>
      <c r="M90" s="7" t="s">
        <v>29</v>
      </c>
      <c r="N90" s="10" t="s">
        <v>542</v>
      </c>
      <c r="O90" s="7" t="s">
        <v>192</v>
      </c>
      <c r="P90" s="10" t="s">
        <v>694</v>
      </c>
      <c r="Q90" s="7" t="s">
        <v>695</v>
      </c>
      <c r="R90" s="7" t="s">
        <v>33</v>
      </c>
      <c r="S90" s="7" t="s">
        <v>34</v>
      </c>
      <c r="T90" s="7" t="s">
        <v>35</v>
      </c>
      <c r="U90" s="7" t="s">
        <v>696</v>
      </c>
      <c r="V90" s="7" t="s">
        <v>37</v>
      </c>
      <c r="W90" s="7" t="s">
        <v>697</v>
      </c>
      <c r="X90" s="7" t="str">
        <f t="shared" ca="1" si="9"/>
        <v xml:space="preserve">54 thn, 6 bln </v>
      </c>
      <c r="Y90" s="7" t="str">
        <f t="shared" si="10"/>
        <v>53 thn</v>
      </c>
      <c r="Z90" s="13">
        <v>60</v>
      </c>
      <c r="AA90" s="14">
        <f t="shared" si="11"/>
        <v>46054</v>
      </c>
      <c r="AB90" s="10" t="s">
        <v>698</v>
      </c>
      <c r="AJ90" s="4" t="s">
        <v>639</v>
      </c>
    </row>
    <row r="91" spans="1:36" ht="12.9" customHeight="1" outlineLevel="1" x14ac:dyDescent="0.3">
      <c r="A91" s="9">
        <v>77</v>
      </c>
      <c r="C91" s="10" t="s">
        <v>699</v>
      </c>
      <c r="D91" s="10" t="s">
        <v>41</v>
      </c>
      <c r="E91" s="7" t="s">
        <v>700</v>
      </c>
      <c r="F91" s="10" t="s">
        <v>23</v>
      </c>
      <c r="G91" s="7" t="s">
        <v>24</v>
      </c>
      <c r="H91" s="15">
        <v>39722</v>
      </c>
      <c r="I91" s="10" t="s">
        <v>25</v>
      </c>
      <c r="J91" s="10" t="s">
        <v>165</v>
      </c>
      <c r="K91" s="7" t="s">
        <v>210</v>
      </c>
      <c r="L91" s="10" t="s">
        <v>28</v>
      </c>
      <c r="M91" s="7" t="s">
        <v>29</v>
      </c>
      <c r="N91" s="10" t="s">
        <v>167</v>
      </c>
      <c r="O91" s="7" t="s">
        <v>119</v>
      </c>
      <c r="P91" s="10" t="s">
        <v>88</v>
      </c>
      <c r="Q91" s="7" t="s">
        <v>701</v>
      </c>
      <c r="R91" s="7" t="s">
        <v>50</v>
      </c>
      <c r="S91" s="7" t="s">
        <v>34</v>
      </c>
      <c r="T91" s="7" t="s">
        <v>35</v>
      </c>
      <c r="U91" s="7" t="s">
        <v>702</v>
      </c>
      <c r="V91" s="7" t="s">
        <v>37</v>
      </c>
      <c r="W91" s="7" t="s">
        <v>703</v>
      </c>
      <c r="X91" s="7" t="str">
        <f t="shared" ca="1" si="9"/>
        <v xml:space="preserve">52 thn, 7 bln </v>
      </c>
      <c r="Y91" s="7" t="str">
        <f t="shared" si="10"/>
        <v>51 thn</v>
      </c>
      <c r="Z91" s="13">
        <v>60</v>
      </c>
      <c r="AA91" s="14">
        <f t="shared" si="11"/>
        <v>46722</v>
      </c>
      <c r="AB91" s="10" t="s">
        <v>704</v>
      </c>
      <c r="AC91" s="7" t="s">
        <v>705</v>
      </c>
      <c r="AJ91" s="4" t="s">
        <v>639</v>
      </c>
    </row>
    <row r="92" spans="1:36" ht="12.9" customHeight="1" outlineLevel="1" x14ac:dyDescent="0.3">
      <c r="A92" s="9">
        <v>78</v>
      </c>
      <c r="C92" s="10" t="s">
        <v>706</v>
      </c>
      <c r="D92" s="10" t="s">
        <v>41</v>
      </c>
      <c r="E92" s="7" t="s">
        <v>707</v>
      </c>
      <c r="F92" s="10" t="s">
        <v>23</v>
      </c>
      <c r="G92" s="7" t="s">
        <v>24</v>
      </c>
      <c r="H92" s="15">
        <v>39722</v>
      </c>
      <c r="I92" s="10" t="s">
        <v>25</v>
      </c>
      <c r="J92" s="10" t="s">
        <v>254</v>
      </c>
      <c r="K92" s="7" t="s">
        <v>210</v>
      </c>
      <c r="L92" s="10" t="s">
        <v>28</v>
      </c>
      <c r="M92" s="7" t="s">
        <v>29</v>
      </c>
      <c r="N92" s="10" t="s">
        <v>255</v>
      </c>
      <c r="O92" s="7" t="s">
        <v>108</v>
      </c>
      <c r="P92" s="10" t="s">
        <v>88</v>
      </c>
      <c r="Q92" s="7" t="s">
        <v>708</v>
      </c>
      <c r="R92" s="7" t="s">
        <v>50</v>
      </c>
      <c r="S92" s="7" t="s">
        <v>34</v>
      </c>
      <c r="T92" s="7" t="s">
        <v>35</v>
      </c>
      <c r="U92" s="7" t="s">
        <v>709</v>
      </c>
      <c r="V92" s="7" t="s">
        <v>37</v>
      </c>
      <c r="W92" s="7" t="s">
        <v>710</v>
      </c>
      <c r="X92" s="7" t="str">
        <f t="shared" ca="1" si="9"/>
        <v xml:space="preserve">50 thn, 1 bln </v>
      </c>
      <c r="Y92" s="7" t="str">
        <f t="shared" si="10"/>
        <v>49 thn</v>
      </c>
      <c r="Z92" s="13">
        <v>60</v>
      </c>
      <c r="AA92" s="14">
        <f t="shared" si="11"/>
        <v>47665</v>
      </c>
      <c r="AB92" s="10" t="s">
        <v>711</v>
      </c>
      <c r="AC92" s="7" t="s">
        <v>712</v>
      </c>
      <c r="AJ92" s="4" t="s">
        <v>639</v>
      </c>
    </row>
    <row r="93" spans="1:36" ht="12.9" customHeight="1" outlineLevel="1" x14ac:dyDescent="0.3">
      <c r="A93" s="9">
        <v>79</v>
      </c>
      <c r="C93" s="10" t="s">
        <v>713</v>
      </c>
      <c r="D93" s="10" t="s">
        <v>41</v>
      </c>
      <c r="E93" s="7" t="s">
        <v>714</v>
      </c>
      <c r="F93" s="10" t="s">
        <v>23</v>
      </c>
      <c r="G93" s="7" t="s">
        <v>24</v>
      </c>
      <c r="H93" s="11">
        <v>40634</v>
      </c>
      <c r="I93" s="10" t="s">
        <v>25</v>
      </c>
      <c r="J93" s="10" t="s">
        <v>155</v>
      </c>
      <c r="K93" s="7" t="s">
        <v>147</v>
      </c>
      <c r="L93" s="10" t="s">
        <v>28</v>
      </c>
      <c r="M93" s="7" t="s">
        <v>29</v>
      </c>
      <c r="N93" s="10" t="s">
        <v>57</v>
      </c>
      <c r="O93" s="7" t="s">
        <v>119</v>
      </c>
      <c r="P93" s="10" t="s">
        <v>280</v>
      </c>
      <c r="Q93" s="7" t="s">
        <v>715</v>
      </c>
      <c r="R93" s="7" t="s">
        <v>33</v>
      </c>
      <c r="S93" s="7" t="s">
        <v>34</v>
      </c>
      <c r="T93" s="7" t="s">
        <v>35</v>
      </c>
      <c r="U93" s="7" t="s">
        <v>716</v>
      </c>
      <c r="V93" s="7" t="s">
        <v>37</v>
      </c>
      <c r="W93" s="7" t="s">
        <v>717</v>
      </c>
      <c r="X93" s="7" t="str">
        <f t="shared" ca="1" si="9"/>
        <v xml:space="preserve">52 thn, 0 bln </v>
      </c>
      <c r="Y93" s="7" t="str">
        <f t="shared" si="10"/>
        <v>51 thn</v>
      </c>
      <c r="Z93" s="13">
        <v>60</v>
      </c>
      <c r="AA93" s="14">
        <f t="shared" si="11"/>
        <v>46966</v>
      </c>
      <c r="AB93" s="10" t="s">
        <v>718</v>
      </c>
      <c r="AJ93" s="4" t="s">
        <v>639</v>
      </c>
    </row>
    <row r="94" spans="1:36" ht="12.9" customHeight="1" outlineLevel="1" x14ac:dyDescent="0.3">
      <c r="A94" s="9">
        <v>80</v>
      </c>
      <c r="C94" s="10" t="s">
        <v>719</v>
      </c>
      <c r="D94" s="10" t="s">
        <v>720</v>
      </c>
      <c r="E94" s="7" t="s">
        <v>721</v>
      </c>
      <c r="F94" s="10" t="s">
        <v>78</v>
      </c>
      <c r="G94" s="7" t="s">
        <v>79</v>
      </c>
      <c r="H94" s="14">
        <v>41183</v>
      </c>
      <c r="I94" s="10" t="s">
        <v>80</v>
      </c>
      <c r="J94" s="10" t="s">
        <v>116</v>
      </c>
      <c r="K94" s="7" t="s">
        <v>129</v>
      </c>
      <c r="L94" s="10" t="s">
        <v>28</v>
      </c>
      <c r="M94" s="7" t="s">
        <v>29</v>
      </c>
      <c r="N94" s="10" t="s">
        <v>722</v>
      </c>
      <c r="O94" s="7" t="s">
        <v>393</v>
      </c>
      <c r="P94" s="10" t="s">
        <v>723</v>
      </c>
      <c r="Q94" s="7" t="s">
        <v>724</v>
      </c>
      <c r="R94" s="7" t="s">
        <v>50</v>
      </c>
      <c r="S94" s="7" t="s">
        <v>34</v>
      </c>
      <c r="T94" s="7" t="s">
        <v>35</v>
      </c>
      <c r="U94" s="7">
        <v>540014913</v>
      </c>
      <c r="V94" s="7" t="s">
        <v>37</v>
      </c>
      <c r="W94" s="7" t="s">
        <v>725</v>
      </c>
      <c r="X94" s="7" t="str">
        <f t="shared" ca="1" si="9"/>
        <v xml:space="preserve">48 thn, 5 bln </v>
      </c>
      <c r="Y94" s="7" t="str">
        <f t="shared" si="10"/>
        <v>47 thn</v>
      </c>
      <c r="Z94" s="13">
        <v>60</v>
      </c>
      <c r="AA94" s="14">
        <f t="shared" si="11"/>
        <v>48274</v>
      </c>
      <c r="AB94" s="10" t="s">
        <v>726</v>
      </c>
      <c r="AJ94" s="4" t="s">
        <v>639</v>
      </c>
    </row>
    <row r="95" spans="1:36" ht="12.9" customHeight="1" outlineLevel="1" x14ac:dyDescent="0.3">
      <c r="A95" s="9">
        <v>81</v>
      </c>
      <c r="C95" s="10" t="s">
        <v>727</v>
      </c>
      <c r="D95" s="10" t="s">
        <v>41</v>
      </c>
      <c r="E95" s="7" t="s">
        <v>728</v>
      </c>
      <c r="F95" s="10" t="s">
        <v>23</v>
      </c>
      <c r="G95" s="7" t="s">
        <v>24</v>
      </c>
      <c r="H95" s="15">
        <v>42826</v>
      </c>
      <c r="I95" s="10" t="s">
        <v>25</v>
      </c>
      <c r="J95" s="10" t="s">
        <v>263</v>
      </c>
      <c r="K95" s="12" t="s">
        <v>729</v>
      </c>
      <c r="L95" s="10" t="s">
        <v>28</v>
      </c>
      <c r="M95" s="7" t="s">
        <v>29</v>
      </c>
      <c r="N95" s="6" t="s">
        <v>529</v>
      </c>
      <c r="O95" s="7">
        <v>2003</v>
      </c>
      <c r="P95" s="6" t="s">
        <v>98</v>
      </c>
      <c r="Q95" s="7" t="s">
        <v>730</v>
      </c>
      <c r="R95" s="7" t="s">
        <v>50</v>
      </c>
      <c r="S95" s="7" t="s">
        <v>34</v>
      </c>
      <c r="T95" s="7" t="s">
        <v>35</v>
      </c>
      <c r="U95" s="7" t="s">
        <v>731</v>
      </c>
      <c r="V95" s="7" t="s">
        <v>37</v>
      </c>
      <c r="X95" s="7" t="str">
        <f t="shared" ca="1" si="9"/>
        <v xml:space="preserve">41 thn, 1 bln </v>
      </c>
      <c r="Y95" s="7" t="str">
        <f t="shared" si="10"/>
        <v>40 thn</v>
      </c>
      <c r="Z95" s="13">
        <v>60</v>
      </c>
      <c r="AA95" s="14">
        <f t="shared" si="11"/>
        <v>50952</v>
      </c>
      <c r="AB95" s="10" t="s">
        <v>637</v>
      </c>
      <c r="AJ95" s="4" t="s">
        <v>639</v>
      </c>
    </row>
    <row r="96" spans="1:36" ht="12.9" customHeight="1" outlineLevel="1" x14ac:dyDescent="0.3">
      <c r="A96" s="9">
        <v>82</v>
      </c>
      <c r="C96" s="10" t="s">
        <v>732</v>
      </c>
      <c r="D96" s="10" t="s">
        <v>41</v>
      </c>
      <c r="E96" s="7" t="s">
        <v>733</v>
      </c>
      <c r="F96" s="10" t="s">
        <v>78</v>
      </c>
      <c r="G96" s="7" t="s">
        <v>79</v>
      </c>
      <c r="H96" s="14">
        <v>43191</v>
      </c>
      <c r="I96" s="10" t="s">
        <v>80</v>
      </c>
      <c r="J96" s="10" t="s">
        <v>429</v>
      </c>
      <c r="K96" s="7" t="s">
        <v>82</v>
      </c>
      <c r="L96" s="10" t="s">
        <v>28</v>
      </c>
      <c r="M96" s="7" t="s">
        <v>29</v>
      </c>
      <c r="N96" s="10" t="s">
        <v>734</v>
      </c>
      <c r="O96" s="7" t="s">
        <v>279</v>
      </c>
      <c r="P96" s="10" t="s">
        <v>632</v>
      </c>
      <c r="Q96" s="7" t="s">
        <v>735</v>
      </c>
      <c r="R96" s="7" t="s">
        <v>33</v>
      </c>
      <c r="S96" s="7" t="s">
        <v>34</v>
      </c>
      <c r="T96" s="7" t="s">
        <v>35</v>
      </c>
      <c r="U96" s="7" t="s">
        <v>736</v>
      </c>
      <c r="V96" s="7" t="s">
        <v>37</v>
      </c>
      <c r="X96" s="7" t="str">
        <f t="shared" ca="1" si="9"/>
        <v xml:space="preserve">49 thn, 11 bln </v>
      </c>
      <c r="Y96" s="7" t="str">
        <f t="shared" si="10"/>
        <v>49 thn</v>
      </c>
      <c r="Z96" s="13">
        <v>60</v>
      </c>
      <c r="AA96" s="14">
        <f t="shared" si="11"/>
        <v>47727</v>
      </c>
      <c r="AB96" s="10" t="s">
        <v>737</v>
      </c>
      <c r="AJ96" s="4" t="s">
        <v>639</v>
      </c>
    </row>
    <row r="97" spans="1:36" ht="12.9" customHeight="1" outlineLevel="1" x14ac:dyDescent="0.3">
      <c r="A97" s="9">
        <v>83</v>
      </c>
      <c r="C97" s="10" t="s">
        <v>738</v>
      </c>
      <c r="D97" s="10" t="s">
        <v>739</v>
      </c>
      <c r="E97" s="7" t="s">
        <v>740</v>
      </c>
      <c r="F97" s="10" t="s">
        <v>276</v>
      </c>
      <c r="G97" s="7" t="s">
        <v>43</v>
      </c>
      <c r="H97" s="15">
        <v>41730</v>
      </c>
      <c r="I97" s="10" t="s">
        <v>277</v>
      </c>
      <c r="J97" s="10" t="s">
        <v>165</v>
      </c>
      <c r="K97" s="7" t="s">
        <v>515</v>
      </c>
      <c r="L97" s="10" t="s">
        <v>28</v>
      </c>
      <c r="M97" s="7" t="s">
        <v>29</v>
      </c>
      <c r="N97" s="10" t="s">
        <v>741</v>
      </c>
      <c r="O97" s="7" t="s">
        <v>279</v>
      </c>
      <c r="P97" s="10" t="s">
        <v>742</v>
      </c>
      <c r="Q97" s="7" t="s">
        <v>743</v>
      </c>
      <c r="R97" s="7" t="s">
        <v>50</v>
      </c>
      <c r="U97" s="7" t="s">
        <v>744</v>
      </c>
      <c r="V97" s="7" t="s">
        <v>37</v>
      </c>
      <c r="X97" s="7" t="str">
        <f t="shared" ca="1" si="9"/>
        <v xml:space="preserve">51 thn, 11 bln </v>
      </c>
      <c r="Y97" s="7" t="str">
        <f t="shared" si="10"/>
        <v>51 thn</v>
      </c>
      <c r="Z97" s="13">
        <v>60</v>
      </c>
      <c r="AA97" s="14">
        <f t="shared" si="11"/>
        <v>46997</v>
      </c>
      <c r="AJ97" s="4" t="s">
        <v>639</v>
      </c>
    </row>
    <row r="98" spans="1:36" ht="12.9" customHeight="1" outlineLevel="1" x14ac:dyDescent="0.3">
      <c r="A98" s="9">
        <v>84</v>
      </c>
      <c r="C98" s="10" t="s">
        <v>745</v>
      </c>
      <c r="D98" s="10" t="s">
        <v>41</v>
      </c>
      <c r="E98" s="7" t="s">
        <v>746</v>
      </c>
      <c r="F98" s="10" t="s">
        <v>276</v>
      </c>
      <c r="G98" s="7" t="s">
        <v>43</v>
      </c>
      <c r="H98" s="15">
        <v>41730</v>
      </c>
      <c r="I98" s="10" t="s">
        <v>277</v>
      </c>
      <c r="J98" s="10" t="s">
        <v>138</v>
      </c>
      <c r="K98" s="7" t="s">
        <v>515</v>
      </c>
      <c r="L98" s="10" t="s">
        <v>28</v>
      </c>
      <c r="M98" s="7" t="s">
        <v>29</v>
      </c>
      <c r="N98" s="10" t="s">
        <v>747</v>
      </c>
      <c r="O98" s="7" t="s">
        <v>748</v>
      </c>
      <c r="P98" s="10" t="s">
        <v>749</v>
      </c>
      <c r="Q98" s="7" t="s">
        <v>750</v>
      </c>
      <c r="R98" s="7" t="s">
        <v>50</v>
      </c>
      <c r="U98" s="7" t="s">
        <v>751</v>
      </c>
      <c r="V98" s="7" t="s">
        <v>37</v>
      </c>
      <c r="X98" s="7" t="str">
        <f t="shared" ca="1" si="9"/>
        <v xml:space="preserve">50 thn, 1 bln </v>
      </c>
      <c r="Y98" s="7" t="str">
        <f t="shared" si="10"/>
        <v>49 thn</v>
      </c>
      <c r="Z98" s="13">
        <v>60</v>
      </c>
      <c r="AA98" s="14">
        <f t="shared" si="11"/>
        <v>47665</v>
      </c>
      <c r="AJ98" s="4" t="s">
        <v>639</v>
      </c>
    </row>
    <row r="99" spans="1:36" ht="12.9" customHeight="1" outlineLevel="1" x14ac:dyDescent="0.3">
      <c r="A99" s="9">
        <v>85</v>
      </c>
      <c r="C99" s="10" t="s">
        <v>752</v>
      </c>
      <c r="D99" s="10" t="s">
        <v>145</v>
      </c>
      <c r="E99" s="7" t="s">
        <v>753</v>
      </c>
      <c r="F99" s="10" t="s">
        <v>276</v>
      </c>
      <c r="G99" s="7" t="s">
        <v>43</v>
      </c>
      <c r="H99" s="15">
        <v>43739</v>
      </c>
      <c r="I99" s="10" t="s">
        <v>277</v>
      </c>
      <c r="J99" s="10" t="s">
        <v>269</v>
      </c>
      <c r="K99" s="8">
        <v>42156</v>
      </c>
      <c r="L99" s="10" t="s">
        <v>28</v>
      </c>
      <c r="M99" s="7" t="s">
        <v>29</v>
      </c>
      <c r="N99" s="10" t="s">
        <v>754</v>
      </c>
      <c r="O99" s="7" t="s">
        <v>119</v>
      </c>
      <c r="P99" s="10" t="s">
        <v>572</v>
      </c>
      <c r="Q99" s="7" t="s">
        <v>755</v>
      </c>
      <c r="R99" s="7" t="s">
        <v>33</v>
      </c>
      <c r="S99" s="7" t="s">
        <v>34</v>
      </c>
      <c r="T99" s="7" t="s">
        <v>35</v>
      </c>
      <c r="V99" s="7" t="s">
        <v>37</v>
      </c>
      <c r="X99" s="7" t="str">
        <f t="shared" ca="1" si="9"/>
        <v xml:space="preserve">42 thn, 5 bln </v>
      </c>
      <c r="Y99" s="7" t="str">
        <f t="shared" si="10"/>
        <v>41 thn</v>
      </c>
      <c r="Z99" s="13">
        <v>60</v>
      </c>
      <c r="AA99" s="14">
        <f t="shared" si="11"/>
        <v>50465</v>
      </c>
      <c r="AB99" s="10" t="s">
        <v>756</v>
      </c>
      <c r="AC99" s="7" t="s">
        <v>757</v>
      </c>
      <c r="AJ99" s="4" t="s">
        <v>639</v>
      </c>
    </row>
    <row r="100" spans="1:36" ht="12.9" customHeight="1" outlineLevel="1" x14ac:dyDescent="0.3">
      <c r="A100" s="9">
        <v>86</v>
      </c>
      <c r="C100" s="10" t="s">
        <v>758</v>
      </c>
      <c r="D100" s="10" t="s">
        <v>41</v>
      </c>
      <c r="E100" s="7" t="s">
        <v>759</v>
      </c>
      <c r="F100" s="10" t="s">
        <v>276</v>
      </c>
      <c r="G100" s="7" t="s">
        <v>43</v>
      </c>
      <c r="H100" s="15">
        <v>43739</v>
      </c>
      <c r="I100" s="10" t="s">
        <v>277</v>
      </c>
      <c r="J100" s="10" t="s">
        <v>307</v>
      </c>
      <c r="K100" s="8">
        <v>43101</v>
      </c>
      <c r="L100" s="10" t="s">
        <v>28</v>
      </c>
      <c r="M100" s="7" t="s">
        <v>29</v>
      </c>
      <c r="N100" s="10" t="s">
        <v>308</v>
      </c>
      <c r="O100" s="7" t="s">
        <v>47</v>
      </c>
      <c r="P100" s="10" t="s">
        <v>88</v>
      </c>
      <c r="Q100" s="7" t="s">
        <v>760</v>
      </c>
      <c r="R100" s="7" t="s">
        <v>33</v>
      </c>
      <c r="S100" s="7" t="s">
        <v>34</v>
      </c>
      <c r="T100" s="7" t="s">
        <v>311</v>
      </c>
      <c r="V100" s="7" t="s">
        <v>37</v>
      </c>
      <c r="X100" s="7" t="str">
        <f t="shared" ca="1" si="9"/>
        <v xml:space="preserve">36 thn, 7 bln </v>
      </c>
      <c r="Y100" s="7" t="str">
        <f t="shared" si="10"/>
        <v>35 thn</v>
      </c>
      <c r="Z100" s="13">
        <v>60</v>
      </c>
      <c r="AA100" s="14">
        <f t="shared" si="11"/>
        <v>52597</v>
      </c>
      <c r="AB100" s="10" t="s">
        <v>761</v>
      </c>
      <c r="AC100" s="7" t="s">
        <v>762</v>
      </c>
      <c r="AH100" s="8">
        <v>43101</v>
      </c>
      <c r="AJ100" s="4" t="s">
        <v>639</v>
      </c>
    </row>
    <row r="101" spans="1:36" ht="12.9" customHeight="1" outlineLevel="1" x14ac:dyDescent="0.3">
      <c r="A101" s="9">
        <v>87</v>
      </c>
      <c r="C101" s="10" t="s">
        <v>763</v>
      </c>
      <c r="D101" s="10" t="s">
        <v>41</v>
      </c>
      <c r="E101" s="7" t="s">
        <v>764</v>
      </c>
      <c r="F101" s="10" t="s">
        <v>514</v>
      </c>
      <c r="G101" s="7" t="s">
        <v>333</v>
      </c>
      <c r="H101" s="14">
        <v>41548</v>
      </c>
      <c r="I101" s="10" t="s">
        <v>334</v>
      </c>
      <c r="J101" s="10" t="s">
        <v>307</v>
      </c>
      <c r="K101" s="8">
        <v>42186</v>
      </c>
      <c r="L101" s="10" t="s">
        <v>28</v>
      </c>
      <c r="M101" s="7" t="s">
        <v>29</v>
      </c>
      <c r="N101" s="10" t="s">
        <v>308</v>
      </c>
      <c r="O101" s="7" t="s">
        <v>524</v>
      </c>
      <c r="P101" s="10" t="s">
        <v>765</v>
      </c>
      <c r="Q101" s="7" t="s">
        <v>766</v>
      </c>
      <c r="R101" s="7" t="s">
        <v>50</v>
      </c>
      <c r="V101" s="7" t="s">
        <v>37</v>
      </c>
      <c r="X101" s="7" t="str">
        <f t="shared" ca="1" si="9"/>
        <v xml:space="preserve">34 thn, 3 bln </v>
      </c>
      <c r="Y101" s="7" t="str">
        <f t="shared" si="10"/>
        <v>33 thn</v>
      </c>
      <c r="Z101" s="13">
        <v>60</v>
      </c>
      <c r="AA101" s="14">
        <f t="shared" si="11"/>
        <v>53418</v>
      </c>
      <c r="AJ101" s="4" t="s">
        <v>639</v>
      </c>
    </row>
    <row r="102" spans="1:36" ht="12.9" customHeight="1" outlineLevel="1" x14ac:dyDescent="0.3">
      <c r="A102" s="9">
        <v>88</v>
      </c>
      <c r="C102" s="10" t="s">
        <v>767</v>
      </c>
      <c r="D102" s="10" t="s">
        <v>145</v>
      </c>
      <c r="E102" s="7" t="s">
        <v>768</v>
      </c>
      <c r="F102" s="10" t="s">
        <v>276</v>
      </c>
      <c r="G102" s="7" t="s">
        <v>43</v>
      </c>
      <c r="H102" s="15">
        <v>43374</v>
      </c>
      <c r="I102" s="10" t="s">
        <v>277</v>
      </c>
      <c r="J102" s="10" t="s">
        <v>269</v>
      </c>
      <c r="K102" s="8">
        <v>42979</v>
      </c>
      <c r="L102" s="10" t="s">
        <v>28</v>
      </c>
      <c r="M102" s="7" t="s">
        <v>29</v>
      </c>
      <c r="N102" s="10" t="s">
        <v>83</v>
      </c>
      <c r="O102" s="7" t="s">
        <v>318</v>
      </c>
      <c r="P102" s="10" t="s">
        <v>769</v>
      </c>
      <c r="Q102" s="7" t="s">
        <v>770</v>
      </c>
      <c r="R102" s="7" t="s">
        <v>50</v>
      </c>
      <c r="V102" s="7" t="s">
        <v>37</v>
      </c>
      <c r="X102" s="7" t="str">
        <f t="shared" ca="1" si="9"/>
        <v xml:space="preserve">36 thn, 4 bln </v>
      </c>
      <c r="Y102" s="7" t="str">
        <f t="shared" si="10"/>
        <v>35 thn</v>
      </c>
      <c r="Z102" s="13">
        <v>60</v>
      </c>
      <c r="AA102" s="14">
        <f t="shared" si="11"/>
        <v>52688</v>
      </c>
      <c r="AD102" s="6" t="s">
        <v>771</v>
      </c>
      <c r="AJ102" s="4" t="s">
        <v>639</v>
      </c>
    </row>
    <row r="103" spans="1:36" ht="12.9" customHeight="1" outlineLevel="1" x14ac:dyDescent="0.3">
      <c r="A103" s="9">
        <v>89</v>
      </c>
      <c r="C103" s="10" t="s">
        <v>772</v>
      </c>
      <c r="D103" s="10" t="s">
        <v>739</v>
      </c>
      <c r="E103" s="7" t="s">
        <v>773</v>
      </c>
      <c r="F103" s="10" t="s">
        <v>276</v>
      </c>
      <c r="G103" s="7" t="s">
        <v>43</v>
      </c>
      <c r="H103" s="8">
        <v>42278</v>
      </c>
      <c r="I103" s="10" t="s">
        <v>277</v>
      </c>
      <c r="J103" s="10" t="s">
        <v>165</v>
      </c>
      <c r="K103" s="7" t="s">
        <v>774</v>
      </c>
      <c r="L103" s="10" t="s">
        <v>28</v>
      </c>
      <c r="M103" s="7" t="s">
        <v>29</v>
      </c>
      <c r="N103" s="10" t="s">
        <v>775</v>
      </c>
      <c r="O103" s="7" t="s">
        <v>119</v>
      </c>
      <c r="P103" s="10" t="s">
        <v>59</v>
      </c>
      <c r="Q103" s="7" t="s">
        <v>776</v>
      </c>
      <c r="R103" s="7" t="s">
        <v>50</v>
      </c>
      <c r="S103" s="7" t="s">
        <v>34</v>
      </c>
      <c r="T103" s="7" t="s">
        <v>35</v>
      </c>
      <c r="U103" s="7" t="s">
        <v>777</v>
      </c>
      <c r="V103" s="7" t="s">
        <v>37</v>
      </c>
      <c r="X103" s="7" t="str">
        <f t="shared" ca="1" si="9"/>
        <v xml:space="preserve">42 thn, 4 bln </v>
      </c>
      <c r="Y103" s="7" t="str">
        <f t="shared" si="10"/>
        <v>41 thn</v>
      </c>
      <c r="Z103" s="13">
        <v>60</v>
      </c>
      <c r="AA103" s="14">
        <f t="shared" si="11"/>
        <v>50496</v>
      </c>
      <c r="AB103" s="10" t="s">
        <v>778</v>
      </c>
      <c r="AC103" s="7" t="s">
        <v>779</v>
      </c>
      <c r="AJ103" s="4" t="s">
        <v>639</v>
      </c>
    </row>
    <row r="104" spans="1:36" ht="12.9" customHeight="1" x14ac:dyDescent="0.25">
      <c r="A104" s="4" t="s">
        <v>780</v>
      </c>
      <c r="M104" s="7"/>
    </row>
    <row r="105" spans="1:36" ht="12.9" customHeight="1" outlineLevel="1" x14ac:dyDescent="0.3">
      <c r="A105" s="9">
        <v>90</v>
      </c>
      <c r="C105" s="10" t="s">
        <v>781</v>
      </c>
      <c r="D105" s="10" t="s">
        <v>41</v>
      </c>
      <c r="E105" s="7" t="s">
        <v>782</v>
      </c>
      <c r="F105" s="10" t="s">
        <v>23</v>
      </c>
      <c r="G105" s="7" t="s">
        <v>24</v>
      </c>
      <c r="H105" s="15">
        <v>38078</v>
      </c>
      <c r="I105" s="10" t="s">
        <v>25</v>
      </c>
      <c r="J105" s="10" t="s">
        <v>95</v>
      </c>
      <c r="K105" s="8">
        <v>42957</v>
      </c>
      <c r="L105" s="10" t="s">
        <v>28</v>
      </c>
      <c r="M105" s="7" t="s">
        <v>29</v>
      </c>
      <c r="N105" s="10" t="s">
        <v>68</v>
      </c>
      <c r="O105" s="7" t="s">
        <v>119</v>
      </c>
      <c r="P105" s="10" t="s">
        <v>88</v>
      </c>
      <c r="Q105" s="7" t="s">
        <v>783</v>
      </c>
      <c r="R105" s="7" t="s">
        <v>33</v>
      </c>
      <c r="S105" s="7" t="s">
        <v>34</v>
      </c>
      <c r="T105" s="7" t="s">
        <v>35</v>
      </c>
      <c r="U105" s="7" t="s">
        <v>784</v>
      </c>
      <c r="V105" s="7" t="s">
        <v>37</v>
      </c>
      <c r="W105" s="7" t="s">
        <v>785</v>
      </c>
      <c r="X105" s="7" t="str">
        <f t="shared" ref="X105:X116" ca="1" si="12">DATEDIF(Q105,NOW( ),"y") &amp; " thn, " &amp; DATEDIF(Q105,NOW( ),"ym") &amp; " bln "</f>
        <v xml:space="preserve">56 thn, 1 bln </v>
      </c>
      <c r="Y105" s="7" t="str">
        <f>DATEDIF(Q105,($Y$2),"y") &amp; " thn"</f>
        <v>55 thn</v>
      </c>
      <c r="Z105" s="13">
        <v>60</v>
      </c>
      <c r="AA105" s="14">
        <f>DATE(YEAR(Q105)+Z105,MONTH(Q105)+1,1)</f>
        <v>45474</v>
      </c>
      <c r="AB105" s="10" t="s">
        <v>786</v>
      </c>
      <c r="AC105" s="7" t="s">
        <v>787</v>
      </c>
      <c r="AJ105" s="4" t="s">
        <v>780</v>
      </c>
    </row>
    <row r="106" spans="1:36" ht="12.9" customHeight="1" outlineLevel="1" x14ac:dyDescent="0.3">
      <c r="A106" s="9">
        <v>91</v>
      </c>
      <c r="B106" s="5" t="s">
        <v>673</v>
      </c>
      <c r="C106" s="10" t="s">
        <v>788</v>
      </c>
      <c r="E106" s="7" t="s">
        <v>789</v>
      </c>
      <c r="F106" s="10" t="s">
        <v>23</v>
      </c>
      <c r="G106" s="7" t="s">
        <v>24</v>
      </c>
      <c r="H106" s="11">
        <v>40634</v>
      </c>
      <c r="I106" s="10" t="s">
        <v>25</v>
      </c>
      <c r="J106" s="10" t="s">
        <v>269</v>
      </c>
      <c r="K106" s="7" t="s">
        <v>376</v>
      </c>
      <c r="L106" s="10" t="s">
        <v>28</v>
      </c>
      <c r="M106" s="7" t="s">
        <v>29</v>
      </c>
      <c r="N106" s="10" t="s">
        <v>83</v>
      </c>
      <c r="O106" s="7" t="s">
        <v>385</v>
      </c>
      <c r="P106" s="10" t="s">
        <v>790</v>
      </c>
      <c r="Q106" s="7" t="s">
        <v>791</v>
      </c>
      <c r="R106" s="7" t="s">
        <v>50</v>
      </c>
      <c r="S106" s="7" t="s">
        <v>34</v>
      </c>
      <c r="T106" s="7" t="s">
        <v>35</v>
      </c>
      <c r="U106" s="7" t="s">
        <v>792</v>
      </c>
      <c r="V106" s="7" t="s">
        <v>37</v>
      </c>
      <c r="W106" s="7" t="s">
        <v>793</v>
      </c>
      <c r="X106" s="7" t="str">
        <f t="shared" ca="1" si="12"/>
        <v xml:space="preserve">55 thn, 4 bln </v>
      </c>
      <c r="Y106" s="7" t="str">
        <f t="shared" ref="Y106:Y116" si="13">DATEDIF(Q106,($Y$2),"y") &amp; " thn"</f>
        <v>54 thn</v>
      </c>
      <c r="Z106" s="13">
        <v>60</v>
      </c>
      <c r="AA106" s="14">
        <f t="shared" ref="AA106:AA115" si="14">DATE(YEAR(Q106)+Z106,MONTH(Q106)+1,1)</f>
        <v>45748</v>
      </c>
      <c r="AB106" s="10" t="s">
        <v>794</v>
      </c>
      <c r="AC106" s="7" t="s">
        <v>795</v>
      </c>
      <c r="AJ106" s="4" t="s">
        <v>780</v>
      </c>
    </row>
    <row r="107" spans="1:36" ht="12.9" customHeight="1" outlineLevel="1" x14ac:dyDescent="0.3">
      <c r="A107" s="9">
        <v>92</v>
      </c>
      <c r="C107" s="10" t="s">
        <v>796</v>
      </c>
      <c r="D107" s="10" t="s">
        <v>41</v>
      </c>
      <c r="E107" s="7" t="s">
        <v>797</v>
      </c>
      <c r="F107" s="10" t="s">
        <v>23</v>
      </c>
      <c r="G107" s="7" t="s">
        <v>24</v>
      </c>
      <c r="H107" s="14">
        <v>41183</v>
      </c>
      <c r="I107" s="10" t="s">
        <v>25</v>
      </c>
      <c r="J107" s="10" t="s">
        <v>798</v>
      </c>
      <c r="K107" s="7" t="s">
        <v>799</v>
      </c>
      <c r="L107" s="10" t="s">
        <v>28</v>
      </c>
      <c r="M107" s="7" t="s">
        <v>29</v>
      </c>
      <c r="N107" s="10" t="s">
        <v>800</v>
      </c>
      <c r="O107" s="7" t="s">
        <v>108</v>
      </c>
      <c r="P107" s="10" t="s">
        <v>801</v>
      </c>
      <c r="Q107" s="7" t="s">
        <v>802</v>
      </c>
      <c r="R107" s="7" t="s">
        <v>50</v>
      </c>
      <c r="S107" s="7" t="s">
        <v>803</v>
      </c>
      <c r="T107" s="7" t="s">
        <v>35</v>
      </c>
      <c r="U107" s="7" t="s">
        <v>804</v>
      </c>
      <c r="V107" s="7" t="s">
        <v>37</v>
      </c>
      <c r="W107" s="7" t="s">
        <v>805</v>
      </c>
      <c r="X107" s="7" t="str">
        <f t="shared" ca="1" si="12"/>
        <v xml:space="preserve">51 thn, 8 bln </v>
      </c>
      <c r="Y107" s="7" t="str">
        <f t="shared" si="13"/>
        <v>50 thn</v>
      </c>
      <c r="Z107" s="13">
        <v>60</v>
      </c>
      <c r="AA107" s="14">
        <f t="shared" si="14"/>
        <v>47088</v>
      </c>
      <c r="AB107" s="10" t="s">
        <v>806</v>
      </c>
      <c r="AJ107" s="4" t="s">
        <v>780</v>
      </c>
    </row>
    <row r="108" spans="1:36" ht="12.9" customHeight="1" outlineLevel="1" x14ac:dyDescent="0.3">
      <c r="A108" s="9">
        <v>93</v>
      </c>
      <c r="C108" s="10" t="s">
        <v>807</v>
      </c>
      <c r="D108" s="10" t="s">
        <v>41</v>
      </c>
      <c r="E108" s="7" t="s">
        <v>808</v>
      </c>
      <c r="F108" s="10" t="s">
        <v>23</v>
      </c>
      <c r="G108" s="7" t="s">
        <v>24</v>
      </c>
      <c r="H108" s="11">
        <v>40817</v>
      </c>
      <c r="I108" s="10" t="s">
        <v>25</v>
      </c>
      <c r="J108" s="10" t="s">
        <v>138</v>
      </c>
      <c r="K108" s="12" t="s">
        <v>729</v>
      </c>
      <c r="L108" s="10" t="s">
        <v>28</v>
      </c>
      <c r="M108" s="7" t="s">
        <v>29</v>
      </c>
      <c r="N108" s="10" t="s">
        <v>68</v>
      </c>
      <c r="P108" s="10" t="s">
        <v>608</v>
      </c>
      <c r="Q108" s="7" t="s">
        <v>809</v>
      </c>
      <c r="R108" s="7" t="s">
        <v>50</v>
      </c>
      <c r="S108" s="7" t="s">
        <v>34</v>
      </c>
      <c r="T108" s="7" t="s">
        <v>35</v>
      </c>
      <c r="U108" s="7" t="s">
        <v>810</v>
      </c>
      <c r="V108" s="7" t="s">
        <v>37</v>
      </c>
      <c r="W108" s="7" t="s">
        <v>811</v>
      </c>
      <c r="X108" s="7" t="str">
        <f t="shared" ca="1" si="12"/>
        <v xml:space="preserve">49 thn, 3 bln </v>
      </c>
      <c r="Y108" s="7" t="str">
        <f t="shared" si="13"/>
        <v>48 thn</v>
      </c>
      <c r="Z108" s="13">
        <v>60</v>
      </c>
      <c r="AA108" s="14">
        <f t="shared" si="14"/>
        <v>47969</v>
      </c>
      <c r="AB108" s="10" t="s">
        <v>812</v>
      </c>
      <c r="AJ108" s="4" t="s">
        <v>780</v>
      </c>
    </row>
    <row r="109" spans="1:36" ht="12.9" customHeight="1" outlineLevel="1" x14ac:dyDescent="0.3">
      <c r="A109" s="9">
        <v>94</v>
      </c>
      <c r="C109" s="10" t="s">
        <v>813</v>
      </c>
      <c r="D109" s="10" t="s">
        <v>41</v>
      </c>
      <c r="E109" s="7" t="s">
        <v>814</v>
      </c>
      <c r="F109" s="10" t="s">
        <v>78</v>
      </c>
      <c r="G109" s="7" t="s">
        <v>79</v>
      </c>
      <c r="H109" s="11">
        <v>41365</v>
      </c>
      <c r="I109" s="10" t="s">
        <v>80</v>
      </c>
      <c r="J109" s="10" t="s">
        <v>106</v>
      </c>
      <c r="K109" s="7" t="s">
        <v>129</v>
      </c>
      <c r="L109" s="10" t="s">
        <v>28</v>
      </c>
      <c r="M109" s="7" t="s">
        <v>29</v>
      </c>
      <c r="N109" s="10" t="s">
        <v>815</v>
      </c>
      <c r="O109" s="7" t="s">
        <v>108</v>
      </c>
      <c r="P109" s="10" t="s">
        <v>816</v>
      </c>
      <c r="Q109" s="7" t="s">
        <v>817</v>
      </c>
      <c r="R109" s="7" t="s">
        <v>33</v>
      </c>
      <c r="S109" s="7" t="s">
        <v>34</v>
      </c>
      <c r="T109" s="7" t="s">
        <v>35</v>
      </c>
      <c r="U109" s="7" t="s">
        <v>818</v>
      </c>
      <c r="V109" s="7" t="s">
        <v>37</v>
      </c>
      <c r="X109" s="7" t="str">
        <f t="shared" ca="1" si="12"/>
        <v xml:space="preserve">42 thn, 2 bln </v>
      </c>
      <c r="Y109" s="7" t="str">
        <f t="shared" si="13"/>
        <v>41 thn</v>
      </c>
      <c r="Z109" s="13">
        <v>60</v>
      </c>
      <c r="AA109" s="14">
        <f t="shared" si="14"/>
        <v>50557</v>
      </c>
      <c r="AB109" s="10" t="s">
        <v>819</v>
      </c>
      <c r="AJ109" s="4" t="s">
        <v>780</v>
      </c>
    </row>
    <row r="110" spans="1:36" ht="12.9" customHeight="1" outlineLevel="1" x14ac:dyDescent="0.3">
      <c r="A110" s="9">
        <v>95</v>
      </c>
      <c r="C110" s="10" t="s">
        <v>820</v>
      </c>
      <c r="D110" s="10" t="s">
        <v>821</v>
      </c>
      <c r="E110" s="7" t="s">
        <v>822</v>
      </c>
      <c r="F110" s="10" t="s">
        <v>23</v>
      </c>
      <c r="G110" s="7" t="s">
        <v>24</v>
      </c>
      <c r="H110" s="14">
        <v>43191</v>
      </c>
      <c r="I110" s="10" t="s">
        <v>25</v>
      </c>
      <c r="J110" s="10" t="s">
        <v>165</v>
      </c>
      <c r="K110" s="7" t="s">
        <v>129</v>
      </c>
      <c r="L110" s="10" t="s">
        <v>28</v>
      </c>
      <c r="M110" s="7" t="s">
        <v>29</v>
      </c>
      <c r="N110" s="32" t="s">
        <v>823</v>
      </c>
      <c r="O110" s="32" t="s">
        <v>108</v>
      </c>
      <c r="P110" s="10" t="s">
        <v>824</v>
      </c>
      <c r="Q110" s="7" t="s">
        <v>825</v>
      </c>
      <c r="R110" s="7" t="s">
        <v>33</v>
      </c>
      <c r="S110" s="7" t="s">
        <v>34</v>
      </c>
      <c r="T110" s="7" t="s">
        <v>35</v>
      </c>
      <c r="U110" s="7" t="s">
        <v>826</v>
      </c>
      <c r="V110" s="7" t="s">
        <v>37</v>
      </c>
      <c r="W110" s="7" t="s">
        <v>827</v>
      </c>
      <c r="X110" s="7" t="str">
        <f t="shared" ca="1" si="12"/>
        <v xml:space="preserve">52 thn, 9 bln </v>
      </c>
      <c r="Y110" s="7" t="str">
        <f t="shared" si="13"/>
        <v>52 thn</v>
      </c>
      <c r="Z110" s="13">
        <v>60</v>
      </c>
      <c r="AA110" s="14">
        <f t="shared" si="14"/>
        <v>46692</v>
      </c>
      <c r="AB110" s="10" t="s">
        <v>828</v>
      </c>
      <c r="AC110" s="7" t="s">
        <v>829</v>
      </c>
      <c r="AJ110" s="4" t="s">
        <v>780</v>
      </c>
    </row>
    <row r="111" spans="1:36" ht="12.9" customHeight="1" outlineLevel="1" x14ac:dyDescent="0.3">
      <c r="A111" s="9">
        <v>96</v>
      </c>
      <c r="C111" s="10" t="s">
        <v>830</v>
      </c>
      <c r="D111" s="10" t="s">
        <v>41</v>
      </c>
      <c r="E111" s="7" t="s">
        <v>831</v>
      </c>
      <c r="F111" s="10" t="s">
        <v>78</v>
      </c>
      <c r="G111" s="7" t="s">
        <v>79</v>
      </c>
      <c r="H111" s="14">
        <v>43009</v>
      </c>
      <c r="I111" s="10" t="s">
        <v>80</v>
      </c>
      <c r="J111" s="10" t="s">
        <v>155</v>
      </c>
      <c r="K111" s="7" t="s">
        <v>82</v>
      </c>
      <c r="L111" s="10" t="s">
        <v>28</v>
      </c>
      <c r="M111" s="7" t="s">
        <v>29</v>
      </c>
      <c r="N111" s="10" t="s">
        <v>57</v>
      </c>
      <c r="O111" s="7" t="s">
        <v>97</v>
      </c>
      <c r="P111" s="10" t="s">
        <v>832</v>
      </c>
      <c r="Q111" s="7" t="s">
        <v>833</v>
      </c>
      <c r="R111" s="7" t="s">
        <v>50</v>
      </c>
      <c r="S111" s="7" t="s">
        <v>34</v>
      </c>
      <c r="T111" s="7" t="s">
        <v>35</v>
      </c>
      <c r="U111" s="7" t="s">
        <v>834</v>
      </c>
      <c r="V111" s="7" t="s">
        <v>37</v>
      </c>
      <c r="X111" s="7" t="str">
        <f t="shared" ca="1" si="12"/>
        <v xml:space="preserve">39 thn, 9 bln </v>
      </c>
      <c r="Y111" s="7" t="str">
        <f t="shared" si="13"/>
        <v>39 thn</v>
      </c>
      <c r="Z111" s="13">
        <v>60</v>
      </c>
      <c r="AA111" s="14">
        <f t="shared" si="14"/>
        <v>51441</v>
      </c>
      <c r="AB111" s="10" t="s">
        <v>835</v>
      </c>
      <c r="AC111" s="7" t="s">
        <v>836</v>
      </c>
      <c r="AJ111" s="4" t="s">
        <v>780</v>
      </c>
    </row>
    <row r="112" spans="1:36" ht="12.9" customHeight="1" outlineLevel="1" x14ac:dyDescent="0.3">
      <c r="A112" s="9">
        <v>97</v>
      </c>
      <c r="C112" s="10" t="s">
        <v>837</v>
      </c>
      <c r="D112" s="10" t="s">
        <v>41</v>
      </c>
      <c r="E112" s="7" t="s">
        <v>838</v>
      </c>
      <c r="F112" s="10" t="s">
        <v>78</v>
      </c>
      <c r="G112" s="7" t="s">
        <v>79</v>
      </c>
      <c r="H112" s="14">
        <v>43191</v>
      </c>
      <c r="I112" s="10" t="s">
        <v>80</v>
      </c>
      <c r="J112" s="10" t="s">
        <v>226</v>
      </c>
      <c r="K112" s="7" t="s">
        <v>515</v>
      </c>
      <c r="L112" s="10" t="s">
        <v>28</v>
      </c>
      <c r="M112" s="7" t="s">
        <v>29</v>
      </c>
      <c r="N112" s="10" t="s">
        <v>839</v>
      </c>
      <c r="O112" s="7" t="s">
        <v>192</v>
      </c>
      <c r="P112" s="10" t="s">
        <v>840</v>
      </c>
      <c r="Q112" s="7" t="s">
        <v>841</v>
      </c>
      <c r="R112" s="7" t="s">
        <v>50</v>
      </c>
      <c r="S112" s="7" t="s">
        <v>34</v>
      </c>
      <c r="U112" s="7" t="s">
        <v>842</v>
      </c>
      <c r="V112" s="7" t="s">
        <v>37</v>
      </c>
      <c r="X112" s="7" t="str">
        <f t="shared" ca="1" si="12"/>
        <v xml:space="preserve">43 thn, 11 bln </v>
      </c>
      <c r="Y112" s="7" t="str">
        <f t="shared" si="13"/>
        <v>43 thn</v>
      </c>
      <c r="Z112" s="13">
        <v>60</v>
      </c>
      <c r="AA112" s="14">
        <f t="shared" si="14"/>
        <v>49919</v>
      </c>
      <c r="AB112" s="10" t="s">
        <v>843</v>
      </c>
      <c r="AJ112" s="4" t="s">
        <v>780</v>
      </c>
    </row>
    <row r="113" spans="1:36" ht="12.9" customHeight="1" outlineLevel="1" x14ac:dyDescent="0.3">
      <c r="A113" s="9">
        <v>98</v>
      </c>
      <c r="C113" s="10" t="s">
        <v>844</v>
      </c>
      <c r="D113" s="10" t="s">
        <v>41</v>
      </c>
      <c r="E113" s="7" t="s">
        <v>845</v>
      </c>
      <c r="F113" s="10" t="s">
        <v>292</v>
      </c>
      <c r="G113" s="19" t="s">
        <v>79</v>
      </c>
      <c r="H113" s="20">
        <v>43556</v>
      </c>
      <c r="I113" s="10" t="s">
        <v>80</v>
      </c>
      <c r="J113" s="10" t="s">
        <v>189</v>
      </c>
      <c r="K113" s="12" t="s">
        <v>846</v>
      </c>
      <c r="L113" s="10" t="s">
        <v>28</v>
      </c>
      <c r="M113" s="7" t="s">
        <v>29</v>
      </c>
      <c r="N113" s="10" t="s">
        <v>847</v>
      </c>
      <c r="O113" s="7" t="s">
        <v>168</v>
      </c>
      <c r="P113" s="10" t="s">
        <v>211</v>
      </c>
      <c r="Q113" s="7" t="s">
        <v>848</v>
      </c>
      <c r="R113" s="7" t="s">
        <v>50</v>
      </c>
      <c r="S113" s="7" t="s">
        <v>34</v>
      </c>
      <c r="T113" s="7" t="s">
        <v>35</v>
      </c>
      <c r="U113" s="7" t="s">
        <v>849</v>
      </c>
      <c r="V113" s="7" t="s">
        <v>37</v>
      </c>
      <c r="X113" s="7" t="str">
        <f t="shared" ca="1" si="12"/>
        <v xml:space="preserve">40 thn, 4 bln </v>
      </c>
      <c r="Y113" s="7" t="str">
        <f t="shared" si="13"/>
        <v>39 thn</v>
      </c>
      <c r="Z113" s="13">
        <v>60</v>
      </c>
      <c r="AA113" s="14">
        <f t="shared" si="14"/>
        <v>51227</v>
      </c>
      <c r="AB113" s="10" t="s">
        <v>850</v>
      </c>
      <c r="AC113" s="7" t="s">
        <v>851</v>
      </c>
      <c r="AJ113" s="4" t="s">
        <v>780</v>
      </c>
    </row>
    <row r="114" spans="1:36" ht="12.9" customHeight="1" outlineLevel="1" x14ac:dyDescent="0.3">
      <c r="A114" s="9">
        <v>99</v>
      </c>
      <c r="C114" s="10" t="s">
        <v>852</v>
      </c>
      <c r="D114" s="10" t="s">
        <v>41</v>
      </c>
      <c r="E114" s="7" t="s">
        <v>853</v>
      </c>
      <c r="F114" s="10" t="s">
        <v>292</v>
      </c>
      <c r="G114" s="7" t="s">
        <v>43</v>
      </c>
      <c r="H114" s="8">
        <v>42644</v>
      </c>
      <c r="I114" s="10" t="s">
        <v>277</v>
      </c>
      <c r="J114" s="10" t="s">
        <v>323</v>
      </c>
      <c r="K114" s="12" t="s">
        <v>854</v>
      </c>
      <c r="L114" s="10" t="s">
        <v>28</v>
      </c>
      <c r="M114" s="7" t="s">
        <v>29</v>
      </c>
      <c r="N114" s="10" t="s">
        <v>324</v>
      </c>
      <c r="O114" s="7" t="s">
        <v>325</v>
      </c>
      <c r="P114" s="10" t="s">
        <v>855</v>
      </c>
      <c r="Q114" s="7" t="s">
        <v>856</v>
      </c>
      <c r="R114" s="7" t="s">
        <v>50</v>
      </c>
      <c r="S114" s="7" t="s">
        <v>34</v>
      </c>
      <c r="T114" s="7" t="s">
        <v>311</v>
      </c>
      <c r="V114" s="7" t="s">
        <v>37</v>
      </c>
      <c r="X114" s="7" t="str">
        <f t="shared" ca="1" si="12"/>
        <v xml:space="preserve">33 thn, 10 bln </v>
      </c>
      <c r="Y114" s="7" t="str">
        <f t="shared" si="13"/>
        <v>33 thn</v>
      </c>
      <c r="Z114" s="13">
        <v>60</v>
      </c>
      <c r="AA114" s="14">
        <f t="shared" si="14"/>
        <v>53601</v>
      </c>
      <c r="AB114" s="10" t="s">
        <v>857</v>
      </c>
      <c r="AC114" s="7" t="s">
        <v>858</v>
      </c>
      <c r="AJ114" s="4" t="s">
        <v>780</v>
      </c>
    </row>
    <row r="115" spans="1:36" ht="12.9" customHeight="1" outlineLevel="1" x14ac:dyDescent="0.3">
      <c r="A115" s="9">
        <v>100</v>
      </c>
      <c r="C115" s="10" t="s">
        <v>859</v>
      </c>
      <c r="D115" s="10" t="s">
        <v>41</v>
      </c>
      <c r="E115" s="7" t="s">
        <v>860</v>
      </c>
      <c r="F115" s="10" t="s">
        <v>514</v>
      </c>
      <c r="G115" s="7" t="s">
        <v>333</v>
      </c>
      <c r="H115" s="11">
        <v>41365</v>
      </c>
      <c r="I115" s="10" t="s">
        <v>334</v>
      </c>
      <c r="J115" s="10" t="s">
        <v>293</v>
      </c>
      <c r="K115" s="7" t="s">
        <v>522</v>
      </c>
      <c r="L115" s="10" t="s">
        <v>28</v>
      </c>
      <c r="M115" s="7" t="s">
        <v>29</v>
      </c>
      <c r="N115" s="10" t="s">
        <v>46</v>
      </c>
      <c r="O115" s="7" t="s">
        <v>318</v>
      </c>
      <c r="P115" s="10" t="s">
        <v>861</v>
      </c>
      <c r="Q115" s="7" t="s">
        <v>862</v>
      </c>
      <c r="R115" s="7" t="s">
        <v>50</v>
      </c>
      <c r="S115" s="7" t="s">
        <v>34</v>
      </c>
      <c r="V115" s="7" t="s">
        <v>37</v>
      </c>
      <c r="X115" s="7" t="str">
        <f t="shared" ca="1" si="12"/>
        <v xml:space="preserve">37 thn, 5 bln </v>
      </c>
      <c r="Y115" s="7" t="str">
        <f t="shared" si="13"/>
        <v>36 thn</v>
      </c>
      <c r="Z115" s="13">
        <v>60</v>
      </c>
      <c r="AA115" s="14">
        <f t="shared" si="14"/>
        <v>52291</v>
      </c>
      <c r="AJ115" s="4" t="s">
        <v>780</v>
      </c>
    </row>
    <row r="116" spans="1:36" ht="12.9" customHeight="1" outlineLevel="1" x14ac:dyDescent="0.3">
      <c r="A116" s="9">
        <v>101</v>
      </c>
      <c r="B116" s="6"/>
      <c r="C116" s="6" t="s">
        <v>863</v>
      </c>
      <c r="D116" s="6" t="s">
        <v>864</v>
      </c>
      <c r="E116" s="7" t="s">
        <v>865</v>
      </c>
      <c r="F116" s="6" t="s">
        <v>332</v>
      </c>
      <c r="G116" s="7" t="s">
        <v>343</v>
      </c>
      <c r="H116" s="15">
        <v>41852</v>
      </c>
      <c r="I116" s="6" t="s">
        <v>344</v>
      </c>
      <c r="J116" s="6" t="s">
        <v>226</v>
      </c>
      <c r="K116" s="7" t="s">
        <v>336</v>
      </c>
      <c r="L116" s="6" t="s">
        <v>28</v>
      </c>
      <c r="M116" s="7" t="s">
        <v>29</v>
      </c>
      <c r="N116" s="6" t="s">
        <v>866</v>
      </c>
      <c r="O116" s="7" t="s">
        <v>192</v>
      </c>
      <c r="P116" s="6" t="s">
        <v>867</v>
      </c>
      <c r="Q116" s="6" t="s">
        <v>868</v>
      </c>
      <c r="R116" s="7" t="s">
        <v>50</v>
      </c>
      <c r="S116" s="7" t="s">
        <v>34</v>
      </c>
      <c r="T116" s="7" t="s">
        <v>311</v>
      </c>
      <c r="V116" s="7" t="s">
        <v>37</v>
      </c>
      <c r="X116" s="7" t="str">
        <f t="shared" ca="1" si="12"/>
        <v xml:space="preserve">42 thn, 4 bln </v>
      </c>
      <c r="Y116" s="7" t="str">
        <f t="shared" si="13"/>
        <v>41 thn</v>
      </c>
      <c r="Z116" s="13">
        <v>60</v>
      </c>
      <c r="AA116" s="14">
        <f>DATE(YEAR(Q116)+Z116,MONTH(Q116)+1,1)</f>
        <v>50496</v>
      </c>
      <c r="AB116" s="6" t="s">
        <v>869</v>
      </c>
      <c r="AC116" s="6" t="s">
        <v>870</v>
      </c>
      <c r="AJ116" s="4" t="s">
        <v>780</v>
      </c>
    </row>
    <row r="117" spans="1:36" ht="12.9" customHeight="1" x14ac:dyDescent="0.25">
      <c r="A117" s="4" t="s">
        <v>871</v>
      </c>
      <c r="M117" s="7"/>
    </row>
    <row r="118" spans="1:36" ht="12.9" customHeight="1" outlineLevel="1" x14ac:dyDescent="0.3">
      <c r="A118" s="9">
        <v>102</v>
      </c>
      <c r="C118" s="10" t="s">
        <v>872</v>
      </c>
      <c r="D118" s="10" t="s">
        <v>41</v>
      </c>
      <c r="E118" s="7" t="s">
        <v>873</v>
      </c>
      <c r="F118" s="10" t="s">
        <v>92</v>
      </c>
      <c r="G118" s="7" t="s">
        <v>93</v>
      </c>
      <c r="H118" s="15">
        <v>42826</v>
      </c>
      <c r="I118" s="10" t="s">
        <v>94</v>
      </c>
      <c r="J118" s="10" t="s">
        <v>95</v>
      </c>
      <c r="K118" s="7" t="s">
        <v>874</v>
      </c>
      <c r="L118" s="10" t="s">
        <v>28</v>
      </c>
      <c r="M118" s="7" t="s">
        <v>29</v>
      </c>
      <c r="N118" s="10" t="s">
        <v>191</v>
      </c>
      <c r="O118" s="7" t="s">
        <v>108</v>
      </c>
      <c r="P118" s="10" t="s">
        <v>875</v>
      </c>
      <c r="Q118" s="7" t="s">
        <v>876</v>
      </c>
      <c r="R118" s="7" t="s">
        <v>33</v>
      </c>
      <c r="S118" s="7" t="s">
        <v>34</v>
      </c>
      <c r="T118" s="7" t="s">
        <v>35</v>
      </c>
      <c r="U118" s="7" t="s">
        <v>877</v>
      </c>
      <c r="V118" s="7" t="s">
        <v>37</v>
      </c>
      <c r="W118" s="7" t="s">
        <v>878</v>
      </c>
      <c r="X118" s="7" t="str">
        <f t="shared" ref="X118:X129" ca="1" si="15">DATEDIF(Q118,NOW( ),"y") &amp; " thn, " &amp; DATEDIF(Q118,NOW( ),"ym") &amp; " bln "</f>
        <v xml:space="preserve">57 thn, 8 bln </v>
      </c>
      <c r="Y118" s="7" t="str">
        <f t="shared" ref="Y118:Y129" si="16">DATEDIF(Q118,($Y$2),"y") &amp; " thn"</f>
        <v>56 thn</v>
      </c>
      <c r="Z118" s="13">
        <v>60</v>
      </c>
      <c r="AA118" s="14">
        <f t="shared" ref="AA118:AA129" si="17">DATE(YEAR(Q118)+Z118,MONTH(Q118)+1,1)</f>
        <v>44896</v>
      </c>
      <c r="AB118" s="10" t="s">
        <v>879</v>
      </c>
      <c r="AC118" s="7" t="s">
        <v>880</v>
      </c>
      <c r="AJ118" s="4" t="s">
        <v>871</v>
      </c>
    </row>
    <row r="119" spans="1:36" ht="12.9" customHeight="1" outlineLevel="1" x14ac:dyDescent="0.3">
      <c r="A119" s="9">
        <v>103</v>
      </c>
      <c r="C119" s="10" t="s">
        <v>881</v>
      </c>
      <c r="D119" s="10" t="s">
        <v>41</v>
      </c>
      <c r="E119" s="7" t="s">
        <v>882</v>
      </c>
      <c r="F119" s="10" t="s">
        <v>23</v>
      </c>
      <c r="G119" s="7" t="s">
        <v>24</v>
      </c>
      <c r="H119" s="14">
        <v>41183</v>
      </c>
      <c r="I119" s="10" t="s">
        <v>25</v>
      </c>
      <c r="J119" s="10" t="s">
        <v>106</v>
      </c>
      <c r="K119" s="7" t="s">
        <v>799</v>
      </c>
      <c r="L119" s="10" t="s">
        <v>28</v>
      </c>
      <c r="M119" s="7" t="s">
        <v>29</v>
      </c>
      <c r="N119" s="10" t="s">
        <v>883</v>
      </c>
      <c r="O119" s="7" t="s">
        <v>884</v>
      </c>
      <c r="P119" s="10" t="s">
        <v>280</v>
      </c>
      <c r="Q119" s="7" t="s">
        <v>885</v>
      </c>
      <c r="R119" s="7" t="s">
        <v>33</v>
      </c>
      <c r="S119" s="7" t="s">
        <v>34</v>
      </c>
      <c r="T119" s="7" t="s">
        <v>35</v>
      </c>
      <c r="U119" s="7" t="s">
        <v>886</v>
      </c>
      <c r="V119" s="7" t="s">
        <v>37</v>
      </c>
      <c r="W119" s="7" t="s">
        <v>887</v>
      </c>
      <c r="X119" s="7" t="str">
        <f t="shared" ca="1" si="15"/>
        <v xml:space="preserve">52 thn, 8 bln </v>
      </c>
      <c r="Y119" s="7" t="str">
        <f t="shared" si="16"/>
        <v>51 thn</v>
      </c>
      <c r="Z119" s="13">
        <v>60</v>
      </c>
      <c r="AA119" s="14">
        <f t="shared" si="17"/>
        <v>46722</v>
      </c>
      <c r="AB119" s="10" t="s">
        <v>888</v>
      </c>
      <c r="AC119" s="7" t="s">
        <v>399</v>
      </c>
      <c r="AJ119" s="4" t="s">
        <v>871</v>
      </c>
    </row>
    <row r="120" spans="1:36" ht="12.9" customHeight="1" outlineLevel="1" x14ac:dyDescent="0.3">
      <c r="A120" s="9">
        <v>104</v>
      </c>
      <c r="C120" s="10" t="s">
        <v>889</v>
      </c>
      <c r="D120" s="10" t="s">
        <v>41</v>
      </c>
      <c r="E120" s="7" t="s">
        <v>890</v>
      </c>
      <c r="F120" s="10" t="s">
        <v>92</v>
      </c>
      <c r="G120" s="7" t="s">
        <v>93</v>
      </c>
      <c r="H120" s="15">
        <v>43191</v>
      </c>
      <c r="I120" s="10" t="s">
        <v>94</v>
      </c>
      <c r="J120" s="10" t="s">
        <v>155</v>
      </c>
      <c r="K120" s="7" t="s">
        <v>376</v>
      </c>
      <c r="L120" s="10" t="s">
        <v>28</v>
      </c>
      <c r="M120" s="7" t="s">
        <v>29</v>
      </c>
      <c r="N120" s="10" t="s">
        <v>57</v>
      </c>
      <c r="O120" s="7" t="s">
        <v>84</v>
      </c>
      <c r="P120" s="10" t="s">
        <v>891</v>
      </c>
      <c r="Q120" s="7" t="s">
        <v>892</v>
      </c>
      <c r="R120" s="7" t="s">
        <v>50</v>
      </c>
      <c r="S120" s="7" t="s">
        <v>34</v>
      </c>
      <c r="T120" s="7" t="s">
        <v>35</v>
      </c>
      <c r="U120" s="7" t="s">
        <v>893</v>
      </c>
      <c r="V120" s="7" t="s">
        <v>37</v>
      </c>
      <c r="W120" s="7" t="s">
        <v>894</v>
      </c>
      <c r="X120" s="7" t="str">
        <f t="shared" ca="1" si="15"/>
        <v xml:space="preserve">47 thn, 4 bln </v>
      </c>
      <c r="Y120" s="7" t="str">
        <f t="shared" si="16"/>
        <v>46 thn</v>
      </c>
      <c r="Z120" s="13">
        <v>60</v>
      </c>
      <c r="AA120" s="14">
        <f t="shared" si="17"/>
        <v>48670</v>
      </c>
      <c r="AB120" s="10" t="s">
        <v>895</v>
      </c>
      <c r="AC120" s="7" t="s">
        <v>896</v>
      </c>
      <c r="AJ120" s="4" t="s">
        <v>871</v>
      </c>
    </row>
    <row r="121" spans="1:36" ht="12.9" customHeight="1" outlineLevel="1" x14ac:dyDescent="0.3">
      <c r="A121" s="9">
        <v>105</v>
      </c>
      <c r="C121" s="10" t="s">
        <v>897</v>
      </c>
      <c r="D121" s="10" t="s">
        <v>41</v>
      </c>
      <c r="E121" s="7" t="s">
        <v>898</v>
      </c>
      <c r="F121" s="10" t="s">
        <v>23</v>
      </c>
      <c r="G121" s="7" t="s">
        <v>24</v>
      </c>
      <c r="H121" s="11">
        <v>41365</v>
      </c>
      <c r="I121" s="10" t="s">
        <v>25</v>
      </c>
      <c r="J121" s="10" t="s">
        <v>301</v>
      </c>
      <c r="K121" s="7" t="s">
        <v>376</v>
      </c>
      <c r="L121" s="10" t="s">
        <v>28</v>
      </c>
      <c r="M121" s="7" t="s">
        <v>29</v>
      </c>
      <c r="N121" s="10" t="s">
        <v>46</v>
      </c>
      <c r="O121" s="7" t="s">
        <v>393</v>
      </c>
      <c r="P121" s="10" t="s">
        <v>861</v>
      </c>
      <c r="Q121" s="7" t="s">
        <v>899</v>
      </c>
      <c r="R121" s="7" t="s">
        <v>50</v>
      </c>
      <c r="S121" s="7" t="s">
        <v>34</v>
      </c>
      <c r="T121" s="7" t="s">
        <v>35</v>
      </c>
      <c r="U121" s="7" t="s">
        <v>900</v>
      </c>
      <c r="V121" s="7" t="s">
        <v>37</v>
      </c>
      <c r="W121" s="7" t="s">
        <v>901</v>
      </c>
      <c r="X121" s="7" t="str">
        <f t="shared" ca="1" si="15"/>
        <v xml:space="preserve">46 thn, 5 bln </v>
      </c>
      <c r="Y121" s="7" t="str">
        <f t="shared" si="16"/>
        <v>45 thn</v>
      </c>
      <c r="Z121" s="13">
        <v>60</v>
      </c>
      <c r="AA121" s="14">
        <f t="shared" si="17"/>
        <v>49004</v>
      </c>
      <c r="AB121" s="10" t="s">
        <v>902</v>
      </c>
      <c r="AJ121" s="4" t="s">
        <v>871</v>
      </c>
    </row>
    <row r="122" spans="1:36" ht="12.9" customHeight="1" outlineLevel="1" x14ac:dyDescent="0.3">
      <c r="A122" s="9">
        <v>106</v>
      </c>
      <c r="C122" s="10" t="s">
        <v>903</v>
      </c>
      <c r="D122" s="10" t="s">
        <v>41</v>
      </c>
      <c r="E122" s="7" t="s">
        <v>904</v>
      </c>
      <c r="F122" s="10" t="s">
        <v>23</v>
      </c>
      <c r="G122" s="7" t="s">
        <v>24</v>
      </c>
      <c r="H122" s="11">
        <v>41365</v>
      </c>
      <c r="I122" s="10" t="s">
        <v>25</v>
      </c>
      <c r="J122" s="10" t="s">
        <v>138</v>
      </c>
      <c r="K122" s="7" t="s">
        <v>376</v>
      </c>
      <c r="L122" s="10" t="s">
        <v>28</v>
      </c>
      <c r="M122" s="7" t="s">
        <v>29</v>
      </c>
      <c r="N122" s="10" t="s">
        <v>68</v>
      </c>
      <c r="O122" s="7" t="s">
        <v>368</v>
      </c>
      <c r="P122" s="10" t="s">
        <v>905</v>
      </c>
      <c r="Q122" s="7" t="s">
        <v>906</v>
      </c>
      <c r="R122" s="7" t="s">
        <v>50</v>
      </c>
      <c r="S122" s="7" t="s">
        <v>34</v>
      </c>
      <c r="T122" s="7" t="s">
        <v>35</v>
      </c>
      <c r="U122" s="7" t="s">
        <v>907</v>
      </c>
      <c r="V122" s="7" t="s">
        <v>37</v>
      </c>
      <c r="W122" s="7" t="s">
        <v>908</v>
      </c>
      <c r="X122" s="7" t="str">
        <f t="shared" ca="1" si="15"/>
        <v xml:space="preserve">42 thn, 11 bln </v>
      </c>
      <c r="Y122" s="7" t="str">
        <f t="shared" si="16"/>
        <v>42 thn</v>
      </c>
      <c r="Z122" s="13">
        <v>60</v>
      </c>
      <c r="AA122" s="14">
        <f t="shared" si="17"/>
        <v>50284</v>
      </c>
      <c r="AB122" s="10" t="s">
        <v>909</v>
      </c>
      <c r="AJ122" s="4" t="s">
        <v>871</v>
      </c>
    </row>
    <row r="123" spans="1:36" ht="12.9" customHeight="1" outlineLevel="1" x14ac:dyDescent="0.3">
      <c r="A123" s="9">
        <v>107</v>
      </c>
      <c r="C123" s="10" t="s">
        <v>910</v>
      </c>
      <c r="D123" s="10" t="s">
        <v>41</v>
      </c>
      <c r="E123" s="7" t="s">
        <v>911</v>
      </c>
      <c r="F123" s="10" t="s">
        <v>23</v>
      </c>
      <c r="G123" s="7" t="s">
        <v>24</v>
      </c>
      <c r="H123" s="11">
        <v>41365</v>
      </c>
      <c r="I123" s="10" t="s">
        <v>25</v>
      </c>
      <c r="J123" s="10" t="s">
        <v>226</v>
      </c>
      <c r="K123" s="7" t="s">
        <v>376</v>
      </c>
      <c r="L123" s="10" t="s">
        <v>28</v>
      </c>
      <c r="M123" s="7" t="s">
        <v>29</v>
      </c>
      <c r="N123" s="10" t="s">
        <v>227</v>
      </c>
      <c r="O123" s="7" t="s">
        <v>368</v>
      </c>
      <c r="P123" s="10" t="s">
        <v>88</v>
      </c>
      <c r="Q123" s="7" t="s">
        <v>912</v>
      </c>
      <c r="R123" s="7" t="s">
        <v>50</v>
      </c>
      <c r="S123" s="7" t="s">
        <v>34</v>
      </c>
      <c r="T123" s="7" t="s">
        <v>35</v>
      </c>
      <c r="U123" s="7" t="s">
        <v>913</v>
      </c>
      <c r="V123" s="7" t="s">
        <v>37</v>
      </c>
      <c r="W123" s="7" t="s">
        <v>914</v>
      </c>
      <c r="X123" s="7" t="str">
        <f t="shared" ca="1" si="15"/>
        <v xml:space="preserve">42 thn, 0 bln </v>
      </c>
      <c r="Y123" s="7" t="str">
        <f t="shared" si="16"/>
        <v>41 thn</v>
      </c>
      <c r="Z123" s="13">
        <v>60</v>
      </c>
      <c r="AA123" s="14">
        <f t="shared" si="17"/>
        <v>50618</v>
      </c>
      <c r="AB123" s="10" t="s">
        <v>915</v>
      </c>
      <c r="AJ123" s="4" t="s">
        <v>871</v>
      </c>
    </row>
    <row r="124" spans="1:36" ht="12.9" customHeight="1" outlineLevel="1" x14ac:dyDescent="0.3">
      <c r="A124" s="9">
        <v>108</v>
      </c>
      <c r="C124" s="10" t="s">
        <v>916</v>
      </c>
      <c r="D124" s="10" t="s">
        <v>41</v>
      </c>
      <c r="E124" s="7" t="s">
        <v>917</v>
      </c>
      <c r="F124" s="10" t="s">
        <v>78</v>
      </c>
      <c r="G124" s="7" t="s">
        <v>79</v>
      </c>
      <c r="H124" s="14">
        <v>41548</v>
      </c>
      <c r="I124" s="10" t="s">
        <v>80</v>
      </c>
      <c r="J124" s="10" t="s">
        <v>165</v>
      </c>
      <c r="K124" s="7" t="s">
        <v>918</v>
      </c>
      <c r="L124" s="10" t="s">
        <v>28</v>
      </c>
      <c r="M124" s="7" t="s">
        <v>29</v>
      </c>
      <c r="N124" s="10" t="s">
        <v>167</v>
      </c>
      <c r="O124" s="7" t="s">
        <v>368</v>
      </c>
      <c r="P124" s="10" t="s">
        <v>280</v>
      </c>
      <c r="Q124" s="7" t="s">
        <v>919</v>
      </c>
      <c r="R124" s="7" t="s">
        <v>50</v>
      </c>
      <c r="S124" s="7" t="s">
        <v>34</v>
      </c>
      <c r="T124" s="7" t="s">
        <v>35</v>
      </c>
      <c r="U124" s="7" t="s">
        <v>920</v>
      </c>
      <c r="V124" s="7" t="s">
        <v>37</v>
      </c>
      <c r="W124" s="7" t="s">
        <v>921</v>
      </c>
      <c r="X124" s="7" t="str">
        <f t="shared" ca="1" si="15"/>
        <v xml:space="preserve">47 thn, 4 bln </v>
      </c>
      <c r="Y124" s="7" t="str">
        <f t="shared" si="16"/>
        <v>46 thn</v>
      </c>
      <c r="Z124" s="13">
        <v>60</v>
      </c>
      <c r="AA124" s="14">
        <f t="shared" si="17"/>
        <v>48670</v>
      </c>
      <c r="AB124" s="10" t="s">
        <v>922</v>
      </c>
      <c r="AJ124" s="4" t="s">
        <v>871</v>
      </c>
    </row>
    <row r="125" spans="1:36" ht="12.9" customHeight="1" outlineLevel="1" x14ac:dyDescent="0.3">
      <c r="A125" s="9">
        <v>109</v>
      </c>
      <c r="C125" s="10" t="s">
        <v>923</v>
      </c>
      <c r="D125" s="10" t="s">
        <v>41</v>
      </c>
      <c r="E125" s="7" t="s">
        <v>924</v>
      </c>
      <c r="F125" s="10" t="s">
        <v>78</v>
      </c>
      <c r="G125" s="7" t="s">
        <v>79</v>
      </c>
      <c r="H125" s="11">
        <v>42461</v>
      </c>
      <c r="I125" s="10" t="s">
        <v>80</v>
      </c>
      <c r="J125" s="10" t="s">
        <v>263</v>
      </c>
      <c r="K125" s="7" t="s">
        <v>236</v>
      </c>
      <c r="L125" s="10" t="s">
        <v>28</v>
      </c>
      <c r="M125" s="7" t="s">
        <v>29</v>
      </c>
      <c r="N125" s="10" t="s">
        <v>925</v>
      </c>
      <c r="O125" s="7" t="s">
        <v>84</v>
      </c>
      <c r="P125" s="10" t="s">
        <v>926</v>
      </c>
      <c r="Q125" s="7" t="s">
        <v>927</v>
      </c>
      <c r="R125" s="7" t="s">
        <v>33</v>
      </c>
      <c r="S125" s="7" t="s">
        <v>34</v>
      </c>
      <c r="T125" s="7" t="s">
        <v>35</v>
      </c>
      <c r="U125" s="7" t="s">
        <v>928</v>
      </c>
      <c r="V125" s="7" t="s">
        <v>37</v>
      </c>
      <c r="W125" s="7" t="s">
        <v>929</v>
      </c>
      <c r="X125" s="7" t="str">
        <f t="shared" ca="1" si="15"/>
        <v xml:space="preserve">44 thn, 3 bln </v>
      </c>
      <c r="Y125" s="7" t="str">
        <f t="shared" si="16"/>
        <v>43 thn</v>
      </c>
      <c r="Z125" s="13">
        <v>60</v>
      </c>
      <c r="AA125" s="14">
        <f t="shared" si="17"/>
        <v>49796</v>
      </c>
      <c r="AB125" s="10" t="s">
        <v>930</v>
      </c>
      <c r="AJ125" s="4" t="s">
        <v>871</v>
      </c>
    </row>
    <row r="126" spans="1:36" ht="12.9" customHeight="1" outlineLevel="1" x14ac:dyDescent="0.3">
      <c r="A126" s="9">
        <v>110</v>
      </c>
      <c r="C126" s="10" t="s">
        <v>931</v>
      </c>
      <c r="D126" s="10" t="s">
        <v>41</v>
      </c>
      <c r="E126" s="7" t="s">
        <v>932</v>
      </c>
      <c r="F126" s="10" t="s">
        <v>78</v>
      </c>
      <c r="G126" s="7" t="s">
        <v>79</v>
      </c>
      <c r="H126" s="14">
        <v>41548</v>
      </c>
      <c r="I126" s="10" t="s">
        <v>80</v>
      </c>
      <c r="J126" s="10" t="s">
        <v>116</v>
      </c>
      <c r="K126" s="7" t="s">
        <v>147</v>
      </c>
      <c r="L126" s="10" t="s">
        <v>28</v>
      </c>
      <c r="M126" s="7" t="s">
        <v>29</v>
      </c>
      <c r="N126" s="10" t="s">
        <v>118</v>
      </c>
      <c r="O126" s="7" t="s">
        <v>97</v>
      </c>
      <c r="P126" s="10" t="s">
        <v>98</v>
      </c>
      <c r="Q126" s="7" t="s">
        <v>933</v>
      </c>
      <c r="R126" s="7" t="s">
        <v>50</v>
      </c>
      <c r="S126" s="7" t="s">
        <v>34</v>
      </c>
      <c r="T126" s="7" t="s">
        <v>35</v>
      </c>
      <c r="U126" s="7" t="s">
        <v>934</v>
      </c>
      <c r="V126" s="7" t="s">
        <v>37</v>
      </c>
      <c r="X126" s="7" t="str">
        <f t="shared" ca="1" si="15"/>
        <v xml:space="preserve">44 thn, 3 bln </v>
      </c>
      <c r="Y126" s="7" t="str">
        <f t="shared" si="16"/>
        <v>43 thn</v>
      </c>
      <c r="Z126" s="13">
        <v>60</v>
      </c>
      <c r="AA126" s="14">
        <f t="shared" si="17"/>
        <v>49796</v>
      </c>
      <c r="AB126" s="10" t="s">
        <v>935</v>
      </c>
      <c r="AJ126" s="4" t="s">
        <v>871</v>
      </c>
    </row>
    <row r="127" spans="1:36" ht="12.75" customHeight="1" outlineLevel="1" x14ac:dyDescent="0.3">
      <c r="A127" s="9">
        <v>111</v>
      </c>
      <c r="C127" s="10" t="s">
        <v>936</v>
      </c>
      <c r="D127" s="10" t="s">
        <v>512</v>
      </c>
      <c r="E127" s="7" t="s">
        <v>937</v>
      </c>
      <c r="F127" s="10" t="s">
        <v>276</v>
      </c>
      <c r="G127" s="7" t="s">
        <v>43</v>
      </c>
      <c r="H127" s="14">
        <v>41548</v>
      </c>
      <c r="I127" s="10" t="s">
        <v>277</v>
      </c>
      <c r="J127" s="10" t="s">
        <v>189</v>
      </c>
      <c r="K127" s="7" t="s">
        <v>624</v>
      </c>
      <c r="L127" s="10" t="s">
        <v>28</v>
      </c>
      <c r="M127" s="7" t="s">
        <v>29</v>
      </c>
      <c r="N127" s="10" t="s">
        <v>938</v>
      </c>
      <c r="O127" s="7" t="s">
        <v>119</v>
      </c>
      <c r="P127" s="10" t="s">
        <v>939</v>
      </c>
      <c r="Q127" s="7" t="s">
        <v>940</v>
      </c>
      <c r="R127" s="7" t="s">
        <v>33</v>
      </c>
      <c r="S127" s="7" t="s">
        <v>34</v>
      </c>
      <c r="T127" s="7" t="s">
        <v>35</v>
      </c>
      <c r="U127" s="7" t="s">
        <v>941</v>
      </c>
      <c r="V127" s="7" t="s">
        <v>37</v>
      </c>
      <c r="X127" s="7" t="str">
        <f t="shared" ca="1" si="15"/>
        <v xml:space="preserve">47 thn, 0 bln </v>
      </c>
      <c r="Y127" s="7" t="str">
        <f t="shared" si="16"/>
        <v>46 thn</v>
      </c>
      <c r="Z127" s="13">
        <v>60</v>
      </c>
      <c r="AA127" s="14">
        <f t="shared" si="17"/>
        <v>48792</v>
      </c>
      <c r="AB127" s="10" t="s">
        <v>942</v>
      </c>
      <c r="AJ127" s="4" t="s">
        <v>871</v>
      </c>
    </row>
    <row r="128" spans="1:36" ht="12.9" customHeight="1" outlineLevel="1" x14ac:dyDescent="0.3">
      <c r="A128" s="9">
        <v>112</v>
      </c>
      <c r="C128" s="10" t="s">
        <v>943</v>
      </c>
      <c r="D128" s="10" t="s">
        <v>145</v>
      </c>
      <c r="E128" s="7" t="s">
        <v>944</v>
      </c>
      <c r="F128" s="10" t="s">
        <v>276</v>
      </c>
      <c r="G128" s="7" t="s">
        <v>43</v>
      </c>
      <c r="H128" s="11">
        <v>43374</v>
      </c>
      <c r="I128" s="10" t="s">
        <v>277</v>
      </c>
      <c r="J128" s="10" t="s">
        <v>269</v>
      </c>
      <c r="K128" s="7" t="s">
        <v>522</v>
      </c>
      <c r="L128" s="10" t="s">
        <v>28</v>
      </c>
      <c r="M128" s="7" t="s">
        <v>29</v>
      </c>
      <c r="N128" s="10" t="s">
        <v>83</v>
      </c>
      <c r="O128" s="7" t="s">
        <v>168</v>
      </c>
      <c r="P128" s="10" t="s">
        <v>945</v>
      </c>
      <c r="Q128" s="7" t="s">
        <v>946</v>
      </c>
      <c r="R128" s="7" t="s">
        <v>50</v>
      </c>
      <c r="V128" s="7" t="s">
        <v>37</v>
      </c>
      <c r="X128" s="7" t="str">
        <f t="shared" ca="1" si="15"/>
        <v xml:space="preserve">41 thn, 3 bln </v>
      </c>
      <c r="Y128" s="7" t="str">
        <f t="shared" si="16"/>
        <v>40 thn</v>
      </c>
      <c r="Z128" s="13">
        <v>60</v>
      </c>
      <c r="AA128" s="14">
        <f>DATE(YEAR(Q128)+Z128,MONTH(Q128)+1,1)</f>
        <v>50891</v>
      </c>
      <c r="AJ128" s="4" t="s">
        <v>871</v>
      </c>
    </row>
    <row r="129" spans="1:36" ht="12.9" customHeight="1" outlineLevel="1" x14ac:dyDescent="0.3">
      <c r="A129" s="9">
        <v>113</v>
      </c>
      <c r="C129" s="10" t="s">
        <v>947</v>
      </c>
      <c r="D129" s="10" t="s">
        <v>41</v>
      </c>
      <c r="E129" s="7" t="s">
        <v>948</v>
      </c>
      <c r="F129" s="10" t="s">
        <v>276</v>
      </c>
      <c r="G129" s="7" t="s">
        <v>43</v>
      </c>
      <c r="H129" s="11">
        <v>43374</v>
      </c>
      <c r="I129" s="10" t="s">
        <v>277</v>
      </c>
      <c r="J129" s="10" t="s">
        <v>636</v>
      </c>
      <c r="K129" s="7" t="s">
        <v>522</v>
      </c>
      <c r="L129" s="10" t="s">
        <v>28</v>
      </c>
      <c r="M129" s="7" t="s">
        <v>29</v>
      </c>
      <c r="N129" s="10" t="s">
        <v>255</v>
      </c>
      <c r="O129" s="7" t="s">
        <v>524</v>
      </c>
      <c r="P129" s="10" t="s">
        <v>949</v>
      </c>
      <c r="Q129" s="7" t="s">
        <v>950</v>
      </c>
      <c r="R129" s="7" t="s">
        <v>50</v>
      </c>
      <c r="V129" s="7" t="s">
        <v>37</v>
      </c>
      <c r="X129" s="7" t="str">
        <f t="shared" ca="1" si="15"/>
        <v xml:space="preserve">34 thn, 1 bln </v>
      </c>
      <c r="Y129" s="7" t="str">
        <f t="shared" si="16"/>
        <v>33 thn</v>
      </c>
      <c r="Z129" s="13">
        <v>60</v>
      </c>
      <c r="AA129" s="14">
        <f t="shared" si="17"/>
        <v>53509</v>
      </c>
      <c r="AJ129" s="4" t="s">
        <v>871</v>
      </c>
    </row>
    <row r="130" spans="1:36" ht="12.9" customHeight="1" outlineLevel="1" x14ac:dyDescent="0.3">
      <c r="C130" s="10"/>
      <c r="D130" s="10"/>
      <c r="F130" s="10"/>
      <c r="H130" s="12"/>
      <c r="I130" s="10"/>
      <c r="J130" s="10"/>
      <c r="L130" s="10"/>
      <c r="M130" s="7"/>
      <c r="N130" s="10"/>
      <c r="P130" s="10"/>
      <c r="Z130" s="13"/>
      <c r="AA130" s="14"/>
      <c r="AJ130" s="4" t="s">
        <v>871</v>
      </c>
    </row>
    <row r="131" spans="1:36" ht="12.9" customHeight="1" x14ac:dyDescent="0.25">
      <c r="A131" s="4" t="s">
        <v>951</v>
      </c>
      <c r="M131" s="7"/>
    </row>
    <row r="132" spans="1:36" ht="12.9" customHeight="1" outlineLevel="1" x14ac:dyDescent="0.3">
      <c r="A132" s="9">
        <v>114</v>
      </c>
      <c r="C132" s="10" t="s">
        <v>952</v>
      </c>
      <c r="D132" s="10" t="s">
        <v>41</v>
      </c>
      <c r="E132" s="7" t="s">
        <v>953</v>
      </c>
      <c r="F132" s="10" t="s">
        <v>23</v>
      </c>
      <c r="G132" s="7" t="s">
        <v>24</v>
      </c>
      <c r="H132" s="15">
        <v>38261</v>
      </c>
      <c r="I132" s="10" t="s">
        <v>25</v>
      </c>
      <c r="J132" s="10" t="s">
        <v>95</v>
      </c>
      <c r="K132" s="8">
        <v>42957</v>
      </c>
      <c r="L132" s="10" t="s">
        <v>28</v>
      </c>
      <c r="M132" s="7" t="s">
        <v>29</v>
      </c>
      <c r="N132" s="10" t="s">
        <v>68</v>
      </c>
      <c r="O132" s="7" t="s">
        <v>97</v>
      </c>
      <c r="P132" s="10" t="s">
        <v>148</v>
      </c>
      <c r="Q132" s="7" t="s">
        <v>954</v>
      </c>
      <c r="R132" s="7" t="s">
        <v>33</v>
      </c>
      <c r="S132" s="7" t="s">
        <v>34</v>
      </c>
      <c r="T132" s="7" t="s">
        <v>35</v>
      </c>
      <c r="U132" s="7" t="s">
        <v>955</v>
      </c>
      <c r="V132" s="7" t="s">
        <v>37</v>
      </c>
      <c r="W132" s="7" t="s">
        <v>956</v>
      </c>
      <c r="X132" s="7" t="str">
        <f t="shared" ref="X132:X142" ca="1" si="18">DATEDIF(Q132,NOW( ),"y") &amp; " thn, " &amp; DATEDIF(Q132,NOW( ),"ym") &amp; " bln "</f>
        <v xml:space="preserve">58 thn, 9 bln </v>
      </c>
      <c r="Y132" s="7" t="str">
        <f>DATEDIF(Q132,($Y$2),"y") &amp; " thn"</f>
        <v>58 thn</v>
      </c>
      <c r="Z132" s="13">
        <v>60</v>
      </c>
      <c r="AA132" s="14">
        <f>DATE(YEAR(Q132)+Z132,MONTH(Q132)+1,1)</f>
        <v>44501</v>
      </c>
      <c r="AB132" s="10" t="s">
        <v>957</v>
      </c>
      <c r="AC132" s="7" t="s">
        <v>958</v>
      </c>
      <c r="AJ132" s="4" t="s">
        <v>951</v>
      </c>
    </row>
    <row r="133" spans="1:36" ht="12.9" customHeight="1" outlineLevel="1" x14ac:dyDescent="0.3">
      <c r="A133" s="9">
        <v>115</v>
      </c>
      <c r="C133" s="10" t="s">
        <v>959</v>
      </c>
      <c r="D133" s="10" t="s">
        <v>41</v>
      </c>
      <c r="E133" s="7" t="s">
        <v>960</v>
      </c>
      <c r="F133" s="10" t="s">
        <v>23</v>
      </c>
      <c r="G133" s="7" t="s">
        <v>24</v>
      </c>
      <c r="H133" s="15">
        <v>40269</v>
      </c>
      <c r="I133" s="10" t="s">
        <v>25</v>
      </c>
      <c r="J133" s="10" t="s">
        <v>165</v>
      </c>
      <c r="K133" s="7" t="s">
        <v>376</v>
      </c>
      <c r="L133" s="10" t="s">
        <v>28</v>
      </c>
      <c r="M133" s="7" t="s">
        <v>29</v>
      </c>
      <c r="N133" s="10" t="s">
        <v>167</v>
      </c>
      <c r="O133" s="7" t="s">
        <v>108</v>
      </c>
      <c r="P133" s="10" t="s">
        <v>280</v>
      </c>
      <c r="Q133" s="7" t="s">
        <v>961</v>
      </c>
      <c r="R133" s="7" t="s">
        <v>50</v>
      </c>
      <c r="S133" s="7" t="s">
        <v>34</v>
      </c>
      <c r="T133" s="7" t="s">
        <v>35</v>
      </c>
      <c r="U133" s="7" t="s">
        <v>962</v>
      </c>
      <c r="V133" s="7" t="s">
        <v>37</v>
      </c>
      <c r="W133" s="7" t="s">
        <v>963</v>
      </c>
      <c r="X133" s="7" t="str">
        <f t="shared" ca="1" si="18"/>
        <v xml:space="preserve">48 thn, 9 bln </v>
      </c>
      <c r="Y133" s="7" t="str">
        <f t="shared" ref="Y133:Y142" si="19">DATEDIF(Q133,($Y$2),"y") &amp; " thn"</f>
        <v>48 thn</v>
      </c>
      <c r="Z133" s="13">
        <v>60</v>
      </c>
      <c r="AA133" s="14">
        <f t="shared" ref="AA133:AA142" si="20">DATE(YEAR(Q133)+Z133,MONTH(Q133)+1,1)</f>
        <v>48153</v>
      </c>
      <c r="AB133" s="10" t="s">
        <v>964</v>
      </c>
      <c r="AC133" s="7" t="s">
        <v>965</v>
      </c>
      <c r="AJ133" s="4" t="s">
        <v>951</v>
      </c>
    </row>
    <row r="134" spans="1:36" ht="12.9" customHeight="1" outlineLevel="1" x14ac:dyDescent="0.3">
      <c r="A134" s="9">
        <v>116</v>
      </c>
      <c r="C134" s="10" t="s">
        <v>966</v>
      </c>
      <c r="D134" s="10" t="s">
        <v>401</v>
      </c>
      <c r="E134" s="7" t="s">
        <v>967</v>
      </c>
      <c r="F134" s="10" t="s">
        <v>23</v>
      </c>
      <c r="G134" s="7" t="s">
        <v>24</v>
      </c>
      <c r="H134" s="15">
        <v>39722</v>
      </c>
      <c r="I134" s="10" t="s">
        <v>25</v>
      </c>
      <c r="J134" s="10" t="s">
        <v>189</v>
      </c>
      <c r="K134" s="7" t="s">
        <v>147</v>
      </c>
      <c r="L134" s="10" t="s">
        <v>28</v>
      </c>
      <c r="M134" s="7" t="s">
        <v>404</v>
      </c>
      <c r="N134" s="10" t="s">
        <v>227</v>
      </c>
      <c r="O134" s="7" t="s">
        <v>84</v>
      </c>
      <c r="P134" s="10" t="s">
        <v>98</v>
      </c>
      <c r="Q134" s="7" t="s">
        <v>968</v>
      </c>
      <c r="R134" s="7" t="s">
        <v>50</v>
      </c>
      <c r="S134" s="7" t="s">
        <v>34</v>
      </c>
      <c r="T134" s="7" t="s">
        <v>35</v>
      </c>
      <c r="U134" s="7" t="s">
        <v>969</v>
      </c>
      <c r="V134" s="7" t="s">
        <v>37</v>
      </c>
      <c r="W134" s="7" t="s">
        <v>970</v>
      </c>
      <c r="X134" s="7" t="str">
        <f t="shared" ca="1" si="18"/>
        <v xml:space="preserve">52 thn, 7 bln </v>
      </c>
      <c r="Y134" s="7" t="str">
        <f t="shared" si="19"/>
        <v>51 thn</v>
      </c>
      <c r="Z134" s="13">
        <v>60</v>
      </c>
      <c r="AA134" s="14">
        <f t="shared" si="20"/>
        <v>46753</v>
      </c>
      <c r="AB134" s="10" t="s">
        <v>971</v>
      </c>
      <c r="AJ134" s="4" t="s">
        <v>951</v>
      </c>
    </row>
    <row r="135" spans="1:36" ht="12.9" customHeight="1" outlineLevel="1" x14ac:dyDescent="0.3">
      <c r="A135" s="9">
        <v>117</v>
      </c>
      <c r="B135" s="5" t="s">
        <v>673</v>
      </c>
      <c r="C135" s="10" t="s">
        <v>972</v>
      </c>
      <c r="E135" s="7" t="s">
        <v>973</v>
      </c>
      <c r="F135" s="10" t="s">
        <v>23</v>
      </c>
      <c r="G135" s="7" t="s">
        <v>24</v>
      </c>
      <c r="H135" s="14">
        <v>40087</v>
      </c>
      <c r="I135" s="10" t="s">
        <v>25</v>
      </c>
      <c r="J135" s="10" t="s">
        <v>974</v>
      </c>
      <c r="K135" s="12" t="s">
        <v>975</v>
      </c>
      <c r="L135" s="10" t="s">
        <v>28</v>
      </c>
      <c r="M135" s="7" t="s">
        <v>29</v>
      </c>
      <c r="N135" s="10" t="s">
        <v>976</v>
      </c>
      <c r="O135" s="7" t="s">
        <v>676</v>
      </c>
      <c r="P135" s="10" t="s">
        <v>98</v>
      </c>
      <c r="Q135" s="7" t="s">
        <v>977</v>
      </c>
      <c r="R135" s="7" t="s">
        <v>50</v>
      </c>
      <c r="S135" s="7" t="s">
        <v>34</v>
      </c>
      <c r="T135" s="7" t="s">
        <v>311</v>
      </c>
      <c r="U135" s="7" t="s">
        <v>978</v>
      </c>
      <c r="V135" s="7" t="s">
        <v>37</v>
      </c>
      <c r="W135" s="7" t="s">
        <v>979</v>
      </c>
      <c r="X135" s="7" t="str">
        <f t="shared" ca="1" si="18"/>
        <v xml:space="preserve">53 thn, 3 bln </v>
      </c>
      <c r="Y135" s="7" t="str">
        <f t="shared" si="19"/>
        <v>52 thn</v>
      </c>
      <c r="Z135" s="13">
        <v>60</v>
      </c>
      <c r="AA135" s="14">
        <f t="shared" si="20"/>
        <v>46508</v>
      </c>
      <c r="AJ135" s="4" t="s">
        <v>951</v>
      </c>
    </row>
    <row r="136" spans="1:36" ht="12.9" customHeight="1" outlineLevel="1" x14ac:dyDescent="0.3">
      <c r="A136" s="9">
        <v>118</v>
      </c>
      <c r="C136" s="10" t="s">
        <v>980</v>
      </c>
      <c r="D136" s="10" t="s">
        <v>41</v>
      </c>
      <c r="E136" s="7" t="s">
        <v>981</v>
      </c>
      <c r="F136" s="10" t="s">
        <v>276</v>
      </c>
      <c r="G136" s="7" t="s">
        <v>43</v>
      </c>
      <c r="H136" s="15">
        <v>40269</v>
      </c>
      <c r="I136" s="10" t="s">
        <v>277</v>
      </c>
      <c r="J136" s="10" t="s">
        <v>155</v>
      </c>
      <c r="K136" s="7" t="s">
        <v>129</v>
      </c>
      <c r="L136" s="10" t="s">
        <v>28</v>
      </c>
      <c r="M136" s="7" t="s">
        <v>29</v>
      </c>
      <c r="N136" s="10" t="s">
        <v>57</v>
      </c>
      <c r="O136" s="7" t="s">
        <v>119</v>
      </c>
      <c r="P136" s="10" t="s">
        <v>59</v>
      </c>
      <c r="Q136" s="7" t="s">
        <v>982</v>
      </c>
      <c r="R136" s="7" t="s">
        <v>33</v>
      </c>
      <c r="S136" s="7" t="s">
        <v>34</v>
      </c>
      <c r="T136" s="7" t="s">
        <v>35</v>
      </c>
      <c r="U136" s="7" t="s">
        <v>983</v>
      </c>
      <c r="V136" s="7" t="s">
        <v>37</v>
      </c>
      <c r="W136" s="7" t="s">
        <v>984</v>
      </c>
      <c r="X136" s="7" t="str">
        <f t="shared" ca="1" si="18"/>
        <v xml:space="preserve">54 thn, 10 bln </v>
      </c>
      <c r="Y136" s="7" t="str">
        <f t="shared" si="19"/>
        <v>54 thn</v>
      </c>
      <c r="Z136" s="13">
        <v>60</v>
      </c>
      <c r="AA136" s="14">
        <f t="shared" si="20"/>
        <v>45931</v>
      </c>
      <c r="AB136" s="10" t="s">
        <v>985</v>
      </c>
      <c r="AC136" s="7" t="s">
        <v>986</v>
      </c>
      <c r="AJ136" s="4" t="s">
        <v>951</v>
      </c>
    </row>
    <row r="137" spans="1:36" ht="12.9" customHeight="1" outlineLevel="1" x14ac:dyDescent="0.3">
      <c r="A137" s="9">
        <v>119</v>
      </c>
      <c r="C137" s="10" t="s">
        <v>987</v>
      </c>
      <c r="D137" s="10" t="s">
        <v>41</v>
      </c>
      <c r="E137" s="7" t="s">
        <v>988</v>
      </c>
      <c r="F137" s="10" t="s">
        <v>514</v>
      </c>
      <c r="G137" s="7" t="s">
        <v>333</v>
      </c>
      <c r="H137" s="11">
        <v>41365</v>
      </c>
      <c r="I137" s="10" t="s">
        <v>334</v>
      </c>
      <c r="J137" s="10" t="s">
        <v>989</v>
      </c>
      <c r="K137" s="7" t="s">
        <v>522</v>
      </c>
      <c r="L137" s="10" t="s">
        <v>28</v>
      </c>
      <c r="M137" s="7" t="s">
        <v>29</v>
      </c>
      <c r="N137" s="10" t="s">
        <v>68</v>
      </c>
      <c r="O137" s="7" t="s">
        <v>524</v>
      </c>
      <c r="P137" s="10" t="s">
        <v>59</v>
      </c>
      <c r="Q137" s="7" t="s">
        <v>990</v>
      </c>
      <c r="R137" s="7" t="s">
        <v>50</v>
      </c>
      <c r="V137" s="7" t="s">
        <v>37</v>
      </c>
      <c r="X137" s="7" t="str">
        <f t="shared" ca="1" si="18"/>
        <v xml:space="preserve">32 thn, 6 bln </v>
      </c>
      <c r="Y137" s="7" t="str">
        <f t="shared" si="19"/>
        <v>31 thn</v>
      </c>
      <c r="Z137" s="13">
        <v>60</v>
      </c>
      <c r="AA137" s="14">
        <f t="shared" si="20"/>
        <v>54089</v>
      </c>
      <c r="AJ137" s="4" t="s">
        <v>951</v>
      </c>
    </row>
    <row r="138" spans="1:36" ht="12.9" customHeight="1" outlineLevel="1" x14ac:dyDescent="0.3">
      <c r="A138" s="9">
        <v>120</v>
      </c>
      <c r="C138" s="10" t="s">
        <v>991</v>
      </c>
      <c r="D138" s="10" t="s">
        <v>41</v>
      </c>
      <c r="E138" s="7" t="s">
        <v>992</v>
      </c>
      <c r="F138" s="10" t="s">
        <v>514</v>
      </c>
      <c r="G138" s="7" t="s">
        <v>333</v>
      </c>
      <c r="H138" s="11">
        <v>40634</v>
      </c>
      <c r="I138" s="10" t="s">
        <v>334</v>
      </c>
      <c r="J138" s="10" t="s">
        <v>106</v>
      </c>
      <c r="K138" s="7" t="s">
        <v>993</v>
      </c>
      <c r="L138" s="10" t="s">
        <v>28</v>
      </c>
      <c r="M138" s="7" t="s">
        <v>29</v>
      </c>
      <c r="N138" s="10" t="s">
        <v>994</v>
      </c>
      <c r="O138" s="7" t="s">
        <v>168</v>
      </c>
      <c r="P138" s="10" t="s">
        <v>460</v>
      </c>
      <c r="Q138" s="7" t="s">
        <v>995</v>
      </c>
      <c r="R138" s="7" t="s">
        <v>33</v>
      </c>
      <c r="S138" s="7" t="s">
        <v>34</v>
      </c>
      <c r="T138" s="7" t="s">
        <v>311</v>
      </c>
      <c r="U138" s="7" t="s">
        <v>996</v>
      </c>
      <c r="V138" s="7" t="s">
        <v>37</v>
      </c>
      <c r="X138" s="7" t="str">
        <f t="shared" ca="1" si="18"/>
        <v xml:space="preserve">40 thn, 7 bln </v>
      </c>
      <c r="Y138" s="7" t="str">
        <f t="shared" si="19"/>
        <v>39 thn</v>
      </c>
      <c r="Z138" s="13">
        <v>60</v>
      </c>
      <c r="AA138" s="14">
        <f t="shared" si="20"/>
        <v>51136</v>
      </c>
      <c r="AB138" s="10" t="s">
        <v>280</v>
      </c>
      <c r="AJ138" s="4" t="s">
        <v>951</v>
      </c>
    </row>
    <row r="139" spans="1:36" ht="12.9" customHeight="1" outlineLevel="1" x14ac:dyDescent="0.3">
      <c r="A139" s="9">
        <v>121</v>
      </c>
      <c r="C139" s="10" t="s">
        <v>997</v>
      </c>
      <c r="D139" s="10" t="s">
        <v>41</v>
      </c>
      <c r="E139" s="7" t="s">
        <v>998</v>
      </c>
      <c r="F139" s="10" t="s">
        <v>292</v>
      </c>
      <c r="G139" s="7" t="s">
        <v>43</v>
      </c>
      <c r="H139" s="8">
        <v>42644</v>
      </c>
      <c r="I139" s="10" t="s">
        <v>277</v>
      </c>
      <c r="J139" s="10" t="s">
        <v>636</v>
      </c>
      <c r="K139" s="7" t="s">
        <v>999</v>
      </c>
      <c r="L139" s="10" t="s">
        <v>28</v>
      </c>
      <c r="M139" s="7" t="s">
        <v>29</v>
      </c>
      <c r="N139" s="10" t="s">
        <v>255</v>
      </c>
      <c r="O139" s="7" t="s">
        <v>325</v>
      </c>
      <c r="P139" s="10" t="s">
        <v>280</v>
      </c>
      <c r="Q139" s="7" t="s">
        <v>1000</v>
      </c>
      <c r="R139" s="7" t="s">
        <v>50</v>
      </c>
      <c r="S139" s="7" t="s">
        <v>34</v>
      </c>
      <c r="T139" s="7" t="s">
        <v>35</v>
      </c>
      <c r="V139" s="7" t="s">
        <v>37</v>
      </c>
      <c r="X139" s="7" t="str">
        <f t="shared" ca="1" si="18"/>
        <v xml:space="preserve">36 thn, 6 bln </v>
      </c>
      <c r="Y139" s="7" t="str">
        <f t="shared" si="19"/>
        <v>35 thn</v>
      </c>
      <c r="Z139" s="13">
        <v>60</v>
      </c>
      <c r="AA139" s="14">
        <f t="shared" si="20"/>
        <v>52628</v>
      </c>
      <c r="AB139" s="10" t="s">
        <v>1001</v>
      </c>
      <c r="AC139" s="7" t="s">
        <v>1002</v>
      </c>
      <c r="AJ139" s="4" t="s">
        <v>951</v>
      </c>
    </row>
    <row r="140" spans="1:36" ht="12.9" customHeight="1" outlineLevel="1" x14ac:dyDescent="0.3">
      <c r="A140" s="9">
        <v>122</v>
      </c>
      <c r="C140" s="10" t="s">
        <v>1003</v>
      </c>
      <c r="D140" s="10" t="s">
        <v>41</v>
      </c>
      <c r="E140" s="7" t="s">
        <v>1004</v>
      </c>
      <c r="F140" s="10" t="s">
        <v>514</v>
      </c>
      <c r="G140" s="7" t="s">
        <v>333</v>
      </c>
      <c r="H140" s="11">
        <v>41365</v>
      </c>
      <c r="I140" s="10" t="s">
        <v>334</v>
      </c>
      <c r="J140" s="10" t="s">
        <v>528</v>
      </c>
      <c r="K140" s="8">
        <v>43101</v>
      </c>
      <c r="L140" s="10" t="s">
        <v>28</v>
      </c>
      <c r="M140" s="7" t="s">
        <v>29</v>
      </c>
      <c r="N140" s="10" t="s">
        <v>800</v>
      </c>
      <c r="O140" s="7" t="s">
        <v>524</v>
      </c>
      <c r="P140" s="10" t="s">
        <v>891</v>
      </c>
      <c r="Q140" s="7" t="s">
        <v>1005</v>
      </c>
      <c r="R140" s="7" t="s">
        <v>33</v>
      </c>
      <c r="V140" s="7" t="s">
        <v>37</v>
      </c>
      <c r="X140" s="7" t="str">
        <f t="shared" ca="1" si="18"/>
        <v xml:space="preserve">34 thn, 5 bln </v>
      </c>
      <c r="Y140" s="7" t="str">
        <f t="shared" si="19"/>
        <v>33 thn</v>
      </c>
      <c r="Z140" s="13">
        <v>60</v>
      </c>
      <c r="AA140" s="14">
        <f t="shared" si="20"/>
        <v>53387</v>
      </c>
      <c r="AH140" s="8">
        <v>43101</v>
      </c>
      <c r="AJ140" s="4" t="s">
        <v>951</v>
      </c>
    </row>
    <row r="141" spans="1:36" ht="12.9" customHeight="1" outlineLevel="1" x14ac:dyDescent="0.3">
      <c r="A141" s="9">
        <v>123</v>
      </c>
      <c r="C141" s="10" t="s">
        <v>1006</v>
      </c>
      <c r="D141" s="10" t="s">
        <v>41</v>
      </c>
      <c r="E141" s="7" t="s">
        <v>1007</v>
      </c>
      <c r="F141" s="10" t="s">
        <v>514</v>
      </c>
      <c r="G141" s="7" t="s">
        <v>333</v>
      </c>
      <c r="H141" s="8">
        <v>41913</v>
      </c>
      <c r="I141" s="10" t="s">
        <v>334</v>
      </c>
      <c r="J141" s="10" t="s">
        <v>1008</v>
      </c>
      <c r="K141" s="8">
        <v>42979</v>
      </c>
      <c r="L141" s="10" t="s">
        <v>28</v>
      </c>
      <c r="M141" s="7" t="s">
        <v>29</v>
      </c>
      <c r="N141" s="10" t="s">
        <v>1009</v>
      </c>
      <c r="O141" s="7" t="s">
        <v>1010</v>
      </c>
      <c r="P141" s="10" t="s">
        <v>460</v>
      </c>
      <c r="Q141" s="7" t="s">
        <v>1011</v>
      </c>
      <c r="R141" s="7" t="s">
        <v>50</v>
      </c>
      <c r="S141" s="7" t="s">
        <v>34</v>
      </c>
      <c r="T141" s="7" t="s">
        <v>35</v>
      </c>
      <c r="V141" s="7" t="s">
        <v>37</v>
      </c>
      <c r="X141" s="7" t="str">
        <f t="shared" ca="1" si="18"/>
        <v xml:space="preserve">32 thn, 5 bln </v>
      </c>
      <c r="Y141" s="7" t="str">
        <f>DATEDIF(Q141,($Y$2),"y") &amp; " thn"</f>
        <v>31 thn</v>
      </c>
      <c r="Z141" s="13">
        <v>60</v>
      </c>
      <c r="AA141" s="14">
        <f>DATE(YEAR(Q141)+Z141,MONTH(Q141)+1,1)</f>
        <v>54118</v>
      </c>
      <c r="AB141" s="10" t="s">
        <v>1012</v>
      </c>
      <c r="AC141" s="7" t="s">
        <v>1013</v>
      </c>
      <c r="AE141" s="6" t="s">
        <v>771</v>
      </c>
      <c r="AJ141" s="4" t="s">
        <v>951</v>
      </c>
    </row>
    <row r="142" spans="1:36" ht="12.9" customHeight="1" outlineLevel="1" x14ac:dyDescent="0.3">
      <c r="A142" s="9">
        <v>124</v>
      </c>
      <c r="C142" s="10" t="s">
        <v>1014</v>
      </c>
      <c r="D142" s="10" t="s">
        <v>41</v>
      </c>
      <c r="E142" s="7" t="s">
        <v>1015</v>
      </c>
      <c r="F142" s="10" t="s">
        <v>276</v>
      </c>
      <c r="G142" s="7" t="s">
        <v>43</v>
      </c>
      <c r="H142" s="14">
        <v>43374</v>
      </c>
      <c r="I142" s="10" t="s">
        <v>44</v>
      </c>
      <c r="J142" s="10" t="s">
        <v>155</v>
      </c>
      <c r="K142" s="7" t="s">
        <v>624</v>
      </c>
      <c r="L142" s="10" t="s">
        <v>28</v>
      </c>
      <c r="M142" s="7" t="s">
        <v>29</v>
      </c>
      <c r="N142" s="6" t="s">
        <v>1016</v>
      </c>
      <c r="O142" s="7">
        <v>2006</v>
      </c>
      <c r="P142" s="10" t="s">
        <v>59</v>
      </c>
      <c r="Q142" s="7" t="s">
        <v>1017</v>
      </c>
      <c r="R142" s="7" t="s">
        <v>50</v>
      </c>
      <c r="S142" s="7" t="s">
        <v>34</v>
      </c>
      <c r="T142" s="7" t="s">
        <v>35</v>
      </c>
      <c r="U142" s="7" t="s">
        <v>1018</v>
      </c>
      <c r="V142" s="7" t="s">
        <v>37</v>
      </c>
      <c r="X142" s="7" t="str">
        <f t="shared" ca="1" si="18"/>
        <v xml:space="preserve">46 thn, 1 bln </v>
      </c>
      <c r="Y142" s="7" t="str">
        <f t="shared" si="19"/>
        <v>45 thn</v>
      </c>
      <c r="Z142" s="13">
        <v>60</v>
      </c>
      <c r="AA142" s="14">
        <f t="shared" si="20"/>
        <v>49126</v>
      </c>
      <c r="AB142" s="10" t="s">
        <v>280</v>
      </c>
      <c r="AJ142" s="4" t="s">
        <v>951</v>
      </c>
    </row>
    <row r="143" spans="1:36" ht="12.9" customHeight="1" x14ac:dyDescent="0.25">
      <c r="A143" s="4" t="s">
        <v>1019</v>
      </c>
      <c r="M143" s="7"/>
    </row>
    <row r="144" spans="1:36" ht="12.9" customHeight="1" outlineLevel="1" x14ac:dyDescent="0.3">
      <c r="A144" s="9">
        <v>125</v>
      </c>
      <c r="C144" s="10" t="s">
        <v>1020</v>
      </c>
      <c r="D144" s="10" t="s">
        <v>604</v>
      </c>
      <c r="E144" s="7" t="s">
        <v>1021</v>
      </c>
      <c r="F144" s="10" t="s">
        <v>92</v>
      </c>
      <c r="G144" s="7" t="s">
        <v>93</v>
      </c>
      <c r="H144" s="15">
        <v>42826</v>
      </c>
      <c r="I144" s="10" t="s">
        <v>94</v>
      </c>
      <c r="J144" s="10" t="s">
        <v>95</v>
      </c>
      <c r="K144" s="14">
        <v>42604</v>
      </c>
      <c r="L144" s="10" t="s">
        <v>28</v>
      </c>
      <c r="M144" s="7" t="s">
        <v>237</v>
      </c>
      <c r="N144" s="10" t="s">
        <v>1022</v>
      </c>
      <c r="O144" s="7">
        <v>2012</v>
      </c>
      <c r="P144" s="10" t="s">
        <v>935</v>
      </c>
      <c r="Q144" s="7" t="s">
        <v>1023</v>
      </c>
      <c r="R144" s="7" t="s">
        <v>50</v>
      </c>
      <c r="S144" s="7" t="s">
        <v>34</v>
      </c>
      <c r="T144" s="7" t="s">
        <v>35</v>
      </c>
      <c r="U144" s="7" t="s">
        <v>1024</v>
      </c>
      <c r="V144" s="7" t="s">
        <v>37</v>
      </c>
      <c r="W144" s="7" t="s">
        <v>1025</v>
      </c>
      <c r="X144" s="7" t="str">
        <f ca="1">DATEDIF(Q144,NOW( ),"y") &amp; " thn, " &amp; DATEDIF(Q144,NOW( ),"ym") &amp; " bln "</f>
        <v xml:space="preserve">58 thn, 1 bln </v>
      </c>
      <c r="Y144" s="7" t="str">
        <f>DATEDIF(Q144,($Y$2),"y") &amp; " thn"</f>
        <v>57 thn</v>
      </c>
      <c r="Z144" s="13">
        <v>60</v>
      </c>
      <c r="AA144" s="14">
        <f>DATE(YEAR(Q144)+Z144,MONTH(Q144)+1,1)</f>
        <v>44743</v>
      </c>
      <c r="AB144" s="10" t="s">
        <v>1026</v>
      </c>
      <c r="AC144" s="7" t="s">
        <v>1027</v>
      </c>
      <c r="AJ144" s="4" t="s">
        <v>1019</v>
      </c>
    </row>
    <row r="145" spans="1:36" ht="12.75" customHeight="1" outlineLevel="1" x14ac:dyDescent="0.3">
      <c r="A145" s="9">
        <v>126</v>
      </c>
      <c r="C145" s="10" t="s">
        <v>1028</v>
      </c>
      <c r="D145" s="10" t="s">
        <v>41</v>
      </c>
      <c r="E145" s="7" t="s">
        <v>1029</v>
      </c>
      <c r="F145" s="10" t="s">
        <v>276</v>
      </c>
      <c r="G145" s="7" t="s">
        <v>43</v>
      </c>
      <c r="H145" s="14">
        <v>42095</v>
      </c>
      <c r="I145" s="10" t="s">
        <v>277</v>
      </c>
      <c r="J145" s="10" t="s">
        <v>165</v>
      </c>
      <c r="K145" s="7" t="s">
        <v>515</v>
      </c>
      <c r="L145" s="10" t="s">
        <v>28</v>
      </c>
      <c r="M145" s="7" t="s">
        <v>29</v>
      </c>
      <c r="N145" s="10" t="s">
        <v>1030</v>
      </c>
      <c r="O145" s="7" t="s">
        <v>192</v>
      </c>
      <c r="P145" s="10" t="s">
        <v>1031</v>
      </c>
      <c r="Q145" s="7" t="s">
        <v>1032</v>
      </c>
      <c r="R145" s="7" t="s">
        <v>50</v>
      </c>
      <c r="U145" s="7" t="s">
        <v>1033</v>
      </c>
      <c r="V145" s="7" t="s">
        <v>37</v>
      </c>
      <c r="X145" s="7" t="str">
        <f ca="1">DATEDIF(Q145,NOW( ),"y") &amp; " thn, " &amp; DATEDIF(Q145,NOW( ),"ym") &amp; " bln "</f>
        <v xml:space="preserve">45 thn, 2 bln </v>
      </c>
      <c r="Y145" s="7" t="str">
        <f>DATEDIF(Q145,($Y$2),"y") &amp; " thn"</f>
        <v>44 thn</v>
      </c>
      <c r="Z145" s="13">
        <v>60</v>
      </c>
      <c r="AA145" s="14">
        <f>DATE(YEAR(Q145)+Z145,MONTH(Q145)+1,1)</f>
        <v>49461</v>
      </c>
      <c r="AJ145" s="4" t="s">
        <v>1019</v>
      </c>
    </row>
    <row r="146" spans="1:36" ht="12.9" customHeight="1" outlineLevel="1" x14ac:dyDescent="0.3">
      <c r="A146" s="9">
        <v>127</v>
      </c>
      <c r="C146" s="10" t="s">
        <v>1034</v>
      </c>
      <c r="D146" s="10" t="s">
        <v>41</v>
      </c>
      <c r="E146" s="7" t="s">
        <v>1035</v>
      </c>
      <c r="F146" s="10" t="s">
        <v>276</v>
      </c>
      <c r="G146" s="7" t="s">
        <v>43</v>
      </c>
      <c r="H146" s="14">
        <v>43374</v>
      </c>
      <c r="I146" s="10" t="s">
        <v>44</v>
      </c>
      <c r="J146" s="10" t="s">
        <v>1036</v>
      </c>
      <c r="K146" s="12" t="s">
        <v>1037</v>
      </c>
      <c r="L146" s="10" t="s">
        <v>28</v>
      </c>
      <c r="M146" s="7" t="s">
        <v>29</v>
      </c>
      <c r="N146" s="10" t="s">
        <v>46</v>
      </c>
      <c r="O146" s="7" t="s">
        <v>325</v>
      </c>
      <c r="P146" s="10" t="s">
        <v>824</v>
      </c>
      <c r="Q146" s="7" t="s">
        <v>1038</v>
      </c>
      <c r="R146" s="7" t="s">
        <v>50</v>
      </c>
      <c r="V146" s="7" t="s">
        <v>37</v>
      </c>
      <c r="X146" s="7" t="str">
        <f ca="1">DATEDIF(Q146,NOW( ),"y") &amp; " thn, " &amp; DATEDIF(Q146,NOW( ),"ym") &amp; " bln "</f>
        <v xml:space="preserve">33 thn, 9 bln </v>
      </c>
      <c r="Y146" s="7" t="str">
        <f>DATEDIF(Q146,($Y$2),"y") &amp; " thn"</f>
        <v>33 thn</v>
      </c>
      <c r="Z146" s="13">
        <v>60</v>
      </c>
      <c r="AA146" s="14">
        <f>DATE(YEAR(Q146)+Z146,MONTH(Q146)+1,1)</f>
        <v>53632</v>
      </c>
      <c r="AJ146" s="4" t="s">
        <v>1019</v>
      </c>
    </row>
    <row r="147" spans="1:36" ht="12.9" customHeight="1" x14ac:dyDescent="0.25">
      <c r="A147" s="4" t="s">
        <v>1039</v>
      </c>
      <c r="M147" s="7"/>
    </row>
    <row r="148" spans="1:36" ht="12.9" customHeight="1" outlineLevel="1" x14ac:dyDescent="0.3">
      <c r="A148" s="9">
        <v>128</v>
      </c>
      <c r="C148" s="10" t="s">
        <v>1040</v>
      </c>
      <c r="D148" s="10" t="s">
        <v>1041</v>
      </c>
      <c r="E148" s="7" t="s">
        <v>1042</v>
      </c>
      <c r="F148" s="10" t="s">
        <v>92</v>
      </c>
      <c r="G148" s="7" t="s">
        <v>93</v>
      </c>
      <c r="H148" s="8">
        <v>42278</v>
      </c>
      <c r="I148" s="10" t="s">
        <v>94</v>
      </c>
      <c r="J148" s="10" t="s">
        <v>95</v>
      </c>
      <c r="K148" s="8">
        <v>42604</v>
      </c>
      <c r="L148" s="10" t="s">
        <v>28</v>
      </c>
      <c r="M148" s="7" t="s">
        <v>237</v>
      </c>
      <c r="N148" s="10" t="s">
        <v>1043</v>
      </c>
      <c r="P148" s="10" t="s">
        <v>685</v>
      </c>
      <c r="Q148" s="7" t="s">
        <v>1044</v>
      </c>
      <c r="R148" s="7" t="s">
        <v>50</v>
      </c>
      <c r="S148" s="7" t="s">
        <v>34</v>
      </c>
      <c r="T148" s="7" t="s">
        <v>35</v>
      </c>
      <c r="U148" s="7" t="s">
        <v>1045</v>
      </c>
      <c r="V148" s="7" t="s">
        <v>37</v>
      </c>
      <c r="W148" s="7" t="s">
        <v>1046</v>
      </c>
      <c r="X148" s="7" t="str">
        <f t="shared" ref="X148:X166" ca="1" si="21">DATEDIF(Q148,NOW( ),"y") &amp; " thn, " &amp; DATEDIF(Q148,NOW( ),"ym") &amp; " bln "</f>
        <v xml:space="preserve">53 thn, 11 bln </v>
      </c>
      <c r="Y148" s="7" t="str">
        <f t="shared" ref="Y148:Y166" si="22">DATEDIF(Q148,($Y$2),"y") &amp; " thn"</f>
        <v>53 thn</v>
      </c>
      <c r="Z148" s="13">
        <v>60</v>
      </c>
      <c r="AA148" s="14">
        <f>DATE(YEAR(Q148)+Z148,MONTH(Q148)+1,1)</f>
        <v>46266</v>
      </c>
      <c r="AB148" s="10" t="s">
        <v>1047</v>
      </c>
      <c r="AC148" s="7" t="s">
        <v>1048</v>
      </c>
      <c r="AJ148" s="4" t="s">
        <v>1039</v>
      </c>
    </row>
    <row r="149" spans="1:36" ht="12.9" customHeight="1" outlineLevel="1" x14ac:dyDescent="0.3">
      <c r="A149" s="9">
        <v>129</v>
      </c>
      <c r="C149" s="10" t="s">
        <v>1049</v>
      </c>
      <c r="D149" s="10" t="s">
        <v>1050</v>
      </c>
      <c r="E149" s="7" t="s">
        <v>1051</v>
      </c>
      <c r="F149" s="10" t="s">
        <v>23</v>
      </c>
      <c r="G149" s="7" t="s">
        <v>24</v>
      </c>
      <c r="H149" s="11">
        <v>37895</v>
      </c>
      <c r="I149" s="10" t="s">
        <v>25</v>
      </c>
      <c r="J149" s="10" t="s">
        <v>301</v>
      </c>
      <c r="K149" s="7" t="s">
        <v>117</v>
      </c>
      <c r="L149" s="10" t="s">
        <v>28</v>
      </c>
      <c r="M149" s="7" t="s">
        <v>29</v>
      </c>
      <c r="N149" s="10" t="s">
        <v>46</v>
      </c>
      <c r="O149" s="7">
        <v>2012</v>
      </c>
      <c r="P149" s="10" t="s">
        <v>98</v>
      </c>
      <c r="Q149" s="7" t="s">
        <v>1052</v>
      </c>
      <c r="R149" s="7" t="s">
        <v>50</v>
      </c>
      <c r="S149" s="7" t="s">
        <v>34</v>
      </c>
      <c r="T149" s="7" t="s">
        <v>35</v>
      </c>
      <c r="U149" s="7" t="s">
        <v>1053</v>
      </c>
      <c r="V149" s="7" t="s">
        <v>37</v>
      </c>
      <c r="W149" s="7" t="s">
        <v>1054</v>
      </c>
      <c r="X149" s="7" t="str">
        <f t="shared" ca="1" si="21"/>
        <v xml:space="preserve">58 thn, 9 bln </v>
      </c>
      <c r="Y149" s="7" t="str">
        <f t="shared" si="22"/>
        <v>58 thn</v>
      </c>
      <c r="Z149" s="13">
        <v>60</v>
      </c>
      <c r="AA149" s="14">
        <f t="shared" ref="AA149:AA162" si="23">DATE(YEAR(Q149)+Z149,MONTH(Q149)+1,1)</f>
        <v>44501</v>
      </c>
      <c r="AB149" s="10" t="s">
        <v>1055</v>
      </c>
      <c r="AC149" s="7" t="s">
        <v>1056</v>
      </c>
      <c r="AJ149" s="4" t="s">
        <v>1039</v>
      </c>
    </row>
    <row r="150" spans="1:36" ht="12.9" customHeight="1" outlineLevel="1" x14ac:dyDescent="0.3">
      <c r="A150" s="9">
        <v>130</v>
      </c>
      <c r="C150" s="10" t="s">
        <v>1057</v>
      </c>
      <c r="D150" s="10" t="s">
        <v>41</v>
      </c>
      <c r="E150" s="7" t="s">
        <v>1058</v>
      </c>
      <c r="F150" s="10" t="s">
        <v>23</v>
      </c>
      <c r="G150" s="7" t="s">
        <v>24</v>
      </c>
      <c r="H150" s="11">
        <v>37895</v>
      </c>
      <c r="I150" s="10" t="s">
        <v>25</v>
      </c>
      <c r="J150" s="10" t="s">
        <v>155</v>
      </c>
      <c r="K150" s="7" t="s">
        <v>117</v>
      </c>
      <c r="L150" s="10" t="s">
        <v>28</v>
      </c>
      <c r="M150" s="7" t="s">
        <v>29</v>
      </c>
      <c r="N150" s="10" t="s">
        <v>57</v>
      </c>
      <c r="O150" s="7" t="s">
        <v>368</v>
      </c>
      <c r="P150" s="10" t="s">
        <v>98</v>
      </c>
      <c r="Q150" s="7" t="s">
        <v>1059</v>
      </c>
      <c r="R150" s="7" t="s">
        <v>50</v>
      </c>
      <c r="S150" s="7" t="s">
        <v>34</v>
      </c>
      <c r="T150" s="7" t="s">
        <v>35</v>
      </c>
      <c r="U150" s="7" t="s">
        <v>1060</v>
      </c>
      <c r="V150" s="7" t="s">
        <v>37</v>
      </c>
      <c r="W150" s="7" t="s">
        <v>1061</v>
      </c>
      <c r="X150" s="7" t="str">
        <f t="shared" ca="1" si="21"/>
        <v xml:space="preserve">57 thn, 4 bln </v>
      </c>
      <c r="Y150" s="7" t="str">
        <f t="shared" si="22"/>
        <v>56 thn</v>
      </c>
      <c r="Z150" s="13">
        <v>60</v>
      </c>
      <c r="AA150" s="14">
        <f t="shared" si="23"/>
        <v>45017</v>
      </c>
      <c r="AB150" s="10" t="s">
        <v>1062</v>
      </c>
      <c r="AC150" s="7" t="s">
        <v>787</v>
      </c>
      <c r="AJ150" s="4" t="s">
        <v>1039</v>
      </c>
    </row>
    <row r="151" spans="1:36" ht="12.9" customHeight="1" outlineLevel="1" x14ac:dyDescent="0.3">
      <c r="A151" s="9">
        <v>131</v>
      </c>
      <c r="C151" s="10" t="s">
        <v>1063</v>
      </c>
      <c r="D151" s="10" t="s">
        <v>401</v>
      </c>
      <c r="E151" s="7" t="s">
        <v>1064</v>
      </c>
      <c r="F151" s="10" t="s">
        <v>23</v>
      </c>
      <c r="G151" s="7" t="s">
        <v>24</v>
      </c>
      <c r="H151" s="15">
        <v>38261</v>
      </c>
      <c r="I151" s="10" t="s">
        <v>25</v>
      </c>
      <c r="J151" s="10" t="s">
        <v>301</v>
      </c>
      <c r="K151" s="7" t="s">
        <v>403</v>
      </c>
      <c r="L151" s="10" t="s">
        <v>28</v>
      </c>
      <c r="M151" s="7" t="s">
        <v>404</v>
      </c>
      <c r="N151" s="10" t="s">
        <v>1065</v>
      </c>
      <c r="O151" s="7" t="s">
        <v>108</v>
      </c>
      <c r="P151" s="10" t="s">
        <v>98</v>
      </c>
      <c r="Q151" s="7" t="s">
        <v>1066</v>
      </c>
      <c r="R151" s="7" t="s">
        <v>50</v>
      </c>
      <c r="S151" s="7" t="s">
        <v>34</v>
      </c>
      <c r="T151" s="7" t="s">
        <v>35</v>
      </c>
      <c r="U151" s="7" t="s">
        <v>1067</v>
      </c>
      <c r="V151" s="7" t="s">
        <v>37</v>
      </c>
      <c r="W151" s="7" t="s">
        <v>1068</v>
      </c>
      <c r="X151" s="7" t="str">
        <f t="shared" ca="1" si="21"/>
        <v xml:space="preserve">59 thn, 10 bln </v>
      </c>
      <c r="Y151" s="7" t="str">
        <f t="shared" si="22"/>
        <v>59 thn</v>
      </c>
      <c r="Z151" s="13">
        <v>60</v>
      </c>
      <c r="AA151" s="14">
        <f t="shared" si="23"/>
        <v>44105</v>
      </c>
      <c r="AB151" s="10" t="s">
        <v>1069</v>
      </c>
      <c r="AJ151" s="4" t="s">
        <v>1039</v>
      </c>
    </row>
    <row r="152" spans="1:36" ht="12.9" customHeight="1" outlineLevel="1" x14ac:dyDescent="0.3">
      <c r="A152" s="9">
        <v>132</v>
      </c>
      <c r="C152" s="10" t="s">
        <v>1070</v>
      </c>
      <c r="D152" s="10" t="s">
        <v>401</v>
      </c>
      <c r="E152" s="7" t="s">
        <v>1071</v>
      </c>
      <c r="F152" s="10" t="s">
        <v>23</v>
      </c>
      <c r="G152" s="7" t="s">
        <v>24</v>
      </c>
      <c r="H152" s="15">
        <v>38261</v>
      </c>
      <c r="I152" s="10" t="s">
        <v>25</v>
      </c>
      <c r="J152" s="10" t="s">
        <v>226</v>
      </c>
      <c r="K152" s="7" t="s">
        <v>403</v>
      </c>
      <c r="L152" s="10" t="s">
        <v>28</v>
      </c>
      <c r="M152" s="7" t="s">
        <v>404</v>
      </c>
      <c r="N152" s="10" t="s">
        <v>227</v>
      </c>
      <c r="O152" s="7" t="s">
        <v>108</v>
      </c>
      <c r="P152" s="10" t="s">
        <v>1072</v>
      </c>
      <c r="Q152" s="7" t="s">
        <v>1073</v>
      </c>
      <c r="R152" s="7" t="s">
        <v>50</v>
      </c>
      <c r="S152" s="7" t="s">
        <v>122</v>
      </c>
      <c r="T152" s="7" t="s">
        <v>35</v>
      </c>
      <c r="U152" s="7" t="s">
        <v>1074</v>
      </c>
      <c r="V152" s="7" t="s">
        <v>37</v>
      </c>
      <c r="W152" s="7" t="s">
        <v>1075</v>
      </c>
      <c r="X152" s="7" t="str">
        <f t="shared" ca="1" si="21"/>
        <v xml:space="preserve">58 thn, 2 bln </v>
      </c>
      <c r="Y152" s="7" t="str">
        <f t="shared" si="22"/>
        <v>57 thn</v>
      </c>
      <c r="Z152" s="13">
        <v>60</v>
      </c>
      <c r="AA152" s="14">
        <f t="shared" si="23"/>
        <v>44713</v>
      </c>
      <c r="AB152" s="10" t="s">
        <v>1076</v>
      </c>
      <c r="AC152" s="7" t="s">
        <v>1077</v>
      </c>
      <c r="AJ152" s="4" t="s">
        <v>1039</v>
      </c>
    </row>
    <row r="153" spans="1:36" ht="12.9" customHeight="1" outlineLevel="1" x14ac:dyDescent="0.3">
      <c r="A153" s="9">
        <v>133</v>
      </c>
      <c r="C153" s="10" t="s">
        <v>1078</v>
      </c>
      <c r="D153" s="10" t="s">
        <v>1050</v>
      </c>
      <c r="E153" s="7" t="s">
        <v>1079</v>
      </c>
      <c r="F153" s="10" t="s">
        <v>92</v>
      </c>
      <c r="G153" s="19" t="s">
        <v>93</v>
      </c>
      <c r="H153" s="20">
        <v>43556</v>
      </c>
      <c r="I153" s="10" t="s">
        <v>94</v>
      </c>
      <c r="J153" s="10" t="s">
        <v>301</v>
      </c>
      <c r="K153" s="7" t="s">
        <v>403</v>
      </c>
      <c r="L153" s="10" t="s">
        <v>28</v>
      </c>
      <c r="M153" s="7" t="s">
        <v>29</v>
      </c>
      <c r="N153" s="10" t="s">
        <v>46</v>
      </c>
      <c r="O153" s="7">
        <v>2012</v>
      </c>
      <c r="P153" s="10" t="s">
        <v>148</v>
      </c>
      <c r="Q153" s="7" t="s">
        <v>1080</v>
      </c>
      <c r="R153" s="7" t="s">
        <v>50</v>
      </c>
      <c r="S153" s="7" t="s">
        <v>34</v>
      </c>
      <c r="T153" s="7" t="s">
        <v>35</v>
      </c>
      <c r="U153" s="7" t="s">
        <v>1081</v>
      </c>
      <c r="V153" s="7" t="s">
        <v>37</v>
      </c>
      <c r="W153" s="7" t="s">
        <v>1082</v>
      </c>
      <c r="X153" s="7" t="str">
        <f t="shared" ca="1" si="21"/>
        <v xml:space="preserve">57 thn, 2 bln </v>
      </c>
      <c r="Y153" s="7" t="str">
        <f t="shared" si="22"/>
        <v>56 thn</v>
      </c>
      <c r="Z153" s="13">
        <v>60</v>
      </c>
      <c r="AA153" s="14">
        <f t="shared" si="23"/>
        <v>45078</v>
      </c>
      <c r="AB153" s="10" t="s">
        <v>1083</v>
      </c>
      <c r="AC153" s="7" t="s">
        <v>1084</v>
      </c>
      <c r="AJ153" s="4" t="s">
        <v>1039</v>
      </c>
    </row>
    <row r="154" spans="1:36" ht="12.9" customHeight="1" outlineLevel="1" x14ac:dyDescent="0.3">
      <c r="A154" s="9">
        <v>134</v>
      </c>
      <c r="B154" s="5" t="s">
        <v>1085</v>
      </c>
      <c r="C154" s="10" t="s">
        <v>1086</v>
      </c>
      <c r="E154" s="7" t="s">
        <v>1087</v>
      </c>
      <c r="F154" s="10" t="s">
        <v>23</v>
      </c>
      <c r="G154" s="7" t="s">
        <v>24</v>
      </c>
      <c r="H154" s="15">
        <v>39356</v>
      </c>
      <c r="I154" s="10" t="s">
        <v>25</v>
      </c>
      <c r="J154" s="10" t="s">
        <v>269</v>
      </c>
      <c r="K154" s="7" t="s">
        <v>129</v>
      </c>
      <c r="L154" s="10" t="s">
        <v>28</v>
      </c>
      <c r="M154" s="7" t="s">
        <v>29</v>
      </c>
      <c r="N154" s="10" t="s">
        <v>1088</v>
      </c>
      <c r="O154" s="7" t="s">
        <v>676</v>
      </c>
      <c r="P154" s="10" t="s">
        <v>632</v>
      </c>
      <c r="Q154" s="7" t="s">
        <v>1089</v>
      </c>
      <c r="R154" s="7" t="s">
        <v>50</v>
      </c>
      <c r="S154" s="7" t="s">
        <v>34</v>
      </c>
      <c r="T154" s="7" t="s">
        <v>35</v>
      </c>
      <c r="U154" s="7" t="s">
        <v>1090</v>
      </c>
      <c r="V154" s="7" t="s">
        <v>37</v>
      </c>
      <c r="W154" s="7" t="s">
        <v>1091</v>
      </c>
      <c r="X154" s="7" t="str">
        <f t="shared" ca="1" si="21"/>
        <v xml:space="preserve">51 thn, 4 bln </v>
      </c>
      <c r="Y154" s="7" t="str">
        <f t="shared" si="22"/>
        <v>50 thn</v>
      </c>
      <c r="Z154" s="13">
        <v>60</v>
      </c>
      <c r="AA154" s="14">
        <f t="shared" si="23"/>
        <v>47209</v>
      </c>
      <c r="AB154" s="10" t="s">
        <v>1092</v>
      </c>
      <c r="AC154" s="7" t="s">
        <v>1093</v>
      </c>
      <c r="AJ154" s="4" t="s">
        <v>1039</v>
      </c>
    </row>
    <row r="155" spans="1:36" ht="12.9" customHeight="1" outlineLevel="1" x14ac:dyDescent="0.3">
      <c r="A155" s="9">
        <v>135</v>
      </c>
      <c r="C155" s="10" t="s">
        <v>1094</v>
      </c>
      <c r="D155" s="10" t="s">
        <v>41</v>
      </c>
      <c r="E155" s="7" t="s">
        <v>1095</v>
      </c>
      <c r="F155" s="10" t="s">
        <v>23</v>
      </c>
      <c r="G155" s="7" t="s">
        <v>24</v>
      </c>
      <c r="H155" s="11">
        <v>41000</v>
      </c>
      <c r="I155" s="10" t="s">
        <v>25</v>
      </c>
      <c r="J155" s="10" t="s">
        <v>106</v>
      </c>
      <c r="K155" s="7" t="s">
        <v>999</v>
      </c>
      <c r="L155" s="10" t="s">
        <v>28</v>
      </c>
      <c r="M155" s="7" t="s">
        <v>29</v>
      </c>
      <c r="N155" s="10" t="s">
        <v>883</v>
      </c>
      <c r="O155" s="7" t="s">
        <v>748</v>
      </c>
      <c r="P155" s="10" t="s">
        <v>1096</v>
      </c>
      <c r="Q155" s="7" t="s">
        <v>1097</v>
      </c>
      <c r="R155" s="7" t="s">
        <v>33</v>
      </c>
      <c r="S155" s="7" t="s">
        <v>34</v>
      </c>
      <c r="T155" s="7" t="s">
        <v>311</v>
      </c>
      <c r="U155" s="7" t="s">
        <v>1098</v>
      </c>
      <c r="V155" s="7" t="s">
        <v>37</v>
      </c>
      <c r="W155" s="7" t="s">
        <v>1099</v>
      </c>
      <c r="X155" s="7" t="str">
        <f t="shared" ca="1" si="21"/>
        <v xml:space="preserve">54 thn, 6 bln </v>
      </c>
      <c r="Y155" s="7" t="str">
        <f t="shared" si="22"/>
        <v>53 thn</v>
      </c>
      <c r="Z155" s="13">
        <v>60</v>
      </c>
      <c r="AA155" s="14">
        <f t="shared" si="23"/>
        <v>46054</v>
      </c>
      <c r="AB155" s="10" t="s">
        <v>1100</v>
      </c>
      <c r="AJ155" s="4" t="s">
        <v>1039</v>
      </c>
    </row>
    <row r="156" spans="1:36" ht="12.9" customHeight="1" outlineLevel="1" x14ac:dyDescent="0.3">
      <c r="A156" s="9">
        <v>136</v>
      </c>
      <c r="C156" s="10" t="s">
        <v>1101</v>
      </c>
      <c r="D156" s="10" t="s">
        <v>41</v>
      </c>
      <c r="E156" s="7" t="s">
        <v>1102</v>
      </c>
      <c r="F156" s="10" t="s">
        <v>23</v>
      </c>
      <c r="G156" s="7" t="s">
        <v>24</v>
      </c>
      <c r="H156" s="14">
        <v>41183</v>
      </c>
      <c r="I156" s="10" t="s">
        <v>25</v>
      </c>
      <c r="J156" s="10" t="s">
        <v>165</v>
      </c>
      <c r="K156" s="8">
        <v>43101</v>
      </c>
      <c r="L156" s="10" t="s">
        <v>28</v>
      </c>
      <c r="M156" s="7" t="s">
        <v>29</v>
      </c>
      <c r="N156" s="10" t="s">
        <v>167</v>
      </c>
      <c r="O156" s="7" t="s">
        <v>393</v>
      </c>
      <c r="P156" s="10" t="s">
        <v>59</v>
      </c>
      <c r="Q156" s="7" t="s">
        <v>1103</v>
      </c>
      <c r="R156" s="7" t="s">
        <v>50</v>
      </c>
      <c r="S156" s="7" t="s">
        <v>34</v>
      </c>
      <c r="T156" s="7" t="s">
        <v>35</v>
      </c>
      <c r="U156" s="7" t="s">
        <v>1104</v>
      </c>
      <c r="V156" s="7" t="s">
        <v>37</v>
      </c>
      <c r="W156" s="7" t="s">
        <v>1105</v>
      </c>
      <c r="X156" s="7" t="str">
        <f t="shared" ca="1" si="21"/>
        <v xml:space="preserve">47 thn, 10 bln </v>
      </c>
      <c r="Y156" s="7" t="str">
        <f t="shared" si="22"/>
        <v>47 thn</v>
      </c>
      <c r="Z156" s="13">
        <v>60</v>
      </c>
      <c r="AA156" s="14">
        <f t="shared" si="23"/>
        <v>48488</v>
      </c>
      <c r="AB156" s="10" t="s">
        <v>1106</v>
      </c>
      <c r="AH156" s="8">
        <v>43101</v>
      </c>
      <c r="AJ156" s="4" t="s">
        <v>1039</v>
      </c>
    </row>
    <row r="157" spans="1:36" ht="12.9" customHeight="1" outlineLevel="1" x14ac:dyDescent="0.3">
      <c r="A157" s="9">
        <v>137</v>
      </c>
      <c r="C157" s="10" t="s">
        <v>1107</v>
      </c>
      <c r="D157" s="10" t="s">
        <v>41</v>
      </c>
      <c r="E157" s="7" t="s">
        <v>1108</v>
      </c>
      <c r="F157" s="10" t="s">
        <v>23</v>
      </c>
      <c r="G157" s="7" t="s">
        <v>24</v>
      </c>
      <c r="H157" s="14">
        <v>43739</v>
      </c>
      <c r="I157" s="10" t="s">
        <v>25</v>
      </c>
      <c r="J157" s="10" t="s">
        <v>165</v>
      </c>
      <c r="K157" s="7" t="s">
        <v>147</v>
      </c>
      <c r="L157" s="10" t="s">
        <v>28</v>
      </c>
      <c r="M157" s="7" t="s">
        <v>29</v>
      </c>
      <c r="N157" s="10" t="s">
        <v>167</v>
      </c>
      <c r="O157" s="7" t="s">
        <v>368</v>
      </c>
      <c r="P157" s="10" t="s">
        <v>1109</v>
      </c>
      <c r="Q157" s="7" t="s">
        <v>1110</v>
      </c>
      <c r="R157" s="7" t="s">
        <v>50</v>
      </c>
      <c r="S157" s="7" t="s">
        <v>34</v>
      </c>
      <c r="T157" s="7" t="s">
        <v>35</v>
      </c>
      <c r="U157" s="7" t="s">
        <v>1111</v>
      </c>
      <c r="V157" s="7" t="s">
        <v>37</v>
      </c>
      <c r="W157" s="7" t="s">
        <v>1112</v>
      </c>
      <c r="X157" s="7" t="str">
        <f t="shared" ca="1" si="21"/>
        <v xml:space="preserve">44 thn, 3 bln </v>
      </c>
      <c r="Y157" s="7" t="str">
        <f t="shared" si="22"/>
        <v>43 thn</v>
      </c>
      <c r="Z157" s="13">
        <v>60</v>
      </c>
      <c r="AA157" s="14">
        <f t="shared" si="23"/>
        <v>49796</v>
      </c>
      <c r="AB157" s="10" t="s">
        <v>1113</v>
      </c>
      <c r="AJ157" s="4" t="s">
        <v>1039</v>
      </c>
    </row>
    <row r="158" spans="1:36" ht="12.9" customHeight="1" outlineLevel="1" x14ac:dyDescent="0.3">
      <c r="A158" s="9">
        <v>138</v>
      </c>
      <c r="C158" s="10" t="s">
        <v>1114</v>
      </c>
      <c r="D158" s="10" t="s">
        <v>41</v>
      </c>
      <c r="E158" s="7" t="s">
        <v>1115</v>
      </c>
      <c r="F158" s="10" t="s">
        <v>276</v>
      </c>
      <c r="G158" s="7" t="s">
        <v>43</v>
      </c>
      <c r="H158" s="11">
        <v>41365</v>
      </c>
      <c r="I158" s="10" t="s">
        <v>277</v>
      </c>
      <c r="J158" s="10" t="s">
        <v>165</v>
      </c>
      <c r="K158" s="7" t="s">
        <v>82</v>
      </c>
      <c r="L158" s="10" t="s">
        <v>28</v>
      </c>
      <c r="M158" s="7" t="s">
        <v>29</v>
      </c>
      <c r="N158" s="10" t="s">
        <v>167</v>
      </c>
      <c r="O158" s="7" t="s">
        <v>108</v>
      </c>
      <c r="P158" s="10" t="s">
        <v>88</v>
      </c>
      <c r="Q158" s="7" t="s">
        <v>1116</v>
      </c>
      <c r="R158" s="7" t="s">
        <v>50</v>
      </c>
      <c r="S158" s="7" t="s">
        <v>34</v>
      </c>
      <c r="T158" s="7" t="s">
        <v>35</v>
      </c>
      <c r="U158" s="7" t="s">
        <v>1117</v>
      </c>
      <c r="V158" s="7" t="s">
        <v>37</v>
      </c>
      <c r="X158" s="7" t="str">
        <f t="shared" ca="1" si="21"/>
        <v xml:space="preserve">51 thn, 6 bln </v>
      </c>
      <c r="Y158" s="7" t="str">
        <f t="shared" si="22"/>
        <v>50 thn</v>
      </c>
      <c r="Z158" s="13">
        <v>60</v>
      </c>
      <c r="AA158" s="14">
        <f t="shared" si="23"/>
        <v>47150</v>
      </c>
      <c r="AB158" s="10" t="s">
        <v>1118</v>
      </c>
      <c r="AC158" s="7" t="s">
        <v>1119</v>
      </c>
      <c r="AJ158" s="4" t="s">
        <v>1039</v>
      </c>
    </row>
    <row r="159" spans="1:36" ht="12.9" customHeight="1" outlineLevel="1" x14ac:dyDescent="0.3">
      <c r="A159" s="9">
        <v>139</v>
      </c>
      <c r="C159" s="10" t="s">
        <v>1120</v>
      </c>
      <c r="D159" s="10" t="s">
        <v>41</v>
      </c>
      <c r="E159" s="7" t="s">
        <v>1121</v>
      </c>
      <c r="F159" s="10" t="s">
        <v>276</v>
      </c>
      <c r="G159" s="7" t="s">
        <v>43</v>
      </c>
      <c r="H159" s="11">
        <v>41365</v>
      </c>
      <c r="I159" s="10" t="s">
        <v>277</v>
      </c>
      <c r="J159" s="10" t="s">
        <v>116</v>
      </c>
      <c r="K159" s="7" t="s">
        <v>82</v>
      </c>
      <c r="L159" s="10" t="s">
        <v>28</v>
      </c>
      <c r="M159" s="7" t="s">
        <v>29</v>
      </c>
      <c r="N159" s="10" t="s">
        <v>1122</v>
      </c>
      <c r="O159" s="7" t="s">
        <v>368</v>
      </c>
      <c r="P159" s="10" t="s">
        <v>59</v>
      </c>
      <c r="Q159" s="7" t="s">
        <v>1123</v>
      </c>
      <c r="R159" s="7" t="s">
        <v>33</v>
      </c>
      <c r="S159" s="7" t="s">
        <v>34</v>
      </c>
      <c r="T159" s="7" t="s">
        <v>1124</v>
      </c>
      <c r="U159" s="7" t="s">
        <v>1125</v>
      </c>
      <c r="V159" s="7" t="s">
        <v>37</v>
      </c>
      <c r="X159" s="7" t="str">
        <f t="shared" ca="1" si="21"/>
        <v xml:space="preserve">44 thn, 3 bln </v>
      </c>
      <c r="Y159" s="7" t="str">
        <f t="shared" si="22"/>
        <v>43 thn</v>
      </c>
      <c r="Z159" s="13">
        <v>60</v>
      </c>
      <c r="AA159" s="14">
        <f t="shared" si="23"/>
        <v>49796</v>
      </c>
      <c r="AB159" s="10" t="s">
        <v>1126</v>
      </c>
      <c r="AC159" s="7" t="s">
        <v>1127</v>
      </c>
      <c r="AJ159" s="4" t="s">
        <v>1039</v>
      </c>
    </row>
    <row r="160" spans="1:36" ht="12.9" customHeight="1" outlineLevel="1" x14ac:dyDescent="0.3">
      <c r="A160" s="9">
        <v>140</v>
      </c>
      <c r="C160" s="10" t="s">
        <v>1128</v>
      </c>
      <c r="D160" s="10" t="s">
        <v>41</v>
      </c>
      <c r="E160" s="7" t="s">
        <v>1129</v>
      </c>
      <c r="F160" s="10" t="s">
        <v>78</v>
      </c>
      <c r="G160" s="7" t="s">
        <v>79</v>
      </c>
      <c r="H160" s="14">
        <v>43739</v>
      </c>
      <c r="I160" s="10" t="s">
        <v>80</v>
      </c>
      <c r="J160" s="10" t="s">
        <v>263</v>
      </c>
      <c r="K160" s="7" t="s">
        <v>82</v>
      </c>
      <c r="L160" s="10" t="s">
        <v>28</v>
      </c>
      <c r="M160" s="7" t="s">
        <v>29</v>
      </c>
      <c r="N160" s="10" t="s">
        <v>264</v>
      </c>
      <c r="O160" s="7" t="s">
        <v>108</v>
      </c>
      <c r="P160" s="10" t="s">
        <v>280</v>
      </c>
      <c r="Q160" s="7" t="s">
        <v>1130</v>
      </c>
      <c r="R160" s="7" t="s">
        <v>50</v>
      </c>
      <c r="U160" s="7" t="s">
        <v>1131</v>
      </c>
      <c r="V160" s="7" t="s">
        <v>37</v>
      </c>
      <c r="X160" s="7" t="str">
        <f t="shared" ca="1" si="21"/>
        <v xml:space="preserve">40 thn, 1 bln </v>
      </c>
      <c r="Y160" s="7" t="str">
        <f t="shared" si="22"/>
        <v>39 thn</v>
      </c>
      <c r="Z160" s="13">
        <v>60</v>
      </c>
      <c r="AA160" s="14">
        <f t="shared" si="23"/>
        <v>51318</v>
      </c>
      <c r="AJ160" s="4" t="s">
        <v>1039</v>
      </c>
    </row>
    <row r="161" spans="1:36" ht="12.9" customHeight="1" outlineLevel="1" x14ac:dyDescent="0.3">
      <c r="A161" s="9">
        <v>141</v>
      </c>
      <c r="B161" s="5" t="s">
        <v>673</v>
      </c>
      <c r="C161" s="10" t="s">
        <v>1132</v>
      </c>
      <c r="E161" s="7" t="s">
        <v>1133</v>
      </c>
      <c r="F161" s="10" t="s">
        <v>276</v>
      </c>
      <c r="G161" s="7" t="s">
        <v>43</v>
      </c>
      <c r="H161" s="15">
        <v>41730</v>
      </c>
      <c r="I161" s="10" t="s">
        <v>277</v>
      </c>
      <c r="J161" s="10" t="s">
        <v>301</v>
      </c>
      <c r="K161" s="7" t="s">
        <v>515</v>
      </c>
      <c r="L161" s="10" t="s">
        <v>28</v>
      </c>
      <c r="M161" s="7" t="s">
        <v>29</v>
      </c>
      <c r="N161" s="10" t="s">
        <v>1134</v>
      </c>
      <c r="O161" s="7" t="s">
        <v>676</v>
      </c>
      <c r="P161" s="10" t="s">
        <v>1135</v>
      </c>
      <c r="Q161" s="7" t="s">
        <v>1136</v>
      </c>
      <c r="R161" s="7" t="s">
        <v>50</v>
      </c>
      <c r="S161" s="7" t="s">
        <v>122</v>
      </c>
      <c r="U161" s="7" t="s">
        <v>1137</v>
      </c>
      <c r="V161" s="7" t="s">
        <v>37</v>
      </c>
      <c r="X161" s="7" t="str">
        <f t="shared" ca="1" si="21"/>
        <v xml:space="preserve">52 thn, 5 bln </v>
      </c>
      <c r="Y161" s="7" t="str">
        <f t="shared" si="22"/>
        <v>51 thn</v>
      </c>
      <c r="Z161" s="13">
        <v>60</v>
      </c>
      <c r="AA161" s="14">
        <f t="shared" si="23"/>
        <v>46813</v>
      </c>
      <c r="AB161" s="10" t="s">
        <v>1138</v>
      </c>
      <c r="AC161" s="7" t="s">
        <v>1139</v>
      </c>
      <c r="AJ161" s="4" t="s">
        <v>1039</v>
      </c>
    </row>
    <row r="162" spans="1:36" ht="12.9" customHeight="1" outlineLevel="1" x14ac:dyDescent="0.3">
      <c r="A162" s="9">
        <v>142</v>
      </c>
      <c r="C162" s="10" t="s">
        <v>1140</v>
      </c>
      <c r="D162" s="10" t="s">
        <v>41</v>
      </c>
      <c r="E162" s="7" t="s">
        <v>1141</v>
      </c>
      <c r="F162" s="10" t="s">
        <v>276</v>
      </c>
      <c r="G162" s="7" t="s">
        <v>43</v>
      </c>
      <c r="H162" s="15">
        <v>41730</v>
      </c>
      <c r="I162" s="10" t="s">
        <v>277</v>
      </c>
      <c r="J162" s="10" t="s">
        <v>138</v>
      </c>
      <c r="K162" s="7" t="s">
        <v>515</v>
      </c>
      <c r="L162" s="10" t="s">
        <v>28</v>
      </c>
      <c r="M162" s="7" t="s">
        <v>29</v>
      </c>
      <c r="N162" s="10" t="s">
        <v>1142</v>
      </c>
      <c r="O162" s="7" t="s">
        <v>368</v>
      </c>
      <c r="P162" s="10" t="s">
        <v>88</v>
      </c>
      <c r="Q162" s="7" t="s">
        <v>1143</v>
      </c>
      <c r="R162" s="7" t="s">
        <v>50</v>
      </c>
      <c r="S162" s="7" t="s">
        <v>34</v>
      </c>
      <c r="U162" s="7" t="s">
        <v>1144</v>
      </c>
      <c r="V162" s="7" t="s">
        <v>37</v>
      </c>
      <c r="X162" s="7" t="str">
        <f t="shared" ca="1" si="21"/>
        <v xml:space="preserve">44 thn, 7 bln </v>
      </c>
      <c r="Y162" s="7" t="str">
        <f t="shared" si="22"/>
        <v>43 thn</v>
      </c>
      <c r="Z162" s="13">
        <v>60</v>
      </c>
      <c r="AA162" s="14">
        <f t="shared" si="23"/>
        <v>49675</v>
      </c>
      <c r="AB162" s="10" t="s">
        <v>1145</v>
      </c>
      <c r="AC162" s="7" t="s">
        <v>1146</v>
      </c>
      <c r="AJ162" s="4" t="s">
        <v>1039</v>
      </c>
    </row>
    <row r="163" spans="1:36" ht="12.9" customHeight="1" outlineLevel="1" x14ac:dyDescent="0.3">
      <c r="A163" s="9">
        <v>143</v>
      </c>
      <c r="C163" s="10" t="s">
        <v>1147</v>
      </c>
      <c r="D163" s="10" t="s">
        <v>41</v>
      </c>
      <c r="E163" s="7" t="s">
        <v>1148</v>
      </c>
      <c r="F163" s="10" t="s">
        <v>276</v>
      </c>
      <c r="G163" s="7" t="s">
        <v>43</v>
      </c>
      <c r="H163" s="11">
        <v>43009</v>
      </c>
      <c r="I163" s="10" t="s">
        <v>277</v>
      </c>
      <c r="J163" s="10" t="s">
        <v>1149</v>
      </c>
      <c r="K163" s="7" t="s">
        <v>522</v>
      </c>
      <c r="L163" s="10" t="s">
        <v>28</v>
      </c>
      <c r="M163" s="7" t="s">
        <v>29</v>
      </c>
      <c r="N163" s="10" t="s">
        <v>118</v>
      </c>
      <c r="O163" s="7" t="s">
        <v>524</v>
      </c>
      <c r="P163" s="10" t="s">
        <v>1150</v>
      </c>
      <c r="Q163" s="7" t="s">
        <v>1151</v>
      </c>
      <c r="R163" s="7" t="s">
        <v>50</v>
      </c>
      <c r="V163" s="7" t="s">
        <v>37</v>
      </c>
      <c r="X163" s="7" t="str">
        <f t="shared" ca="1" si="21"/>
        <v xml:space="preserve">35 thn, 10 bln </v>
      </c>
      <c r="Y163" s="7" t="str">
        <f t="shared" si="22"/>
        <v>35 thn</v>
      </c>
      <c r="Z163" s="13">
        <v>60</v>
      </c>
      <c r="AA163" s="14">
        <f>DATE(YEAR(Q163)+Z163,MONTH(Q163)+1,1)</f>
        <v>52871</v>
      </c>
      <c r="AJ163" s="4" t="s">
        <v>1039</v>
      </c>
    </row>
    <row r="164" spans="1:36" ht="12.9" customHeight="1" outlineLevel="1" x14ac:dyDescent="0.3">
      <c r="A164" s="9">
        <v>144</v>
      </c>
      <c r="C164" s="10" t="s">
        <v>1152</v>
      </c>
      <c r="D164" s="10" t="s">
        <v>41</v>
      </c>
      <c r="E164" s="7" t="s">
        <v>1153</v>
      </c>
      <c r="F164" s="10" t="s">
        <v>276</v>
      </c>
      <c r="G164" s="19" t="s">
        <v>43</v>
      </c>
      <c r="H164" s="20">
        <v>43556</v>
      </c>
      <c r="I164" s="10" t="s">
        <v>277</v>
      </c>
      <c r="J164" s="10" t="s">
        <v>1154</v>
      </c>
      <c r="K164" s="8">
        <v>42128</v>
      </c>
      <c r="L164" s="10" t="s">
        <v>28</v>
      </c>
      <c r="M164" s="7" t="s">
        <v>29</v>
      </c>
      <c r="N164" s="10" t="s">
        <v>57</v>
      </c>
      <c r="O164" s="7" t="s">
        <v>524</v>
      </c>
      <c r="P164" s="10" t="s">
        <v>88</v>
      </c>
      <c r="Q164" s="7" t="s">
        <v>1155</v>
      </c>
      <c r="R164" s="7" t="s">
        <v>50</v>
      </c>
      <c r="V164" s="7" t="s">
        <v>37</v>
      </c>
      <c r="X164" s="7" t="str">
        <f t="shared" ca="1" si="21"/>
        <v xml:space="preserve">32 thn, 7 bln </v>
      </c>
      <c r="Y164" s="7" t="str">
        <f t="shared" si="22"/>
        <v>31 thn</v>
      </c>
      <c r="Z164" s="13">
        <v>60</v>
      </c>
      <c r="AA164" s="14">
        <f>DATE(YEAR(Q164)+Z164,MONTH(Q164)+1,1)</f>
        <v>54058</v>
      </c>
      <c r="AJ164" s="4" t="s">
        <v>1039</v>
      </c>
    </row>
    <row r="165" spans="1:36" ht="12.9" customHeight="1" outlineLevel="1" x14ac:dyDescent="0.3">
      <c r="A165" s="9">
        <v>145</v>
      </c>
      <c r="C165" s="10" t="s">
        <v>1156</v>
      </c>
      <c r="D165" s="10" t="s">
        <v>41</v>
      </c>
      <c r="E165" s="7" t="s">
        <v>1157</v>
      </c>
      <c r="F165" s="10" t="s">
        <v>276</v>
      </c>
      <c r="G165" s="7" t="s">
        <v>43</v>
      </c>
      <c r="H165" s="11">
        <v>43191</v>
      </c>
      <c r="I165" s="10" t="s">
        <v>334</v>
      </c>
      <c r="J165" s="10" t="s">
        <v>989</v>
      </c>
      <c r="K165" s="8">
        <v>43101</v>
      </c>
      <c r="L165" s="10" t="s">
        <v>28</v>
      </c>
      <c r="M165" s="7" t="s">
        <v>29</v>
      </c>
      <c r="N165" s="10" t="s">
        <v>68</v>
      </c>
      <c r="O165" s="7" t="s">
        <v>97</v>
      </c>
      <c r="P165" s="10" t="s">
        <v>1158</v>
      </c>
      <c r="Q165" s="7" t="s">
        <v>1159</v>
      </c>
      <c r="R165" s="7" t="s">
        <v>50</v>
      </c>
      <c r="V165" s="7" t="s">
        <v>37</v>
      </c>
      <c r="X165" s="7" t="str">
        <f t="shared" ca="1" si="21"/>
        <v xml:space="preserve">36 thn, 3 bln </v>
      </c>
      <c r="Y165" s="7" t="str">
        <f t="shared" si="22"/>
        <v>35 thn</v>
      </c>
      <c r="Z165" s="13">
        <v>60</v>
      </c>
      <c r="AA165" s="14">
        <f>DATE(YEAR(Q165)+Z165,MONTH(Q165)+1,1)</f>
        <v>52718</v>
      </c>
      <c r="AH165" s="8">
        <v>43101</v>
      </c>
      <c r="AJ165" s="4" t="s">
        <v>1039</v>
      </c>
    </row>
    <row r="166" spans="1:36" ht="12.9" customHeight="1" outlineLevel="1" x14ac:dyDescent="0.3">
      <c r="A166" s="9">
        <v>146</v>
      </c>
      <c r="B166" s="6"/>
      <c r="C166" s="6" t="s">
        <v>1160</v>
      </c>
      <c r="D166" s="6" t="s">
        <v>512</v>
      </c>
      <c r="E166" s="7" t="s">
        <v>1161</v>
      </c>
      <c r="F166" s="6" t="s">
        <v>332</v>
      </c>
      <c r="G166" s="7" t="s">
        <v>343</v>
      </c>
      <c r="H166" s="15">
        <v>41852</v>
      </c>
      <c r="I166" s="6" t="s">
        <v>344</v>
      </c>
      <c r="J166" s="6" t="s">
        <v>360</v>
      </c>
      <c r="K166" s="7" t="s">
        <v>336</v>
      </c>
      <c r="L166" s="6" t="s">
        <v>28</v>
      </c>
      <c r="M166" s="7" t="s">
        <v>29</v>
      </c>
      <c r="N166" s="6" t="s">
        <v>1162</v>
      </c>
      <c r="O166" s="7" t="s">
        <v>393</v>
      </c>
      <c r="P166" s="6" t="s">
        <v>98</v>
      </c>
      <c r="Q166" s="6" t="s">
        <v>1163</v>
      </c>
      <c r="R166" s="7" t="s">
        <v>33</v>
      </c>
      <c r="S166" s="7" t="s">
        <v>34</v>
      </c>
      <c r="T166" s="7" t="s">
        <v>35</v>
      </c>
      <c r="V166" s="7" t="s">
        <v>37</v>
      </c>
      <c r="X166" s="7" t="str">
        <f t="shared" ca="1" si="21"/>
        <v xml:space="preserve">48 thn, 4 bln </v>
      </c>
      <c r="Y166" s="7" t="str">
        <f t="shared" si="22"/>
        <v>47 thn</v>
      </c>
      <c r="Z166" s="13">
        <v>60</v>
      </c>
      <c r="AA166" s="14">
        <f>DATE(YEAR(Q166)+Z166,MONTH(Q166)+1,1)</f>
        <v>48305</v>
      </c>
      <c r="AB166" s="6" t="s">
        <v>1164</v>
      </c>
      <c r="AC166" s="6" t="s">
        <v>340</v>
      </c>
      <c r="AJ166" s="4" t="s">
        <v>1039</v>
      </c>
    </row>
    <row r="167" spans="1:36" ht="12.9" customHeight="1" x14ac:dyDescent="0.25">
      <c r="A167" s="4" t="s">
        <v>1165</v>
      </c>
      <c r="M167" s="7"/>
    </row>
    <row r="168" spans="1:36" ht="12.9" customHeight="1" outlineLevel="1" x14ac:dyDescent="0.3">
      <c r="A168" s="9">
        <v>147</v>
      </c>
      <c r="C168" s="10" t="s">
        <v>1166</v>
      </c>
      <c r="D168" s="10" t="s">
        <v>234</v>
      </c>
      <c r="E168" s="7" t="s">
        <v>1167</v>
      </c>
      <c r="F168" s="10" t="s">
        <v>23</v>
      </c>
      <c r="G168" s="7" t="s">
        <v>24</v>
      </c>
      <c r="H168" s="15">
        <v>39356</v>
      </c>
      <c r="I168" s="10" t="s">
        <v>25</v>
      </c>
      <c r="J168" s="10" t="s">
        <v>95</v>
      </c>
      <c r="K168" s="8">
        <v>42604</v>
      </c>
      <c r="L168" s="10" t="s">
        <v>28</v>
      </c>
      <c r="M168" s="7" t="s">
        <v>237</v>
      </c>
      <c r="N168" s="10" t="s">
        <v>68</v>
      </c>
      <c r="O168" s="7" t="s">
        <v>168</v>
      </c>
      <c r="P168" s="10" t="s">
        <v>1168</v>
      </c>
      <c r="Q168" s="7" t="s">
        <v>1169</v>
      </c>
      <c r="R168" s="7" t="s">
        <v>33</v>
      </c>
      <c r="S168" s="7" t="s">
        <v>122</v>
      </c>
      <c r="T168" s="7" t="s">
        <v>35</v>
      </c>
      <c r="U168" s="7" t="s">
        <v>1170</v>
      </c>
      <c r="V168" s="7" t="s">
        <v>37</v>
      </c>
      <c r="W168" s="7" t="s">
        <v>1171</v>
      </c>
      <c r="X168" s="7" t="str">
        <f t="shared" ref="X168:X179" ca="1" si="24">DATEDIF(Q168,NOW( ),"y") &amp; " thn, " &amp; DATEDIF(Q168,NOW( ),"ym") &amp; " bln "</f>
        <v xml:space="preserve">52 thn, 1 bln </v>
      </c>
      <c r="Y168" s="7" t="str">
        <f t="shared" ref="Y168:Y179" si="25">DATEDIF(Q168,($Y$2),"y") &amp; " thn"</f>
        <v>51 thn</v>
      </c>
      <c r="Z168" s="13">
        <v>60</v>
      </c>
      <c r="AA168" s="14">
        <f>DATE(YEAR(Q168)+Z168,MONTH(Q168)+1,1)</f>
        <v>46935</v>
      </c>
      <c r="AB168" s="10" t="s">
        <v>1172</v>
      </c>
      <c r="AJ168" s="4" t="s">
        <v>1165</v>
      </c>
    </row>
    <row r="169" spans="1:36" ht="12.9" customHeight="1" outlineLevel="1" x14ac:dyDescent="0.3">
      <c r="A169" s="9">
        <v>148</v>
      </c>
      <c r="B169" s="5" t="s">
        <v>382</v>
      </c>
      <c r="C169" s="10" t="s">
        <v>1173</v>
      </c>
      <c r="E169" s="7" t="s">
        <v>1174</v>
      </c>
      <c r="F169" s="10" t="s">
        <v>23</v>
      </c>
      <c r="G169" s="7" t="s">
        <v>24</v>
      </c>
      <c r="H169" s="15">
        <v>39904</v>
      </c>
      <c r="I169" s="10" t="s">
        <v>25</v>
      </c>
      <c r="J169" s="10" t="s">
        <v>269</v>
      </c>
      <c r="K169" s="7" t="s">
        <v>999</v>
      </c>
      <c r="L169" s="10" t="s">
        <v>28</v>
      </c>
      <c r="M169" s="7" t="s">
        <v>29</v>
      </c>
      <c r="N169" s="10" t="s">
        <v>83</v>
      </c>
      <c r="O169" s="7" t="s">
        <v>676</v>
      </c>
      <c r="P169" s="10" t="s">
        <v>98</v>
      </c>
      <c r="Q169" s="7" t="s">
        <v>1175</v>
      </c>
      <c r="R169" s="7" t="s">
        <v>33</v>
      </c>
      <c r="S169" s="7" t="s">
        <v>34</v>
      </c>
      <c r="T169" s="7" t="s">
        <v>35</v>
      </c>
      <c r="U169" s="7" t="s">
        <v>1176</v>
      </c>
      <c r="V169" s="7" t="s">
        <v>37</v>
      </c>
      <c r="W169" s="7" t="s">
        <v>1177</v>
      </c>
      <c r="X169" s="7" t="str">
        <f t="shared" ca="1" si="24"/>
        <v xml:space="preserve">53 thn, 2 bln </v>
      </c>
      <c r="Y169" s="7" t="str">
        <f t="shared" si="25"/>
        <v>52 thn</v>
      </c>
      <c r="Z169" s="13">
        <v>60</v>
      </c>
      <c r="AA169" s="14">
        <f t="shared" ref="AA169:AA177" si="26">DATE(YEAR(Q169)+Z169,MONTH(Q169)+1,1)</f>
        <v>46539</v>
      </c>
      <c r="AB169" s="10" t="s">
        <v>1178</v>
      </c>
      <c r="AJ169" s="4" t="s">
        <v>1165</v>
      </c>
    </row>
    <row r="170" spans="1:36" ht="12.9" customHeight="1" outlineLevel="1" x14ac:dyDescent="0.3">
      <c r="A170" s="9">
        <v>149</v>
      </c>
      <c r="C170" s="10" t="s">
        <v>1179</v>
      </c>
      <c r="D170" s="10" t="s">
        <v>41</v>
      </c>
      <c r="E170" s="7" t="s">
        <v>1180</v>
      </c>
      <c r="F170" s="10" t="s">
        <v>23</v>
      </c>
      <c r="G170" s="7" t="s">
        <v>24</v>
      </c>
      <c r="H170" s="15">
        <v>38626</v>
      </c>
      <c r="I170" s="10" t="s">
        <v>25</v>
      </c>
      <c r="J170" s="10" t="s">
        <v>155</v>
      </c>
      <c r="K170" s="7" t="s">
        <v>210</v>
      </c>
      <c r="L170" s="10" t="s">
        <v>28</v>
      </c>
      <c r="M170" s="7" t="s">
        <v>29</v>
      </c>
      <c r="N170" s="10" t="s">
        <v>57</v>
      </c>
      <c r="O170" s="7">
        <v>2014</v>
      </c>
      <c r="P170" s="10" t="s">
        <v>1181</v>
      </c>
      <c r="Q170" s="7" t="s">
        <v>1182</v>
      </c>
      <c r="R170" s="7" t="s">
        <v>50</v>
      </c>
      <c r="S170" s="7" t="s">
        <v>122</v>
      </c>
      <c r="T170" s="7" t="s">
        <v>35</v>
      </c>
      <c r="U170" s="7" t="s">
        <v>1183</v>
      </c>
      <c r="V170" s="7" t="s">
        <v>37</v>
      </c>
      <c r="W170" s="7" t="s">
        <v>1184</v>
      </c>
      <c r="X170" s="7" t="str">
        <f t="shared" ca="1" si="24"/>
        <v xml:space="preserve">55 thn, 0 bln </v>
      </c>
      <c r="Y170" s="7" t="str">
        <f t="shared" si="25"/>
        <v>54 thn</v>
      </c>
      <c r="Z170" s="13">
        <v>60</v>
      </c>
      <c r="AA170" s="14">
        <f t="shared" si="26"/>
        <v>45870</v>
      </c>
      <c r="AB170" s="10" t="s">
        <v>1185</v>
      </c>
      <c r="AJ170" s="4" t="s">
        <v>1165</v>
      </c>
    </row>
    <row r="171" spans="1:36" ht="12.9" customHeight="1" outlineLevel="1" x14ac:dyDescent="0.3">
      <c r="A171" s="9">
        <v>150</v>
      </c>
      <c r="C171" s="10" t="s">
        <v>1186</v>
      </c>
      <c r="D171" s="10" t="s">
        <v>1187</v>
      </c>
      <c r="E171" s="7" t="s">
        <v>1188</v>
      </c>
      <c r="F171" s="10" t="s">
        <v>23</v>
      </c>
      <c r="G171" s="7" t="s">
        <v>24</v>
      </c>
      <c r="H171" s="11">
        <v>41365</v>
      </c>
      <c r="I171" s="10" t="s">
        <v>25</v>
      </c>
      <c r="J171" s="10" t="s">
        <v>1189</v>
      </c>
      <c r="K171" s="8">
        <v>42933</v>
      </c>
      <c r="L171" s="10" t="s">
        <v>28</v>
      </c>
      <c r="M171" s="7" t="s">
        <v>237</v>
      </c>
      <c r="N171" s="10" t="s">
        <v>1190</v>
      </c>
      <c r="O171" s="7">
        <v>2012</v>
      </c>
      <c r="P171" s="10" t="s">
        <v>1191</v>
      </c>
      <c r="Q171" s="7" t="s">
        <v>1192</v>
      </c>
      <c r="R171" s="7" t="s">
        <v>50</v>
      </c>
      <c r="S171" s="7" t="s">
        <v>803</v>
      </c>
      <c r="T171" s="7" t="s">
        <v>35</v>
      </c>
      <c r="U171" s="7" t="s">
        <v>1193</v>
      </c>
      <c r="V171" s="7" t="s">
        <v>37</v>
      </c>
      <c r="W171" s="7" t="s">
        <v>1194</v>
      </c>
      <c r="X171" s="7" t="str">
        <f t="shared" ca="1" si="24"/>
        <v xml:space="preserve">43 thn, 0 bln </v>
      </c>
      <c r="Y171" s="7" t="str">
        <f t="shared" si="25"/>
        <v>42 thn</v>
      </c>
      <c r="Z171" s="13">
        <v>60</v>
      </c>
      <c r="AA171" s="14">
        <f t="shared" si="26"/>
        <v>50253</v>
      </c>
      <c r="AB171" s="10" t="s">
        <v>1195</v>
      </c>
      <c r="AJ171" s="4" t="s">
        <v>1165</v>
      </c>
    </row>
    <row r="172" spans="1:36" ht="12.9" customHeight="1" outlineLevel="1" x14ac:dyDescent="0.3">
      <c r="A172" s="9">
        <v>151</v>
      </c>
      <c r="C172" s="10" t="s">
        <v>1196</v>
      </c>
      <c r="D172" s="10" t="s">
        <v>41</v>
      </c>
      <c r="E172" s="7" t="s">
        <v>1197</v>
      </c>
      <c r="F172" s="10" t="s">
        <v>23</v>
      </c>
      <c r="G172" s="7" t="s">
        <v>24</v>
      </c>
      <c r="H172" s="14">
        <v>43374</v>
      </c>
      <c r="I172" s="10" t="s">
        <v>25</v>
      </c>
      <c r="J172" s="10" t="s">
        <v>226</v>
      </c>
      <c r="K172" s="7" t="s">
        <v>236</v>
      </c>
      <c r="L172" s="10" t="s">
        <v>28</v>
      </c>
      <c r="M172" s="7" t="s">
        <v>29</v>
      </c>
      <c r="N172" s="10" t="s">
        <v>227</v>
      </c>
      <c r="O172" s="7" t="s">
        <v>192</v>
      </c>
      <c r="P172" s="10" t="s">
        <v>1198</v>
      </c>
      <c r="Q172" s="7" t="s">
        <v>1199</v>
      </c>
      <c r="R172" s="7" t="s">
        <v>50</v>
      </c>
      <c r="S172" s="7" t="s">
        <v>34</v>
      </c>
      <c r="T172" s="7" t="s">
        <v>35</v>
      </c>
      <c r="U172" s="7" t="s">
        <v>1200</v>
      </c>
      <c r="V172" s="7" t="s">
        <v>37</v>
      </c>
      <c r="W172" s="7" t="s">
        <v>1201</v>
      </c>
      <c r="X172" s="7" t="str">
        <f t="shared" ca="1" si="24"/>
        <v xml:space="preserve">43 thn, 0 bln </v>
      </c>
      <c r="Y172" s="7" t="str">
        <f t="shared" si="25"/>
        <v>42 thn</v>
      </c>
      <c r="Z172" s="13">
        <v>60</v>
      </c>
      <c r="AA172" s="14">
        <f t="shared" si="26"/>
        <v>50253</v>
      </c>
      <c r="AB172" s="10" t="s">
        <v>1202</v>
      </c>
      <c r="AJ172" s="4" t="s">
        <v>1165</v>
      </c>
    </row>
    <row r="173" spans="1:36" ht="12.9" customHeight="1" outlineLevel="1" x14ac:dyDescent="0.3">
      <c r="A173" s="9">
        <v>152</v>
      </c>
      <c r="C173" s="10" t="s">
        <v>1203</v>
      </c>
      <c r="D173" s="10" t="s">
        <v>41</v>
      </c>
      <c r="E173" s="7" t="s">
        <v>1204</v>
      </c>
      <c r="F173" s="10" t="s">
        <v>78</v>
      </c>
      <c r="G173" s="7" t="s">
        <v>79</v>
      </c>
      <c r="H173" s="14">
        <v>43739</v>
      </c>
      <c r="I173" s="10" t="s">
        <v>80</v>
      </c>
      <c r="J173" s="10" t="s">
        <v>263</v>
      </c>
      <c r="K173" s="7" t="s">
        <v>236</v>
      </c>
      <c r="L173" s="10" t="s">
        <v>28</v>
      </c>
      <c r="M173" s="7" t="s">
        <v>29</v>
      </c>
      <c r="N173" s="10" t="s">
        <v>1205</v>
      </c>
      <c r="O173" s="7" t="s">
        <v>108</v>
      </c>
      <c r="P173" s="10" t="s">
        <v>1206</v>
      </c>
      <c r="Q173" s="7" t="s">
        <v>1207</v>
      </c>
      <c r="R173" s="7" t="s">
        <v>33</v>
      </c>
      <c r="S173" s="7" t="s">
        <v>122</v>
      </c>
      <c r="T173" s="7" t="s">
        <v>35</v>
      </c>
      <c r="U173" s="7" t="s">
        <v>1208</v>
      </c>
      <c r="V173" s="7" t="s">
        <v>37</v>
      </c>
      <c r="X173" s="7" t="str">
        <f t="shared" ca="1" si="24"/>
        <v xml:space="preserve">39 thn, 9 bln </v>
      </c>
      <c r="Y173" s="7" t="str">
        <f t="shared" si="25"/>
        <v>39 thn</v>
      </c>
      <c r="Z173" s="13">
        <v>60</v>
      </c>
      <c r="AA173" s="14">
        <f t="shared" si="26"/>
        <v>51441</v>
      </c>
      <c r="AB173" s="10" t="s">
        <v>1209</v>
      </c>
      <c r="AC173" s="7" t="s">
        <v>1210</v>
      </c>
      <c r="AJ173" s="4" t="s">
        <v>1165</v>
      </c>
    </row>
    <row r="174" spans="1:36" ht="12.9" customHeight="1" outlineLevel="1" x14ac:dyDescent="0.3">
      <c r="A174" s="9">
        <v>153</v>
      </c>
      <c r="C174" s="10" t="s">
        <v>1211</v>
      </c>
      <c r="D174" s="10" t="s">
        <v>1212</v>
      </c>
      <c r="E174" s="7" t="s">
        <v>1213</v>
      </c>
      <c r="F174" s="10" t="s">
        <v>78</v>
      </c>
      <c r="G174" s="7" t="s">
        <v>79</v>
      </c>
      <c r="H174" s="14">
        <v>43374</v>
      </c>
      <c r="I174" s="10" t="s">
        <v>80</v>
      </c>
      <c r="J174" s="10" t="s">
        <v>1214</v>
      </c>
      <c r="K174" s="12" t="s">
        <v>1215</v>
      </c>
      <c r="L174" s="10" t="s">
        <v>28</v>
      </c>
      <c r="M174" s="7" t="s">
        <v>29</v>
      </c>
      <c r="N174" s="6" t="s">
        <v>1216</v>
      </c>
      <c r="O174" s="7">
        <v>2005</v>
      </c>
      <c r="P174" s="6" t="s">
        <v>148</v>
      </c>
      <c r="Q174" s="12" t="s">
        <v>1217</v>
      </c>
      <c r="R174" s="7" t="s">
        <v>33</v>
      </c>
      <c r="S174" s="7" t="s">
        <v>1218</v>
      </c>
      <c r="T174" s="7" t="s">
        <v>35</v>
      </c>
      <c r="V174" s="7" t="s">
        <v>37</v>
      </c>
      <c r="X174" s="7" t="str">
        <f t="shared" ca="1" si="24"/>
        <v xml:space="preserve">48 thn, 10 bln </v>
      </c>
      <c r="Y174" s="7" t="str">
        <f t="shared" si="25"/>
        <v>48 thn</v>
      </c>
      <c r="Z174" s="13">
        <v>60</v>
      </c>
      <c r="AA174" s="14">
        <f t="shared" si="26"/>
        <v>48122</v>
      </c>
      <c r="AJ174" s="4" t="s">
        <v>1165</v>
      </c>
    </row>
    <row r="175" spans="1:36" ht="12.9" customHeight="1" outlineLevel="1" x14ac:dyDescent="0.3">
      <c r="A175" s="9">
        <v>154</v>
      </c>
      <c r="C175" s="10" t="s">
        <v>1219</v>
      </c>
      <c r="D175" s="10" t="s">
        <v>41</v>
      </c>
      <c r="E175" s="7" t="s">
        <v>1220</v>
      </c>
      <c r="F175" s="10" t="s">
        <v>276</v>
      </c>
      <c r="G175" s="7" t="s">
        <v>43</v>
      </c>
      <c r="H175" s="14">
        <v>41183</v>
      </c>
      <c r="I175" s="10" t="s">
        <v>277</v>
      </c>
      <c r="J175" s="10" t="s">
        <v>138</v>
      </c>
      <c r="K175" s="12" t="s">
        <v>975</v>
      </c>
      <c r="L175" s="10" t="s">
        <v>28</v>
      </c>
      <c r="M175" s="7" t="s">
        <v>29</v>
      </c>
      <c r="N175" s="10" t="s">
        <v>68</v>
      </c>
      <c r="O175" s="7" t="s">
        <v>97</v>
      </c>
      <c r="P175" s="10" t="s">
        <v>280</v>
      </c>
      <c r="Q175" s="7" t="s">
        <v>1221</v>
      </c>
      <c r="R175" s="7" t="s">
        <v>33</v>
      </c>
      <c r="S175" s="7" t="s">
        <v>34</v>
      </c>
      <c r="T175" s="7" t="s">
        <v>311</v>
      </c>
      <c r="U175" s="7" t="s">
        <v>1222</v>
      </c>
      <c r="V175" s="7" t="s">
        <v>37</v>
      </c>
      <c r="X175" s="7" t="str">
        <f t="shared" ca="1" si="24"/>
        <v xml:space="preserve">38 thn, 6 bln </v>
      </c>
      <c r="Y175" s="7" t="str">
        <f t="shared" si="25"/>
        <v>37 thn</v>
      </c>
      <c r="Z175" s="13">
        <v>60</v>
      </c>
      <c r="AA175" s="14">
        <f t="shared" si="26"/>
        <v>51898</v>
      </c>
      <c r="AB175" s="10" t="s">
        <v>1223</v>
      </c>
      <c r="AC175" s="7" t="s">
        <v>1224</v>
      </c>
      <c r="AJ175" s="4" t="s">
        <v>1165</v>
      </c>
    </row>
    <row r="176" spans="1:36" ht="12.9" customHeight="1" outlineLevel="1" x14ac:dyDescent="0.3">
      <c r="A176" s="9">
        <v>155</v>
      </c>
      <c r="C176" s="10" t="s">
        <v>1225</v>
      </c>
      <c r="D176" s="10" t="s">
        <v>41</v>
      </c>
      <c r="E176" s="7" t="s">
        <v>1226</v>
      </c>
      <c r="F176" s="10" t="s">
        <v>78</v>
      </c>
      <c r="G176" s="7" t="s">
        <v>79</v>
      </c>
      <c r="H176" s="15">
        <v>43374</v>
      </c>
      <c r="I176" s="10" t="s">
        <v>80</v>
      </c>
      <c r="J176" s="10" t="s">
        <v>1227</v>
      </c>
      <c r="K176" s="7" t="s">
        <v>1228</v>
      </c>
      <c r="L176" s="10" t="s">
        <v>28</v>
      </c>
      <c r="M176" s="7" t="s">
        <v>29</v>
      </c>
      <c r="N176" s="6" t="s">
        <v>1229</v>
      </c>
      <c r="O176" s="7">
        <v>1999</v>
      </c>
      <c r="P176" s="6" t="s">
        <v>723</v>
      </c>
      <c r="Q176" s="7" t="s">
        <v>1230</v>
      </c>
      <c r="R176" s="7" t="s">
        <v>50</v>
      </c>
      <c r="S176" s="7" t="s">
        <v>34</v>
      </c>
      <c r="T176" s="7" t="s">
        <v>35</v>
      </c>
      <c r="U176" s="7">
        <v>540023602</v>
      </c>
      <c r="V176" s="7" t="s">
        <v>37</v>
      </c>
      <c r="X176" s="7" t="str">
        <f t="shared" ca="1" si="24"/>
        <v xml:space="preserve">45 thn, 9 bln </v>
      </c>
      <c r="Y176" s="7" t="str">
        <f t="shared" si="25"/>
        <v>45 thn</v>
      </c>
      <c r="Z176" s="13">
        <v>60</v>
      </c>
      <c r="AA176" s="14">
        <f t="shared" si="26"/>
        <v>49249</v>
      </c>
      <c r="AJ176" s="4" t="s">
        <v>1165</v>
      </c>
    </row>
    <row r="177" spans="1:36" ht="12.9" customHeight="1" outlineLevel="1" x14ac:dyDescent="0.3">
      <c r="A177" s="9">
        <v>156</v>
      </c>
      <c r="C177" s="10" t="s">
        <v>1231</v>
      </c>
      <c r="D177" s="10" t="s">
        <v>41</v>
      </c>
      <c r="E177" s="7" t="s">
        <v>1232</v>
      </c>
      <c r="F177" s="10" t="s">
        <v>514</v>
      </c>
      <c r="G177" s="7" t="s">
        <v>333</v>
      </c>
      <c r="H177" s="14">
        <v>41183</v>
      </c>
      <c r="I177" s="10" t="s">
        <v>334</v>
      </c>
      <c r="J177" s="10" t="s">
        <v>631</v>
      </c>
      <c r="K177" s="8">
        <v>42675</v>
      </c>
      <c r="L177" s="10" t="s">
        <v>28</v>
      </c>
      <c r="M177" s="7" t="s">
        <v>29</v>
      </c>
      <c r="N177" s="10" t="s">
        <v>191</v>
      </c>
      <c r="O177" s="7" t="s">
        <v>325</v>
      </c>
      <c r="P177" s="10" t="s">
        <v>1233</v>
      </c>
      <c r="Q177" s="7" t="s">
        <v>1234</v>
      </c>
      <c r="R177" s="7" t="s">
        <v>50</v>
      </c>
      <c r="S177" s="7" t="s">
        <v>122</v>
      </c>
      <c r="T177" s="7" t="s">
        <v>311</v>
      </c>
      <c r="V177" s="7" t="s">
        <v>37</v>
      </c>
      <c r="X177" s="7" t="str">
        <f t="shared" ca="1" si="24"/>
        <v xml:space="preserve">37 thn, 0 bln </v>
      </c>
      <c r="Y177" s="7" t="str">
        <f t="shared" si="25"/>
        <v>36 thn</v>
      </c>
      <c r="Z177" s="13">
        <v>60</v>
      </c>
      <c r="AA177" s="14">
        <f t="shared" si="26"/>
        <v>52444</v>
      </c>
      <c r="AB177" s="10" t="s">
        <v>1235</v>
      </c>
      <c r="AC177" s="7" t="s">
        <v>1236</v>
      </c>
      <c r="AJ177" s="4" t="s">
        <v>1165</v>
      </c>
    </row>
    <row r="178" spans="1:36" ht="12.9" customHeight="1" outlineLevel="1" x14ac:dyDescent="0.3">
      <c r="A178" s="9">
        <v>157</v>
      </c>
      <c r="C178" s="10" t="s">
        <v>1237</v>
      </c>
      <c r="D178" s="10" t="s">
        <v>41</v>
      </c>
      <c r="E178" s="7" t="s">
        <v>1238</v>
      </c>
      <c r="F178" s="10" t="s">
        <v>276</v>
      </c>
      <c r="G178" s="7" t="s">
        <v>43</v>
      </c>
      <c r="H178" s="15">
        <v>43009</v>
      </c>
      <c r="I178" s="10" t="s">
        <v>277</v>
      </c>
      <c r="J178" s="10" t="s">
        <v>636</v>
      </c>
      <c r="K178" s="7" t="s">
        <v>999</v>
      </c>
      <c r="L178" s="10" t="s">
        <v>28</v>
      </c>
      <c r="M178" s="7" t="s">
        <v>29</v>
      </c>
      <c r="N178" s="10" t="s">
        <v>255</v>
      </c>
      <c r="O178" s="7" t="s">
        <v>325</v>
      </c>
      <c r="P178" s="10" t="s">
        <v>1239</v>
      </c>
      <c r="Q178" s="7" t="s">
        <v>1240</v>
      </c>
      <c r="R178" s="7" t="s">
        <v>50</v>
      </c>
      <c r="S178" s="7" t="s">
        <v>34</v>
      </c>
      <c r="T178" s="7" t="s">
        <v>311</v>
      </c>
      <c r="V178" s="7" t="s">
        <v>37</v>
      </c>
      <c r="X178" s="7" t="str">
        <f t="shared" ca="1" si="24"/>
        <v xml:space="preserve">35 thn, 7 bln </v>
      </c>
      <c r="Y178" s="7" t="str">
        <f t="shared" si="25"/>
        <v>34 thn</v>
      </c>
      <c r="Z178" s="13">
        <v>60</v>
      </c>
      <c r="AA178" s="14">
        <f>DATE(YEAR(Q178)+Z178,MONTH(Q178)+1,1)</f>
        <v>52963</v>
      </c>
      <c r="AB178" s="10" t="s">
        <v>1241</v>
      </c>
      <c r="AC178" s="7" t="s">
        <v>1242</v>
      </c>
      <c r="AJ178" s="4" t="s">
        <v>1165</v>
      </c>
    </row>
    <row r="179" spans="1:36" ht="12.9" customHeight="1" outlineLevel="1" x14ac:dyDescent="0.3">
      <c r="A179" s="9">
        <v>158</v>
      </c>
      <c r="C179" s="10" t="s">
        <v>1243</v>
      </c>
      <c r="D179" s="10" t="s">
        <v>41</v>
      </c>
      <c r="E179" s="7" t="s">
        <v>1244</v>
      </c>
      <c r="F179" s="10" t="s">
        <v>514</v>
      </c>
      <c r="G179" s="7" t="s">
        <v>333</v>
      </c>
      <c r="H179" s="14">
        <v>41548</v>
      </c>
      <c r="I179" s="10" t="s">
        <v>334</v>
      </c>
      <c r="J179" s="10" t="s">
        <v>521</v>
      </c>
      <c r="K179" s="7" t="s">
        <v>522</v>
      </c>
      <c r="L179" s="10" t="s">
        <v>28</v>
      </c>
      <c r="M179" s="7" t="s">
        <v>29</v>
      </c>
      <c r="N179" s="10" t="s">
        <v>523</v>
      </c>
      <c r="O179" s="7" t="s">
        <v>524</v>
      </c>
      <c r="P179" s="10" t="s">
        <v>460</v>
      </c>
      <c r="Q179" s="7" t="s">
        <v>1245</v>
      </c>
      <c r="R179" s="7" t="s">
        <v>50</v>
      </c>
      <c r="V179" s="7" t="s">
        <v>37</v>
      </c>
      <c r="X179" s="7" t="str">
        <f t="shared" ca="1" si="24"/>
        <v xml:space="preserve">34 thn, 6 bln </v>
      </c>
      <c r="Y179" s="7" t="str">
        <f t="shared" si="25"/>
        <v>33 thn</v>
      </c>
      <c r="Z179" s="13">
        <v>60</v>
      </c>
      <c r="AA179" s="14">
        <f>DATE(YEAR(Q179)+Z179,MONTH(Q179)+1,1)</f>
        <v>53359</v>
      </c>
      <c r="AJ179" s="4" t="s">
        <v>1165</v>
      </c>
    </row>
    <row r="180" spans="1:36" ht="12.9" customHeight="1" x14ac:dyDescent="0.25">
      <c r="A180" s="4" t="s">
        <v>1246</v>
      </c>
      <c r="M180" s="7"/>
    </row>
    <row r="181" spans="1:36" ht="12.9" customHeight="1" outlineLevel="1" x14ac:dyDescent="0.3">
      <c r="A181" s="9">
        <v>159</v>
      </c>
      <c r="C181" s="10" t="s">
        <v>1247</v>
      </c>
      <c r="D181" s="10" t="s">
        <v>41</v>
      </c>
      <c r="E181" s="7" t="s">
        <v>1248</v>
      </c>
      <c r="F181" s="10" t="s">
        <v>23</v>
      </c>
      <c r="G181" s="7" t="s">
        <v>24</v>
      </c>
      <c r="I181" s="10" t="s">
        <v>25</v>
      </c>
      <c r="J181" s="10" t="s">
        <v>95</v>
      </c>
      <c r="K181" s="14">
        <v>42957</v>
      </c>
      <c r="L181" s="10" t="s">
        <v>28</v>
      </c>
      <c r="M181" s="7" t="s">
        <v>29</v>
      </c>
      <c r="N181" s="10" t="s">
        <v>118</v>
      </c>
      <c r="O181" s="7" t="s">
        <v>393</v>
      </c>
      <c r="P181" s="10" t="s">
        <v>824</v>
      </c>
      <c r="Q181" s="7" t="s">
        <v>1249</v>
      </c>
      <c r="R181" s="7" t="s">
        <v>33</v>
      </c>
      <c r="S181" s="7" t="s">
        <v>34</v>
      </c>
      <c r="T181" s="7" t="s">
        <v>35</v>
      </c>
      <c r="U181" s="7" t="s">
        <v>1250</v>
      </c>
      <c r="V181" s="7" t="s">
        <v>37</v>
      </c>
      <c r="W181" s="7" t="s">
        <v>1251</v>
      </c>
      <c r="X181" s="7" t="str">
        <f t="shared" ref="X181:X187" ca="1" si="27">DATEDIF(Q181,NOW( ),"y") &amp; " thn, " &amp; DATEDIF(Q181,NOW( ),"ym") &amp; " bln "</f>
        <v xml:space="preserve">47 thn, 1 bln </v>
      </c>
      <c r="Y181" s="7" t="str">
        <f t="shared" ref="Y181:Y187" si="28">DATEDIF(Q181,($Y$2),"y") &amp; " thn"</f>
        <v>46 thn</v>
      </c>
      <c r="Z181" s="13">
        <v>60</v>
      </c>
      <c r="AA181" s="14">
        <f t="shared" ref="AA181:AA187" si="29">DATE(YEAR(Q181)+Z181,MONTH(Q181)+1,1)</f>
        <v>48761</v>
      </c>
      <c r="AB181" s="10" t="s">
        <v>1252</v>
      </c>
      <c r="AJ181" s="4" t="s">
        <v>1246</v>
      </c>
    </row>
    <row r="182" spans="1:36" ht="12.9" customHeight="1" outlineLevel="1" x14ac:dyDescent="0.3">
      <c r="A182" s="9">
        <v>160</v>
      </c>
      <c r="C182" s="10" t="s">
        <v>1253</v>
      </c>
      <c r="D182" s="10" t="s">
        <v>76</v>
      </c>
      <c r="E182" s="7" t="s">
        <v>1254</v>
      </c>
      <c r="F182" s="10" t="s">
        <v>292</v>
      </c>
      <c r="G182" s="7" t="s">
        <v>79</v>
      </c>
      <c r="H182" s="14">
        <v>43739</v>
      </c>
      <c r="I182" s="10" t="s">
        <v>80</v>
      </c>
      <c r="J182" s="10" t="s">
        <v>269</v>
      </c>
      <c r="K182" s="7" t="s">
        <v>82</v>
      </c>
      <c r="L182" s="10" t="s">
        <v>28</v>
      </c>
      <c r="M182" s="7" t="s">
        <v>29</v>
      </c>
      <c r="N182" s="10" t="s">
        <v>83</v>
      </c>
      <c r="O182" s="7" t="s">
        <v>192</v>
      </c>
      <c r="P182" s="10" t="s">
        <v>1255</v>
      </c>
      <c r="Q182" s="7" t="s">
        <v>1256</v>
      </c>
      <c r="R182" s="7" t="s">
        <v>50</v>
      </c>
      <c r="S182" s="7" t="s">
        <v>34</v>
      </c>
      <c r="U182" s="7" t="s">
        <v>1257</v>
      </c>
      <c r="V182" s="7" t="s">
        <v>37</v>
      </c>
      <c r="X182" s="7" t="str">
        <f t="shared" ca="1" si="27"/>
        <v xml:space="preserve">43 thn, 0 bln </v>
      </c>
      <c r="Y182" s="7" t="str">
        <f t="shared" si="28"/>
        <v>42 thn</v>
      </c>
      <c r="Z182" s="13">
        <v>60</v>
      </c>
      <c r="AA182" s="14">
        <f t="shared" si="29"/>
        <v>50253</v>
      </c>
      <c r="AJ182" s="4" t="s">
        <v>1246</v>
      </c>
    </row>
    <row r="183" spans="1:36" ht="12.9" customHeight="1" outlineLevel="1" x14ac:dyDescent="0.3">
      <c r="A183" s="9">
        <v>161</v>
      </c>
      <c r="C183" s="10" t="s">
        <v>1258</v>
      </c>
      <c r="D183" s="10" t="s">
        <v>41</v>
      </c>
      <c r="E183" s="7" t="s">
        <v>1259</v>
      </c>
      <c r="F183" s="10" t="s">
        <v>276</v>
      </c>
      <c r="G183" s="7" t="s">
        <v>43</v>
      </c>
      <c r="H183" s="11">
        <v>40634</v>
      </c>
      <c r="I183" s="10" t="s">
        <v>277</v>
      </c>
      <c r="J183" s="10" t="s">
        <v>155</v>
      </c>
      <c r="K183" s="7" t="s">
        <v>129</v>
      </c>
      <c r="L183" s="10" t="s">
        <v>28</v>
      </c>
      <c r="M183" s="7" t="s">
        <v>29</v>
      </c>
      <c r="N183" s="10" t="s">
        <v>57</v>
      </c>
      <c r="O183" s="7" t="s">
        <v>192</v>
      </c>
      <c r="P183" s="10" t="s">
        <v>1260</v>
      </c>
      <c r="Q183" s="7" t="s">
        <v>1261</v>
      </c>
      <c r="R183" s="7" t="s">
        <v>33</v>
      </c>
      <c r="S183" s="7" t="s">
        <v>34</v>
      </c>
      <c r="T183" s="7" t="s">
        <v>311</v>
      </c>
      <c r="U183" s="7" t="s">
        <v>1262</v>
      </c>
      <c r="V183" s="7" t="s">
        <v>37</v>
      </c>
      <c r="W183" s="7" t="s">
        <v>1263</v>
      </c>
      <c r="X183" s="7" t="str">
        <f t="shared" ca="1" si="27"/>
        <v xml:space="preserve">43 thn, 11 bln </v>
      </c>
      <c r="Y183" s="7" t="str">
        <f t="shared" si="28"/>
        <v>43 thn</v>
      </c>
      <c r="Z183" s="13">
        <v>60</v>
      </c>
      <c r="AA183" s="14">
        <f t="shared" si="29"/>
        <v>49919</v>
      </c>
      <c r="AB183" s="10" t="s">
        <v>1264</v>
      </c>
      <c r="AJ183" s="4" t="s">
        <v>1246</v>
      </c>
    </row>
    <row r="184" spans="1:36" ht="12.9" customHeight="1" outlineLevel="1" x14ac:dyDescent="0.3">
      <c r="A184" s="9">
        <v>162</v>
      </c>
      <c r="C184" s="10" t="s">
        <v>1265</v>
      </c>
      <c r="D184" s="10" t="s">
        <v>41</v>
      </c>
      <c r="E184" s="7" t="s">
        <v>1266</v>
      </c>
      <c r="F184" s="10" t="s">
        <v>276</v>
      </c>
      <c r="G184" s="7" t="s">
        <v>43</v>
      </c>
      <c r="H184" s="15">
        <v>41730</v>
      </c>
      <c r="I184" s="10" t="s">
        <v>277</v>
      </c>
      <c r="J184" s="10" t="s">
        <v>226</v>
      </c>
      <c r="K184" s="7" t="s">
        <v>515</v>
      </c>
      <c r="L184" s="10" t="s">
        <v>28</v>
      </c>
      <c r="M184" s="7" t="s">
        <v>29</v>
      </c>
      <c r="N184" s="10" t="s">
        <v>1267</v>
      </c>
      <c r="O184" s="7" t="s">
        <v>368</v>
      </c>
      <c r="P184" s="10" t="s">
        <v>1268</v>
      </c>
      <c r="Q184" s="7" t="s">
        <v>1269</v>
      </c>
      <c r="R184" s="7" t="s">
        <v>50</v>
      </c>
      <c r="U184" s="7" t="s">
        <v>1270</v>
      </c>
      <c r="V184" s="7" t="s">
        <v>37</v>
      </c>
      <c r="X184" s="7" t="str">
        <f t="shared" ca="1" si="27"/>
        <v xml:space="preserve">47 thn, 4 bln </v>
      </c>
      <c r="Y184" s="7" t="str">
        <f t="shared" si="28"/>
        <v>46 thn</v>
      </c>
      <c r="Z184" s="13">
        <v>60</v>
      </c>
      <c r="AA184" s="14">
        <f t="shared" si="29"/>
        <v>48670</v>
      </c>
      <c r="AJ184" s="4" t="s">
        <v>1246</v>
      </c>
    </row>
    <row r="185" spans="1:36" ht="12.75" customHeight="1" outlineLevel="1" x14ac:dyDescent="0.3">
      <c r="A185" s="9">
        <v>163</v>
      </c>
      <c r="C185" s="10" t="s">
        <v>1271</v>
      </c>
      <c r="D185" s="10" t="s">
        <v>1041</v>
      </c>
      <c r="E185" s="7" t="s">
        <v>1272</v>
      </c>
      <c r="F185" s="10" t="s">
        <v>292</v>
      </c>
      <c r="G185" s="7" t="s">
        <v>79</v>
      </c>
      <c r="H185" s="14">
        <v>43556</v>
      </c>
      <c r="I185" s="10" t="s">
        <v>80</v>
      </c>
      <c r="J185" s="10" t="s">
        <v>254</v>
      </c>
      <c r="K185" s="14">
        <v>42128</v>
      </c>
      <c r="L185" s="10" t="s">
        <v>28</v>
      </c>
      <c r="M185" s="7" t="s">
        <v>237</v>
      </c>
      <c r="N185" s="10" t="s">
        <v>1273</v>
      </c>
      <c r="O185" s="7">
        <v>2011</v>
      </c>
      <c r="P185" s="10" t="s">
        <v>824</v>
      </c>
      <c r="Q185" s="7" t="s">
        <v>1274</v>
      </c>
      <c r="R185" s="7" t="s">
        <v>33</v>
      </c>
      <c r="S185" s="7" t="s">
        <v>34</v>
      </c>
      <c r="T185" s="7" t="s">
        <v>311</v>
      </c>
      <c r="U185" s="7" t="s">
        <v>1275</v>
      </c>
      <c r="V185" s="7" t="s">
        <v>37</v>
      </c>
      <c r="X185" s="7" t="str">
        <f t="shared" ca="1" si="27"/>
        <v xml:space="preserve">41 thn, 6 bln </v>
      </c>
      <c r="Y185" s="7" t="str">
        <f t="shared" si="28"/>
        <v>40 thn</v>
      </c>
      <c r="Z185" s="13">
        <v>60</v>
      </c>
      <c r="AA185" s="14">
        <f t="shared" si="29"/>
        <v>50802</v>
      </c>
      <c r="AB185" s="10" t="s">
        <v>1276</v>
      </c>
      <c r="AJ185" s="4" t="s">
        <v>1246</v>
      </c>
    </row>
    <row r="186" spans="1:36" ht="12.9" customHeight="1" outlineLevel="1" x14ac:dyDescent="0.3">
      <c r="A186" s="9">
        <v>164</v>
      </c>
      <c r="C186" s="10" t="s">
        <v>1277</v>
      </c>
      <c r="D186" s="10" t="s">
        <v>41</v>
      </c>
      <c r="E186" s="7" t="s">
        <v>1278</v>
      </c>
      <c r="F186" s="10" t="s">
        <v>276</v>
      </c>
      <c r="G186" s="7" t="s">
        <v>43</v>
      </c>
      <c r="H186" s="15">
        <v>42826</v>
      </c>
      <c r="I186" s="10" t="s">
        <v>277</v>
      </c>
      <c r="J186" s="10" t="s">
        <v>301</v>
      </c>
      <c r="K186" s="12" t="s">
        <v>1279</v>
      </c>
      <c r="L186" s="10" t="s">
        <v>28</v>
      </c>
      <c r="M186" s="7" t="s">
        <v>29</v>
      </c>
      <c r="N186" s="10" t="s">
        <v>46</v>
      </c>
      <c r="O186" s="7" t="s">
        <v>119</v>
      </c>
      <c r="P186" s="10" t="s">
        <v>59</v>
      </c>
      <c r="Q186" s="7" t="s">
        <v>1280</v>
      </c>
      <c r="R186" s="7" t="s">
        <v>50</v>
      </c>
      <c r="S186" s="7" t="s">
        <v>34</v>
      </c>
      <c r="U186" s="7" t="s">
        <v>1281</v>
      </c>
      <c r="V186" s="7" t="s">
        <v>37</v>
      </c>
      <c r="X186" s="7" t="str">
        <f t="shared" ca="1" si="27"/>
        <v xml:space="preserve">40 thn, 11 bln </v>
      </c>
      <c r="Y186" s="7" t="str">
        <f t="shared" si="28"/>
        <v>40 thn</v>
      </c>
      <c r="Z186" s="13">
        <v>60</v>
      </c>
      <c r="AA186" s="14">
        <f t="shared" si="29"/>
        <v>51014</v>
      </c>
      <c r="AJ186" s="4" t="s">
        <v>1246</v>
      </c>
    </row>
    <row r="187" spans="1:36" ht="12.9" customHeight="1" outlineLevel="1" x14ac:dyDescent="0.3">
      <c r="A187" s="9">
        <v>165</v>
      </c>
      <c r="C187" s="10" t="s">
        <v>1282</v>
      </c>
      <c r="D187" s="10" t="s">
        <v>41</v>
      </c>
      <c r="E187" s="7" t="s">
        <v>1283</v>
      </c>
      <c r="F187" s="10" t="s">
        <v>514</v>
      </c>
      <c r="G187" s="7" t="s">
        <v>333</v>
      </c>
      <c r="H187" s="8">
        <v>41913</v>
      </c>
      <c r="I187" s="10" t="s">
        <v>334</v>
      </c>
      <c r="J187" s="10" t="s">
        <v>1284</v>
      </c>
      <c r="K187" s="8">
        <v>43101</v>
      </c>
      <c r="L187" s="10" t="s">
        <v>28</v>
      </c>
      <c r="M187" s="7" t="s">
        <v>29</v>
      </c>
      <c r="N187" s="10" t="s">
        <v>68</v>
      </c>
      <c r="O187" s="7" t="s">
        <v>524</v>
      </c>
      <c r="P187" s="10" t="s">
        <v>1285</v>
      </c>
      <c r="Q187" s="7" t="s">
        <v>1286</v>
      </c>
      <c r="R187" s="7" t="s">
        <v>50</v>
      </c>
      <c r="S187" s="7" t="s">
        <v>34</v>
      </c>
      <c r="T187" s="7" t="s">
        <v>35</v>
      </c>
      <c r="V187" s="7" t="s">
        <v>37</v>
      </c>
      <c r="X187" s="7" t="str">
        <f t="shared" ca="1" si="27"/>
        <v xml:space="preserve">33 thn, 5 bln </v>
      </c>
      <c r="Y187" s="7" t="str">
        <f t="shared" si="28"/>
        <v>32 thn</v>
      </c>
      <c r="Z187" s="13">
        <v>60</v>
      </c>
      <c r="AA187" s="14">
        <f t="shared" si="29"/>
        <v>53752</v>
      </c>
      <c r="AB187" s="10" t="s">
        <v>1287</v>
      </c>
      <c r="AC187" s="7" t="s">
        <v>1288</v>
      </c>
      <c r="AH187" s="8">
        <v>43101</v>
      </c>
      <c r="AJ187" s="4" t="s">
        <v>1246</v>
      </c>
    </row>
    <row r="188" spans="1:36" ht="12.9" customHeight="1" outlineLevel="1" x14ac:dyDescent="0.3">
      <c r="C188" s="10"/>
      <c r="D188" s="10"/>
      <c r="F188" s="10"/>
      <c r="H188" s="11"/>
      <c r="I188" s="10"/>
      <c r="J188" s="10"/>
      <c r="L188" s="10"/>
      <c r="M188" s="7"/>
      <c r="N188" s="10"/>
      <c r="P188" s="10"/>
      <c r="Z188" s="13"/>
      <c r="AA188" s="14"/>
      <c r="AJ188" s="4" t="s">
        <v>1246</v>
      </c>
    </row>
    <row r="189" spans="1:36" ht="12.9" customHeight="1" x14ac:dyDescent="0.25">
      <c r="A189" s="4" t="s">
        <v>1289</v>
      </c>
      <c r="M189" s="7"/>
    </row>
    <row r="190" spans="1:36" ht="12.9" customHeight="1" outlineLevel="1" x14ac:dyDescent="0.3">
      <c r="A190" s="9">
        <v>166</v>
      </c>
      <c r="C190" s="10" t="s">
        <v>1290</v>
      </c>
      <c r="D190" s="10" t="s">
        <v>41</v>
      </c>
      <c r="E190" s="7" t="s">
        <v>1291</v>
      </c>
      <c r="F190" s="10" t="s">
        <v>23</v>
      </c>
      <c r="G190" s="7" t="s">
        <v>24</v>
      </c>
      <c r="H190" s="11">
        <v>40817</v>
      </c>
      <c r="I190" s="10" t="s">
        <v>25</v>
      </c>
      <c r="J190" s="10" t="s">
        <v>95</v>
      </c>
      <c r="K190" s="8">
        <v>42957</v>
      </c>
      <c r="L190" s="10" t="s">
        <v>28</v>
      </c>
      <c r="M190" s="7" t="s">
        <v>29</v>
      </c>
      <c r="N190" s="10" t="s">
        <v>118</v>
      </c>
      <c r="O190" s="7" t="s">
        <v>119</v>
      </c>
      <c r="P190" s="10" t="s">
        <v>270</v>
      </c>
      <c r="Q190" s="7" t="s">
        <v>1292</v>
      </c>
      <c r="R190" s="7" t="s">
        <v>33</v>
      </c>
      <c r="S190" s="7" t="s">
        <v>34</v>
      </c>
      <c r="T190" s="7" t="s">
        <v>35</v>
      </c>
      <c r="U190" s="7" t="s">
        <v>1293</v>
      </c>
      <c r="V190" s="7" t="s">
        <v>37</v>
      </c>
      <c r="W190" s="7" t="s">
        <v>1294</v>
      </c>
      <c r="X190" s="7" t="str">
        <f t="shared" ref="X190:X195" ca="1" si="30">DATEDIF(Q190,NOW( ),"y") &amp; " thn, " &amp; DATEDIF(Q190,NOW( ),"ym") &amp; " bln "</f>
        <v xml:space="preserve">52 thn, 2 bln </v>
      </c>
      <c r="Y190" s="7" t="str">
        <f t="shared" ref="Y190:Y195" si="31">DATEDIF(Q190,($Y$2),"y") &amp; " thn"</f>
        <v>51 thn</v>
      </c>
      <c r="Z190" s="13">
        <v>60</v>
      </c>
      <c r="AA190" s="14">
        <f t="shared" ref="AA190:AA195" si="32">DATE(YEAR(Q190)+Z190,MONTH(Q190)+1,1)</f>
        <v>46905</v>
      </c>
      <c r="AB190" s="10" t="s">
        <v>1295</v>
      </c>
      <c r="AJ190" s="4" t="s">
        <v>1289</v>
      </c>
    </row>
    <row r="191" spans="1:36" ht="12.9" customHeight="1" outlineLevel="1" x14ac:dyDescent="0.3">
      <c r="A191" s="9">
        <v>167</v>
      </c>
      <c r="C191" s="10" t="s">
        <v>1296</v>
      </c>
      <c r="D191" s="10" t="s">
        <v>41</v>
      </c>
      <c r="E191" s="7" t="s">
        <v>1297</v>
      </c>
      <c r="F191" s="10" t="s">
        <v>23</v>
      </c>
      <c r="G191" s="7" t="s">
        <v>24</v>
      </c>
      <c r="H191" s="11">
        <v>43739</v>
      </c>
      <c r="I191" s="10" t="s">
        <v>25</v>
      </c>
      <c r="J191" s="10"/>
      <c r="K191" s="7" t="s">
        <v>999</v>
      </c>
      <c r="L191" s="10" t="s">
        <v>28</v>
      </c>
      <c r="M191" s="7" t="s">
        <v>29</v>
      </c>
      <c r="O191" s="7" t="s">
        <v>192</v>
      </c>
      <c r="P191" s="10" t="s">
        <v>98</v>
      </c>
      <c r="Q191" s="7" t="s">
        <v>1298</v>
      </c>
      <c r="R191" s="7" t="s">
        <v>33</v>
      </c>
      <c r="S191" s="7" t="s">
        <v>34</v>
      </c>
      <c r="T191" s="7" t="s">
        <v>35</v>
      </c>
      <c r="U191" s="7" t="s">
        <v>1299</v>
      </c>
      <c r="V191" s="7" t="s">
        <v>37</v>
      </c>
      <c r="W191" s="7" t="s">
        <v>1300</v>
      </c>
      <c r="X191" s="7" t="str">
        <f t="shared" ca="1" si="30"/>
        <v xml:space="preserve">42 thn, 0 bln </v>
      </c>
      <c r="Y191" s="7" t="str">
        <f t="shared" si="31"/>
        <v>41 thn</v>
      </c>
      <c r="Z191" s="13">
        <v>60</v>
      </c>
      <c r="AA191" s="14">
        <f t="shared" si="32"/>
        <v>50618</v>
      </c>
      <c r="AJ191" s="4" t="s">
        <v>1289</v>
      </c>
    </row>
    <row r="192" spans="1:36" ht="12.9" customHeight="1" outlineLevel="1" x14ac:dyDescent="0.3">
      <c r="A192" s="9">
        <v>168</v>
      </c>
      <c r="C192" s="10" t="s">
        <v>1301</v>
      </c>
      <c r="D192" s="10" t="s">
        <v>41</v>
      </c>
      <c r="E192" s="7" t="s">
        <v>1302</v>
      </c>
      <c r="F192" s="10" t="s">
        <v>276</v>
      </c>
      <c r="G192" s="7" t="s">
        <v>79</v>
      </c>
      <c r="H192" s="11">
        <v>43739</v>
      </c>
      <c r="I192" s="10" t="s">
        <v>80</v>
      </c>
      <c r="J192" s="10" t="s">
        <v>189</v>
      </c>
      <c r="K192" s="7" t="s">
        <v>82</v>
      </c>
      <c r="L192" s="10" t="s">
        <v>28</v>
      </c>
      <c r="M192" s="7" t="s">
        <v>29</v>
      </c>
      <c r="N192" s="10" t="s">
        <v>191</v>
      </c>
      <c r="O192" s="7" t="s">
        <v>119</v>
      </c>
      <c r="P192" s="10" t="s">
        <v>1303</v>
      </c>
      <c r="Q192" s="7" t="s">
        <v>1304</v>
      </c>
      <c r="R192" s="7" t="s">
        <v>50</v>
      </c>
      <c r="S192" s="7" t="s">
        <v>122</v>
      </c>
      <c r="U192" s="7" t="s">
        <v>1305</v>
      </c>
      <c r="V192" s="7" t="s">
        <v>37</v>
      </c>
      <c r="X192" s="7" t="str">
        <f t="shared" ca="1" si="30"/>
        <v xml:space="preserve">44 thn, 3 bln </v>
      </c>
      <c r="Y192" s="7" t="str">
        <f t="shared" si="31"/>
        <v>43 thn</v>
      </c>
      <c r="Z192" s="13">
        <v>60</v>
      </c>
      <c r="AA192" s="14">
        <f t="shared" si="32"/>
        <v>49796</v>
      </c>
      <c r="AB192" s="10" t="s">
        <v>1306</v>
      </c>
      <c r="AC192" s="7" t="s">
        <v>1307</v>
      </c>
      <c r="AJ192" s="4" t="s">
        <v>1289</v>
      </c>
    </row>
    <row r="193" spans="1:36" ht="12.9" customHeight="1" outlineLevel="1" x14ac:dyDescent="0.3">
      <c r="A193" s="9">
        <v>169</v>
      </c>
      <c r="C193" s="10" t="s">
        <v>1308</v>
      </c>
      <c r="D193" s="10" t="s">
        <v>41</v>
      </c>
      <c r="E193" s="7" t="s">
        <v>1309</v>
      </c>
      <c r="F193" s="10" t="s">
        <v>276</v>
      </c>
      <c r="G193" s="7" t="s">
        <v>43</v>
      </c>
      <c r="H193" s="11">
        <v>43374</v>
      </c>
      <c r="I193" s="10" t="s">
        <v>277</v>
      </c>
      <c r="J193" s="10" t="s">
        <v>226</v>
      </c>
      <c r="K193" s="7" t="s">
        <v>515</v>
      </c>
      <c r="L193" s="10" t="s">
        <v>28</v>
      </c>
      <c r="M193" s="7" t="s">
        <v>29</v>
      </c>
      <c r="N193" s="10" t="s">
        <v>1310</v>
      </c>
      <c r="O193" s="7" t="s">
        <v>58</v>
      </c>
      <c r="P193" s="10" t="s">
        <v>1311</v>
      </c>
      <c r="Q193" s="7" t="s">
        <v>1312</v>
      </c>
      <c r="R193" s="7" t="s">
        <v>33</v>
      </c>
      <c r="U193" s="7" t="s">
        <v>1313</v>
      </c>
      <c r="V193" s="7" t="s">
        <v>37</v>
      </c>
      <c r="X193" s="7" t="str">
        <f t="shared" ca="1" si="30"/>
        <v xml:space="preserve">51 thn, 1 bln </v>
      </c>
      <c r="Y193" s="7" t="str">
        <f t="shared" si="31"/>
        <v>50 thn</v>
      </c>
      <c r="Z193" s="13">
        <v>60</v>
      </c>
      <c r="AA193" s="14">
        <f t="shared" si="32"/>
        <v>47300</v>
      </c>
      <c r="AJ193" s="4" t="s">
        <v>1289</v>
      </c>
    </row>
    <row r="194" spans="1:36" ht="12.9" customHeight="1" outlineLevel="1" x14ac:dyDescent="0.3">
      <c r="A194" s="9">
        <v>170</v>
      </c>
      <c r="C194" s="10" t="s">
        <v>1314</v>
      </c>
      <c r="D194" s="10" t="s">
        <v>41</v>
      </c>
      <c r="E194" s="7" t="s">
        <v>1315</v>
      </c>
      <c r="F194" s="10" t="s">
        <v>276</v>
      </c>
      <c r="G194" s="7" t="s">
        <v>43</v>
      </c>
      <c r="H194" s="11">
        <v>43374</v>
      </c>
      <c r="I194" s="10" t="s">
        <v>277</v>
      </c>
      <c r="J194" s="10" t="s">
        <v>1316</v>
      </c>
      <c r="K194" s="7" t="s">
        <v>522</v>
      </c>
      <c r="L194" s="10" t="s">
        <v>28</v>
      </c>
      <c r="M194" s="7" t="s">
        <v>29</v>
      </c>
      <c r="N194" s="10" t="s">
        <v>167</v>
      </c>
      <c r="O194" s="7" t="s">
        <v>318</v>
      </c>
      <c r="P194" s="10" t="s">
        <v>1317</v>
      </c>
      <c r="Q194" s="7" t="s">
        <v>1159</v>
      </c>
      <c r="R194" s="7" t="s">
        <v>33</v>
      </c>
      <c r="V194" s="7" t="s">
        <v>37</v>
      </c>
      <c r="X194" s="7" t="str">
        <f t="shared" ca="1" si="30"/>
        <v xml:space="preserve">36 thn, 3 bln </v>
      </c>
      <c r="Y194" s="7" t="str">
        <f t="shared" si="31"/>
        <v>35 thn</v>
      </c>
      <c r="Z194" s="13">
        <v>60</v>
      </c>
      <c r="AA194" s="14">
        <f t="shared" si="32"/>
        <v>52718</v>
      </c>
      <c r="AJ194" s="4" t="s">
        <v>1289</v>
      </c>
    </row>
    <row r="195" spans="1:36" ht="12.9" customHeight="1" outlineLevel="1" x14ac:dyDescent="0.3">
      <c r="A195" s="9">
        <v>171</v>
      </c>
      <c r="B195" s="6"/>
      <c r="C195" s="6" t="s">
        <v>1318</v>
      </c>
      <c r="D195" s="6" t="s">
        <v>76</v>
      </c>
      <c r="E195" s="7" t="s">
        <v>1319</v>
      </c>
      <c r="F195" s="6" t="s">
        <v>332</v>
      </c>
      <c r="G195" s="19" t="s">
        <v>333</v>
      </c>
      <c r="H195" s="20">
        <v>43556</v>
      </c>
      <c r="I195" s="6" t="s">
        <v>334</v>
      </c>
      <c r="J195" s="6" t="s">
        <v>345</v>
      </c>
      <c r="K195" s="7" t="s">
        <v>336</v>
      </c>
      <c r="L195" s="6" t="s">
        <v>28</v>
      </c>
      <c r="M195" s="7" t="s">
        <v>29</v>
      </c>
      <c r="N195" s="6" t="s">
        <v>346</v>
      </c>
      <c r="O195" s="7" t="s">
        <v>58</v>
      </c>
      <c r="P195" s="6" t="s">
        <v>98</v>
      </c>
      <c r="Q195" s="6" t="s">
        <v>1320</v>
      </c>
      <c r="R195" s="7" t="s">
        <v>33</v>
      </c>
      <c r="S195" s="7" t="s">
        <v>34</v>
      </c>
      <c r="T195" s="7" t="s">
        <v>35</v>
      </c>
      <c r="V195" s="7" t="s">
        <v>37</v>
      </c>
      <c r="X195" s="7" t="str">
        <f t="shared" ca="1" si="30"/>
        <v xml:space="preserve">48 thn, 5 bln </v>
      </c>
      <c r="Y195" s="7" t="str">
        <f t="shared" si="31"/>
        <v>47 thn</v>
      </c>
      <c r="Z195" s="13">
        <v>60</v>
      </c>
      <c r="AA195" s="14">
        <f t="shared" si="32"/>
        <v>48274</v>
      </c>
      <c r="AB195" s="6" t="s">
        <v>1321</v>
      </c>
      <c r="AC195" s="6" t="s">
        <v>1322</v>
      </c>
      <c r="AJ195" s="4" t="s">
        <v>1289</v>
      </c>
    </row>
    <row r="196" spans="1:36" ht="12.9" customHeight="1" x14ac:dyDescent="0.25">
      <c r="A196" s="4" t="s">
        <v>1323</v>
      </c>
      <c r="M196" s="7"/>
    </row>
    <row r="197" spans="1:36" ht="12.9" customHeight="1" outlineLevel="1" x14ac:dyDescent="0.3">
      <c r="A197" s="9">
        <v>172</v>
      </c>
      <c r="C197" s="10" t="s">
        <v>1324</v>
      </c>
      <c r="D197" s="10" t="s">
        <v>41</v>
      </c>
      <c r="E197" s="7" t="s">
        <v>1325</v>
      </c>
      <c r="F197" s="10" t="s">
        <v>23</v>
      </c>
      <c r="G197" s="7" t="s">
        <v>24</v>
      </c>
      <c r="H197" s="15">
        <v>38261</v>
      </c>
      <c r="I197" s="10" t="s">
        <v>25</v>
      </c>
      <c r="J197" s="10" t="s">
        <v>95</v>
      </c>
      <c r="K197" s="14">
        <v>42957</v>
      </c>
      <c r="L197" s="10" t="s">
        <v>28</v>
      </c>
      <c r="M197" s="7" t="s">
        <v>29</v>
      </c>
      <c r="N197" s="10" t="s">
        <v>167</v>
      </c>
      <c r="O197" s="7" t="s">
        <v>130</v>
      </c>
      <c r="P197" s="10" t="s">
        <v>280</v>
      </c>
      <c r="Q197" s="7" t="s">
        <v>1326</v>
      </c>
      <c r="R197" s="7" t="s">
        <v>33</v>
      </c>
      <c r="S197" s="7" t="s">
        <v>34</v>
      </c>
      <c r="T197" s="7" t="s">
        <v>35</v>
      </c>
      <c r="U197" s="7" t="s">
        <v>1327</v>
      </c>
      <c r="V197" s="7" t="s">
        <v>37</v>
      </c>
      <c r="W197" s="7" t="s">
        <v>1328</v>
      </c>
      <c r="X197" s="7" t="str">
        <f t="shared" ref="X197:X204" ca="1" si="33">DATEDIF(Q197,NOW( ),"y") &amp; " thn, " &amp; DATEDIF(Q197,NOW( ),"ym") &amp; " bln "</f>
        <v xml:space="preserve">54 thn, 10 bln </v>
      </c>
      <c r="Y197" s="7" t="str">
        <f>DATEDIF(Q197,($Y$2),"y") &amp; " thn"</f>
        <v>54 thn</v>
      </c>
      <c r="Z197" s="13">
        <v>60</v>
      </c>
      <c r="AA197" s="14">
        <f>DATE(YEAR(Q197)+Z197,MONTH(Q197)+1,1)</f>
        <v>45931</v>
      </c>
      <c r="AB197" s="10" t="s">
        <v>1329</v>
      </c>
      <c r="AC197" s="7" t="s">
        <v>1330</v>
      </c>
      <c r="AJ197" s="4" t="s">
        <v>1323</v>
      </c>
    </row>
    <row r="198" spans="1:36" ht="12.9" customHeight="1" outlineLevel="1" x14ac:dyDescent="0.3">
      <c r="A198" s="9">
        <v>173</v>
      </c>
      <c r="C198" s="10" t="s">
        <v>1331</v>
      </c>
      <c r="D198" s="10" t="s">
        <v>1332</v>
      </c>
      <c r="E198" s="7" t="s">
        <v>1333</v>
      </c>
      <c r="F198" s="10" t="s">
        <v>276</v>
      </c>
      <c r="G198" s="7" t="s">
        <v>43</v>
      </c>
      <c r="H198" s="15">
        <v>42826</v>
      </c>
      <c r="I198" s="10" t="s">
        <v>277</v>
      </c>
      <c r="J198" s="10" t="s">
        <v>138</v>
      </c>
      <c r="K198" s="7" t="s">
        <v>201</v>
      </c>
      <c r="L198" s="10" t="s">
        <v>28</v>
      </c>
      <c r="M198" s="7" t="s">
        <v>29</v>
      </c>
      <c r="N198" s="10" t="s">
        <v>68</v>
      </c>
      <c r="O198" s="7" t="s">
        <v>318</v>
      </c>
      <c r="P198" s="10" t="s">
        <v>59</v>
      </c>
      <c r="Q198" s="7" t="s">
        <v>1334</v>
      </c>
      <c r="R198" s="7" t="s">
        <v>50</v>
      </c>
      <c r="S198" s="7" t="s">
        <v>34</v>
      </c>
      <c r="T198" s="7" t="s">
        <v>35</v>
      </c>
      <c r="U198" s="7" t="s">
        <v>1335</v>
      </c>
      <c r="V198" s="7" t="s">
        <v>37</v>
      </c>
      <c r="X198" s="7" t="str">
        <f t="shared" ca="1" si="33"/>
        <v xml:space="preserve">37 thn, 6 bln </v>
      </c>
      <c r="Y198" s="7" t="str">
        <f t="shared" ref="Y198:Y204" si="34">DATEDIF(Q198,($Y$2),"y") &amp; " thn"</f>
        <v>36 thn</v>
      </c>
      <c r="Z198" s="13">
        <v>60</v>
      </c>
      <c r="AA198" s="14">
        <f t="shared" ref="AA198:AA204" si="35">DATE(YEAR(Q198)+Z198,MONTH(Q198)+1,1)</f>
        <v>52263</v>
      </c>
      <c r="AB198" s="10" t="s">
        <v>1336</v>
      </c>
      <c r="AC198" s="7" t="s">
        <v>1337</v>
      </c>
      <c r="AJ198" s="4" t="s">
        <v>1323</v>
      </c>
    </row>
    <row r="199" spans="1:36" ht="12.9" customHeight="1" outlineLevel="1" x14ac:dyDescent="0.3">
      <c r="A199" s="9">
        <v>174</v>
      </c>
      <c r="C199" s="10" t="s">
        <v>1338</v>
      </c>
      <c r="D199" s="10" t="s">
        <v>512</v>
      </c>
      <c r="E199" s="7" t="s">
        <v>1339</v>
      </c>
      <c r="F199" s="10" t="s">
        <v>78</v>
      </c>
      <c r="G199" s="7" t="s">
        <v>79</v>
      </c>
      <c r="H199" s="14">
        <v>43374</v>
      </c>
      <c r="I199" s="10" t="s">
        <v>80</v>
      </c>
      <c r="J199" s="10" t="s">
        <v>226</v>
      </c>
      <c r="K199" s="12"/>
      <c r="L199" s="10" t="s">
        <v>28</v>
      </c>
      <c r="M199" s="7" t="s">
        <v>29</v>
      </c>
      <c r="N199" s="10" t="s">
        <v>1340</v>
      </c>
      <c r="O199" s="7" t="s">
        <v>393</v>
      </c>
      <c r="P199" s="10" t="s">
        <v>1341</v>
      </c>
      <c r="Q199" s="7" t="s">
        <v>1342</v>
      </c>
      <c r="R199" s="7" t="s">
        <v>50</v>
      </c>
      <c r="S199" s="7" t="s">
        <v>34</v>
      </c>
      <c r="T199" s="7" t="s">
        <v>35</v>
      </c>
      <c r="U199" s="7" t="s">
        <v>1343</v>
      </c>
      <c r="V199" s="7" t="s">
        <v>37</v>
      </c>
      <c r="X199" s="7" t="str">
        <f t="shared" ca="1" si="33"/>
        <v xml:space="preserve">48 thn, 0 bln </v>
      </c>
      <c r="Y199" s="7" t="str">
        <f t="shared" si="34"/>
        <v>47 thn</v>
      </c>
      <c r="Z199" s="13">
        <v>60</v>
      </c>
      <c r="AA199" s="14">
        <f t="shared" si="35"/>
        <v>48427</v>
      </c>
      <c r="AB199" s="10" t="s">
        <v>637</v>
      </c>
      <c r="AJ199" s="4" t="s">
        <v>1323</v>
      </c>
    </row>
    <row r="200" spans="1:36" ht="12.9" customHeight="1" outlineLevel="1" x14ac:dyDescent="0.3">
      <c r="A200" s="9">
        <v>175</v>
      </c>
      <c r="C200" s="10" t="s">
        <v>1344</v>
      </c>
      <c r="D200" s="10" t="s">
        <v>41</v>
      </c>
      <c r="E200" s="7" t="s">
        <v>1345</v>
      </c>
      <c r="F200" s="10" t="s">
        <v>276</v>
      </c>
      <c r="G200" s="7" t="s">
        <v>43</v>
      </c>
      <c r="H200" s="14">
        <v>43374</v>
      </c>
      <c r="I200" s="10" t="s">
        <v>277</v>
      </c>
      <c r="J200" s="10" t="s">
        <v>1154</v>
      </c>
      <c r="K200" s="7" t="s">
        <v>999</v>
      </c>
      <c r="L200" s="10" t="s">
        <v>28</v>
      </c>
      <c r="M200" s="7" t="s">
        <v>29</v>
      </c>
      <c r="N200" s="10" t="s">
        <v>57</v>
      </c>
      <c r="O200" s="7" t="s">
        <v>47</v>
      </c>
      <c r="P200" s="10" t="s">
        <v>1346</v>
      </c>
      <c r="Q200" s="7" t="s">
        <v>1347</v>
      </c>
      <c r="R200" s="7" t="s">
        <v>50</v>
      </c>
      <c r="S200" s="7" t="s">
        <v>34</v>
      </c>
      <c r="T200" s="7" t="s">
        <v>35</v>
      </c>
      <c r="V200" s="7" t="s">
        <v>37</v>
      </c>
      <c r="X200" s="7" t="str">
        <f t="shared" ca="1" si="33"/>
        <v xml:space="preserve">37 thn, 3 bln </v>
      </c>
      <c r="Y200" s="7" t="str">
        <f t="shared" si="34"/>
        <v>36 thn</v>
      </c>
      <c r="Z200" s="13">
        <v>60</v>
      </c>
      <c r="AA200" s="14">
        <f t="shared" si="35"/>
        <v>52352</v>
      </c>
      <c r="AB200" s="10" t="s">
        <v>1348</v>
      </c>
      <c r="AC200" s="7" t="s">
        <v>1349</v>
      </c>
      <c r="AJ200" s="4" t="s">
        <v>1323</v>
      </c>
    </row>
    <row r="201" spans="1:36" ht="12.9" customHeight="1" outlineLevel="1" x14ac:dyDescent="0.3">
      <c r="A201" s="9">
        <v>176</v>
      </c>
      <c r="C201" s="10" t="s">
        <v>1350</v>
      </c>
      <c r="D201" s="10" t="s">
        <v>145</v>
      </c>
      <c r="E201" s="7" t="s">
        <v>1351</v>
      </c>
      <c r="F201" s="10" t="s">
        <v>276</v>
      </c>
      <c r="G201" s="7" t="s">
        <v>43</v>
      </c>
      <c r="H201" s="14">
        <v>43374</v>
      </c>
      <c r="I201" s="10" t="s">
        <v>277</v>
      </c>
      <c r="J201" s="10" t="s">
        <v>269</v>
      </c>
      <c r="K201" s="12" t="s">
        <v>1037</v>
      </c>
      <c r="L201" s="10" t="s">
        <v>28</v>
      </c>
      <c r="M201" s="7" t="s">
        <v>29</v>
      </c>
      <c r="N201" s="10" t="s">
        <v>1352</v>
      </c>
      <c r="O201" s="7" t="s">
        <v>325</v>
      </c>
      <c r="P201" s="10" t="s">
        <v>460</v>
      </c>
      <c r="Q201" s="7" t="s">
        <v>1353</v>
      </c>
      <c r="R201" s="7" t="s">
        <v>50</v>
      </c>
      <c r="S201" s="7" t="s">
        <v>34</v>
      </c>
      <c r="T201" s="7" t="s">
        <v>35</v>
      </c>
      <c r="V201" s="7" t="s">
        <v>37</v>
      </c>
      <c r="X201" s="7" t="str">
        <f t="shared" ca="1" si="33"/>
        <v xml:space="preserve">34 thn, 8 bln </v>
      </c>
      <c r="Y201" s="7" t="str">
        <f t="shared" si="34"/>
        <v>33 thn</v>
      </c>
      <c r="Z201" s="13">
        <v>60</v>
      </c>
      <c r="AA201" s="14">
        <f t="shared" si="35"/>
        <v>53297</v>
      </c>
      <c r="AB201" s="10" t="s">
        <v>1354</v>
      </c>
      <c r="AC201" s="7" t="s">
        <v>1355</v>
      </c>
      <c r="AJ201" s="4" t="s">
        <v>1323</v>
      </c>
    </row>
    <row r="202" spans="1:36" ht="12.9" customHeight="1" outlineLevel="1" x14ac:dyDescent="0.3">
      <c r="A202" s="9">
        <v>177</v>
      </c>
      <c r="C202" s="10" t="s">
        <v>1356</v>
      </c>
      <c r="D202" s="10" t="s">
        <v>41</v>
      </c>
      <c r="E202" s="7" t="s">
        <v>1357</v>
      </c>
      <c r="F202" s="10" t="s">
        <v>276</v>
      </c>
      <c r="G202" s="7" t="s">
        <v>43</v>
      </c>
      <c r="H202" s="14">
        <v>43374</v>
      </c>
      <c r="I202" s="10" t="s">
        <v>277</v>
      </c>
      <c r="J202" s="10" t="s">
        <v>1358</v>
      </c>
      <c r="K202" s="8">
        <v>42826</v>
      </c>
      <c r="L202" s="10" t="s">
        <v>28</v>
      </c>
      <c r="M202" s="7" t="s">
        <v>29</v>
      </c>
      <c r="N202" s="10" t="s">
        <v>57</v>
      </c>
      <c r="O202" s="7" t="s">
        <v>1010</v>
      </c>
      <c r="P202" s="10" t="s">
        <v>1181</v>
      </c>
      <c r="Q202" s="7" t="s">
        <v>1359</v>
      </c>
      <c r="R202" s="7" t="s">
        <v>50</v>
      </c>
      <c r="S202" s="7" t="s">
        <v>34</v>
      </c>
      <c r="T202" s="7" t="s">
        <v>35</v>
      </c>
      <c r="V202" s="7" t="s">
        <v>37</v>
      </c>
      <c r="X202" s="7" t="str">
        <f t="shared" ca="1" si="33"/>
        <v xml:space="preserve">34 thn, 1 bln </v>
      </c>
      <c r="Y202" s="7" t="str">
        <f>DATEDIF(Q202,($Y$2),"y") &amp; " thn"</f>
        <v>33 thn</v>
      </c>
      <c r="Z202" s="13">
        <v>60</v>
      </c>
      <c r="AA202" s="14">
        <f>DATE(YEAR(Q202)+Z202,MONTH(Q202)+1,1)</f>
        <v>53509</v>
      </c>
      <c r="AB202" s="10" t="s">
        <v>1360</v>
      </c>
      <c r="AC202" s="7" t="s">
        <v>1361</v>
      </c>
      <c r="AJ202" s="4" t="s">
        <v>1323</v>
      </c>
    </row>
    <row r="203" spans="1:36" ht="12.75" customHeight="1" outlineLevel="1" x14ac:dyDescent="0.3">
      <c r="A203" s="9">
        <v>178</v>
      </c>
      <c r="C203" s="10" t="s">
        <v>1362</v>
      </c>
      <c r="D203" s="10" t="s">
        <v>41</v>
      </c>
      <c r="E203" s="7" t="s">
        <v>1363</v>
      </c>
      <c r="F203" s="10" t="s">
        <v>276</v>
      </c>
      <c r="G203" s="7" t="s">
        <v>43</v>
      </c>
      <c r="H203" s="8">
        <v>43374</v>
      </c>
      <c r="I203" s="10" t="s">
        <v>334</v>
      </c>
      <c r="J203" s="10" t="s">
        <v>1008</v>
      </c>
      <c r="K203" s="8">
        <v>43101</v>
      </c>
      <c r="L203" s="10" t="s">
        <v>28</v>
      </c>
      <c r="M203" s="7" t="s">
        <v>29</v>
      </c>
      <c r="N203" s="10" t="s">
        <v>118</v>
      </c>
      <c r="O203" s="7" t="s">
        <v>1010</v>
      </c>
      <c r="P203" s="10" t="s">
        <v>608</v>
      </c>
      <c r="Q203" s="7" t="s">
        <v>1364</v>
      </c>
      <c r="R203" s="7" t="s">
        <v>33</v>
      </c>
      <c r="S203" s="7" t="s">
        <v>34</v>
      </c>
      <c r="T203" s="7" t="s">
        <v>35</v>
      </c>
      <c r="V203" s="7" t="s">
        <v>37</v>
      </c>
      <c r="X203" s="7" t="str">
        <f t="shared" ca="1" si="33"/>
        <v xml:space="preserve">33 thn, 0 bln </v>
      </c>
      <c r="Y203" s="7" t="str">
        <f>DATEDIF(Q203,($Y$2),"y") &amp; " thn"</f>
        <v>32 thn</v>
      </c>
      <c r="Z203" s="13">
        <v>60</v>
      </c>
      <c r="AA203" s="14">
        <f>DATE(YEAR(Q203)+Z203,MONTH(Q203)+1,1)</f>
        <v>53905</v>
      </c>
      <c r="AB203" s="10" t="s">
        <v>1365</v>
      </c>
      <c r="AC203" s="7" t="s">
        <v>1366</v>
      </c>
      <c r="AH203" s="8">
        <v>43101</v>
      </c>
      <c r="AJ203" s="4" t="s">
        <v>1323</v>
      </c>
    </row>
    <row r="204" spans="1:36" ht="12.9" customHeight="1" outlineLevel="1" x14ac:dyDescent="0.3">
      <c r="A204" s="9">
        <v>179</v>
      </c>
      <c r="B204" s="6"/>
      <c r="C204" s="6" t="s">
        <v>1367</v>
      </c>
      <c r="D204" s="6" t="s">
        <v>21</v>
      </c>
      <c r="E204" s="7" t="s">
        <v>1368</v>
      </c>
      <c r="F204" s="6" t="s">
        <v>332</v>
      </c>
      <c r="G204" s="19" t="s">
        <v>333</v>
      </c>
      <c r="H204" s="20">
        <v>43556</v>
      </c>
      <c r="I204" s="6" t="s">
        <v>334</v>
      </c>
      <c r="J204" s="6" t="s">
        <v>1369</v>
      </c>
      <c r="K204" s="7" t="s">
        <v>336</v>
      </c>
      <c r="L204" s="6" t="s">
        <v>28</v>
      </c>
      <c r="M204" s="7" t="s">
        <v>29</v>
      </c>
      <c r="N204" s="6" t="s">
        <v>1370</v>
      </c>
      <c r="O204" s="7" t="s">
        <v>1371</v>
      </c>
      <c r="P204" s="6" t="s">
        <v>59</v>
      </c>
      <c r="Q204" s="6" t="s">
        <v>1372</v>
      </c>
      <c r="R204" s="7" t="s">
        <v>33</v>
      </c>
      <c r="S204" s="7" t="s">
        <v>34</v>
      </c>
      <c r="T204" s="7" t="s">
        <v>35</v>
      </c>
      <c r="V204" s="7" t="s">
        <v>37</v>
      </c>
      <c r="X204" s="7" t="str">
        <f t="shared" ca="1" si="33"/>
        <v xml:space="preserve">49 thn, 4 bln </v>
      </c>
      <c r="Y204" s="7" t="str">
        <f t="shared" si="34"/>
        <v>48 thn</v>
      </c>
      <c r="Z204" s="13">
        <v>60</v>
      </c>
      <c r="AA204" s="14">
        <f t="shared" si="35"/>
        <v>47939</v>
      </c>
      <c r="AB204" s="6" t="s">
        <v>1373</v>
      </c>
      <c r="AC204" s="6" t="s">
        <v>1374</v>
      </c>
      <c r="AJ204" s="4" t="s">
        <v>1323</v>
      </c>
    </row>
    <row r="205" spans="1:36" ht="12.9" customHeight="1" x14ac:dyDescent="0.25">
      <c r="A205" s="4" t="s">
        <v>1375</v>
      </c>
      <c r="M205" s="7"/>
    </row>
    <row r="206" spans="1:36" ht="12.9" customHeight="1" outlineLevel="1" x14ac:dyDescent="0.3">
      <c r="A206" s="9">
        <v>180</v>
      </c>
      <c r="C206" s="10" t="s">
        <v>1219</v>
      </c>
      <c r="D206" s="10" t="s">
        <v>41</v>
      </c>
      <c r="E206" s="7" t="s">
        <v>1376</v>
      </c>
      <c r="F206" s="10" t="s">
        <v>92</v>
      </c>
      <c r="G206" s="7" t="s">
        <v>93</v>
      </c>
      <c r="H206" s="14">
        <v>41913</v>
      </c>
      <c r="I206" s="10" t="s">
        <v>94</v>
      </c>
      <c r="J206" s="10" t="s">
        <v>95</v>
      </c>
      <c r="K206" s="8">
        <v>42957</v>
      </c>
      <c r="L206" s="10" t="s">
        <v>28</v>
      </c>
      <c r="M206" s="7" t="s">
        <v>29</v>
      </c>
      <c r="N206" s="10" t="s">
        <v>68</v>
      </c>
      <c r="O206" s="7" t="s">
        <v>192</v>
      </c>
      <c r="P206" s="10" t="s">
        <v>98</v>
      </c>
      <c r="Q206" s="7" t="s">
        <v>1377</v>
      </c>
      <c r="R206" s="7" t="s">
        <v>33</v>
      </c>
      <c r="S206" s="7" t="s">
        <v>34</v>
      </c>
      <c r="T206" s="7" t="s">
        <v>35</v>
      </c>
      <c r="U206" s="7" t="s">
        <v>1378</v>
      </c>
      <c r="V206" s="7" t="s">
        <v>37</v>
      </c>
      <c r="W206" s="7" t="s">
        <v>1379</v>
      </c>
      <c r="X206" s="7" t="str">
        <f t="shared" ref="X206:X213" ca="1" si="36">DATEDIF(Q206,NOW( ),"y") &amp; " thn, " &amp; DATEDIF(Q206,NOW( ),"ym") &amp; " bln "</f>
        <v xml:space="preserve">52 thn, 6 bln </v>
      </c>
      <c r="Y206" s="7" t="str">
        <f>DATEDIF(Q206,($Y$2),"y") &amp; " thn"</f>
        <v>51 thn</v>
      </c>
      <c r="Z206" s="13">
        <v>60</v>
      </c>
      <c r="AA206" s="14">
        <f>DATE(YEAR(Q206)+Z206,MONTH(Q206)+1,1)</f>
        <v>46784</v>
      </c>
      <c r="AB206" s="10" t="s">
        <v>1380</v>
      </c>
      <c r="AC206" s="7" t="s">
        <v>1381</v>
      </c>
      <c r="AJ206" s="4" t="s">
        <v>1375</v>
      </c>
    </row>
    <row r="207" spans="1:36" ht="12.9" customHeight="1" outlineLevel="1" x14ac:dyDescent="0.3">
      <c r="A207" s="9">
        <v>181</v>
      </c>
      <c r="C207" s="10" t="s">
        <v>1382</v>
      </c>
      <c r="D207" s="10" t="s">
        <v>41</v>
      </c>
      <c r="E207" s="7" t="s">
        <v>1383</v>
      </c>
      <c r="F207" s="10" t="s">
        <v>292</v>
      </c>
      <c r="G207" s="19" t="s">
        <v>79</v>
      </c>
      <c r="H207" s="20">
        <v>43556</v>
      </c>
      <c r="I207" s="10" t="s">
        <v>80</v>
      </c>
      <c r="J207" s="10" t="s">
        <v>226</v>
      </c>
      <c r="L207" s="10" t="s">
        <v>28</v>
      </c>
      <c r="M207" s="7" t="s">
        <v>29</v>
      </c>
      <c r="N207" s="10" t="s">
        <v>1384</v>
      </c>
      <c r="O207" s="7" t="s">
        <v>368</v>
      </c>
      <c r="P207" s="10" t="s">
        <v>1385</v>
      </c>
      <c r="Q207" s="7" t="s">
        <v>1386</v>
      </c>
      <c r="R207" s="7" t="s">
        <v>50</v>
      </c>
      <c r="S207" s="7" t="s">
        <v>34</v>
      </c>
      <c r="U207" s="7" t="s">
        <v>1387</v>
      </c>
      <c r="V207" s="7" t="s">
        <v>37</v>
      </c>
      <c r="W207" s="7" t="s">
        <v>1388</v>
      </c>
      <c r="X207" s="7" t="str">
        <f t="shared" ca="1" si="36"/>
        <v xml:space="preserve">47 thn, 10 bln </v>
      </c>
      <c r="Y207" s="7" t="str">
        <f t="shared" ref="Y207:Y213" si="37">DATEDIF(Q207,($Y$2),"y") &amp; " thn"</f>
        <v>47 thn</v>
      </c>
      <c r="Z207" s="13">
        <v>60</v>
      </c>
      <c r="AA207" s="14">
        <f t="shared" ref="AA207:AA213" si="38">DATE(YEAR(Q207)+Z207,MONTH(Q207)+1,1)</f>
        <v>48488</v>
      </c>
      <c r="AB207" s="10" t="s">
        <v>1389</v>
      </c>
      <c r="AC207" s="7" t="s">
        <v>1390</v>
      </c>
      <c r="AJ207" s="4" t="s">
        <v>1375</v>
      </c>
    </row>
    <row r="208" spans="1:36" ht="12.9" customHeight="1" outlineLevel="1" x14ac:dyDescent="0.3">
      <c r="A208" s="9">
        <v>182</v>
      </c>
      <c r="C208" s="10" t="s">
        <v>1391</v>
      </c>
      <c r="D208" s="10" t="s">
        <v>41</v>
      </c>
      <c r="E208" s="7" t="s">
        <v>1392</v>
      </c>
      <c r="F208" s="10" t="s">
        <v>78</v>
      </c>
      <c r="G208" s="7" t="s">
        <v>79</v>
      </c>
      <c r="H208" s="14">
        <v>43374</v>
      </c>
      <c r="I208" s="10" t="s">
        <v>80</v>
      </c>
      <c r="J208" s="10" t="s">
        <v>165</v>
      </c>
      <c r="K208" s="8">
        <v>42128</v>
      </c>
      <c r="L208" s="10" t="s">
        <v>28</v>
      </c>
      <c r="M208" s="7" t="s">
        <v>29</v>
      </c>
      <c r="N208" s="10" t="s">
        <v>167</v>
      </c>
      <c r="O208" s="7" t="s">
        <v>97</v>
      </c>
      <c r="P208" s="10" t="s">
        <v>1191</v>
      </c>
      <c r="Q208" s="7" t="s">
        <v>1393</v>
      </c>
      <c r="R208" s="7" t="s">
        <v>50</v>
      </c>
      <c r="S208" s="7" t="s">
        <v>803</v>
      </c>
      <c r="T208" s="7" t="s">
        <v>311</v>
      </c>
      <c r="U208" s="7" t="s">
        <v>1394</v>
      </c>
      <c r="V208" s="7" t="s">
        <v>37</v>
      </c>
      <c r="X208" s="7" t="str">
        <f t="shared" ca="1" si="36"/>
        <v xml:space="preserve">37 thn, 4 bln </v>
      </c>
      <c r="Y208" s="7" t="str">
        <f t="shared" si="37"/>
        <v>36 thn</v>
      </c>
      <c r="Z208" s="13">
        <v>60</v>
      </c>
      <c r="AA208" s="14">
        <f t="shared" si="38"/>
        <v>52322</v>
      </c>
      <c r="AB208" s="10" t="s">
        <v>1395</v>
      </c>
      <c r="AC208" s="7" t="s">
        <v>1396</v>
      </c>
      <c r="AJ208" s="4" t="s">
        <v>1375</v>
      </c>
    </row>
    <row r="209" spans="1:36" ht="12.9" customHeight="1" outlineLevel="1" x14ac:dyDescent="0.3">
      <c r="A209" s="9">
        <v>183</v>
      </c>
      <c r="C209" s="10" t="s">
        <v>1397</v>
      </c>
      <c r="D209" s="10" t="s">
        <v>41</v>
      </c>
      <c r="E209" s="7" t="s">
        <v>1398</v>
      </c>
      <c r="F209" s="10" t="s">
        <v>276</v>
      </c>
      <c r="G209" s="19" t="s">
        <v>43</v>
      </c>
      <c r="H209" s="20">
        <v>43556</v>
      </c>
      <c r="I209" s="10" t="s">
        <v>277</v>
      </c>
      <c r="J209" s="10" t="s">
        <v>631</v>
      </c>
      <c r="K209" s="7" t="s">
        <v>999</v>
      </c>
      <c r="L209" s="10" t="s">
        <v>28</v>
      </c>
      <c r="M209" s="7" t="s">
        <v>29</v>
      </c>
      <c r="N209" s="10" t="s">
        <v>191</v>
      </c>
      <c r="O209" s="7" t="s">
        <v>47</v>
      </c>
      <c r="P209" s="10" t="s">
        <v>1303</v>
      </c>
      <c r="Q209" s="7" t="s">
        <v>1399</v>
      </c>
      <c r="R209" s="7" t="s">
        <v>50</v>
      </c>
      <c r="S209" s="7" t="s">
        <v>803</v>
      </c>
      <c r="T209" s="7" t="s">
        <v>311</v>
      </c>
      <c r="V209" s="7" t="s">
        <v>37</v>
      </c>
      <c r="X209" s="7" t="str">
        <f t="shared" ca="1" si="36"/>
        <v xml:space="preserve">37 thn, 10 bln </v>
      </c>
      <c r="Y209" s="7" t="str">
        <f t="shared" si="37"/>
        <v>37 thn</v>
      </c>
      <c r="Z209" s="13">
        <v>60</v>
      </c>
      <c r="AA209" s="14">
        <f t="shared" si="38"/>
        <v>52140</v>
      </c>
      <c r="AB209" s="10" t="s">
        <v>1400</v>
      </c>
      <c r="AC209" s="7" t="s">
        <v>1401</v>
      </c>
      <c r="AJ209" s="4" t="s">
        <v>1375</v>
      </c>
    </row>
    <row r="210" spans="1:36" ht="12.9" customHeight="1" outlineLevel="1" x14ac:dyDescent="0.3">
      <c r="A210" s="9">
        <v>184</v>
      </c>
      <c r="C210" s="10" t="s">
        <v>1402</v>
      </c>
      <c r="D210" s="10" t="s">
        <v>41</v>
      </c>
      <c r="E210" s="7" t="s">
        <v>1403</v>
      </c>
      <c r="F210" s="10" t="s">
        <v>514</v>
      </c>
      <c r="G210" s="7" t="s">
        <v>333</v>
      </c>
      <c r="H210" s="8">
        <v>42278</v>
      </c>
      <c r="I210" s="10" t="s">
        <v>344</v>
      </c>
      <c r="J210" s="10" t="s">
        <v>1154</v>
      </c>
      <c r="K210" s="12" t="s">
        <v>1404</v>
      </c>
      <c r="L210" s="10" t="s">
        <v>28</v>
      </c>
      <c r="M210" s="7" t="s">
        <v>29</v>
      </c>
      <c r="N210" s="10" t="s">
        <v>57</v>
      </c>
      <c r="O210" s="7">
        <v>2008</v>
      </c>
      <c r="P210" s="10" t="s">
        <v>98</v>
      </c>
      <c r="Q210" s="12" t="s">
        <v>1405</v>
      </c>
      <c r="R210" s="7" t="s">
        <v>50</v>
      </c>
      <c r="V210" s="7" t="s">
        <v>37</v>
      </c>
      <c r="X210" s="7" t="str">
        <f t="shared" ca="1" si="36"/>
        <v xml:space="preserve">34 thn, 11 bln </v>
      </c>
      <c r="Y210" s="7" t="str">
        <f t="shared" si="37"/>
        <v>34 thn</v>
      </c>
      <c r="Z210" s="13">
        <v>60</v>
      </c>
      <c r="AA210" s="14">
        <f>DATE(YEAR(Q210)+Z210,MONTH(Q210)+1,1)</f>
        <v>53206</v>
      </c>
      <c r="AB210" s="10"/>
      <c r="AJ210" s="4" t="s">
        <v>1375</v>
      </c>
    </row>
    <row r="211" spans="1:36" ht="12.9" customHeight="1" outlineLevel="1" x14ac:dyDescent="0.3">
      <c r="A211" s="9">
        <v>185</v>
      </c>
      <c r="C211" s="10" t="s">
        <v>1406</v>
      </c>
      <c r="D211" s="10" t="s">
        <v>145</v>
      </c>
      <c r="E211" s="7" t="s">
        <v>1407</v>
      </c>
      <c r="F211" s="10" t="s">
        <v>78</v>
      </c>
      <c r="G211" s="7" t="s">
        <v>79</v>
      </c>
      <c r="H211" s="14">
        <v>43739</v>
      </c>
      <c r="I211" s="10" t="s">
        <v>80</v>
      </c>
      <c r="J211" s="10" t="s">
        <v>1408</v>
      </c>
      <c r="K211" s="8">
        <v>42186</v>
      </c>
      <c r="L211" s="10" t="s">
        <v>28</v>
      </c>
      <c r="M211" s="7" t="s">
        <v>29</v>
      </c>
      <c r="N211" s="10" t="s">
        <v>1409</v>
      </c>
      <c r="O211" s="7" t="s">
        <v>325</v>
      </c>
      <c r="P211" s="10" t="s">
        <v>1410</v>
      </c>
      <c r="Q211" s="7" t="s">
        <v>1411</v>
      </c>
      <c r="R211" s="7" t="s">
        <v>50</v>
      </c>
      <c r="S211" s="7" t="s">
        <v>34</v>
      </c>
      <c r="T211" s="7" t="s">
        <v>35</v>
      </c>
      <c r="V211" s="7" t="s">
        <v>37</v>
      </c>
      <c r="X211" s="7" t="str">
        <f t="shared" ca="1" si="36"/>
        <v xml:space="preserve">34 thn, 11 bln </v>
      </c>
      <c r="Y211" s="7" t="str">
        <f t="shared" si="37"/>
        <v>34 thn</v>
      </c>
      <c r="Z211" s="13">
        <v>60</v>
      </c>
      <c r="AA211" s="14">
        <f>DATE(YEAR(Q211)+Z211,MONTH(Q211)+1,1)</f>
        <v>53206</v>
      </c>
      <c r="AB211" s="10" t="s">
        <v>1412</v>
      </c>
      <c r="AC211" s="7" t="s">
        <v>1413</v>
      </c>
      <c r="AJ211" s="4" t="s">
        <v>1375</v>
      </c>
    </row>
    <row r="212" spans="1:36" ht="12.9" customHeight="1" outlineLevel="1" x14ac:dyDescent="0.3">
      <c r="A212" s="9">
        <v>186</v>
      </c>
      <c r="C212" s="10" t="s">
        <v>1414</v>
      </c>
      <c r="D212" s="10" t="s">
        <v>145</v>
      </c>
      <c r="E212" s="7" t="s">
        <v>1415</v>
      </c>
      <c r="F212" s="10" t="s">
        <v>514</v>
      </c>
      <c r="G212" s="7" t="s">
        <v>333</v>
      </c>
      <c r="H212" s="11">
        <v>41365</v>
      </c>
      <c r="I212" s="10" t="s">
        <v>334</v>
      </c>
      <c r="J212" s="10" t="s">
        <v>269</v>
      </c>
      <c r="K212" s="8">
        <v>42156</v>
      </c>
      <c r="L212" s="10" t="s">
        <v>28</v>
      </c>
      <c r="M212" s="7" t="s">
        <v>29</v>
      </c>
      <c r="N212" s="10" t="s">
        <v>83</v>
      </c>
      <c r="O212" s="7" t="s">
        <v>325</v>
      </c>
      <c r="P212" s="10" t="s">
        <v>1416</v>
      </c>
      <c r="Q212" s="7" t="s">
        <v>1417</v>
      </c>
      <c r="R212" s="7" t="s">
        <v>50</v>
      </c>
      <c r="V212" s="7" t="s">
        <v>37</v>
      </c>
      <c r="X212" s="7" t="str">
        <f t="shared" ca="1" si="36"/>
        <v xml:space="preserve">35 thn, 4 bln </v>
      </c>
      <c r="Y212" s="7" t="str">
        <f t="shared" si="37"/>
        <v>34 thn</v>
      </c>
      <c r="Z212" s="13">
        <v>60</v>
      </c>
      <c r="AA212" s="14">
        <f t="shared" si="38"/>
        <v>53053</v>
      </c>
      <c r="AJ212" s="4" t="s">
        <v>1375</v>
      </c>
    </row>
    <row r="213" spans="1:36" ht="12.9" customHeight="1" outlineLevel="1" x14ac:dyDescent="0.3">
      <c r="A213" s="9">
        <v>187</v>
      </c>
      <c r="C213" s="10" t="s">
        <v>1418</v>
      </c>
      <c r="D213" s="10" t="s">
        <v>41</v>
      </c>
      <c r="E213" s="7" t="s">
        <v>1419</v>
      </c>
      <c r="F213" s="10" t="s">
        <v>514</v>
      </c>
      <c r="G213" s="7" t="s">
        <v>333</v>
      </c>
      <c r="H213" s="11">
        <v>43191</v>
      </c>
      <c r="I213" s="10" t="s">
        <v>334</v>
      </c>
      <c r="J213" s="10" t="s">
        <v>1420</v>
      </c>
      <c r="K213" s="8">
        <v>41791</v>
      </c>
      <c r="L213" s="10" t="s">
        <v>28</v>
      </c>
      <c r="M213" s="7" t="s">
        <v>29</v>
      </c>
      <c r="N213" s="10" t="s">
        <v>542</v>
      </c>
      <c r="O213" s="7">
        <v>2010</v>
      </c>
      <c r="P213" s="10" t="s">
        <v>1421</v>
      </c>
      <c r="Q213" s="8">
        <v>31796</v>
      </c>
      <c r="R213" s="7" t="s">
        <v>50</v>
      </c>
      <c r="S213" s="7" t="s">
        <v>34</v>
      </c>
      <c r="T213" s="7" t="s">
        <v>35</v>
      </c>
      <c r="V213" s="7" t="s">
        <v>37</v>
      </c>
      <c r="X213" s="7" t="str">
        <f t="shared" ca="1" si="36"/>
        <v xml:space="preserve">33 thn, 6 bln </v>
      </c>
      <c r="Y213" s="7" t="str">
        <f t="shared" si="37"/>
        <v>32 thn</v>
      </c>
      <c r="Z213" s="13">
        <v>60</v>
      </c>
      <c r="AA213" s="14">
        <f t="shared" si="38"/>
        <v>53724</v>
      </c>
      <c r="AB213" s="6" t="s">
        <v>1422</v>
      </c>
      <c r="AJ213" s="4" t="s">
        <v>1375</v>
      </c>
    </row>
    <row r="214" spans="1:36" ht="12.9" customHeight="1" outlineLevel="1" x14ac:dyDescent="0.3">
      <c r="C214" s="10"/>
      <c r="D214" s="10"/>
      <c r="F214" s="10"/>
      <c r="H214" s="8"/>
      <c r="I214" s="10"/>
      <c r="J214" s="10"/>
      <c r="K214" s="12"/>
      <c r="L214" s="10"/>
      <c r="M214" s="7"/>
      <c r="N214" s="10"/>
      <c r="P214" s="10"/>
      <c r="Q214" s="12"/>
      <c r="Z214" s="13"/>
      <c r="AA214" s="14"/>
      <c r="AB214" s="10"/>
      <c r="AJ214" s="4" t="s">
        <v>1375</v>
      </c>
    </row>
    <row r="215" spans="1:36" ht="12.9" customHeight="1" x14ac:dyDescent="0.25">
      <c r="A215" s="4" t="s">
        <v>1423</v>
      </c>
      <c r="M215" s="7"/>
    </row>
    <row r="216" spans="1:36" ht="12.9" customHeight="1" outlineLevel="1" x14ac:dyDescent="0.3">
      <c r="A216" s="9">
        <v>188</v>
      </c>
      <c r="B216" s="5" t="s">
        <v>673</v>
      </c>
      <c r="C216" s="10" t="s">
        <v>1424</v>
      </c>
      <c r="E216" s="7" t="s">
        <v>1425</v>
      </c>
      <c r="F216" s="10" t="s">
        <v>92</v>
      </c>
      <c r="G216" s="7" t="s">
        <v>93</v>
      </c>
      <c r="H216" s="8">
        <v>40087</v>
      </c>
      <c r="I216" s="10" t="s">
        <v>94</v>
      </c>
      <c r="J216" s="10" t="s">
        <v>95</v>
      </c>
      <c r="K216" s="8">
        <v>42104</v>
      </c>
      <c r="L216" s="10" t="s">
        <v>28</v>
      </c>
      <c r="M216" s="7" t="s">
        <v>29</v>
      </c>
      <c r="N216" s="10" t="s">
        <v>1426</v>
      </c>
      <c r="O216" s="7" t="s">
        <v>1427</v>
      </c>
      <c r="P216" s="10" t="s">
        <v>1428</v>
      </c>
      <c r="Q216" s="7" t="s">
        <v>1429</v>
      </c>
      <c r="R216" s="7" t="s">
        <v>50</v>
      </c>
      <c r="S216" s="7" t="s">
        <v>34</v>
      </c>
      <c r="T216" s="7" t="s">
        <v>35</v>
      </c>
      <c r="U216" s="7" t="s">
        <v>1430</v>
      </c>
      <c r="V216" s="7" t="s">
        <v>37</v>
      </c>
      <c r="W216" s="7" t="s">
        <v>1431</v>
      </c>
      <c r="X216" s="7" t="str">
        <f t="shared" ref="X216:X227" ca="1" si="39">DATEDIF(Q216,NOW( ),"y") &amp; " thn, " &amp; DATEDIF(Q216,NOW( ),"ym") &amp; " bln "</f>
        <v xml:space="preserve">58 thn, 2 bln </v>
      </c>
      <c r="Y216" s="7" t="str">
        <f t="shared" ref="Y216:Y226" si="40">DATEDIF(Q216,($Y$2),"y") &amp; " thn"</f>
        <v>57 thn</v>
      </c>
      <c r="Z216" s="13">
        <v>60</v>
      </c>
      <c r="AA216" s="14">
        <f>DATE(YEAR(Q216)+Z216,MONTH(Q216)+1,1)</f>
        <v>44713</v>
      </c>
      <c r="AB216" s="10" t="s">
        <v>1432</v>
      </c>
      <c r="AC216" s="7" t="s">
        <v>1433</v>
      </c>
      <c r="AJ216" s="4" t="s">
        <v>1423</v>
      </c>
    </row>
    <row r="217" spans="1:36" ht="12.9" customHeight="1" outlineLevel="1" x14ac:dyDescent="0.3">
      <c r="A217" s="9">
        <v>189</v>
      </c>
      <c r="C217" s="10" t="s">
        <v>1434</v>
      </c>
      <c r="D217" s="10" t="s">
        <v>41</v>
      </c>
      <c r="E217" s="7" t="s">
        <v>1435</v>
      </c>
      <c r="F217" s="10" t="s">
        <v>92</v>
      </c>
      <c r="G217" s="7" t="s">
        <v>93</v>
      </c>
      <c r="H217" s="8">
        <v>42644</v>
      </c>
      <c r="I217" s="10" t="s">
        <v>94</v>
      </c>
      <c r="J217" s="10" t="s">
        <v>138</v>
      </c>
      <c r="K217" s="7" t="s">
        <v>642</v>
      </c>
      <c r="L217" s="10" t="s">
        <v>28</v>
      </c>
      <c r="M217" s="7" t="s">
        <v>29</v>
      </c>
      <c r="N217" s="10" t="s">
        <v>68</v>
      </c>
      <c r="O217" s="7" t="s">
        <v>192</v>
      </c>
      <c r="P217" s="10" t="s">
        <v>59</v>
      </c>
      <c r="Q217" s="7" t="s">
        <v>1436</v>
      </c>
      <c r="R217" s="7" t="s">
        <v>50</v>
      </c>
      <c r="S217" s="7" t="s">
        <v>34</v>
      </c>
      <c r="T217" s="7" t="s">
        <v>35</v>
      </c>
      <c r="U217" s="7" t="s">
        <v>1437</v>
      </c>
      <c r="V217" s="7" t="s">
        <v>37</v>
      </c>
      <c r="W217" s="7" t="s">
        <v>1438</v>
      </c>
      <c r="X217" s="7" t="str">
        <f t="shared" ca="1" si="39"/>
        <v xml:space="preserve">59 thn, 11 bln </v>
      </c>
      <c r="Y217" s="7" t="str">
        <f t="shared" si="40"/>
        <v>59 thn</v>
      </c>
      <c r="Z217" s="13">
        <v>60</v>
      </c>
      <c r="AA217" s="14">
        <f>DATE(YEAR(Q217)+Z217,MONTH(Q217)+1,1)</f>
        <v>44075</v>
      </c>
      <c r="AB217" s="10" t="s">
        <v>1439</v>
      </c>
      <c r="AC217" s="7" t="s">
        <v>1440</v>
      </c>
      <c r="AJ217" s="4" t="s">
        <v>1423</v>
      </c>
    </row>
    <row r="218" spans="1:36" ht="12.9" customHeight="1" outlineLevel="1" x14ac:dyDescent="0.3">
      <c r="A218" s="9">
        <v>190</v>
      </c>
      <c r="B218" s="5" t="s">
        <v>673</v>
      </c>
      <c r="C218" s="10" t="s">
        <v>1441</v>
      </c>
      <c r="E218" s="7" t="s">
        <v>1442</v>
      </c>
      <c r="F218" s="10" t="s">
        <v>92</v>
      </c>
      <c r="G218" s="7" t="s">
        <v>93</v>
      </c>
      <c r="H218" s="8">
        <v>42278</v>
      </c>
      <c r="I218" s="10" t="s">
        <v>94</v>
      </c>
      <c r="J218" s="10" t="s">
        <v>226</v>
      </c>
      <c r="K218" s="8">
        <v>42675</v>
      </c>
      <c r="L218" s="10" t="s">
        <v>28</v>
      </c>
      <c r="M218" s="7" t="s">
        <v>29</v>
      </c>
      <c r="N218" s="10" t="s">
        <v>1443</v>
      </c>
      <c r="O218" s="7" t="s">
        <v>1444</v>
      </c>
      <c r="P218" s="10" t="s">
        <v>1445</v>
      </c>
      <c r="Q218" s="7" t="s">
        <v>1446</v>
      </c>
      <c r="R218" s="7" t="s">
        <v>50</v>
      </c>
      <c r="S218" s="7" t="s">
        <v>34</v>
      </c>
      <c r="T218" s="7" t="s">
        <v>35</v>
      </c>
      <c r="U218" s="7" t="s">
        <v>1447</v>
      </c>
      <c r="V218" s="7" t="s">
        <v>37</v>
      </c>
      <c r="W218" s="7" t="s">
        <v>1448</v>
      </c>
      <c r="X218" s="7" t="str">
        <f t="shared" ca="1" si="39"/>
        <v xml:space="preserve">60 thn, 0 bln </v>
      </c>
      <c r="Y218" s="7" t="str">
        <f t="shared" si="40"/>
        <v>59 thn</v>
      </c>
      <c r="Z218" s="13">
        <v>60</v>
      </c>
      <c r="AA218" s="14">
        <f>DATE(YEAR(Q218)+Z218,MONTH(Q218)+1,1)</f>
        <v>44044</v>
      </c>
      <c r="AB218" s="10" t="s">
        <v>1449</v>
      </c>
      <c r="AC218" s="7" t="s">
        <v>1450</v>
      </c>
      <c r="AJ218" s="4" t="s">
        <v>1423</v>
      </c>
    </row>
    <row r="219" spans="1:36" ht="12.9" customHeight="1" outlineLevel="1" x14ac:dyDescent="0.3">
      <c r="A219" s="9">
        <v>191</v>
      </c>
      <c r="C219" s="10" t="s">
        <v>1451</v>
      </c>
      <c r="D219" s="10" t="s">
        <v>41</v>
      </c>
      <c r="E219" s="7" t="s">
        <v>1452</v>
      </c>
      <c r="F219" s="10" t="s">
        <v>23</v>
      </c>
      <c r="G219" s="7" t="s">
        <v>24</v>
      </c>
      <c r="H219" s="15">
        <v>38808</v>
      </c>
      <c r="I219" s="10" t="s">
        <v>25</v>
      </c>
      <c r="J219" s="10" t="s">
        <v>165</v>
      </c>
      <c r="K219" s="7" t="s">
        <v>82</v>
      </c>
      <c r="L219" s="10" t="s">
        <v>28</v>
      </c>
      <c r="M219" s="7" t="s">
        <v>29</v>
      </c>
      <c r="N219" s="10" t="s">
        <v>167</v>
      </c>
      <c r="O219" s="7" t="s">
        <v>192</v>
      </c>
      <c r="P219" s="10" t="s">
        <v>460</v>
      </c>
      <c r="Q219" s="7" t="s">
        <v>1453</v>
      </c>
      <c r="R219" s="7" t="s">
        <v>33</v>
      </c>
      <c r="S219" s="7" t="s">
        <v>34</v>
      </c>
      <c r="T219" s="7" t="s">
        <v>35</v>
      </c>
      <c r="U219" s="7" t="s">
        <v>1454</v>
      </c>
      <c r="V219" s="7" t="s">
        <v>37</v>
      </c>
      <c r="W219" s="7" t="s">
        <v>1455</v>
      </c>
      <c r="X219" s="7" t="str">
        <f t="shared" ca="1" si="39"/>
        <v xml:space="preserve">58 thn, 5 bln </v>
      </c>
      <c r="Y219" s="7" t="str">
        <f t="shared" si="40"/>
        <v>57 thn</v>
      </c>
      <c r="Z219" s="13">
        <v>60</v>
      </c>
      <c r="AA219" s="14">
        <f t="shared" ref="AA219:AA227" si="41">DATE(YEAR(Q219)+Z219,MONTH(Q219)+1,1)</f>
        <v>44621</v>
      </c>
      <c r="AB219" s="10" t="s">
        <v>1456</v>
      </c>
      <c r="AC219" s="7" t="s">
        <v>1457</v>
      </c>
      <c r="AJ219" s="4" t="s">
        <v>1423</v>
      </c>
    </row>
    <row r="220" spans="1:36" ht="12.9" customHeight="1" outlineLevel="1" x14ac:dyDescent="0.3">
      <c r="A220" s="9">
        <v>192</v>
      </c>
      <c r="C220" s="10" t="s">
        <v>1458</v>
      </c>
      <c r="D220" s="10" t="s">
        <v>41</v>
      </c>
      <c r="E220" s="7" t="s">
        <v>1459</v>
      </c>
      <c r="F220" s="10" t="s">
        <v>23</v>
      </c>
      <c r="G220" s="7" t="s">
        <v>24</v>
      </c>
      <c r="H220" s="15">
        <v>38261</v>
      </c>
      <c r="I220" s="10" t="s">
        <v>25</v>
      </c>
      <c r="J220" s="10" t="s">
        <v>116</v>
      </c>
      <c r="K220" s="7" t="s">
        <v>403</v>
      </c>
      <c r="L220" s="10" t="s">
        <v>28</v>
      </c>
      <c r="M220" s="7" t="s">
        <v>29</v>
      </c>
      <c r="N220" s="10" t="s">
        <v>118</v>
      </c>
      <c r="O220" s="7" t="s">
        <v>108</v>
      </c>
      <c r="P220" s="10" t="s">
        <v>488</v>
      </c>
      <c r="Q220" s="7" t="s">
        <v>1460</v>
      </c>
      <c r="R220" s="7" t="s">
        <v>50</v>
      </c>
      <c r="S220" s="7" t="s">
        <v>34</v>
      </c>
      <c r="T220" s="7" t="s">
        <v>35</v>
      </c>
      <c r="U220" s="7" t="s">
        <v>1461</v>
      </c>
      <c r="V220" s="7" t="s">
        <v>37</v>
      </c>
      <c r="W220" s="7" t="s">
        <v>1462</v>
      </c>
      <c r="X220" s="7" t="str">
        <f t="shared" ca="1" si="39"/>
        <v xml:space="preserve">59 thn, 3 bln </v>
      </c>
      <c r="Y220" s="7" t="str">
        <f t="shared" si="40"/>
        <v>58 thn</v>
      </c>
      <c r="Z220" s="13">
        <v>60</v>
      </c>
      <c r="AA220" s="14">
        <f t="shared" si="41"/>
        <v>44317</v>
      </c>
      <c r="AB220" s="10" t="s">
        <v>1463</v>
      </c>
      <c r="AC220" s="7" t="s">
        <v>1464</v>
      </c>
      <c r="AJ220" s="4" t="s">
        <v>1423</v>
      </c>
    </row>
    <row r="221" spans="1:36" ht="12.9" customHeight="1" outlineLevel="1" x14ac:dyDescent="0.3">
      <c r="A221" s="9">
        <v>193</v>
      </c>
      <c r="C221" s="10" t="s">
        <v>1465</v>
      </c>
      <c r="D221" s="10" t="s">
        <v>401</v>
      </c>
      <c r="E221" s="7" t="s">
        <v>1466</v>
      </c>
      <c r="F221" s="10" t="s">
        <v>23</v>
      </c>
      <c r="G221" s="7" t="s">
        <v>24</v>
      </c>
      <c r="H221" s="15">
        <v>39356</v>
      </c>
      <c r="I221" s="10" t="s">
        <v>25</v>
      </c>
      <c r="J221" s="10" t="s">
        <v>116</v>
      </c>
      <c r="K221" s="7" t="s">
        <v>129</v>
      </c>
      <c r="L221" s="10" t="s">
        <v>28</v>
      </c>
      <c r="M221" s="7" t="s">
        <v>404</v>
      </c>
      <c r="N221" s="10" t="s">
        <v>118</v>
      </c>
      <c r="O221" s="7" t="s">
        <v>279</v>
      </c>
      <c r="P221" s="10" t="s">
        <v>98</v>
      </c>
      <c r="Q221" s="7" t="s">
        <v>1467</v>
      </c>
      <c r="R221" s="7" t="s">
        <v>50</v>
      </c>
      <c r="S221" s="7" t="s">
        <v>34</v>
      </c>
      <c r="T221" s="7" t="s">
        <v>35</v>
      </c>
      <c r="U221" s="7" t="s">
        <v>1468</v>
      </c>
      <c r="V221" s="7" t="s">
        <v>37</v>
      </c>
      <c r="W221" s="7" t="s">
        <v>1469</v>
      </c>
      <c r="X221" s="7" t="str">
        <f t="shared" ca="1" si="39"/>
        <v xml:space="preserve">59 thn, 1 bln </v>
      </c>
      <c r="Y221" s="7" t="str">
        <f t="shared" si="40"/>
        <v>58 thn</v>
      </c>
      <c r="Z221" s="13">
        <v>60</v>
      </c>
      <c r="AA221" s="14">
        <f t="shared" si="41"/>
        <v>44378</v>
      </c>
      <c r="AB221" s="10" t="s">
        <v>1470</v>
      </c>
      <c r="AJ221" s="4" t="s">
        <v>1423</v>
      </c>
    </row>
    <row r="222" spans="1:36" ht="12.9" customHeight="1" outlineLevel="1" x14ac:dyDescent="0.3">
      <c r="A222" s="9">
        <v>194</v>
      </c>
      <c r="C222" s="10" t="s">
        <v>1471</v>
      </c>
      <c r="D222" s="10" t="s">
        <v>41</v>
      </c>
      <c r="E222" s="7" t="s">
        <v>1472</v>
      </c>
      <c r="F222" s="10" t="s">
        <v>23</v>
      </c>
      <c r="G222" s="7" t="s">
        <v>24</v>
      </c>
      <c r="H222" s="14">
        <v>40087</v>
      </c>
      <c r="I222" s="10" t="s">
        <v>25</v>
      </c>
      <c r="J222" s="10" t="s">
        <v>189</v>
      </c>
      <c r="K222" s="7" t="s">
        <v>129</v>
      </c>
      <c r="L222" s="10" t="s">
        <v>28</v>
      </c>
      <c r="M222" s="7" t="s">
        <v>29</v>
      </c>
      <c r="N222" s="10" t="s">
        <v>191</v>
      </c>
      <c r="O222" s="7" t="s">
        <v>58</v>
      </c>
      <c r="P222" s="10" t="s">
        <v>88</v>
      </c>
      <c r="Q222" s="7" t="s">
        <v>1473</v>
      </c>
      <c r="R222" s="7" t="s">
        <v>33</v>
      </c>
      <c r="S222" s="7" t="s">
        <v>34</v>
      </c>
      <c r="T222" s="7" t="s">
        <v>35</v>
      </c>
      <c r="U222" s="7" t="s">
        <v>1474</v>
      </c>
      <c r="V222" s="7" t="s">
        <v>37</v>
      </c>
      <c r="W222" s="7" t="s">
        <v>1475</v>
      </c>
      <c r="X222" s="7" t="str">
        <f t="shared" ca="1" si="39"/>
        <v xml:space="preserve">49 thn, 10 bln </v>
      </c>
      <c r="Y222" s="7" t="str">
        <f t="shared" si="40"/>
        <v>49 thn</v>
      </c>
      <c r="Z222" s="13">
        <v>60</v>
      </c>
      <c r="AA222" s="14">
        <f t="shared" si="41"/>
        <v>47757</v>
      </c>
      <c r="AB222" s="10" t="s">
        <v>1476</v>
      </c>
      <c r="AC222" s="7" t="s">
        <v>1477</v>
      </c>
      <c r="AJ222" s="4" t="s">
        <v>1423</v>
      </c>
    </row>
    <row r="223" spans="1:36" ht="12.9" customHeight="1" outlineLevel="1" x14ac:dyDescent="0.3">
      <c r="A223" s="9">
        <v>195</v>
      </c>
      <c r="C223" s="10" t="s">
        <v>1478</v>
      </c>
      <c r="D223" s="10" t="s">
        <v>41</v>
      </c>
      <c r="E223" s="7" t="s">
        <v>1479</v>
      </c>
      <c r="F223" s="10" t="s">
        <v>23</v>
      </c>
      <c r="G223" s="7" t="s">
        <v>24</v>
      </c>
      <c r="H223" s="11">
        <v>40634</v>
      </c>
      <c r="I223" s="10" t="s">
        <v>25</v>
      </c>
      <c r="J223" s="10" t="s">
        <v>165</v>
      </c>
      <c r="K223" s="7" t="s">
        <v>129</v>
      </c>
      <c r="L223" s="10" t="s">
        <v>28</v>
      </c>
      <c r="M223" s="7" t="s">
        <v>29</v>
      </c>
      <c r="N223" s="10" t="s">
        <v>1480</v>
      </c>
      <c r="O223" s="7" t="s">
        <v>130</v>
      </c>
      <c r="P223" s="10" t="s">
        <v>88</v>
      </c>
      <c r="Q223" s="7" t="s">
        <v>1481</v>
      </c>
      <c r="R223" s="7" t="s">
        <v>50</v>
      </c>
      <c r="S223" s="7" t="s">
        <v>34</v>
      </c>
      <c r="T223" s="7" t="s">
        <v>35</v>
      </c>
      <c r="U223" s="7" t="s">
        <v>1482</v>
      </c>
      <c r="V223" s="7" t="s">
        <v>37</v>
      </c>
      <c r="W223" s="7" t="s">
        <v>1483</v>
      </c>
      <c r="X223" s="7" t="str">
        <f t="shared" ca="1" si="39"/>
        <v xml:space="preserve">51 thn, 7 bln </v>
      </c>
      <c r="Y223" s="7" t="str">
        <f t="shared" si="40"/>
        <v>50 thn</v>
      </c>
      <c r="Z223" s="13">
        <v>60</v>
      </c>
      <c r="AA223" s="14">
        <f t="shared" si="41"/>
        <v>47119</v>
      </c>
      <c r="AB223" s="10" t="s">
        <v>1484</v>
      </c>
      <c r="AJ223" s="4" t="s">
        <v>1423</v>
      </c>
    </row>
    <row r="224" spans="1:36" ht="12.9" customHeight="1" outlineLevel="1" x14ac:dyDescent="0.3">
      <c r="A224" s="9">
        <v>196</v>
      </c>
      <c r="C224" s="10" t="s">
        <v>1485</v>
      </c>
      <c r="D224" s="10" t="s">
        <v>41</v>
      </c>
      <c r="E224" s="7" t="s">
        <v>1486</v>
      </c>
      <c r="F224" s="10" t="s">
        <v>23</v>
      </c>
      <c r="G224" s="7" t="s">
        <v>24</v>
      </c>
      <c r="H224" s="11">
        <v>40817</v>
      </c>
      <c r="I224" s="10" t="s">
        <v>25</v>
      </c>
      <c r="J224" s="10" t="s">
        <v>138</v>
      </c>
      <c r="K224" s="7" t="s">
        <v>147</v>
      </c>
      <c r="L224" s="10" t="s">
        <v>28</v>
      </c>
      <c r="M224" s="7" t="s">
        <v>29</v>
      </c>
      <c r="N224" s="10" t="s">
        <v>68</v>
      </c>
      <c r="O224" s="7" t="s">
        <v>393</v>
      </c>
      <c r="P224" s="10" t="s">
        <v>88</v>
      </c>
      <c r="Q224" s="7" t="s">
        <v>1487</v>
      </c>
      <c r="R224" s="7" t="s">
        <v>50</v>
      </c>
      <c r="S224" s="7" t="s">
        <v>34</v>
      </c>
      <c r="T224" s="7" t="s">
        <v>35</v>
      </c>
      <c r="U224" s="7" t="s">
        <v>1488</v>
      </c>
      <c r="V224" s="7" t="s">
        <v>37</v>
      </c>
      <c r="W224" s="7" t="s">
        <v>1489</v>
      </c>
      <c r="X224" s="7" t="str">
        <f t="shared" ca="1" si="39"/>
        <v xml:space="preserve">45 thn, 6 bln </v>
      </c>
      <c r="Y224" s="7" t="str">
        <f t="shared" si="40"/>
        <v>44 thn</v>
      </c>
      <c r="Z224" s="13">
        <v>60</v>
      </c>
      <c r="AA224" s="14">
        <f t="shared" si="41"/>
        <v>49341</v>
      </c>
      <c r="AB224" s="10" t="s">
        <v>1490</v>
      </c>
      <c r="AC224" s="7" t="s">
        <v>1491</v>
      </c>
      <c r="AJ224" s="4" t="s">
        <v>1423</v>
      </c>
    </row>
    <row r="225" spans="1:36" ht="12.9" customHeight="1" outlineLevel="1" x14ac:dyDescent="0.3">
      <c r="A225" s="9">
        <v>197</v>
      </c>
      <c r="C225" s="10" t="s">
        <v>1492</v>
      </c>
      <c r="D225" s="10" t="s">
        <v>41</v>
      </c>
      <c r="E225" s="7" t="s">
        <v>1493</v>
      </c>
      <c r="F225" s="10" t="s">
        <v>23</v>
      </c>
      <c r="G225" s="7" t="s">
        <v>24</v>
      </c>
      <c r="H225" s="14">
        <v>41183</v>
      </c>
      <c r="I225" s="10" t="s">
        <v>25</v>
      </c>
      <c r="J225" s="10" t="s">
        <v>189</v>
      </c>
      <c r="K225" s="7" t="s">
        <v>799</v>
      </c>
      <c r="L225" s="10" t="s">
        <v>28</v>
      </c>
      <c r="M225" s="7" t="s">
        <v>29</v>
      </c>
      <c r="N225" s="10" t="s">
        <v>191</v>
      </c>
      <c r="O225" s="7" t="s">
        <v>884</v>
      </c>
      <c r="P225" s="10" t="s">
        <v>88</v>
      </c>
      <c r="Q225" s="7" t="s">
        <v>1494</v>
      </c>
      <c r="R225" s="7" t="s">
        <v>50</v>
      </c>
      <c r="S225" s="7" t="s">
        <v>34</v>
      </c>
      <c r="T225" s="7" t="s">
        <v>35</v>
      </c>
      <c r="U225" s="7" t="s">
        <v>1495</v>
      </c>
      <c r="V225" s="7" t="s">
        <v>37</v>
      </c>
      <c r="W225" s="7" t="s">
        <v>1496</v>
      </c>
      <c r="X225" s="7" t="str">
        <f t="shared" ca="1" si="39"/>
        <v xml:space="preserve">49 thn, 6 bln </v>
      </c>
      <c r="Y225" s="7" t="str">
        <f t="shared" si="40"/>
        <v>48 thn</v>
      </c>
      <c r="Z225" s="13">
        <v>60</v>
      </c>
      <c r="AA225" s="14">
        <f t="shared" si="41"/>
        <v>47849</v>
      </c>
      <c r="AB225" s="10" t="s">
        <v>1497</v>
      </c>
      <c r="AJ225" s="4" t="s">
        <v>1423</v>
      </c>
    </row>
    <row r="226" spans="1:36" ht="12.9" customHeight="1" outlineLevel="1" x14ac:dyDescent="0.3">
      <c r="A226" s="9">
        <v>198</v>
      </c>
      <c r="C226" s="10" t="s">
        <v>1498</v>
      </c>
      <c r="D226" s="10" t="s">
        <v>1499</v>
      </c>
      <c r="E226" s="7" t="s">
        <v>1500</v>
      </c>
      <c r="F226" s="10" t="s">
        <v>23</v>
      </c>
      <c r="G226" s="7" t="s">
        <v>24</v>
      </c>
      <c r="H226" s="15">
        <v>39722</v>
      </c>
      <c r="I226" s="10" t="s">
        <v>25</v>
      </c>
      <c r="J226" s="10" t="s">
        <v>269</v>
      </c>
      <c r="K226" s="8"/>
      <c r="L226" s="10" t="s">
        <v>28</v>
      </c>
      <c r="M226" s="7" t="s">
        <v>404</v>
      </c>
      <c r="N226" s="10" t="s">
        <v>83</v>
      </c>
      <c r="O226" s="7" t="s">
        <v>1444</v>
      </c>
      <c r="P226" s="10" t="s">
        <v>211</v>
      </c>
      <c r="Q226" s="7" t="s">
        <v>1501</v>
      </c>
      <c r="R226" s="7" t="s">
        <v>50</v>
      </c>
      <c r="S226" s="7" t="s">
        <v>34</v>
      </c>
      <c r="T226" s="7" t="s">
        <v>35</v>
      </c>
      <c r="U226" s="7" t="s">
        <v>1502</v>
      </c>
      <c r="V226" s="7" t="s">
        <v>37</v>
      </c>
      <c r="W226" s="7" t="s">
        <v>1503</v>
      </c>
      <c r="X226" s="7" t="str">
        <f t="shared" ca="1" si="39"/>
        <v xml:space="preserve">56 thn, 7 bln </v>
      </c>
      <c r="Y226" s="7" t="str">
        <f t="shared" si="40"/>
        <v>55 thn</v>
      </c>
      <c r="Z226" s="13">
        <v>60</v>
      </c>
      <c r="AA226" s="14">
        <f t="shared" si="41"/>
        <v>45261</v>
      </c>
      <c r="AB226" s="10" t="s">
        <v>1504</v>
      </c>
      <c r="AC226" s="7" t="s">
        <v>1505</v>
      </c>
      <c r="AJ226" s="4" t="s">
        <v>1423</v>
      </c>
    </row>
    <row r="227" spans="1:36" ht="12.9" customHeight="1" outlineLevel="1" x14ac:dyDescent="0.3">
      <c r="A227" s="9">
        <v>199</v>
      </c>
      <c r="C227" s="10" t="s">
        <v>1506</v>
      </c>
      <c r="D227" s="10" t="s">
        <v>41</v>
      </c>
      <c r="E227" s="7" t="s">
        <v>1507</v>
      </c>
      <c r="F227" s="10" t="s">
        <v>276</v>
      </c>
      <c r="G227" s="7" t="s">
        <v>43</v>
      </c>
      <c r="H227" s="15">
        <v>41730</v>
      </c>
      <c r="I227" s="10" t="s">
        <v>277</v>
      </c>
      <c r="J227" s="10" t="s">
        <v>155</v>
      </c>
      <c r="K227" s="12" t="s">
        <v>1508</v>
      </c>
      <c r="L227" s="10" t="s">
        <v>28</v>
      </c>
      <c r="M227" s="7" t="s">
        <v>29</v>
      </c>
      <c r="N227" s="10" t="s">
        <v>1509</v>
      </c>
      <c r="O227" s="7" t="s">
        <v>108</v>
      </c>
      <c r="P227" s="10" t="s">
        <v>1510</v>
      </c>
      <c r="Q227" s="7" t="s">
        <v>1511</v>
      </c>
      <c r="R227" s="7" t="s">
        <v>50</v>
      </c>
      <c r="U227" s="7" t="s">
        <v>1512</v>
      </c>
      <c r="V227" s="7" t="s">
        <v>37</v>
      </c>
      <c r="X227" s="7" t="str">
        <f t="shared" ca="1" si="39"/>
        <v xml:space="preserve">40 thn, 9 bln </v>
      </c>
      <c r="Y227" s="7" t="str">
        <f>DATEDIF(Q227,($Y$2),"y") &amp; " thn"</f>
        <v>40 thn</v>
      </c>
      <c r="Z227" s="13">
        <v>60</v>
      </c>
      <c r="AA227" s="14">
        <f t="shared" si="41"/>
        <v>51075</v>
      </c>
      <c r="AJ227" s="4" t="s">
        <v>1423</v>
      </c>
    </row>
    <row r="228" spans="1:36" ht="12.9" customHeight="1" outlineLevel="1" x14ac:dyDescent="0.3">
      <c r="C228" s="10"/>
      <c r="F228" s="10"/>
      <c r="H228" s="15"/>
      <c r="I228" s="10"/>
      <c r="J228" s="10"/>
      <c r="L228" s="10"/>
      <c r="M228" s="7"/>
      <c r="N228" s="10"/>
      <c r="P228" s="10"/>
      <c r="Z228" s="13"/>
      <c r="AA228" s="14"/>
      <c r="AB228" s="10"/>
      <c r="AJ228" s="4" t="s">
        <v>1423</v>
      </c>
    </row>
    <row r="229" spans="1:36" ht="12.9" customHeight="1" x14ac:dyDescent="0.25">
      <c r="A229" s="4" t="s">
        <v>1513</v>
      </c>
      <c r="M229" s="7"/>
    </row>
    <row r="230" spans="1:36" ht="12.9" hidden="1" customHeight="1" outlineLevel="1" x14ac:dyDescent="0.3">
      <c r="C230" s="10" t="s">
        <v>1514</v>
      </c>
      <c r="D230" s="10" t="s">
        <v>604</v>
      </c>
      <c r="E230" s="7" t="s">
        <v>1515</v>
      </c>
      <c r="F230" s="10" t="s">
        <v>92</v>
      </c>
      <c r="G230" s="7" t="s">
        <v>93</v>
      </c>
      <c r="H230" s="15">
        <v>41730</v>
      </c>
      <c r="I230" s="10" t="s">
        <v>94</v>
      </c>
      <c r="J230" s="10" t="s">
        <v>95</v>
      </c>
      <c r="K230" s="8">
        <v>42104</v>
      </c>
      <c r="L230" s="10" t="s">
        <v>28</v>
      </c>
      <c r="M230" s="7" t="s">
        <v>237</v>
      </c>
      <c r="N230" s="10" t="s">
        <v>238</v>
      </c>
      <c r="P230" s="10" t="s">
        <v>1516</v>
      </c>
      <c r="Q230" s="7" t="s">
        <v>1517</v>
      </c>
      <c r="R230" s="7" t="s">
        <v>33</v>
      </c>
      <c r="S230" s="7" t="s">
        <v>34</v>
      </c>
      <c r="T230" s="7" t="s">
        <v>35</v>
      </c>
      <c r="U230" s="7" t="s">
        <v>1518</v>
      </c>
      <c r="V230" s="7" t="s">
        <v>37</v>
      </c>
      <c r="W230" s="7" t="s">
        <v>1519</v>
      </c>
      <c r="X230" s="7" t="str">
        <f t="shared" ref="X230:X243" ca="1" si="42">DATEDIF(Q230,NOW( ),"y") &amp; " thn, " &amp; DATEDIF(Q230,NOW( ),"ym") &amp; " bln "</f>
        <v xml:space="preserve">51 thn, 11 bln </v>
      </c>
      <c r="Y230" s="7" t="str">
        <f t="shared" ref="Y230:Y243" si="43">DATEDIF(Q230,($Y$2),"y") &amp; " thn"</f>
        <v>51 thn</v>
      </c>
      <c r="Z230" s="13">
        <v>60</v>
      </c>
      <c r="AA230" s="14">
        <f>DATE(YEAR(Q230)+Z230,MONTH(Q230)+1,1)</f>
        <v>46997</v>
      </c>
      <c r="AB230" s="10" t="s">
        <v>1520</v>
      </c>
      <c r="AC230" s="7" t="s">
        <v>1521</v>
      </c>
      <c r="AJ230" s="4" t="s">
        <v>1513</v>
      </c>
    </row>
    <row r="231" spans="1:36" ht="12.9" hidden="1" customHeight="1" outlineLevel="1" x14ac:dyDescent="0.3">
      <c r="C231" s="10" t="s">
        <v>1522</v>
      </c>
      <c r="D231" s="10" t="s">
        <v>41</v>
      </c>
      <c r="E231" s="7" t="s">
        <v>1523</v>
      </c>
      <c r="F231" s="10" t="s">
        <v>23</v>
      </c>
      <c r="G231" s="7" t="s">
        <v>24</v>
      </c>
      <c r="H231" s="11">
        <v>37895</v>
      </c>
      <c r="I231" s="10" t="s">
        <v>25</v>
      </c>
      <c r="J231" s="10" t="s">
        <v>989</v>
      </c>
      <c r="K231" s="7" t="s">
        <v>642</v>
      </c>
      <c r="L231" s="10" t="s">
        <v>28</v>
      </c>
      <c r="M231" s="7" t="s">
        <v>29</v>
      </c>
      <c r="N231" s="10" t="s">
        <v>68</v>
      </c>
      <c r="O231" s="7" t="s">
        <v>97</v>
      </c>
      <c r="P231" s="10" t="s">
        <v>1524</v>
      </c>
      <c r="Q231" s="7" t="s">
        <v>1525</v>
      </c>
      <c r="R231" s="7" t="s">
        <v>33</v>
      </c>
      <c r="S231" s="7" t="s">
        <v>34</v>
      </c>
      <c r="T231" s="7" t="s">
        <v>35</v>
      </c>
      <c r="U231" s="7" t="s">
        <v>1526</v>
      </c>
      <c r="V231" s="7" t="s">
        <v>37</v>
      </c>
      <c r="W231" s="7" t="s">
        <v>1527</v>
      </c>
      <c r="X231" s="7" t="str">
        <f t="shared" ca="1" si="42"/>
        <v xml:space="preserve">60 thn, 2 bln </v>
      </c>
      <c r="Y231" s="7" t="str">
        <f t="shared" si="43"/>
        <v>59 thn</v>
      </c>
      <c r="Z231" s="13">
        <v>60</v>
      </c>
      <c r="AA231" s="14">
        <f t="shared" ref="AA231:AA243" si="44">DATE(YEAR(Q231)+Z231,MONTH(Q231)+1,1)</f>
        <v>43983</v>
      </c>
      <c r="AB231" s="10" t="s">
        <v>1528</v>
      </c>
      <c r="AC231" s="7" t="s">
        <v>1529</v>
      </c>
      <c r="AJ231" s="4" t="s">
        <v>1513</v>
      </c>
    </row>
    <row r="232" spans="1:36" ht="12.9" hidden="1" customHeight="1" outlineLevel="1" x14ac:dyDescent="0.3">
      <c r="C232" s="10" t="s">
        <v>1530</v>
      </c>
      <c r="D232" s="10" t="s">
        <v>41</v>
      </c>
      <c r="E232" s="7" t="s">
        <v>1531</v>
      </c>
      <c r="F232" s="10" t="s">
        <v>23</v>
      </c>
      <c r="G232" s="7" t="s">
        <v>24</v>
      </c>
      <c r="H232" s="15">
        <v>39722</v>
      </c>
      <c r="I232" s="10" t="s">
        <v>25</v>
      </c>
      <c r="J232" s="10" t="s">
        <v>165</v>
      </c>
      <c r="K232" s="7" t="s">
        <v>56</v>
      </c>
      <c r="L232" s="10" t="s">
        <v>28</v>
      </c>
      <c r="M232" s="7" t="s">
        <v>29</v>
      </c>
      <c r="N232" s="10" t="s">
        <v>167</v>
      </c>
      <c r="O232" s="7" t="s">
        <v>393</v>
      </c>
      <c r="P232" s="10" t="s">
        <v>1532</v>
      </c>
      <c r="Q232" s="7" t="s">
        <v>1533</v>
      </c>
      <c r="R232" s="7" t="s">
        <v>50</v>
      </c>
      <c r="S232" s="7" t="s">
        <v>34</v>
      </c>
      <c r="T232" s="7" t="s">
        <v>35</v>
      </c>
      <c r="U232" s="7" t="s">
        <v>1534</v>
      </c>
      <c r="V232" s="7" t="s">
        <v>37</v>
      </c>
      <c r="W232" s="7" t="s">
        <v>1535</v>
      </c>
      <c r="X232" s="7" t="str">
        <f t="shared" ca="1" si="42"/>
        <v xml:space="preserve">46 thn, 2 bln </v>
      </c>
      <c r="Y232" s="7" t="str">
        <f t="shared" si="43"/>
        <v>45 thn</v>
      </c>
      <c r="Z232" s="13">
        <v>60</v>
      </c>
      <c r="AA232" s="14">
        <f t="shared" si="44"/>
        <v>49096</v>
      </c>
      <c r="AB232" s="10" t="s">
        <v>1536</v>
      </c>
      <c r="AJ232" s="4" t="s">
        <v>1513</v>
      </c>
    </row>
    <row r="233" spans="1:36" ht="12.9" hidden="1" customHeight="1" outlineLevel="1" x14ac:dyDescent="0.3">
      <c r="C233" s="10" t="s">
        <v>1537</v>
      </c>
      <c r="D233" s="10" t="s">
        <v>401</v>
      </c>
      <c r="E233" s="7" t="s">
        <v>1538</v>
      </c>
      <c r="F233" s="10" t="s">
        <v>23</v>
      </c>
      <c r="G233" s="7" t="s">
        <v>24</v>
      </c>
      <c r="H233" s="15">
        <v>40452</v>
      </c>
      <c r="I233" s="10" t="s">
        <v>25</v>
      </c>
      <c r="J233" s="10" t="s">
        <v>155</v>
      </c>
      <c r="K233" s="7" t="s">
        <v>129</v>
      </c>
      <c r="L233" s="10" t="s">
        <v>28</v>
      </c>
      <c r="M233" s="7" t="s">
        <v>404</v>
      </c>
      <c r="N233" s="10" t="s">
        <v>57</v>
      </c>
      <c r="O233" s="7" t="s">
        <v>385</v>
      </c>
      <c r="P233" s="10" t="s">
        <v>1539</v>
      </c>
      <c r="Q233" s="7" t="s">
        <v>1540</v>
      </c>
      <c r="R233" s="7" t="s">
        <v>50</v>
      </c>
      <c r="S233" s="7" t="s">
        <v>34</v>
      </c>
      <c r="T233" s="7" t="s">
        <v>35</v>
      </c>
      <c r="U233" s="7" t="s">
        <v>1541</v>
      </c>
      <c r="V233" s="7" t="s">
        <v>37</v>
      </c>
      <c r="W233" s="7" t="s">
        <v>1542</v>
      </c>
      <c r="X233" s="7" t="str">
        <f t="shared" ca="1" si="42"/>
        <v xml:space="preserve">50 thn, 0 bln </v>
      </c>
      <c r="Y233" s="7" t="str">
        <f t="shared" si="43"/>
        <v>49 thn</v>
      </c>
      <c r="Z233" s="13">
        <v>60</v>
      </c>
      <c r="AA233" s="14">
        <f t="shared" si="44"/>
        <v>47696</v>
      </c>
      <c r="AB233" s="10" t="s">
        <v>1543</v>
      </c>
      <c r="AJ233" s="4" t="s">
        <v>1513</v>
      </c>
    </row>
    <row r="234" spans="1:36" ht="12.9" hidden="1" customHeight="1" outlineLevel="1" x14ac:dyDescent="0.3">
      <c r="C234" s="10" t="s">
        <v>1544</v>
      </c>
      <c r="D234" s="10" t="s">
        <v>1545</v>
      </c>
      <c r="E234" s="7" t="s">
        <v>1546</v>
      </c>
      <c r="F234" s="10" t="s">
        <v>276</v>
      </c>
      <c r="G234" s="7" t="s">
        <v>43</v>
      </c>
      <c r="H234" s="15">
        <v>38626</v>
      </c>
      <c r="I234" s="10" t="s">
        <v>277</v>
      </c>
      <c r="J234" s="10" t="s">
        <v>1547</v>
      </c>
      <c r="K234" s="7" t="s">
        <v>210</v>
      </c>
      <c r="L234" s="10" t="s">
        <v>28</v>
      </c>
      <c r="M234" s="7" t="s">
        <v>404</v>
      </c>
      <c r="N234" s="10" t="s">
        <v>1548</v>
      </c>
      <c r="O234" s="7" t="s">
        <v>1444</v>
      </c>
      <c r="P234" s="10" t="s">
        <v>88</v>
      </c>
      <c r="Q234" s="7" t="s">
        <v>1549</v>
      </c>
      <c r="R234" s="7" t="s">
        <v>50</v>
      </c>
      <c r="S234" s="7" t="s">
        <v>34</v>
      </c>
      <c r="T234" s="7" t="s">
        <v>35</v>
      </c>
      <c r="U234" s="7" t="s">
        <v>1550</v>
      </c>
      <c r="V234" s="7" t="s">
        <v>37</v>
      </c>
      <c r="W234" s="7" t="s">
        <v>1551</v>
      </c>
      <c r="X234" s="7" t="str">
        <f t="shared" ca="1" si="42"/>
        <v xml:space="preserve">55 thn, 10 bln </v>
      </c>
      <c r="Y234" s="7" t="str">
        <f t="shared" si="43"/>
        <v>55 thn</v>
      </c>
      <c r="Z234" s="13">
        <v>60</v>
      </c>
      <c r="AA234" s="14">
        <f t="shared" si="44"/>
        <v>45566</v>
      </c>
      <c r="AB234" s="10" t="s">
        <v>1552</v>
      </c>
      <c r="AC234" s="7" t="s">
        <v>1553</v>
      </c>
      <c r="AJ234" s="4" t="s">
        <v>1513</v>
      </c>
    </row>
    <row r="235" spans="1:36" ht="12.9" hidden="1" customHeight="1" outlineLevel="1" x14ac:dyDescent="0.3">
      <c r="C235" s="10" t="s">
        <v>1554</v>
      </c>
      <c r="D235" s="10" t="s">
        <v>41</v>
      </c>
      <c r="E235" s="7" t="s">
        <v>1555</v>
      </c>
      <c r="F235" s="10" t="s">
        <v>23</v>
      </c>
      <c r="G235" s="7" t="s">
        <v>24</v>
      </c>
      <c r="H235" s="15">
        <v>43009</v>
      </c>
      <c r="I235" s="10" t="s">
        <v>25</v>
      </c>
      <c r="J235" s="10" t="s">
        <v>106</v>
      </c>
      <c r="K235" s="8">
        <v>43009</v>
      </c>
      <c r="L235" s="10" t="s">
        <v>28</v>
      </c>
      <c r="M235" s="7" t="s">
        <v>29</v>
      </c>
      <c r="N235" s="10" t="s">
        <v>994</v>
      </c>
      <c r="O235" s="7" t="s">
        <v>119</v>
      </c>
      <c r="P235" s="10" t="s">
        <v>460</v>
      </c>
      <c r="Q235" s="7" t="s">
        <v>1556</v>
      </c>
      <c r="R235" s="7" t="s">
        <v>33</v>
      </c>
      <c r="S235" s="7" t="s">
        <v>34</v>
      </c>
      <c r="T235" s="7" t="s">
        <v>35</v>
      </c>
      <c r="U235" s="7" t="s">
        <v>1557</v>
      </c>
      <c r="V235" s="7" t="s">
        <v>37</v>
      </c>
      <c r="W235" s="7" t="s">
        <v>1558</v>
      </c>
      <c r="X235" s="7" t="str">
        <f t="shared" ca="1" si="42"/>
        <v xml:space="preserve">41 thn, 11 bln </v>
      </c>
      <c r="Y235" s="7" t="str">
        <f t="shared" si="43"/>
        <v>41 thn</v>
      </c>
      <c r="Z235" s="13">
        <v>60</v>
      </c>
      <c r="AA235" s="14">
        <f t="shared" si="44"/>
        <v>50649</v>
      </c>
      <c r="AB235" s="10" t="s">
        <v>1559</v>
      </c>
      <c r="AJ235" s="4" t="s">
        <v>1513</v>
      </c>
    </row>
    <row r="236" spans="1:36" ht="12.9" hidden="1" customHeight="1" outlineLevel="1" x14ac:dyDescent="0.3">
      <c r="C236" s="10" t="s">
        <v>1560</v>
      </c>
      <c r="D236" s="10" t="s">
        <v>41</v>
      </c>
      <c r="E236" s="7" t="s">
        <v>1561</v>
      </c>
      <c r="F236" s="10" t="s">
        <v>23</v>
      </c>
      <c r="G236" s="7" t="s">
        <v>24</v>
      </c>
      <c r="H236" s="15">
        <v>43739</v>
      </c>
      <c r="I236" s="10" t="s">
        <v>25</v>
      </c>
      <c r="J236" s="10" t="s">
        <v>263</v>
      </c>
      <c r="K236" s="7" t="s">
        <v>129</v>
      </c>
      <c r="L236" s="10" t="s">
        <v>28</v>
      </c>
      <c r="M236" s="7" t="s">
        <v>29</v>
      </c>
      <c r="N236" s="10" t="s">
        <v>1205</v>
      </c>
      <c r="O236" s="7" t="s">
        <v>119</v>
      </c>
      <c r="P236" s="10" t="s">
        <v>280</v>
      </c>
      <c r="Q236" s="7" t="s">
        <v>1562</v>
      </c>
      <c r="R236" s="7" t="s">
        <v>50</v>
      </c>
      <c r="S236" s="7" t="s">
        <v>34</v>
      </c>
      <c r="T236" s="7" t="s">
        <v>35</v>
      </c>
      <c r="U236" s="7" t="s">
        <v>1563</v>
      </c>
      <c r="V236" s="7" t="s">
        <v>37</v>
      </c>
      <c r="W236" s="7" t="s">
        <v>1564</v>
      </c>
      <c r="X236" s="7" t="str">
        <f t="shared" ca="1" si="42"/>
        <v xml:space="preserve">39 thn, 10 bln </v>
      </c>
      <c r="Y236" s="7" t="str">
        <f t="shared" si="43"/>
        <v>39 thn</v>
      </c>
      <c r="Z236" s="13">
        <v>60</v>
      </c>
      <c r="AA236" s="14">
        <f t="shared" si="44"/>
        <v>51410</v>
      </c>
      <c r="AB236" s="10" t="s">
        <v>1565</v>
      </c>
      <c r="AJ236" s="4" t="s">
        <v>1513</v>
      </c>
    </row>
    <row r="237" spans="1:36" ht="12.9" hidden="1" customHeight="1" outlineLevel="1" x14ac:dyDescent="0.3">
      <c r="C237" s="10" t="s">
        <v>1566</v>
      </c>
      <c r="D237" s="10" t="s">
        <v>76</v>
      </c>
      <c r="E237" s="7" t="s">
        <v>1567</v>
      </c>
      <c r="F237" s="10" t="s">
        <v>78</v>
      </c>
      <c r="G237" s="7" t="s">
        <v>79</v>
      </c>
      <c r="H237" s="11">
        <v>42461</v>
      </c>
      <c r="I237" s="10" t="s">
        <v>80</v>
      </c>
      <c r="J237" s="10" t="s">
        <v>269</v>
      </c>
      <c r="K237" s="7" t="s">
        <v>82</v>
      </c>
      <c r="L237" s="10" t="s">
        <v>28</v>
      </c>
      <c r="M237" s="7" t="s">
        <v>29</v>
      </c>
      <c r="N237" s="10" t="s">
        <v>83</v>
      </c>
      <c r="O237" s="7" t="s">
        <v>192</v>
      </c>
      <c r="P237" s="10" t="s">
        <v>211</v>
      </c>
      <c r="Q237" s="7" t="s">
        <v>1568</v>
      </c>
      <c r="R237" s="7" t="s">
        <v>50</v>
      </c>
      <c r="S237" s="7" t="s">
        <v>34</v>
      </c>
      <c r="U237" s="7" t="s">
        <v>1569</v>
      </c>
      <c r="V237" s="7" t="s">
        <v>37</v>
      </c>
      <c r="X237" s="7" t="str">
        <f t="shared" ca="1" si="42"/>
        <v xml:space="preserve">42 thn, 7 bln </v>
      </c>
      <c r="Y237" s="7" t="str">
        <f t="shared" si="43"/>
        <v>41 thn</v>
      </c>
      <c r="Z237" s="13">
        <v>60</v>
      </c>
      <c r="AA237" s="14">
        <f t="shared" si="44"/>
        <v>50406</v>
      </c>
      <c r="AJ237" s="4" t="s">
        <v>1513</v>
      </c>
    </row>
    <row r="238" spans="1:36" ht="12.9" hidden="1" customHeight="1" outlineLevel="1" x14ac:dyDescent="0.3">
      <c r="C238" s="10" t="s">
        <v>1570</v>
      </c>
      <c r="D238" s="10" t="s">
        <v>41</v>
      </c>
      <c r="E238" s="7" t="s">
        <v>1571</v>
      </c>
      <c r="F238" s="10" t="s">
        <v>276</v>
      </c>
      <c r="G238" s="7" t="s">
        <v>43</v>
      </c>
      <c r="H238" s="15">
        <v>41730</v>
      </c>
      <c r="I238" s="10" t="s">
        <v>277</v>
      </c>
      <c r="J238" s="10" t="s">
        <v>138</v>
      </c>
      <c r="K238" s="7" t="s">
        <v>82</v>
      </c>
      <c r="L238" s="10" t="s">
        <v>28</v>
      </c>
      <c r="M238" s="7" t="s">
        <v>29</v>
      </c>
      <c r="N238" s="10" t="s">
        <v>68</v>
      </c>
      <c r="O238" s="7" t="s">
        <v>97</v>
      </c>
      <c r="P238" s="10" t="s">
        <v>59</v>
      </c>
      <c r="Q238" s="7" t="s">
        <v>1572</v>
      </c>
      <c r="R238" s="7" t="s">
        <v>50</v>
      </c>
      <c r="S238" s="7" t="s">
        <v>34</v>
      </c>
      <c r="T238" s="7" t="s">
        <v>35</v>
      </c>
      <c r="U238" s="7" t="s">
        <v>1573</v>
      </c>
      <c r="V238" s="7" t="s">
        <v>37</v>
      </c>
      <c r="X238" s="7" t="str">
        <f t="shared" ca="1" si="42"/>
        <v xml:space="preserve">40 thn, 5 bln </v>
      </c>
      <c r="Y238" s="7" t="str">
        <f t="shared" si="43"/>
        <v>39 thn</v>
      </c>
      <c r="Z238" s="13">
        <v>60</v>
      </c>
      <c r="AA238" s="14">
        <f t="shared" si="44"/>
        <v>51196</v>
      </c>
      <c r="AB238" s="10" t="s">
        <v>1574</v>
      </c>
      <c r="AC238" s="7" t="s">
        <v>1575</v>
      </c>
      <c r="AJ238" s="4" t="s">
        <v>1513</v>
      </c>
    </row>
    <row r="239" spans="1:36" ht="12.9" hidden="1" customHeight="1" outlineLevel="1" x14ac:dyDescent="0.3">
      <c r="C239" s="10" t="s">
        <v>1576</v>
      </c>
      <c r="D239" s="10" t="s">
        <v>41</v>
      </c>
      <c r="E239" s="7" t="s">
        <v>1577</v>
      </c>
      <c r="F239" s="10" t="s">
        <v>78</v>
      </c>
      <c r="G239" s="7" t="s">
        <v>79</v>
      </c>
      <c r="H239" s="14">
        <v>42095</v>
      </c>
      <c r="I239" s="10" t="s">
        <v>80</v>
      </c>
      <c r="J239" s="10" t="s">
        <v>226</v>
      </c>
      <c r="K239" s="7" t="s">
        <v>1578</v>
      </c>
      <c r="L239" s="10" t="s">
        <v>28</v>
      </c>
      <c r="M239" s="7" t="s">
        <v>29</v>
      </c>
      <c r="N239" s="10" t="s">
        <v>227</v>
      </c>
      <c r="O239" s="7" t="s">
        <v>84</v>
      </c>
      <c r="P239" s="10" t="s">
        <v>1579</v>
      </c>
      <c r="Q239" s="7" t="s">
        <v>1580</v>
      </c>
      <c r="R239" s="7" t="s">
        <v>50</v>
      </c>
      <c r="S239" s="7" t="s">
        <v>34</v>
      </c>
      <c r="T239" s="7" t="s">
        <v>35</v>
      </c>
      <c r="U239" s="7" t="s">
        <v>1581</v>
      </c>
      <c r="V239" s="7" t="s">
        <v>37</v>
      </c>
      <c r="W239" s="7" t="s">
        <v>1582</v>
      </c>
      <c r="X239" s="7" t="str">
        <f t="shared" ca="1" si="42"/>
        <v xml:space="preserve">43 thn, 4 bln </v>
      </c>
      <c r="Y239" s="7" t="str">
        <f t="shared" si="43"/>
        <v>42 thn</v>
      </c>
      <c r="Z239" s="13">
        <v>60</v>
      </c>
      <c r="AA239" s="14">
        <f t="shared" si="44"/>
        <v>50131</v>
      </c>
      <c r="AB239" s="10" t="s">
        <v>1583</v>
      </c>
      <c r="AC239" s="7" t="s">
        <v>1584</v>
      </c>
      <c r="AJ239" s="4" t="s">
        <v>1513</v>
      </c>
    </row>
    <row r="240" spans="1:36" ht="12.9" hidden="1" customHeight="1" outlineLevel="1" x14ac:dyDescent="0.3">
      <c r="C240" s="10" t="s">
        <v>1585</v>
      </c>
      <c r="D240" s="10" t="s">
        <v>41</v>
      </c>
      <c r="E240" s="7" t="s">
        <v>1586</v>
      </c>
      <c r="F240" s="10" t="s">
        <v>78</v>
      </c>
      <c r="G240" s="7" t="s">
        <v>79</v>
      </c>
      <c r="H240" s="15">
        <v>42826</v>
      </c>
      <c r="I240" s="10" t="s">
        <v>80</v>
      </c>
      <c r="J240" s="10" t="s">
        <v>165</v>
      </c>
      <c r="K240" s="7" t="s">
        <v>515</v>
      </c>
      <c r="L240" s="10" t="s">
        <v>28</v>
      </c>
      <c r="M240" s="7" t="s">
        <v>29</v>
      </c>
      <c r="N240" s="10" t="s">
        <v>1030</v>
      </c>
      <c r="O240" s="7" t="s">
        <v>192</v>
      </c>
      <c r="P240" s="10" t="s">
        <v>1587</v>
      </c>
      <c r="Q240" s="7" t="s">
        <v>1256</v>
      </c>
      <c r="R240" s="7" t="s">
        <v>50</v>
      </c>
      <c r="U240" s="7" t="s">
        <v>1588</v>
      </c>
      <c r="V240" s="7" t="s">
        <v>37</v>
      </c>
      <c r="X240" s="7" t="str">
        <f t="shared" ca="1" si="42"/>
        <v xml:space="preserve">43 thn, 0 bln </v>
      </c>
      <c r="Y240" s="7" t="str">
        <f t="shared" si="43"/>
        <v>42 thn</v>
      </c>
      <c r="Z240" s="13">
        <v>60</v>
      </c>
      <c r="AA240" s="14">
        <f t="shared" si="44"/>
        <v>50253</v>
      </c>
      <c r="AJ240" s="4" t="s">
        <v>1513</v>
      </c>
    </row>
    <row r="241" spans="1:36" ht="12.9" hidden="1" customHeight="1" outlineLevel="1" x14ac:dyDescent="0.3">
      <c r="B241" s="5" t="s">
        <v>673</v>
      </c>
      <c r="C241" s="10" t="s">
        <v>1589</v>
      </c>
      <c r="E241" s="7" t="s">
        <v>1590</v>
      </c>
      <c r="F241" s="10" t="s">
        <v>276</v>
      </c>
      <c r="G241" s="7" t="s">
        <v>43</v>
      </c>
      <c r="H241" s="15">
        <v>41730</v>
      </c>
      <c r="I241" s="10" t="s">
        <v>277</v>
      </c>
      <c r="J241" s="10" t="s">
        <v>116</v>
      </c>
      <c r="K241" s="7" t="s">
        <v>82</v>
      </c>
      <c r="L241" s="10" t="s">
        <v>28</v>
      </c>
      <c r="M241" s="7" t="s">
        <v>29</v>
      </c>
      <c r="N241" s="10" t="s">
        <v>118</v>
      </c>
      <c r="O241" s="7" t="s">
        <v>1427</v>
      </c>
      <c r="P241" s="10" t="s">
        <v>677</v>
      </c>
      <c r="Q241" s="7" t="s">
        <v>1591</v>
      </c>
      <c r="R241" s="7" t="s">
        <v>50</v>
      </c>
      <c r="S241" s="7" t="s">
        <v>34</v>
      </c>
      <c r="T241" s="7" t="s">
        <v>35</v>
      </c>
      <c r="U241" s="7" t="s">
        <v>1592</v>
      </c>
      <c r="V241" s="7" t="s">
        <v>37</v>
      </c>
      <c r="X241" s="7" t="str">
        <f t="shared" ca="1" si="42"/>
        <v xml:space="preserve">59 thn, 8 bln </v>
      </c>
      <c r="Y241" s="7" t="str">
        <f t="shared" si="43"/>
        <v>58 thn</v>
      </c>
      <c r="Z241" s="13">
        <v>60</v>
      </c>
      <c r="AA241" s="14">
        <f t="shared" si="44"/>
        <v>44166</v>
      </c>
      <c r="AB241" s="10" t="s">
        <v>1593</v>
      </c>
      <c r="AJ241" s="4" t="s">
        <v>1513</v>
      </c>
    </row>
    <row r="242" spans="1:36" ht="12.9" hidden="1" customHeight="1" outlineLevel="1" x14ac:dyDescent="0.3">
      <c r="C242" s="10" t="s">
        <v>1594</v>
      </c>
      <c r="D242" s="10" t="s">
        <v>41</v>
      </c>
      <c r="E242" s="7" t="s">
        <v>1595</v>
      </c>
      <c r="F242" s="10" t="s">
        <v>292</v>
      </c>
      <c r="G242" s="7" t="s">
        <v>43</v>
      </c>
      <c r="H242" s="8">
        <v>42644</v>
      </c>
      <c r="I242" s="10" t="s">
        <v>277</v>
      </c>
      <c r="J242" s="10" t="s">
        <v>323</v>
      </c>
      <c r="K242" s="8">
        <v>42186</v>
      </c>
      <c r="L242" s="10" t="s">
        <v>28</v>
      </c>
      <c r="M242" s="7" t="s">
        <v>29</v>
      </c>
      <c r="N242" s="10" t="s">
        <v>324</v>
      </c>
      <c r="O242" s="7" t="s">
        <v>108</v>
      </c>
      <c r="P242" s="10" t="s">
        <v>1596</v>
      </c>
      <c r="Q242" s="7" t="s">
        <v>1597</v>
      </c>
      <c r="R242" s="7" t="s">
        <v>50</v>
      </c>
      <c r="S242" s="7" t="s">
        <v>34</v>
      </c>
      <c r="T242" s="7" t="s">
        <v>35</v>
      </c>
      <c r="V242" s="7" t="s">
        <v>37</v>
      </c>
      <c r="X242" s="7" t="str">
        <f t="shared" ca="1" si="42"/>
        <v xml:space="preserve">39 thn, 3 bln </v>
      </c>
      <c r="Y242" s="7" t="str">
        <f t="shared" si="43"/>
        <v>38 thn</v>
      </c>
      <c r="Z242" s="13">
        <v>60</v>
      </c>
      <c r="AA242" s="14">
        <f t="shared" si="44"/>
        <v>51622</v>
      </c>
      <c r="AB242" s="10" t="s">
        <v>1598</v>
      </c>
      <c r="AC242" s="7" t="s">
        <v>1599</v>
      </c>
      <c r="AJ242" s="4" t="s">
        <v>1513</v>
      </c>
    </row>
    <row r="243" spans="1:36" ht="12.9" hidden="1" customHeight="1" outlineLevel="1" x14ac:dyDescent="0.3">
      <c r="C243" s="10" t="s">
        <v>1600</v>
      </c>
      <c r="D243" s="10" t="s">
        <v>1601</v>
      </c>
      <c r="E243" s="7" t="s">
        <v>1602</v>
      </c>
      <c r="F243" s="10" t="s">
        <v>332</v>
      </c>
      <c r="G243" s="19" t="s">
        <v>333</v>
      </c>
      <c r="H243" s="20">
        <v>43556</v>
      </c>
      <c r="I243" s="6" t="s">
        <v>334</v>
      </c>
      <c r="J243" s="10" t="s">
        <v>1603</v>
      </c>
      <c r="K243" s="7" t="s">
        <v>774</v>
      </c>
      <c r="L243" s="10" t="s">
        <v>28</v>
      </c>
      <c r="M243" s="7" t="s">
        <v>404</v>
      </c>
      <c r="N243" s="10" t="s">
        <v>1604</v>
      </c>
      <c r="O243" s="7" t="s">
        <v>884</v>
      </c>
      <c r="P243" s="10" t="s">
        <v>1605</v>
      </c>
      <c r="Q243" s="7" t="s">
        <v>1606</v>
      </c>
      <c r="R243" s="7" t="s">
        <v>33</v>
      </c>
      <c r="U243" s="7" t="s">
        <v>1607</v>
      </c>
      <c r="V243" s="7" t="s">
        <v>37</v>
      </c>
      <c r="X243" s="7" t="str">
        <f t="shared" ca="1" si="42"/>
        <v xml:space="preserve">48 thn, 7 bln </v>
      </c>
      <c r="Y243" s="7" t="str">
        <f t="shared" si="43"/>
        <v>47 thn</v>
      </c>
      <c r="Z243" s="13">
        <v>60</v>
      </c>
      <c r="AA243" s="14">
        <f t="shared" si="44"/>
        <v>48214</v>
      </c>
      <c r="AJ243" s="4" t="s">
        <v>1513</v>
      </c>
    </row>
    <row r="244" spans="1:36" ht="12.9" customHeight="1" collapsed="1" x14ac:dyDescent="0.25">
      <c r="A244" s="4" t="s">
        <v>1608</v>
      </c>
      <c r="M244" s="7"/>
    </row>
    <row r="245" spans="1:36" ht="12.9" hidden="1" customHeight="1" outlineLevel="1" x14ac:dyDescent="0.3">
      <c r="C245" s="10" t="s">
        <v>1609</v>
      </c>
      <c r="D245" s="10" t="s">
        <v>41</v>
      </c>
      <c r="E245" s="7" t="s">
        <v>1610</v>
      </c>
      <c r="F245" s="10" t="s">
        <v>23</v>
      </c>
      <c r="G245" s="7" t="s">
        <v>24</v>
      </c>
      <c r="H245" s="15">
        <v>38808</v>
      </c>
      <c r="I245" s="10" t="s">
        <v>25</v>
      </c>
      <c r="J245" s="10" t="s">
        <v>95</v>
      </c>
      <c r="K245" s="8">
        <v>42957</v>
      </c>
      <c r="L245" s="10" t="s">
        <v>28</v>
      </c>
      <c r="M245" s="7" t="s">
        <v>29</v>
      </c>
      <c r="N245" s="10" t="s">
        <v>118</v>
      </c>
      <c r="O245" s="7" t="s">
        <v>168</v>
      </c>
      <c r="P245" s="10" t="s">
        <v>1611</v>
      </c>
      <c r="Q245" s="7" t="s">
        <v>1612</v>
      </c>
      <c r="R245" s="7" t="s">
        <v>33</v>
      </c>
      <c r="S245" s="7" t="s">
        <v>34</v>
      </c>
      <c r="T245" s="7" t="s">
        <v>35</v>
      </c>
      <c r="U245" s="7" t="s">
        <v>1613</v>
      </c>
      <c r="V245" s="7" t="s">
        <v>37</v>
      </c>
      <c r="W245" s="7" t="s">
        <v>1614</v>
      </c>
      <c r="X245" s="7" t="str">
        <f t="shared" ref="X245:X253" ca="1" si="45">DATEDIF(Q245,NOW( ),"y") &amp; " thn, " &amp; DATEDIF(Q245,NOW( ),"ym") &amp; " bln "</f>
        <v xml:space="preserve">56 thn, 3 bln </v>
      </c>
      <c r="Y245" s="7" t="str">
        <f>DATEDIF(Q245,($Y$2),"y") &amp; " thn"</f>
        <v>55 thn</v>
      </c>
      <c r="Z245" s="13">
        <v>60</v>
      </c>
      <c r="AA245" s="14">
        <f>DATE(YEAR(Q245)+Z245,MONTH(Q245)+1,1)</f>
        <v>45413</v>
      </c>
      <c r="AB245" s="10" t="s">
        <v>1615</v>
      </c>
      <c r="AJ245" s="4" t="s">
        <v>1608</v>
      </c>
    </row>
    <row r="246" spans="1:36" ht="12.9" hidden="1" customHeight="1" outlineLevel="1" x14ac:dyDescent="0.3">
      <c r="C246" s="10" t="s">
        <v>1616</v>
      </c>
      <c r="D246" s="10" t="s">
        <v>41</v>
      </c>
      <c r="E246" s="7" t="s">
        <v>1617</v>
      </c>
      <c r="F246" s="10" t="s">
        <v>23</v>
      </c>
      <c r="G246" s="7" t="s">
        <v>24</v>
      </c>
      <c r="H246" s="15">
        <v>41730</v>
      </c>
      <c r="I246" s="10" t="s">
        <v>25</v>
      </c>
      <c r="J246" s="10" t="s">
        <v>165</v>
      </c>
      <c r="K246" s="7" t="s">
        <v>147</v>
      </c>
      <c r="L246" s="10" t="s">
        <v>28</v>
      </c>
      <c r="M246" s="7" t="s">
        <v>29</v>
      </c>
      <c r="N246" s="10" t="s">
        <v>167</v>
      </c>
      <c r="O246" s="7" t="s">
        <v>119</v>
      </c>
      <c r="P246" s="10" t="s">
        <v>59</v>
      </c>
      <c r="Q246" s="7" t="s">
        <v>1618</v>
      </c>
      <c r="R246" s="7" t="s">
        <v>50</v>
      </c>
      <c r="S246" s="7" t="s">
        <v>34</v>
      </c>
      <c r="T246" s="7" t="s">
        <v>311</v>
      </c>
      <c r="U246" s="7" t="s">
        <v>1619</v>
      </c>
      <c r="V246" s="7" t="s">
        <v>37</v>
      </c>
      <c r="W246" s="7" t="s">
        <v>1620</v>
      </c>
      <c r="X246" s="7" t="str">
        <f t="shared" ca="1" si="45"/>
        <v xml:space="preserve">42 thn, 8 bln </v>
      </c>
      <c r="Y246" s="7" t="str">
        <f t="shared" ref="Y246:Y253" si="46">DATEDIF(Q246,($Y$2),"y") &amp; " thn"</f>
        <v>41 thn</v>
      </c>
      <c r="Z246" s="13">
        <v>60</v>
      </c>
      <c r="AA246" s="14">
        <f t="shared" ref="AA246:AA252" si="47">DATE(YEAR(Q246)+Z246,MONTH(Q246)+1,1)</f>
        <v>50375</v>
      </c>
      <c r="AB246" s="10" t="s">
        <v>1621</v>
      </c>
      <c r="AJ246" s="4" t="s">
        <v>1608</v>
      </c>
    </row>
    <row r="247" spans="1:36" ht="12.9" hidden="1" customHeight="1" outlineLevel="1" x14ac:dyDescent="0.3">
      <c r="C247" s="10" t="s">
        <v>1622</v>
      </c>
      <c r="D247" s="10" t="s">
        <v>41</v>
      </c>
      <c r="E247" s="33" t="s">
        <v>1623</v>
      </c>
      <c r="F247" s="10" t="s">
        <v>292</v>
      </c>
      <c r="G247" s="19" t="s">
        <v>79</v>
      </c>
      <c r="H247" s="20">
        <v>43556</v>
      </c>
      <c r="I247" s="10" t="s">
        <v>80</v>
      </c>
      <c r="J247" s="10" t="s">
        <v>155</v>
      </c>
      <c r="K247" s="7" t="s">
        <v>82</v>
      </c>
      <c r="L247" s="10" t="s">
        <v>28</v>
      </c>
      <c r="M247" s="7" t="s">
        <v>29</v>
      </c>
      <c r="N247" s="10" t="s">
        <v>57</v>
      </c>
      <c r="O247" s="7" t="s">
        <v>119</v>
      </c>
      <c r="P247" s="10" t="s">
        <v>1421</v>
      </c>
      <c r="Q247" s="7" t="s">
        <v>1624</v>
      </c>
      <c r="R247" s="7" t="s">
        <v>50</v>
      </c>
      <c r="U247" s="7" t="s">
        <v>1625</v>
      </c>
      <c r="V247" s="7" t="s">
        <v>37</v>
      </c>
      <c r="X247" s="7" t="str">
        <f t="shared" ca="1" si="45"/>
        <v xml:space="preserve">47 thn, 1 bln </v>
      </c>
      <c r="Y247" s="7" t="str">
        <f t="shared" si="46"/>
        <v>46 thn</v>
      </c>
      <c r="Z247" s="13">
        <v>60</v>
      </c>
      <c r="AA247" s="14">
        <f t="shared" si="47"/>
        <v>48761</v>
      </c>
      <c r="AJ247" s="4" t="s">
        <v>1608</v>
      </c>
    </row>
    <row r="248" spans="1:36" ht="12.9" hidden="1" customHeight="1" outlineLevel="1" x14ac:dyDescent="0.3">
      <c r="C248" s="10" t="s">
        <v>1626</v>
      </c>
      <c r="D248" s="10" t="s">
        <v>41</v>
      </c>
      <c r="E248" s="7" t="s">
        <v>1627</v>
      </c>
      <c r="F248" s="10" t="s">
        <v>292</v>
      </c>
      <c r="G248" s="19" t="s">
        <v>79</v>
      </c>
      <c r="H248" s="20">
        <v>43556</v>
      </c>
      <c r="I248" s="10" t="s">
        <v>80</v>
      </c>
      <c r="J248" s="10" t="s">
        <v>116</v>
      </c>
      <c r="K248" s="7" t="s">
        <v>82</v>
      </c>
      <c r="L248" s="10" t="s">
        <v>28</v>
      </c>
      <c r="M248" s="7" t="s">
        <v>29</v>
      </c>
      <c r="N248" s="10" t="s">
        <v>1122</v>
      </c>
      <c r="O248" s="7" t="s">
        <v>192</v>
      </c>
      <c r="P248" s="10" t="s">
        <v>59</v>
      </c>
      <c r="Q248" s="7" t="s">
        <v>1628</v>
      </c>
      <c r="R248" s="7" t="s">
        <v>50</v>
      </c>
      <c r="S248" s="7" t="s">
        <v>34</v>
      </c>
      <c r="T248" s="7" t="s">
        <v>311</v>
      </c>
      <c r="U248" s="7" t="s">
        <v>1629</v>
      </c>
      <c r="V248" s="7" t="s">
        <v>37</v>
      </c>
      <c r="X248" s="7" t="str">
        <f t="shared" ca="1" si="45"/>
        <v xml:space="preserve">45 thn, 1 bln </v>
      </c>
      <c r="Y248" s="7" t="str">
        <f t="shared" si="46"/>
        <v>44 thn</v>
      </c>
      <c r="Z248" s="13">
        <v>60</v>
      </c>
      <c r="AA248" s="14">
        <f t="shared" si="47"/>
        <v>49491</v>
      </c>
      <c r="AB248" s="10" t="s">
        <v>1630</v>
      </c>
      <c r="AJ248" s="4" t="s">
        <v>1608</v>
      </c>
    </row>
    <row r="249" spans="1:36" ht="12.9" hidden="1" customHeight="1" outlineLevel="1" x14ac:dyDescent="0.3">
      <c r="C249" s="10" t="s">
        <v>1631</v>
      </c>
      <c r="D249" s="10" t="s">
        <v>41</v>
      </c>
      <c r="E249" s="7" t="s">
        <v>1632</v>
      </c>
      <c r="F249" s="10" t="s">
        <v>276</v>
      </c>
      <c r="G249" s="7" t="s">
        <v>43</v>
      </c>
      <c r="H249" s="15">
        <v>41730</v>
      </c>
      <c r="I249" s="10" t="s">
        <v>277</v>
      </c>
      <c r="J249" s="10" t="s">
        <v>301</v>
      </c>
      <c r="K249" s="7" t="s">
        <v>82</v>
      </c>
      <c r="L249" s="10" t="s">
        <v>28</v>
      </c>
      <c r="M249" s="7" t="s">
        <v>29</v>
      </c>
      <c r="N249" s="10" t="s">
        <v>46</v>
      </c>
      <c r="O249" s="7" t="s">
        <v>192</v>
      </c>
      <c r="P249" s="10" t="s">
        <v>59</v>
      </c>
      <c r="Q249" s="7" t="s">
        <v>1633</v>
      </c>
      <c r="R249" s="7" t="s">
        <v>50</v>
      </c>
      <c r="U249" s="7" t="s">
        <v>1634</v>
      </c>
      <c r="V249" s="7" t="s">
        <v>37</v>
      </c>
      <c r="X249" s="7" t="str">
        <f t="shared" ca="1" si="45"/>
        <v xml:space="preserve">45 thn, 3 bln </v>
      </c>
      <c r="Y249" s="7" t="str">
        <f t="shared" si="46"/>
        <v>44 thn</v>
      </c>
      <c r="Z249" s="13">
        <v>60</v>
      </c>
      <c r="AA249" s="14">
        <f t="shared" si="47"/>
        <v>49430</v>
      </c>
      <c r="AJ249" s="4" t="s">
        <v>1608</v>
      </c>
    </row>
    <row r="250" spans="1:36" ht="12.9" hidden="1" customHeight="1" outlineLevel="1" x14ac:dyDescent="0.3">
      <c r="C250" s="10" t="s">
        <v>1635</v>
      </c>
      <c r="D250" s="10" t="s">
        <v>41</v>
      </c>
      <c r="E250" s="7" t="s">
        <v>1636</v>
      </c>
      <c r="F250" s="10" t="s">
        <v>292</v>
      </c>
      <c r="G250" s="19" t="s">
        <v>79</v>
      </c>
      <c r="H250" s="20">
        <v>43556</v>
      </c>
      <c r="I250" s="10" t="s">
        <v>80</v>
      </c>
      <c r="J250" s="10" t="s">
        <v>226</v>
      </c>
      <c r="K250" s="7" t="s">
        <v>515</v>
      </c>
      <c r="L250" s="10" t="s">
        <v>28</v>
      </c>
      <c r="M250" s="7" t="s">
        <v>29</v>
      </c>
      <c r="N250" s="10" t="s">
        <v>1637</v>
      </c>
      <c r="O250" s="7" t="s">
        <v>108</v>
      </c>
      <c r="P250" s="10" t="s">
        <v>1510</v>
      </c>
      <c r="Q250" s="7" t="s">
        <v>1638</v>
      </c>
      <c r="R250" s="7" t="s">
        <v>50</v>
      </c>
      <c r="U250" s="7" t="s">
        <v>1639</v>
      </c>
      <c r="V250" s="7" t="s">
        <v>37</v>
      </c>
      <c r="X250" s="7" t="str">
        <f t="shared" ca="1" si="45"/>
        <v xml:space="preserve">39 thn, 11 bln </v>
      </c>
      <c r="Y250" s="7" t="str">
        <f t="shared" si="46"/>
        <v>39 thn</v>
      </c>
      <c r="Z250" s="13">
        <v>60</v>
      </c>
      <c r="AA250" s="14">
        <f t="shared" si="47"/>
        <v>51380</v>
      </c>
      <c r="AJ250" s="4" t="s">
        <v>1608</v>
      </c>
    </row>
    <row r="251" spans="1:36" ht="12.9" hidden="1" customHeight="1" outlineLevel="1" x14ac:dyDescent="0.3">
      <c r="C251" s="10" t="s">
        <v>1640</v>
      </c>
      <c r="D251" s="10" t="s">
        <v>41</v>
      </c>
      <c r="E251" s="7" t="s">
        <v>1641</v>
      </c>
      <c r="F251" s="10" t="s">
        <v>276</v>
      </c>
      <c r="G251" s="19" t="s">
        <v>43</v>
      </c>
      <c r="H251" s="20">
        <v>43556</v>
      </c>
      <c r="I251" s="10" t="s">
        <v>277</v>
      </c>
      <c r="J251" s="10" t="s">
        <v>138</v>
      </c>
      <c r="K251" s="7" t="s">
        <v>774</v>
      </c>
      <c r="L251" s="10" t="s">
        <v>28</v>
      </c>
      <c r="M251" s="7" t="s">
        <v>29</v>
      </c>
      <c r="N251" s="10" t="s">
        <v>1642</v>
      </c>
      <c r="O251" s="7" t="s">
        <v>168</v>
      </c>
      <c r="P251" s="10" t="s">
        <v>1643</v>
      </c>
      <c r="Q251" s="7" t="s">
        <v>1644</v>
      </c>
      <c r="R251" s="7" t="s">
        <v>50</v>
      </c>
      <c r="S251" s="7" t="s">
        <v>34</v>
      </c>
      <c r="T251" s="7" t="s">
        <v>311</v>
      </c>
      <c r="U251" s="7" t="s">
        <v>1645</v>
      </c>
      <c r="V251" s="7" t="s">
        <v>37</v>
      </c>
      <c r="X251" s="7" t="str">
        <f t="shared" ca="1" si="45"/>
        <v xml:space="preserve">40 thn, 8 bln </v>
      </c>
      <c r="Y251" s="7" t="str">
        <f t="shared" si="46"/>
        <v>39 thn</v>
      </c>
      <c r="Z251" s="13">
        <v>60</v>
      </c>
      <c r="AA251" s="14">
        <f t="shared" si="47"/>
        <v>51105</v>
      </c>
      <c r="AB251" s="10" t="s">
        <v>1646</v>
      </c>
      <c r="AC251" s="7" t="s">
        <v>1647</v>
      </c>
      <c r="AJ251" s="4" t="s">
        <v>1608</v>
      </c>
    </row>
    <row r="252" spans="1:36" ht="12.9" hidden="1" customHeight="1" outlineLevel="1" x14ac:dyDescent="0.3">
      <c r="C252" s="10" t="s">
        <v>1648</v>
      </c>
      <c r="D252" s="10" t="s">
        <v>41</v>
      </c>
      <c r="E252" s="7" t="s">
        <v>1649</v>
      </c>
      <c r="F252" s="10" t="s">
        <v>514</v>
      </c>
      <c r="G252" s="7" t="s">
        <v>333</v>
      </c>
      <c r="H252" s="11">
        <v>41365</v>
      </c>
      <c r="I252" s="10" t="s">
        <v>334</v>
      </c>
      <c r="J252" s="10" t="s">
        <v>631</v>
      </c>
      <c r="K252" s="7" t="s">
        <v>522</v>
      </c>
      <c r="L252" s="10" t="s">
        <v>28</v>
      </c>
      <c r="M252" s="7" t="s">
        <v>29</v>
      </c>
      <c r="N252" s="10" t="s">
        <v>191</v>
      </c>
      <c r="O252" s="7" t="s">
        <v>524</v>
      </c>
      <c r="P252" s="10" t="s">
        <v>280</v>
      </c>
      <c r="Q252" s="7" t="s">
        <v>1650</v>
      </c>
      <c r="R252" s="7" t="s">
        <v>50</v>
      </c>
      <c r="V252" s="7" t="s">
        <v>37</v>
      </c>
      <c r="X252" s="7" t="str">
        <f t="shared" ca="1" si="45"/>
        <v xml:space="preserve">34 thn, 4 bln </v>
      </c>
      <c r="Y252" s="7" t="str">
        <f t="shared" si="46"/>
        <v>33 thn</v>
      </c>
      <c r="Z252" s="13">
        <v>60</v>
      </c>
      <c r="AA252" s="14">
        <f t="shared" si="47"/>
        <v>53418</v>
      </c>
      <c r="AJ252" s="4" t="s">
        <v>1608</v>
      </c>
    </row>
    <row r="253" spans="1:36" ht="12.9" hidden="1" customHeight="1" outlineLevel="1" x14ac:dyDescent="0.3">
      <c r="B253" s="6"/>
      <c r="C253" s="6" t="s">
        <v>1651</v>
      </c>
      <c r="D253" s="6" t="s">
        <v>76</v>
      </c>
      <c r="E253" s="7" t="s">
        <v>1652</v>
      </c>
      <c r="F253" s="6" t="s">
        <v>332</v>
      </c>
      <c r="G253" s="7" t="s">
        <v>343</v>
      </c>
      <c r="H253" s="15">
        <v>41852</v>
      </c>
      <c r="I253" s="6" t="s">
        <v>344</v>
      </c>
      <c r="J253" s="6" t="s">
        <v>345</v>
      </c>
      <c r="K253" s="7" t="s">
        <v>336</v>
      </c>
      <c r="L253" s="6" t="s">
        <v>28</v>
      </c>
      <c r="M253" s="7" t="s">
        <v>29</v>
      </c>
      <c r="N253" s="6" t="s">
        <v>1653</v>
      </c>
      <c r="O253" s="7" t="s">
        <v>368</v>
      </c>
      <c r="P253" s="6" t="s">
        <v>98</v>
      </c>
      <c r="Q253" s="6" t="s">
        <v>1654</v>
      </c>
      <c r="R253" s="7" t="s">
        <v>33</v>
      </c>
      <c r="S253" s="7" t="s">
        <v>34</v>
      </c>
      <c r="T253" s="7" t="s">
        <v>311</v>
      </c>
      <c r="V253" s="7" t="s">
        <v>37</v>
      </c>
      <c r="X253" s="7" t="str">
        <f t="shared" ca="1" si="45"/>
        <v xml:space="preserve">46 thn, 0 bln </v>
      </c>
      <c r="Y253" s="7" t="str">
        <f t="shared" si="46"/>
        <v>45 thn</v>
      </c>
      <c r="Z253" s="13">
        <v>60</v>
      </c>
      <c r="AA253" s="14">
        <f>DATE(YEAR(Q253)+Z253,MONTH(Q253)+1,1)</f>
        <v>49157</v>
      </c>
      <c r="AB253" s="6" t="s">
        <v>1373</v>
      </c>
      <c r="AC253" s="6" t="s">
        <v>340</v>
      </c>
      <c r="AJ253" s="4" t="s">
        <v>1608</v>
      </c>
    </row>
    <row r="254" spans="1:36" ht="12.9" customHeight="1" collapsed="1" x14ac:dyDescent="0.25">
      <c r="A254" s="4" t="s">
        <v>1655</v>
      </c>
      <c r="M254" s="7"/>
    </row>
    <row r="255" spans="1:36" ht="12.9" hidden="1" customHeight="1" outlineLevel="1" x14ac:dyDescent="0.3">
      <c r="C255" s="10" t="s">
        <v>1656</v>
      </c>
      <c r="D255" s="10" t="s">
        <v>41</v>
      </c>
      <c r="E255" s="7" t="s">
        <v>1657</v>
      </c>
      <c r="F255" s="10" t="s">
        <v>23</v>
      </c>
      <c r="G255" s="7" t="s">
        <v>24</v>
      </c>
      <c r="H255" s="15">
        <v>38261</v>
      </c>
      <c r="I255" s="10" t="s">
        <v>25</v>
      </c>
      <c r="J255" s="10" t="s">
        <v>95</v>
      </c>
      <c r="K255" s="8">
        <v>42957</v>
      </c>
      <c r="L255" s="10" t="s">
        <v>28</v>
      </c>
      <c r="M255" s="7" t="s">
        <v>29</v>
      </c>
      <c r="N255" s="10" t="s">
        <v>191</v>
      </c>
      <c r="O255" s="7" t="s">
        <v>108</v>
      </c>
      <c r="P255" s="10" t="s">
        <v>1421</v>
      </c>
      <c r="Q255" s="7" t="s">
        <v>1658</v>
      </c>
      <c r="R255" s="7" t="s">
        <v>33</v>
      </c>
      <c r="S255" s="7" t="s">
        <v>34</v>
      </c>
      <c r="T255" s="7" t="s">
        <v>35</v>
      </c>
      <c r="U255" s="7" t="s">
        <v>1659</v>
      </c>
      <c r="V255" s="7" t="s">
        <v>37</v>
      </c>
      <c r="W255" s="7" t="s">
        <v>1660</v>
      </c>
      <c r="X255" s="7" t="str">
        <f t="shared" ref="X255:X260" ca="1" si="48">DATEDIF(Q255,NOW( ),"y") &amp; " thn, " &amp; DATEDIF(Q255,NOW( ),"ym") &amp; " bln "</f>
        <v xml:space="preserve">60 thn, 3 bln </v>
      </c>
      <c r="Y255" s="7" t="str">
        <f t="shared" ref="Y255:Y260" si="49">DATEDIF(Q255,($Y$2),"y") &amp; " thn"</f>
        <v>59 thn</v>
      </c>
      <c r="Z255" s="13">
        <v>60</v>
      </c>
      <c r="AA255" s="14">
        <f t="shared" ref="AA255:AA260" si="50">DATE(YEAR(Q255)+Z255,MONTH(Q255)+1,1)</f>
        <v>43952</v>
      </c>
      <c r="AB255" s="10" t="s">
        <v>1661</v>
      </c>
      <c r="AC255" s="7" t="s">
        <v>232</v>
      </c>
      <c r="AJ255" s="4" t="s">
        <v>1655</v>
      </c>
    </row>
    <row r="256" spans="1:36" ht="12.9" hidden="1" customHeight="1" outlineLevel="1" x14ac:dyDescent="0.3">
      <c r="C256" s="10" t="s">
        <v>1662</v>
      </c>
      <c r="D256" s="10" t="s">
        <v>41</v>
      </c>
      <c r="E256" s="7" t="s">
        <v>1663</v>
      </c>
      <c r="F256" s="10" t="s">
        <v>23</v>
      </c>
      <c r="G256" s="7" t="s">
        <v>24</v>
      </c>
      <c r="H256" s="14">
        <v>40087</v>
      </c>
      <c r="I256" s="10" t="s">
        <v>25</v>
      </c>
      <c r="J256" s="10" t="s">
        <v>155</v>
      </c>
      <c r="K256" s="7" t="s">
        <v>129</v>
      </c>
      <c r="L256" s="10" t="s">
        <v>28</v>
      </c>
      <c r="M256" s="7" t="s">
        <v>29</v>
      </c>
      <c r="N256" s="10" t="s">
        <v>57</v>
      </c>
      <c r="O256" s="7" t="s">
        <v>58</v>
      </c>
      <c r="P256" s="10" t="s">
        <v>1664</v>
      </c>
      <c r="Q256" s="7" t="s">
        <v>1665</v>
      </c>
      <c r="R256" s="7" t="s">
        <v>50</v>
      </c>
      <c r="S256" s="7" t="s">
        <v>34</v>
      </c>
      <c r="T256" s="7" t="s">
        <v>35</v>
      </c>
      <c r="U256" s="7" t="s">
        <v>1666</v>
      </c>
      <c r="V256" s="7" t="s">
        <v>37</v>
      </c>
      <c r="W256" s="7" t="s">
        <v>1667</v>
      </c>
      <c r="X256" s="7" t="str">
        <f t="shared" ca="1" si="48"/>
        <v xml:space="preserve">52 thn, 2 bln </v>
      </c>
      <c r="Y256" s="7" t="str">
        <f t="shared" si="49"/>
        <v>51 thn</v>
      </c>
      <c r="Z256" s="13">
        <v>60</v>
      </c>
      <c r="AA256" s="14">
        <f t="shared" si="50"/>
        <v>46905</v>
      </c>
      <c r="AB256" s="10" t="s">
        <v>1668</v>
      </c>
      <c r="AC256" s="7" t="s">
        <v>1669</v>
      </c>
      <c r="AJ256" s="4" t="s">
        <v>1655</v>
      </c>
    </row>
    <row r="257" spans="1:36" ht="12.9" hidden="1" customHeight="1" outlineLevel="1" x14ac:dyDescent="0.3">
      <c r="C257" s="10" t="s">
        <v>1670</v>
      </c>
      <c r="D257" s="10" t="s">
        <v>1671</v>
      </c>
      <c r="E257" s="7" t="s">
        <v>1672</v>
      </c>
      <c r="F257" s="10" t="s">
        <v>78</v>
      </c>
      <c r="G257" s="7" t="s">
        <v>79</v>
      </c>
      <c r="H257" s="15">
        <v>42826</v>
      </c>
      <c r="I257" s="10" t="s">
        <v>80</v>
      </c>
      <c r="J257" s="10" t="s">
        <v>165</v>
      </c>
      <c r="K257" s="7" t="s">
        <v>515</v>
      </c>
      <c r="L257" s="10" t="s">
        <v>28</v>
      </c>
      <c r="M257" s="7" t="s">
        <v>29</v>
      </c>
      <c r="N257" s="10" t="s">
        <v>1673</v>
      </c>
      <c r="O257" s="7" t="s">
        <v>393</v>
      </c>
      <c r="P257" s="10" t="s">
        <v>88</v>
      </c>
      <c r="Q257" s="7" t="s">
        <v>1674</v>
      </c>
      <c r="R257" s="7" t="s">
        <v>50</v>
      </c>
      <c r="U257" s="7" t="s">
        <v>1675</v>
      </c>
      <c r="V257" s="7" t="s">
        <v>37</v>
      </c>
      <c r="X257" s="7" t="str">
        <f t="shared" ca="1" si="48"/>
        <v xml:space="preserve">47 thn, 2 bln </v>
      </c>
      <c r="Y257" s="7" t="str">
        <f t="shared" si="49"/>
        <v>46 thn</v>
      </c>
      <c r="Z257" s="13">
        <v>60</v>
      </c>
      <c r="AA257" s="14">
        <f t="shared" si="50"/>
        <v>48731</v>
      </c>
      <c r="AB257" s="10" t="s">
        <v>1676</v>
      </c>
      <c r="AC257" s="7" t="s">
        <v>1669</v>
      </c>
      <c r="AJ257" s="4" t="s">
        <v>1655</v>
      </c>
    </row>
    <row r="258" spans="1:36" ht="12.9" hidden="1" customHeight="1" outlineLevel="1" x14ac:dyDescent="0.3">
      <c r="C258" s="10" t="s">
        <v>1677</v>
      </c>
      <c r="D258" s="10" t="s">
        <v>41</v>
      </c>
      <c r="E258" s="7" t="s">
        <v>1678</v>
      </c>
      <c r="F258" s="10" t="s">
        <v>276</v>
      </c>
      <c r="G258" s="7" t="s">
        <v>43</v>
      </c>
      <c r="H258" s="15">
        <v>41730</v>
      </c>
      <c r="I258" s="10" t="s">
        <v>277</v>
      </c>
      <c r="J258" s="10" t="s">
        <v>301</v>
      </c>
      <c r="K258" s="7" t="s">
        <v>515</v>
      </c>
      <c r="L258" s="10" t="s">
        <v>28</v>
      </c>
      <c r="M258" s="7" t="s">
        <v>29</v>
      </c>
      <c r="N258" s="10" t="s">
        <v>1679</v>
      </c>
      <c r="O258" s="7" t="s">
        <v>368</v>
      </c>
      <c r="P258" s="10" t="s">
        <v>1510</v>
      </c>
      <c r="Q258" s="7" t="s">
        <v>1680</v>
      </c>
      <c r="R258" s="7" t="s">
        <v>50</v>
      </c>
      <c r="S258" s="7" t="s">
        <v>34</v>
      </c>
      <c r="U258" s="7" t="s">
        <v>1681</v>
      </c>
      <c r="V258" s="7" t="s">
        <v>37</v>
      </c>
      <c r="X258" s="7" t="str">
        <f t="shared" ca="1" si="48"/>
        <v xml:space="preserve">44 thn, 7 bln </v>
      </c>
      <c r="Y258" s="7" t="str">
        <f t="shared" si="49"/>
        <v>43 thn</v>
      </c>
      <c r="Z258" s="13">
        <v>60</v>
      </c>
      <c r="AA258" s="14">
        <f t="shared" si="50"/>
        <v>49675</v>
      </c>
      <c r="AB258" s="10" t="s">
        <v>1682</v>
      </c>
      <c r="AC258" s="7" t="s">
        <v>1683</v>
      </c>
      <c r="AJ258" s="4" t="s">
        <v>1655</v>
      </c>
    </row>
    <row r="259" spans="1:36" ht="12.9" hidden="1" customHeight="1" outlineLevel="1" x14ac:dyDescent="0.3">
      <c r="C259" s="10" t="s">
        <v>1684</v>
      </c>
      <c r="D259" s="10" t="s">
        <v>41</v>
      </c>
      <c r="E259" s="7" t="s">
        <v>1685</v>
      </c>
      <c r="F259" s="10" t="s">
        <v>78</v>
      </c>
      <c r="G259" s="7" t="s">
        <v>79</v>
      </c>
      <c r="H259" s="15">
        <v>43739</v>
      </c>
      <c r="I259" s="10" t="s">
        <v>80</v>
      </c>
      <c r="J259" s="10" t="s">
        <v>989</v>
      </c>
      <c r="K259" s="8">
        <v>42006</v>
      </c>
      <c r="L259" s="10" t="s">
        <v>28</v>
      </c>
      <c r="M259" s="7" t="s">
        <v>29</v>
      </c>
      <c r="N259" s="10" t="s">
        <v>1409</v>
      </c>
      <c r="O259" s="7" t="s">
        <v>325</v>
      </c>
      <c r="P259" s="10" t="s">
        <v>1686</v>
      </c>
      <c r="Q259" s="7" t="s">
        <v>1687</v>
      </c>
      <c r="R259" s="7" t="s">
        <v>33</v>
      </c>
      <c r="S259" s="7" t="s">
        <v>34</v>
      </c>
      <c r="T259" s="7" t="s">
        <v>311</v>
      </c>
      <c r="V259" s="7" t="s">
        <v>37</v>
      </c>
      <c r="X259" s="7" t="str">
        <f t="shared" ca="1" si="48"/>
        <v xml:space="preserve">34 thn, 11 bln </v>
      </c>
      <c r="Y259" s="7" t="str">
        <f t="shared" si="49"/>
        <v>34 thn</v>
      </c>
      <c r="Z259" s="13">
        <v>60</v>
      </c>
      <c r="AA259" s="14">
        <f t="shared" si="50"/>
        <v>53206</v>
      </c>
      <c r="AB259" s="10" t="s">
        <v>1688</v>
      </c>
      <c r="AC259" s="7" t="s">
        <v>1689</v>
      </c>
      <c r="AJ259" s="4" t="s">
        <v>1655</v>
      </c>
    </row>
    <row r="260" spans="1:36" ht="12.9" hidden="1" customHeight="1" outlineLevel="1" x14ac:dyDescent="0.3">
      <c r="C260" s="10" t="s">
        <v>1690</v>
      </c>
      <c r="D260" s="10" t="s">
        <v>41</v>
      </c>
      <c r="E260" s="7" t="s">
        <v>1691</v>
      </c>
      <c r="F260" s="10" t="s">
        <v>514</v>
      </c>
      <c r="G260" s="7" t="s">
        <v>333</v>
      </c>
      <c r="H260" s="11">
        <v>42461</v>
      </c>
      <c r="I260" s="10" t="s">
        <v>334</v>
      </c>
      <c r="J260" s="10" t="s">
        <v>307</v>
      </c>
      <c r="K260" s="7" t="s">
        <v>522</v>
      </c>
      <c r="L260" s="10" t="s">
        <v>28</v>
      </c>
      <c r="M260" s="7" t="s">
        <v>29</v>
      </c>
      <c r="N260" s="10" t="s">
        <v>308</v>
      </c>
      <c r="O260" s="7" t="s">
        <v>108</v>
      </c>
      <c r="P260" s="10" t="s">
        <v>460</v>
      </c>
      <c r="Q260" s="7" t="s">
        <v>1692</v>
      </c>
      <c r="R260" s="7" t="s">
        <v>50</v>
      </c>
      <c r="V260" s="7" t="s">
        <v>37</v>
      </c>
      <c r="X260" s="7" t="str">
        <f t="shared" ca="1" si="48"/>
        <v xml:space="preserve">41 thn, 4 bln </v>
      </c>
      <c r="Y260" s="7" t="str">
        <f t="shared" si="49"/>
        <v>40 thn</v>
      </c>
      <c r="Z260" s="13">
        <v>60</v>
      </c>
      <c r="AA260" s="14">
        <f t="shared" si="50"/>
        <v>50861</v>
      </c>
      <c r="AJ260" s="4" t="s">
        <v>1655</v>
      </c>
    </row>
    <row r="261" spans="1:36" ht="12.9" customHeight="1" collapsed="1" x14ac:dyDescent="0.25">
      <c r="A261" s="4" t="s">
        <v>1693</v>
      </c>
      <c r="M261" s="7"/>
    </row>
    <row r="262" spans="1:36" ht="12.9" hidden="1" customHeight="1" outlineLevel="1" x14ac:dyDescent="0.3">
      <c r="C262" s="10" t="s">
        <v>1694</v>
      </c>
      <c r="D262" s="10" t="s">
        <v>41</v>
      </c>
      <c r="E262" s="7" t="s">
        <v>1695</v>
      </c>
      <c r="F262" s="10" t="s">
        <v>92</v>
      </c>
      <c r="G262" s="7" t="s">
        <v>93</v>
      </c>
      <c r="H262" s="8">
        <v>42644</v>
      </c>
      <c r="I262" s="10" t="s">
        <v>94</v>
      </c>
      <c r="J262" s="10" t="s">
        <v>95</v>
      </c>
      <c r="K262" s="7" t="s">
        <v>874</v>
      </c>
      <c r="L262" s="10" t="s">
        <v>28</v>
      </c>
      <c r="M262" s="7" t="s">
        <v>29</v>
      </c>
      <c r="N262" s="10" t="s">
        <v>167</v>
      </c>
      <c r="O262" s="7" t="s">
        <v>168</v>
      </c>
      <c r="P262" s="10" t="s">
        <v>203</v>
      </c>
      <c r="Q262" s="7" t="s">
        <v>1696</v>
      </c>
      <c r="R262" s="7" t="s">
        <v>33</v>
      </c>
      <c r="S262" s="7" t="s">
        <v>34</v>
      </c>
      <c r="T262" s="7" t="s">
        <v>35</v>
      </c>
      <c r="U262" s="7" t="s">
        <v>1697</v>
      </c>
      <c r="V262" s="7" t="s">
        <v>37</v>
      </c>
      <c r="W262" s="7" t="s">
        <v>1698</v>
      </c>
      <c r="X262" s="7" t="str">
        <f t="shared" ref="X262:X269" ca="1" si="51">DATEDIF(Q262,NOW( ),"y") &amp; " thn, " &amp; DATEDIF(Q262,NOW( ),"ym") &amp; " bln "</f>
        <v xml:space="preserve">58 thn, 7 bln </v>
      </c>
      <c r="Y262" s="7" t="str">
        <f t="shared" ref="Y262:Y269" si="52">DATEDIF(Q262,($Y$2),"y") &amp; " thn"</f>
        <v>57 thn</v>
      </c>
      <c r="Z262" s="13">
        <v>60</v>
      </c>
      <c r="AA262" s="14">
        <f t="shared" ref="AA262:AA269" si="53">DATE(YEAR(Q262)+Z262,MONTH(Q262)+1,1)</f>
        <v>44562</v>
      </c>
      <c r="AB262" s="10" t="s">
        <v>1699</v>
      </c>
      <c r="AC262" s="7" t="s">
        <v>1700</v>
      </c>
      <c r="AJ262" s="4" t="s">
        <v>1693</v>
      </c>
    </row>
    <row r="263" spans="1:36" ht="12.9" hidden="1" customHeight="1" outlineLevel="1" x14ac:dyDescent="0.3">
      <c r="C263" s="10" t="s">
        <v>1701</v>
      </c>
      <c r="D263" s="10" t="s">
        <v>76</v>
      </c>
      <c r="E263" s="7" t="s">
        <v>1702</v>
      </c>
      <c r="F263" s="10" t="s">
        <v>292</v>
      </c>
      <c r="G263" s="19" t="s">
        <v>79</v>
      </c>
      <c r="H263" s="20">
        <v>43556</v>
      </c>
      <c r="I263" s="10" t="s">
        <v>80</v>
      </c>
      <c r="J263" s="10" t="s">
        <v>269</v>
      </c>
      <c r="K263" s="7" t="s">
        <v>515</v>
      </c>
      <c r="L263" s="10" t="s">
        <v>28</v>
      </c>
      <c r="M263" s="7" t="s">
        <v>29</v>
      </c>
      <c r="N263" s="10" t="s">
        <v>1703</v>
      </c>
      <c r="O263" s="7" t="s">
        <v>748</v>
      </c>
      <c r="P263" s="10" t="s">
        <v>1704</v>
      </c>
      <c r="Q263" s="7" t="s">
        <v>1705</v>
      </c>
      <c r="R263" s="7" t="s">
        <v>33</v>
      </c>
      <c r="U263" s="7" t="s">
        <v>1706</v>
      </c>
      <c r="V263" s="7" t="s">
        <v>37</v>
      </c>
      <c r="X263" s="7" t="str">
        <f t="shared" ca="1" si="51"/>
        <v xml:space="preserve">51 thn, 11 bln </v>
      </c>
      <c r="Y263" s="7" t="str">
        <f t="shared" si="52"/>
        <v>51 thn</v>
      </c>
      <c r="Z263" s="13">
        <v>60</v>
      </c>
      <c r="AA263" s="14">
        <f t="shared" si="53"/>
        <v>46997</v>
      </c>
      <c r="AJ263" s="4" t="s">
        <v>1693</v>
      </c>
    </row>
    <row r="264" spans="1:36" ht="12.9" hidden="1" customHeight="1" outlineLevel="1" x14ac:dyDescent="0.3">
      <c r="C264" s="10" t="s">
        <v>1707</v>
      </c>
      <c r="D264" s="10" t="s">
        <v>41</v>
      </c>
      <c r="E264" s="7" t="s">
        <v>1708</v>
      </c>
      <c r="F264" s="10" t="s">
        <v>276</v>
      </c>
      <c r="G264" s="19" t="s">
        <v>1709</v>
      </c>
      <c r="H264" s="20">
        <v>43556</v>
      </c>
      <c r="I264" s="10" t="s">
        <v>277</v>
      </c>
      <c r="J264" s="10" t="s">
        <v>165</v>
      </c>
      <c r="K264" s="7" t="s">
        <v>515</v>
      </c>
      <c r="L264" s="10" t="s">
        <v>28</v>
      </c>
      <c r="M264" s="7" t="s">
        <v>29</v>
      </c>
      <c r="N264" s="10" t="s">
        <v>1030</v>
      </c>
      <c r="O264" s="7" t="s">
        <v>192</v>
      </c>
      <c r="P264" s="10" t="s">
        <v>1710</v>
      </c>
      <c r="Q264" s="7" t="s">
        <v>1711</v>
      </c>
      <c r="R264" s="7" t="s">
        <v>50</v>
      </c>
      <c r="U264" s="7" t="s">
        <v>1712</v>
      </c>
      <c r="V264" s="7" t="s">
        <v>37</v>
      </c>
      <c r="X264" s="7" t="str">
        <f t="shared" ca="1" si="51"/>
        <v xml:space="preserve">44 thn, 4 bln </v>
      </c>
      <c r="Y264" s="7" t="str">
        <f t="shared" si="52"/>
        <v>43 thn</v>
      </c>
      <c r="Z264" s="13">
        <v>60</v>
      </c>
      <c r="AA264" s="14">
        <f t="shared" si="53"/>
        <v>49766</v>
      </c>
      <c r="AJ264" s="4" t="s">
        <v>1693</v>
      </c>
    </row>
    <row r="265" spans="1:36" ht="12.9" hidden="1" customHeight="1" outlineLevel="1" x14ac:dyDescent="0.3">
      <c r="C265" s="10" t="s">
        <v>1713</v>
      </c>
      <c r="D265" s="10" t="s">
        <v>41</v>
      </c>
      <c r="E265" s="7" t="s">
        <v>1714</v>
      </c>
      <c r="F265" s="10" t="s">
        <v>276</v>
      </c>
      <c r="G265" s="7" t="s">
        <v>43</v>
      </c>
      <c r="H265" s="14">
        <v>41548</v>
      </c>
      <c r="I265" s="10" t="s">
        <v>277</v>
      </c>
      <c r="J265" s="10" t="s">
        <v>301</v>
      </c>
      <c r="K265" s="7" t="s">
        <v>515</v>
      </c>
      <c r="L265" s="10" t="s">
        <v>28</v>
      </c>
      <c r="M265" s="7" t="s">
        <v>29</v>
      </c>
      <c r="N265" s="10" t="s">
        <v>1715</v>
      </c>
      <c r="O265" s="7" t="s">
        <v>192</v>
      </c>
      <c r="P265" s="10" t="s">
        <v>1716</v>
      </c>
      <c r="Q265" s="7" t="s">
        <v>1717</v>
      </c>
      <c r="R265" s="7" t="s">
        <v>33</v>
      </c>
      <c r="U265" s="7" t="s">
        <v>1718</v>
      </c>
      <c r="V265" s="7" t="s">
        <v>37</v>
      </c>
      <c r="X265" s="7" t="str">
        <f t="shared" ca="1" si="51"/>
        <v xml:space="preserve">44 thn, 3 bln </v>
      </c>
      <c r="Y265" s="7" t="str">
        <f t="shared" si="52"/>
        <v>43 thn</v>
      </c>
      <c r="Z265" s="13">
        <v>60</v>
      </c>
      <c r="AA265" s="14">
        <f t="shared" si="53"/>
        <v>49796</v>
      </c>
      <c r="AJ265" s="4" t="s">
        <v>1693</v>
      </c>
    </row>
    <row r="266" spans="1:36" ht="12.9" hidden="1" customHeight="1" outlineLevel="1" x14ac:dyDescent="0.3">
      <c r="C266" s="10" t="s">
        <v>1719</v>
      </c>
      <c r="D266" s="10" t="s">
        <v>41</v>
      </c>
      <c r="E266" s="7" t="s">
        <v>1720</v>
      </c>
      <c r="F266" s="10" t="s">
        <v>292</v>
      </c>
      <c r="G266" s="19" t="s">
        <v>79</v>
      </c>
      <c r="H266" s="20">
        <v>43556</v>
      </c>
      <c r="I266" s="10" t="s">
        <v>80</v>
      </c>
      <c r="J266" s="10" t="s">
        <v>189</v>
      </c>
      <c r="K266" s="7" t="s">
        <v>515</v>
      </c>
      <c r="L266" s="10" t="s">
        <v>28</v>
      </c>
      <c r="M266" s="7" t="s">
        <v>29</v>
      </c>
      <c r="N266" s="10" t="s">
        <v>1721</v>
      </c>
      <c r="O266" s="7" t="s">
        <v>368</v>
      </c>
      <c r="P266" s="10" t="s">
        <v>1722</v>
      </c>
      <c r="Q266" s="7" t="s">
        <v>1723</v>
      </c>
      <c r="R266" s="7" t="s">
        <v>50</v>
      </c>
      <c r="U266" s="7" t="s">
        <v>1724</v>
      </c>
      <c r="V266" s="7" t="s">
        <v>37</v>
      </c>
      <c r="X266" s="7" t="str">
        <f t="shared" ca="1" si="51"/>
        <v xml:space="preserve">42 thn, 4 bln </v>
      </c>
      <c r="Y266" s="7" t="str">
        <f t="shared" si="52"/>
        <v>41 thn</v>
      </c>
      <c r="Z266" s="13">
        <v>60</v>
      </c>
      <c r="AA266" s="14">
        <f t="shared" si="53"/>
        <v>50496</v>
      </c>
      <c r="AJ266" s="4" t="s">
        <v>1693</v>
      </c>
    </row>
    <row r="267" spans="1:36" ht="12.9" hidden="1" customHeight="1" outlineLevel="1" x14ac:dyDescent="0.3">
      <c r="C267" s="10" t="s">
        <v>1725</v>
      </c>
      <c r="D267" s="10" t="s">
        <v>145</v>
      </c>
      <c r="E267" s="7" t="s">
        <v>1726</v>
      </c>
      <c r="F267" s="10" t="s">
        <v>292</v>
      </c>
      <c r="G267" s="7" t="s">
        <v>43</v>
      </c>
      <c r="H267" s="8">
        <v>42644</v>
      </c>
      <c r="I267" s="10" t="s">
        <v>277</v>
      </c>
      <c r="J267" s="10" t="s">
        <v>1727</v>
      </c>
      <c r="K267" s="7" t="s">
        <v>774</v>
      </c>
      <c r="L267" s="10" t="s">
        <v>28</v>
      </c>
      <c r="M267" s="7" t="s">
        <v>29</v>
      </c>
      <c r="N267" s="10" t="s">
        <v>1728</v>
      </c>
      <c r="O267" s="7" t="s">
        <v>108</v>
      </c>
      <c r="P267" s="10" t="s">
        <v>824</v>
      </c>
      <c r="Q267" s="7" t="s">
        <v>1729</v>
      </c>
      <c r="R267" s="7" t="s">
        <v>50</v>
      </c>
      <c r="S267" s="7" t="s">
        <v>34</v>
      </c>
      <c r="T267" s="7" t="s">
        <v>35</v>
      </c>
      <c r="U267" s="7" t="s">
        <v>1730</v>
      </c>
      <c r="V267" s="7" t="s">
        <v>37</v>
      </c>
      <c r="X267" s="7" t="str">
        <f t="shared" ca="1" si="51"/>
        <v xml:space="preserve">40 thn, 3 bln </v>
      </c>
      <c r="Y267" s="7" t="str">
        <f t="shared" si="52"/>
        <v>39 thn</v>
      </c>
      <c r="Z267" s="13">
        <v>60</v>
      </c>
      <c r="AA267" s="14">
        <f t="shared" si="53"/>
        <v>51257</v>
      </c>
      <c r="AB267" s="10" t="s">
        <v>1731</v>
      </c>
      <c r="AC267" s="7" t="s">
        <v>1732</v>
      </c>
      <c r="AJ267" s="4" t="s">
        <v>1693</v>
      </c>
    </row>
    <row r="268" spans="1:36" ht="12.9" hidden="1" customHeight="1" outlineLevel="1" x14ac:dyDescent="0.3">
      <c r="C268" s="10" t="s">
        <v>1344</v>
      </c>
      <c r="D268" s="10" t="s">
        <v>145</v>
      </c>
      <c r="E268" s="7" t="s">
        <v>1733</v>
      </c>
      <c r="F268" s="10" t="s">
        <v>276</v>
      </c>
      <c r="G268" s="7" t="s">
        <v>43</v>
      </c>
      <c r="H268" s="15">
        <v>42826</v>
      </c>
      <c r="I268" s="10" t="s">
        <v>277</v>
      </c>
      <c r="J268" s="10" t="s">
        <v>1154</v>
      </c>
      <c r="K268" s="8">
        <v>42156</v>
      </c>
      <c r="L268" s="10" t="s">
        <v>28</v>
      </c>
      <c r="M268" s="7" t="s">
        <v>29</v>
      </c>
      <c r="N268" s="10" t="s">
        <v>57</v>
      </c>
      <c r="O268" s="7" t="s">
        <v>318</v>
      </c>
      <c r="P268" s="10" t="s">
        <v>1734</v>
      </c>
      <c r="Q268" s="7" t="s">
        <v>1735</v>
      </c>
      <c r="R268" s="7" t="s">
        <v>50</v>
      </c>
      <c r="S268" s="7" t="s">
        <v>34</v>
      </c>
      <c r="V268" s="7" t="s">
        <v>37</v>
      </c>
      <c r="X268" s="7" t="str">
        <f t="shared" ca="1" si="51"/>
        <v xml:space="preserve">36 thn, 10 bln </v>
      </c>
      <c r="Y268" s="7" t="str">
        <f t="shared" si="52"/>
        <v>36 thn</v>
      </c>
      <c r="Z268" s="13">
        <v>60</v>
      </c>
      <c r="AA268" s="14">
        <f t="shared" si="53"/>
        <v>52505</v>
      </c>
      <c r="AB268" s="10" t="s">
        <v>1736</v>
      </c>
      <c r="AC268" s="7" t="s">
        <v>1737</v>
      </c>
      <c r="AJ268" s="4" t="s">
        <v>1693</v>
      </c>
    </row>
    <row r="269" spans="1:36" ht="12.9" hidden="1" customHeight="1" outlineLevel="1" x14ac:dyDescent="0.3">
      <c r="C269" s="10" t="s">
        <v>1738</v>
      </c>
      <c r="D269" s="10" t="s">
        <v>41</v>
      </c>
      <c r="E269" s="7" t="s">
        <v>1739</v>
      </c>
      <c r="F269" s="10" t="s">
        <v>276</v>
      </c>
      <c r="G269" s="7" t="s">
        <v>43</v>
      </c>
      <c r="H269" s="11">
        <v>43374</v>
      </c>
      <c r="I269" s="10" t="s">
        <v>277</v>
      </c>
      <c r="J269" s="10" t="s">
        <v>1149</v>
      </c>
      <c r="K269" s="7" t="s">
        <v>522</v>
      </c>
      <c r="L269" s="10" t="s">
        <v>28</v>
      </c>
      <c r="M269" s="7" t="s">
        <v>29</v>
      </c>
      <c r="N269" s="10" t="s">
        <v>118</v>
      </c>
      <c r="O269" s="7" t="s">
        <v>97</v>
      </c>
      <c r="P269" s="10" t="s">
        <v>460</v>
      </c>
      <c r="Q269" s="7" t="s">
        <v>1740</v>
      </c>
      <c r="R269" s="7" t="s">
        <v>50</v>
      </c>
      <c r="V269" s="7" t="s">
        <v>37</v>
      </c>
      <c r="X269" s="7" t="str">
        <f t="shared" ca="1" si="51"/>
        <v xml:space="preserve">36 thn, 6 bln </v>
      </c>
      <c r="Y269" s="7" t="str">
        <f t="shared" si="52"/>
        <v>35 thn</v>
      </c>
      <c r="Z269" s="13">
        <v>60</v>
      </c>
      <c r="AA269" s="14">
        <f t="shared" si="53"/>
        <v>52628</v>
      </c>
      <c r="AJ269" s="4" t="s">
        <v>1693</v>
      </c>
    </row>
    <row r="270" spans="1:36" ht="12.9" hidden="1" customHeight="1" outlineLevel="1" x14ac:dyDescent="0.3">
      <c r="C270" s="10"/>
      <c r="D270" s="10"/>
      <c r="F270" s="10"/>
      <c r="H270" s="11"/>
      <c r="I270" s="10"/>
      <c r="J270" s="10"/>
      <c r="L270" s="10"/>
      <c r="M270" s="7"/>
      <c r="N270" s="10"/>
      <c r="P270" s="10"/>
      <c r="Z270" s="13"/>
      <c r="AA270" s="14"/>
      <c r="AJ270" s="4" t="s">
        <v>1693</v>
      </c>
    </row>
    <row r="271" spans="1:36" ht="12.9" customHeight="1" collapsed="1" x14ac:dyDescent="0.25">
      <c r="A271" s="4" t="s">
        <v>1741</v>
      </c>
      <c r="M271" s="7"/>
    </row>
    <row r="272" spans="1:36" ht="12.9" hidden="1" customHeight="1" outlineLevel="1" x14ac:dyDescent="0.3">
      <c r="C272" s="10"/>
      <c r="D272" s="10"/>
      <c r="F272" s="10"/>
      <c r="H272" s="15"/>
      <c r="I272" s="10"/>
      <c r="J272" s="24" t="s">
        <v>95</v>
      </c>
      <c r="K272" s="8"/>
      <c r="L272" s="10"/>
      <c r="M272" s="7"/>
      <c r="N272" s="10"/>
      <c r="P272" s="10"/>
      <c r="Z272" s="13"/>
      <c r="AA272" s="14"/>
      <c r="AB272" s="10"/>
      <c r="AJ272" s="4" t="s">
        <v>1741</v>
      </c>
    </row>
    <row r="273" spans="1:36" ht="12.9" hidden="1" customHeight="1" outlineLevel="1" x14ac:dyDescent="0.3">
      <c r="B273" s="5" t="s">
        <v>673</v>
      </c>
      <c r="C273" s="10" t="s">
        <v>1742</v>
      </c>
      <c r="E273" s="7" t="s">
        <v>1743</v>
      </c>
      <c r="F273" s="10" t="s">
        <v>23</v>
      </c>
      <c r="G273" s="7" t="s">
        <v>24</v>
      </c>
      <c r="H273" s="8">
        <v>37347</v>
      </c>
      <c r="I273" s="10" t="s">
        <v>25</v>
      </c>
      <c r="J273" s="10" t="s">
        <v>974</v>
      </c>
      <c r="K273" s="7" t="s">
        <v>156</v>
      </c>
      <c r="L273" s="10" t="s">
        <v>28</v>
      </c>
      <c r="M273" s="7" t="s">
        <v>29</v>
      </c>
      <c r="O273" s="7" t="s">
        <v>1427</v>
      </c>
      <c r="P273" s="10" t="s">
        <v>1096</v>
      </c>
      <c r="Q273" s="7" t="s">
        <v>1744</v>
      </c>
      <c r="R273" s="7" t="s">
        <v>50</v>
      </c>
      <c r="S273" s="7" t="s">
        <v>34</v>
      </c>
      <c r="T273" s="7" t="s">
        <v>35</v>
      </c>
      <c r="U273" s="7" t="s">
        <v>1745</v>
      </c>
      <c r="V273" s="7" t="s">
        <v>37</v>
      </c>
      <c r="X273" s="7" t="str">
        <f ca="1">DATEDIF(Q273,NOW( ),"y") &amp; " thn, " &amp; DATEDIF(Q273,NOW( ),"ym") &amp; " bln "</f>
        <v xml:space="preserve">55 thn, 8 bln </v>
      </c>
      <c r="Y273" s="7" t="str">
        <f>DATEDIF(Q273,($Y$2),"y") &amp; " thn"</f>
        <v>54 thn</v>
      </c>
      <c r="Z273" s="13">
        <v>60</v>
      </c>
      <c r="AA273" s="14">
        <f>DATE(YEAR(Q273)+Z273,MONTH(Q273)+1,1)</f>
        <v>45627</v>
      </c>
      <c r="AB273" s="10" t="s">
        <v>1746</v>
      </c>
      <c r="AJ273" s="4" t="s">
        <v>1741</v>
      </c>
    </row>
    <row r="274" spans="1:36" ht="12.9" hidden="1" customHeight="1" outlineLevel="1" x14ac:dyDescent="0.3">
      <c r="C274" s="10" t="s">
        <v>1747</v>
      </c>
      <c r="D274" s="10" t="s">
        <v>41</v>
      </c>
      <c r="E274" s="7" t="s">
        <v>1748</v>
      </c>
      <c r="F274" s="10" t="s">
        <v>514</v>
      </c>
      <c r="G274" s="7" t="s">
        <v>333</v>
      </c>
      <c r="H274" s="8">
        <v>41913</v>
      </c>
      <c r="I274" s="10" t="s">
        <v>334</v>
      </c>
      <c r="J274" s="10" t="s">
        <v>1358</v>
      </c>
      <c r="K274" s="7" t="s">
        <v>1749</v>
      </c>
      <c r="L274" s="10" t="s">
        <v>28</v>
      </c>
      <c r="M274" s="7" t="s">
        <v>29</v>
      </c>
      <c r="N274" s="10" t="s">
        <v>57</v>
      </c>
      <c r="O274" s="7" t="s">
        <v>325</v>
      </c>
      <c r="P274" s="10" t="s">
        <v>1750</v>
      </c>
      <c r="Q274" s="7" t="s">
        <v>1751</v>
      </c>
      <c r="R274" s="7" t="s">
        <v>50</v>
      </c>
      <c r="S274" s="7" t="s">
        <v>34</v>
      </c>
      <c r="T274" s="7" t="s">
        <v>311</v>
      </c>
      <c r="V274" s="7" t="s">
        <v>37</v>
      </c>
      <c r="X274" s="7" t="str">
        <f ca="1">DATEDIF(Q274,NOW( ),"y") &amp; " thn, " &amp; DATEDIF(Q274,NOW( ),"ym") &amp; " bln "</f>
        <v xml:space="preserve">35 thn, 4 bln </v>
      </c>
      <c r="Y274" s="7" t="str">
        <f>DATEDIF(Q274,($Y$2),"y") &amp; " thn"</f>
        <v>34 thn</v>
      </c>
      <c r="Z274" s="13">
        <v>60</v>
      </c>
      <c r="AA274" s="14">
        <f>DATE(YEAR(Q274)+Z274,MONTH(Q274)+1,1)</f>
        <v>53053</v>
      </c>
      <c r="AB274" s="10" t="s">
        <v>1752</v>
      </c>
      <c r="AC274" s="7" t="s">
        <v>1753</v>
      </c>
      <c r="AJ274" s="4" t="s">
        <v>1741</v>
      </c>
    </row>
    <row r="275" spans="1:36" ht="12.9" hidden="1" customHeight="1" outlineLevel="1" x14ac:dyDescent="0.3">
      <c r="C275" s="10" t="s">
        <v>1754</v>
      </c>
      <c r="D275" s="10" t="s">
        <v>41</v>
      </c>
      <c r="E275" s="7" t="s">
        <v>1755</v>
      </c>
      <c r="F275" s="10" t="s">
        <v>276</v>
      </c>
      <c r="G275" s="7" t="s">
        <v>43</v>
      </c>
      <c r="H275" s="11">
        <v>43739</v>
      </c>
      <c r="I275" s="10" t="s">
        <v>277</v>
      </c>
      <c r="J275" s="10" t="s">
        <v>1756</v>
      </c>
      <c r="K275" s="7" t="s">
        <v>1749</v>
      </c>
      <c r="L275" s="10" t="s">
        <v>28</v>
      </c>
      <c r="M275" s="7" t="s">
        <v>29</v>
      </c>
      <c r="N275" s="10" t="s">
        <v>255</v>
      </c>
      <c r="O275" s="7" t="s">
        <v>325</v>
      </c>
      <c r="P275" s="10" t="s">
        <v>88</v>
      </c>
      <c r="Q275" s="7" t="s">
        <v>1757</v>
      </c>
      <c r="R275" s="7" t="s">
        <v>50</v>
      </c>
      <c r="S275" s="7" t="s">
        <v>34</v>
      </c>
      <c r="T275" s="7" t="s">
        <v>35</v>
      </c>
      <c r="V275" s="7" t="s">
        <v>37</v>
      </c>
      <c r="X275" s="7" t="str">
        <f ca="1">DATEDIF(Q275,NOW( ),"y") &amp; " thn, " &amp; DATEDIF(Q275,NOW( ),"ym") &amp; " bln "</f>
        <v xml:space="preserve">33 thn, 8 bln </v>
      </c>
      <c r="Y275" s="7" t="str">
        <f>DATEDIF(Q275,($Y$2),"y") &amp; " thn"</f>
        <v>32 thn</v>
      </c>
      <c r="Z275" s="13">
        <v>60</v>
      </c>
      <c r="AA275" s="14">
        <f>DATE(YEAR(Q275)+Z275,MONTH(Q275)+1,1)</f>
        <v>53662</v>
      </c>
      <c r="AB275" s="10" t="s">
        <v>1758</v>
      </c>
      <c r="AC275" s="7" t="s">
        <v>1759</v>
      </c>
      <c r="AJ275" s="4" t="s">
        <v>1741</v>
      </c>
    </row>
    <row r="276" spans="1:36" ht="12.9" hidden="1" customHeight="1" outlineLevel="1" x14ac:dyDescent="0.3">
      <c r="C276" s="10" t="s">
        <v>1760</v>
      </c>
      <c r="D276" s="10" t="s">
        <v>41</v>
      </c>
      <c r="E276" s="7" t="s">
        <v>1761</v>
      </c>
      <c r="F276" s="10" t="s">
        <v>514</v>
      </c>
      <c r="G276" s="7" t="s">
        <v>333</v>
      </c>
      <c r="H276" s="8">
        <v>41913</v>
      </c>
      <c r="I276" s="10" t="s">
        <v>334</v>
      </c>
      <c r="J276" s="10" t="s">
        <v>1036</v>
      </c>
      <c r="K276" s="7" t="s">
        <v>1749</v>
      </c>
      <c r="L276" s="10" t="s">
        <v>28</v>
      </c>
      <c r="M276" s="7" t="s">
        <v>29</v>
      </c>
      <c r="N276" s="10" t="s">
        <v>46</v>
      </c>
      <c r="O276" s="7" t="s">
        <v>524</v>
      </c>
      <c r="P276" s="10" t="s">
        <v>88</v>
      </c>
      <c r="Q276" s="7" t="s">
        <v>1762</v>
      </c>
      <c r="R276" s="7" t="s">
        <v>50</v>
      </c>
      <c r="S276" s="7" t="s">
        <v>34</v>
      </c>
      <c r="T276" s="7" t="s">
        <v>35</v>
      </c>
      <c r="V276" s="7" t="s">
        <v>37</v>
      </c>
      <c r="X276" s="7" t="str">
        <f ca="1">DATEDIF(Q276,NOW( ),"y") &amp; " thn, " &amp; DATEDIF(Q276,NOW( ),"ym") &amp; " bln "</f>
        <v xml:space="preserve">33 thn, 6 bln </v>
      </c>
      <c r="Y276" s="7" t="str">
        <f>DATEDIF(Q276,($Y$2),"y") &amp; " thn"</f>
        <v>32 thn</v>
      </c>
      <c r="Z276" s="13">
        <v>60</v>
      </c>
      <c r="AA276" s="14">
        <f>DATE(YEAR(Q276)+Z276,MONTH(Q276)+1,1)</f>
        <v>53724</v>
      </c>
      <c r="AB276" s="10" t="s">
        <v>1763</v>
      </c>
      <c r="AC276" s="7" t="s">
        <v>1764</v>
      </c>
      <c r="AJ276" s="4" t="s">
        <v>1741</v>
      </c>
    </row>
    <row r="277" spans="1:36" ht="12.9" hidden="1" customHeight="1" outlineLevel="1" x14ac:dyDescent="0.3">
      <c r="C277" s="10" t="s">
        <v>1765</v>
      </c>
      <c r="D277" s="10" t="s">
        <v>145</v>
      </c>
      <c r="E277" s="7" t="s">
        <v>1766</v>
      </c>
      <c r="F277" s="10" t="s">
        <v>514</v>
      </c>
      <c r="G277" s="7" t="s">
        <v>333</v>
      </c>
      <c r="H277" s="11">
        <v>41365</v>
      </c>
      <c r="I277" s="10" t="s">
        <v>334</v>
      </c>
      <c r="J277" s="10" t="s">
        <v>1408</v>
      </c>
      <c r="K277" s="7" t="s">
        <v>999</v>
      </c>
      <c r="L277" s="10" t="s">
        <v>28</v>
      </c>
      <c r="M277" s="7" t="s">
        <v>29</v>
      </c>
      <c r="N277" s="10" t="s">
        <v>1409</v>
      </c>
      <c r="O277" s="7" t="s">
        <v>325</v>
      </c>
      <c r="P277" s="10" t="s">
        <v>824</v>
      </c>
      <c r="Q277" s="7" t="s">
        <v>1767</v>
      </c>
      <c r="R277" s="7" t="s">
        <v>50</v>
      </c>
      <c r="S277" s="7" t="s">
        <v>34</v>
      </c>
      <c r="T277" s="7" t="s">
        <v>311</v>
      </c>
      <c r="V277" s="7" t="s">
        <v>37</v>
      </c>
      <c r="X277" s="7" t="str">
        <f ca="1">DATEDIF(Q277,NOW( ),"y") &amp; " thn, " &amp; DATEDIF(Q277,NOW( ),"ym") &amp; " bln "</f>
        <v xml:space="preserve">35 thn, 3 bln </v>
      </c>
      <c r="Y277" s="7" t="str">
        <f>DATEDIF(Q277,($Y$2),"y") &amp; " thn"</f>
        <v>34 thn</v>
      </c>
      <c r="Z277" s="13">
        <v>60</v>
      </c>
      <c r="AA277" s="14">
        <f>DATE(YEAR(Q277)+Z277,MONTH(Q277)+1,1)</f>
        <v>53083</v>
      </c>
      <c r="AB277" s="10" t="s">
        <v>1768</v>
      </c>
      <c r="AC277" s="7" t="s">
        <v>1769</v>
      </c>
      <c r="AJ277" s="4" t="s">
        <v>1741</v>
      </c>
    </row>
    <row r="278" spans="1:36" ht="12.9" customHeight="1" collapsed="1" x14ac:dyDescent="0.25">
      <c r="A278" s="4" t="s">
        <v>1770</v>
      </c>
      <c r="M278" s="7"/>
    </row>
    <row r="279" spans="1:36" ht="12.9" hidden="1" customHeight="1" outlineLevel="1" x14ac:dyDescent="0.3">
      <c r="C279" s="10" t="s">
        <v>1771</v>
      </c>
      <c r="D279" s="10" t="s">
        <v>41</v>
      </c>
      <c r="E279" s="7" t="s">
        <v>1772</v>
      </c>
      <c r="F279" s="10" t="s">
        <v>23</v>
      </c>
      <c r="G279" s="7" t="s">
        <v>24</v>
      </c>
      <c r="H279" s="15">
        <v>38078</v>
      </c>
      <c r="I279" s="10" t="s">
        <v>25</v>
      </c>
      <c r="J279" s="10" t="s">
        <v>95</v>
      </c>
      <c r="K279" s="8">
        <v>42104</v>
      </c>
      <c r="L279" s="10" t="s">
        <v>28</v>
      </c>
      <c r="M279" s="7" t="s">
        <v>29</v>
      </c>
      <c r="N279" s="10" t="s">
        <v>118</v>
      </c>
      <c r="O279" s="7" t="s">
        <v>119</v>
      </c>
      <c r="P279" s="10" t="s">
        <v>1773</v>
      </c>
      <c r="Q279" s="7" t="s">
        <v>598</v>
      </c>
      <c r="R279" s="7" t="s">
        <v>50</v>
      </c>
      <c r="S279" s="7" t="s">
        <v>34</v>
      </c>
      <c r="T279" s="7" t="s">
        <v>35</v>
      </c>
      <c r="U279" s="7" t="s">
        <v>1774</v>
      </c>
      <c r="V279" s="7" t="s">
        <v>37</v>
      </c>
      <c r="W279" s="7" t="s">
        <v>1775</v>
      </c>
      <c r="X279" s="7" t="str">
        <f t="shared" ref="X279:X293" ca="1" si="54">DATEDIF(Q279,NOW( ),"y") &amp; " thn, " &amp; DATEDIF(Q279,NOW( ),"ym") &amp; " bln "</f>
        <v xml:space="preserve">59 thn, 4 bln </v>
      </c>
      <c r="Y279" s="7" t="str">
        <f t="shared" ref="Y279:Y293" si="55">DATEDIF(Q279,($Y$2),"y") &amp; " thn"</f>
        <v>58 thn</v>
      </c>
      <c r="Z279" s="13">
        <v>60</v>
      </c>
      <c r="AA279" s="14">
        <f>DATE(YEAR(Q279)+Z279,MONTH(Q279)+1,1)</f>
        <v>44287</v>
      </c>
      <c r="AB279" s="10" t="s">
        <v>1776</v>
      </c>
      <c r="AC279" s="7" t="s">
        <v>1777</v>
      </c>
      <c r="AJ279" s="4" t="s">
        <v>1770</v>
      </c>
    </row>
    <row r="280" spans="1:36" ht="12.9" hidden="1" customHeight="1" outlineLevel="1" x14ac:dyDescent="0.3">
      <c r="C280" s="10" t="s">
        <v>1778</v>
      </c>
      <c r="E280" s="7" t="s">
        <v>1779</v>
      </c>
      <c r="F280" s="10" t="s">
        <v>23</v>
      </c>
      <c r="G280" s="7" t="s">
        <v>24</v>
      </c>
      <c r="H280" s="15">
        <v>38078</v>
      </c>
      <c r="I280" s="10" t="s">
        <v>25</v>
      </c>
      <c r="J280" s="10" t="s">
        <v>106</v>
      </c>
      <c r="K280" s="7" t="s">
        <v>139</v>
      </c>
      <c r="L280" s="10" t="s">
        <v>28</v>
      </c>
      <c r="M280" s="7" t="s">
        <v>361</v>
      </c>
      <c r="N280" s="10" t="s">
        <v>883</v>
      </c>
      <c r="O280" s="7" t="s">
        <v>1780</v>
      </c>
      <c r="P280" s="10" t="s">
        <v>1781</v>
      </c>
      <c r="Q280" s="7" t="s">
        <v>1782</v>
      </c>
      <c r="R280" s="7" t="s">
        <v>33</v>
      </c>
      <c r="S280" s="7" t="s">
        <v>34</v>
      </c>
      <c r="T280" s="7" t="s">
        <v>1124</v>
      </c>
      <c r="U280" s="7" t="s">
        <v>1783</v>
      </c>
      <c r="V280" s="7" t="s">
        <v>37</v>
      </c>
      <c r="W280" s="7" t="s">
        <v>1784</v>
      </c>
      <c r="X280" s="7" t="str">
        <f t="shared" ca="1" si="54"/>
        <v xml:space="preserve">59 thn, 4 bln </v>
      </c>
      <c r="Y280" s="7" t="str">
        <f t="shared" si="55"/>
        <v>58 thn</v>
      </c>
      <c r="Z280" s="13">
        <v>60</v>
      </c>
      <c r="AA280" s="14">
        <f t="shared" ref="AA280:AA293" si="56">DATE(YEAR(Q280)+Z280,MONTH(Q280)+1,1)</f>
        <v>44287</v>
      </c>
      <c r="AB280" s="10" t="s">
        <v>1785</v>
      </c>
      <c r="AC280" s="7" t="s">
        <v>1786</v>
      </c>
      <c r="AJ280" s="4" t="s">
        <v>1770</v>
      </c>
    </row>
    <row r="281" spans="1:36" ht="12.9" hidden="1" customHeight="1" outlineLevel="1" x14ac:dyDescent="0.3">
      <c r="C281" s="10" t="s">
        <v>1787</v>
      </c>
      <c r="D281" s="10" t="s">
        <v>41</v>
      </c>
      <c r="E281" s="7" t="s">
        <v>1788</v>
      </c>
      <c r="F281" s="10" t="s">
        <v>23</v>
      </c>
      <c r="G281" s="7" t="s">
        <v>24</v>
      </c>
      <c r="H281" s="15">
        <v>38808</v>
      </c>
      <c r="I281" s="10" t="s">
        <v>25</v>
      </c>
      <c r="J281" s="10" t="s">
        <v>165</v>
      </c>
      <c r="K281" s="7" t="s">
        <v>82</v>
      </c>
      <c r="L281" s="10" t="s">
        <v>28</v>
      </c>
      <c r="M281" s="7" t="s">
        <v>29</v>
      </c>
      <c r="N281" s="10" t="s">
        <v>1789</v>
      </c>
      <c r="O281" s="7" t="s">
        <v>168</v>
      </c>
      <c r="P281" s="10" t="s">
        <v>1790</v>
      </c>
      <c r="Q281" s="7" t="s">
        <v>1791</v>
      </c>
      <c r="R281" s="7" t="s">
        <v>50</v>
      </c>
      <c r="S281" s="7" t="s">
        <v>34</v>
      </c>
      <c r="T281" s="7" t="s">
        <v>35</v>
      </c>
      <c r="U281" s="7" t="s">
        <v>1792</v>
      </c>
      <c r="V281" s="7" t="s">
        <v>37</v>
      </c>
      <c r="W281" s="7" t="s">
        <v>1793</v>
      </c>
      <c r="X281" s="7" t="str">
        <f t="shared" ca="1" si="54"/>
        <v xml:space="preserve">57 thn, 4 bln </v>
      </c>
      <c r="Y281" s="7" t="str">
        <f t="shared" si="55"/>
        <v>56 thn</v>
      </c>
      <c r="Z281" s="13">
        <v>60</v>
      </c>
      <c r="AA281" s="14">
        <f t="shared" si="56"/>
        <v>45017</v>
      </c>
      <c r="AB281" s="10" t="s">
        <v>1794</v>
      </c>
      <c r="AJ281" s="4" t="s">
        <v>1770</v>
      </c>
    </row>
    <row r="282" spans="1:36" ht="12.9" hidden="1" customHeight="1" outlineLevel="1" x14ac:dyDescent="0.3">
      <c r="C282" s="10" t="s">
        <v>1795</v>
      </c>
      <c r="D282" s="10" t="s">
        <v>401</v>
      </c>
      <c r="E282" s="7" t="s">
        <v>1796</v>
      </c>
      <c r="F282" s="10" t="s">
        <v>23</v>
      </c>
      <c r="G282" s="7" t="s">
        <v>24</v>
      </c>
      <c r="H282" s="15">
        <v>39904</v>
      </c>
      <c r="I282" s="10" t="s">
        <v>25</v>
      </c>
      <c r="J282" s="10" t="s">
        <v>301</v>
      </c>
      <c r="K282" s="7" t="s">
        <v>999</v>
      </c>
      <c r="L282" s="10" t="s">
        <v>28</v>
      </c>
      <c r="M282" s="7" t="s">
        <v>404</v>
      </c>
      <c r="N282" s="10" t="s">
        <v>46</v>
      </c>
      <c r="O282" s="7" t="s">
        <v>119</v>
      </c>
      <c r="P282" s="10" t="s">
        <v>98</v>
      </c>
      <c r="Q282" s="7" t="s">
        <v>1797</v>
      </c>
      <c r="R282" s="7" t="s">
        <v>33</v>
      </c>
      <c r="S282" s="7" t="s">
        <v>34</v>
      </c>
      <c r="T282" s="7" t="s">
        <v>35</v>
      </c>
      <c r="U282" s="7" t="s">
        <v>1798</v>
      </c>
      <c r="V282" s="7" t="s">
        <v>37</v>
      </c>
      <c r="W282" s="7" t="s">
        <v>1799</v>
      </c>
      <c r="X282" s="7" t="str">
        <f t="shared" ca="1" si="54"/>
        <v xml:space="preserve">57 thn, 6 bln </v>
      </c>
      <c r="Y282" s="7" t="str">
        <f t="shared" si="55"/>
        <v>56 thn</v>
      </c>
      <c r="Z282" s="13">
        <v>60</v>
      </c>
      <c r="AA282" s="14">
        <f t="shared" si="56"/>
        <v>44958</v>
      </c>
      <c r="AJ282" s="4" t="s">
        <v>1770</v>
      </c>
    </row>
    <row r="283" spans="1:36" ht="12.9" hidden="1" customHeight="1" outlineLevel="1" x14ac:dyDescent="0.3">
      <c r="C283" s="10" t="s">
        <v>1800</v>
      </c>
      <c r="D283" s="10" t="s">
        <v>41</v>
      </c>
      <c r="E283" s="7" t="s">
        <v>1801</v>
      </c>
      <c r="F283" s="10" t="s">
        <v>23</v>
      </c>
      <c r="G283" s="7" t="s">
        <v>24</v>
      </c>
      <c r="H283" s="15">
        <v>38261</v>
      </c>
      <c r="I283" s="10" t="s">
        <v>25</v>
      </c>
      <c r="J283" s="10" t="s">
        <v>165</v>
      </c>
      <c r="K283" s="7" t="s">
        <v>403</v>
      </c>
      <c r="L283" s="10" t="s">
        <v>28</v>
      </c>
      <c r="M283" s="7" t="s">
        <v>29</v>
      </c>
      <c r="N283" s="10" t="s">
        <v>167</v>
      </c>
      <c r="O283" s="7" t="s">
        <v>108</v>
      </c>
      <c r="P283" s="10" t="s">
        <v>98</v>
      </c>
      <c r="Q283" s="7" t="s">
        <v>1802</v>
      </c>
      <c r="R283" s="7" t="s">
        <v>50</v>
      </c>
      <c r="S283" s="7" t="s">
        <v>34</v>
      </c>
      <c r="T283" s="7" t="s">
        <v>311</v>
      </c>
      <c r="U283" s="7" t="s">
        <v>1803</v>
      </c>
      <c r="V283" s="7" t="s">
        <v>37</v>
      </c>
      <c r="W283" s="7" t="s">
        <v>1804</v>
      </c>
      <c r="X283" s="7" t="str">
        <f t="shared" ca="1" si="54"/>
        <v xml:space="preserve">59 thn, 1 bln </v>
      </c>
      <c r="Y283" s="7" t="str">
        <f t="shared" si="55"/>
        <v>58 thn</v>
      </c>
      <c r="Z283" s="13">
        <v>60</v>
      </c>
      <c r="AA283" s="14">
        <f t="shared" si="56"/>
        <v>44378</v>
      </c>
      <c r="AB283" s="10" t="s">
        <v>1805</v>
      </c>
      <c r="AJ283" s="4" t="s">
        <v>1770</v>
      </c>
    </row>
    <row r="284" spans="1:36" ht="12.9" hidden="1" customHeight="1" outlineLevel="1" x14ac:dyDescent="0.3">
      <c r="C284" s="10" t="s">
        <v>1806</v>
      </c>
      <c r="D284" s="10" t="s">
        <v>401</v>
      </c>
      <c r="E284" s="7" t="s">
        <v>1807</v>
      </c>
      <c r="F284" s="10" t="s">
        <v>23</v>
      </c>
      <c r="G284" s="7" t="s">
        <v>24</v>
      </c>
      <c r="H284" s="15">
        <v>38261</v>
      </c>
      <c r="I284" s="10" t="s">
        <v>25</v>
      </c>
      <c r="J284" s="10" t="s">
        <v>301</v>
      </c>
      <c r="K284" s="7" t="s">
        <v>403</v>
      </c>
      <c r="L284" s="10" t="s">
        <v>28</v>
      </c>
      <c r="M284" s="7" t="s">
        <v>404</v>
      </c>
      <c r="N284" s="10" t="s">
        <v>302</v>
      </c>
      <c r="O284" s="7" t="s">
        <v>108</v>
      </c>
      <c r="P284" s="10" t="s">
        <v>280</v>
      </c>
      <c r="Q284" s="7" t="s">
        <v>1808</v>
      </c>
      <c r="R284" s="7" t="s">
        <v>50</v>
      </c>
      <c r="S284" s="7" t="s">
        <v>34</v>
      </c>
      <c r="T284" s="7" t="s">
        <v>35</v>
      </c>
      <c r="U284" s="7" t="s">
        <v>1809</v>
      </c>
      <c r="V284" s="7" t="s">
        <v>37</v>
      </c>
      <c r="W284" s="7" t="s">
        <v>1810</v>
      </c>
      <c r="X284" s="7" t="str">
        <f t="shared" ca="1" si="54"/>
        <v xml:space="preserve">58 thn, 11 bln </v>
      </c>
      <c r="Y284" s="7" t="str">
        <f t="shared" si="55"/>
        <v>58 thn</v>
      </c>
      <c r="Z284" s="13">
        <v>60</v>
      </c>
      <c r="AA284" s="14">
        <f t="shared" si="56"/>
        <v>44440</v>
      </c>
      <c r="AB284" s="10" t="s">
        <v>1811</v>
      </c>
      <c r="AJ284" s="4" t="s">
        <v>1770</v>
      </c>
    </row>
    <row r="285" spans="1:36" ht="12.9" hidden="1" customHeight="1" outlineLevel="1" x14ac:dyDescent="0.3">
      <c r="C285" s="10" t="s">
        <v>1812</v>
      </c>
      <c r="D285" s="10" t="s">
        <v>41</v>
      </c>
      <c r="E285" s="7" t="s">
        <v>1813</v>
      </c>
      <c r="F285" s="10" t="s">
        <v>23</v>
      </c>
      <c r="G285" s="7" t="s">
        <v>24</v>
      </c>
      <c r="H285" s="15">
        <v>39356</v>
      </c>
      <c r="I285" s="10" t="s">
        <v>25</v>
      </c>
      <c r="J285" s="10" t="s">
        <v>226</v>
      </c>
      <c r="K285" s="7" t="s">
        <v>129</v>
      </c>
      <c r="L285" s="10" t="s">
        <v>28</v>
      </c>
      <c r="M285" s="7" t="s">
        <v>29</v>
      </c>
      <c r="N285" s="10" t="s">
        <v>227</v>
      </c>
      <c r="O285" s="7" t="s">
        <v>97</v>
      </c>
      <c r="P285" s="10" t="s">
        <v>555</v>
      </c>
      <c r="Q285" s="7" t="s">
        <v>1814</v>
      </c>
      <c r="R285" s="7" t="s">
        <v>50</v>
      </c>
      <c r="S285" s="7" t="s">
        <v>34</v>
      </c>
      <c r="T285" s="7" t="s">
        <v>35</v>
      </c>
      <c r="U285" s="7" t="s">
        <v>1815</v>
      </c>
      <c r="V285" s="7" t="s">
        <v>37</v>
      </c>
      <c r="W285" s="7" t="s">
        <v>1816</v>
      </c>
      <c r="X285" s="7" t="str">
        <f t="shared" ca="1" si="54"/>
        <v xml:space="preserve">57 thn, 9 bln </v>
      </c>
      <c r="Y285" s="7" t="str">
        <f t="shared" si="55"/>
        <v>57 thn</v>
      </c>
      <c r="Z285" s="13">
        <v>60</v>
      </c>
      <c r="AA285" s="14">
        <f t="shared" si="56"/>
        <v>44866</v>
      </c>
      <c r="AB285" s="10" t="s">
        <v>1817</v>
      </c>
      <c r="AJ285" s="4" t="s">
        <v>1770</v>
      </c>
    </row>
    <row r="286" spans="1:36" ht="12.9" hidden="1" customHeight="1" outlineLevel="1" x14ac:dyDescent="0.3">
      <c r="C286" s="10" t="s">
        <v>1818</v>
      </c>
      <c r="D286" s="10" t="s">
        <v>41</v>
      </c>
      <c r="E286" s="7" t="s">
        <v>1819</v>
      </c>
      <c r="F286" s="10" t="s">
        <v>23</v>
      </c>
      <c r="G286" s="7" t="s">
        <v>24</v>
      </c>
      <c r="H286" s="15">
        <v>39356</v>
      </c>
      <c r="I286" s="10" t="s">
        <v>25</v>
      </c>
      <c r="J286" s="10" t="s">
        <v>138</v>
      </c>
      <c r="K286" s="7" t="s">
        <v>129</v>
      </c>
      <c r="L286" s="10" t="s">
        <v>28</v>
      </c>
      <c r="M286" s="7" t="s">
        <v>29</v>
      </c>
      <c r="N286" s="10" t="s">
        <v>68</v>
      </c>
      <c r="O286" s="7" t="s">
        <v>97</v>
      </c>
      <c r="P286" s="10" t="s">
        <v>824</v>
      </c>
      <c r="Q286" s="7" t="s">
        <v>1820</v>
      </c>
      <c r="R286" s="7" t="s">
        <v>50</v>
      </c>
      <c r="S286" s="7" t="s">
        <v>34</v>
      </c>
      <c r="T286" s="7" t="s">
        <v>35</v>
      </c>
      <c r="U286" s="7" t="s">
        <v>1821</v>
      </c>
      <c r="V286" s="7" t="s">
        <v>37</v>
      </c>
      <c r="W286" s="7" t="s">
        <v>1822</v>
      </c>
      <c r="X286" s="7" t="str">
        <f t="shared" ca="1" si="54"/>
        <v xml:space="preserve">55 thn, 10 bln </v>
      </c>
      <c r="Y286" s="7" t="str">
        <f t="shared" si="55"/>
        <v>55 thn</v>
      </c>
      <c r="Z286" s="13">
        <v>60</v>
      </c>
      <c r="AA286" s="14">
        <f t="shared" si="56"/>
        <v>45566</v>
      </c>
      <c r="AB286" s="10" t="s">
        <v>1823</v>
      </c>
      <c r="AC286" s="7" t="s">
        <v>1824</v>
      </c>
      <c r="AJ286" s="4" t="s">
        <v>1770</v>
      </c>
    </row>
    <row r="287" spans="1:36" ht="12.9" hidden="1" customHeight="1" outlineLevel="1" x14ac:dyDescent="0.3">
      <c r="C287" s="10" t="s">
        <v>1825</v>
      </c>
      <c r="D287" s="10" t="s">
        <v>41</v>
      </c>
      <c r="E287" s="7" t="s">
        <v>1826</v>
      </c>
      <c r="F287" s="10" t="s">
        <v>23</v>
      </c>
      <c r="G287" s="7" t="s">
        <v>24</v>
      </c>
      <c r="H287" s="15">
        <v>40452</v>
      </c>
      <c r="I287" s="10" t="s">
        <v>25</v>
      </c>
      <c r="J287" s="10" t="s">
        <v>116</v>
      </c>
      <c r="K287" s="7" t="s">
        <v>624</v>
      </c>
      <c r="L287" s="10" t="s">
        <v>28</v>
      </c>
      <c r="M287" s="7" t="s">
        <v>29</v>
      </c>
      <c r="N287" s="10" t="s">
        <v>118</v>
      </c>
      <c r="O287" s="7" t="s">
        <v>58</v>
      </c>
      <c r="P287" s="10" t="s">
        <v>59</v>
      </c>
      <c r="Q287" s="7" t="s">
        <v>1827</v>
      </c>
      <c r="R287" s="7" t="s">
        <v>33</v>
      </c>
      <c r="S287" s="7" t="s">
        <v>34</v>
      </c>
      <c r="T287" s="7" t="s">
        <v>35</v>
      </c>
      <c r="U287" s="7" t="s">
        <v>1828</v>
      </c>
      <c r="V287" s="7" t="s">
        <v>37</v>
      </c>
      <c r="W287" s="7" t="s">
        <v>1829</v>
      </c>
      <c r="X287" s="7" t="str">
        <f t="shared" ca="1" si="54"/>
        <v xml:space="preserve">50 thn, 1 bln </v>
      </c>
      <c r="Y287" s="7" t="str">
        <f t="shared" si="55"/>
        <v>49 thn</v>
      </c>
      <c r="Z287" s="13">
        <v>60</v>
      </c>
      <c r="AA287" s="14">
        <f t="shared" si="56"/>
        <v>47665</v>
      </c>
      <c r="AB287" s="10" t="s">
        <v>1830</v>
      </c>
      <c r="AJ287" s="4" t="s">
        <v>1770</v>
      </c>
    </row>
    <row r="288" spans="1:36" ht="12.9" hidden="1" customHeight="1" outlineLevel="1" x14ac:dyDescent="0.3">
      <c r="C288" s="10" t="s">
        <v>1831</v>
      </c>
      <c r="D288" s="10" t="s">
        <v>41</v>
      </c>
      <c r="E288" s="7" t="s">
        <v>1832</v>
      </c>
      <c r="F288" s="10" t="s">
        <v>23</v>
      </c>
      <c r="G288" s="7" t="s">
        <v>24</v>
      </c>
      <c r="H288" s="11">
        <v>40634</v>
      </c>
      <c r="I288" s="10" t="s">
        <v>25</v>
      </c>
      <c r="J288" s="10" t="s">
        <v>138</v>
      </c>
      <c r="K288" s="7" t="s">
        <v>201</v>
      </c>
      <c r="L288" s="10" t="s">
        <v>28</v>
      </c>
      <c r="M288" s="7" t="s">
        <v>29</v>
      </c>
      <c r="N288" s="10" t="s">
        <v>68</v>
      </c>
      <c r="O288" s="7" t="s">
        <v>192</v>
      </c>
      <c r="P288" s="10" t="s">
        <v>685</v>
      </c>
      <c r="Q288" s="7" t="s">
        <v>1833</v>
      </c>
      <c r="R288" s="7" t="s">
        <v>33</v>
      </c>
      <c r="S288" s="7" t="s">
        <v>34</v>
      </c>
      <c r="T288" s="7" t="s">
        <v>35</v>
      </c>
      <c r="U288" s="7" t="s">
        <v>1834</v>
      </c>
      <c r="V288" s="7" t="s">
        <v>37</v>
      </c>
      <c r="W288" s="7" t="s">
        <v>1835</v>
      </c>
      <c r="X288" s="7" t="str">
        <f t="shared" ca="1" si="54"/>
        <v xml:space="preserve">49 thn, 10 bln </v>
      </c>
      <c r="Y288" s="7" t="str">
        <f t="shared" si="55"/>
        <v>49 thn</v>
      </c>
      <c r="Z288" s="13">
        <v>60</v>
      </c>
      <c r="AA288" s="14">
        <f t="shared" si="56"/>
        <v>47757</v>
      </c>
      <c r="AB288" s="10" t="s">
        <v>1836</v>
      </c>
      <c r="AC288" s="7" t="s">
        <v>1837</v>
      </c>
      <c r="AJ288" s="4" t="s">
        <v>1770</v>
      </c>
    </row>
    <row r="289" spans="1:36" ht="12.9" hidden="1" customHeight="1" outlineLevel="1" x14ac:dyDescent="0.3">
      <c r="C289" s="10" t="s">
        <v>1838</v>
      </c>
      <c r="D289" s="10" t="s">
        <v>41</v>
      </c>
      <c r="E289" s="7" t="s">
        <v>1839</v>
      </c>
      <c r="F289" s="10" t="s">
        <v>78</v>
      </c>
      <c r="G289" s="7" t="s">
        <v>79</v>
      </c>
      <c r="H289" s="8">
        <v>42644</v>
      </c>
      <c r="I289" s="10" t="s">
        <v>80</v>
      </c>
      <c r="J289" s="10" t="s">
        <v>155</v>
      </c>
      <c r="K289" s="7" t="s">
        <v>82</v>
      </c>
      <c r="L289" s="10" t="s">
        <v>28</v>
      </c>
      <c r="M289" s="7" t="s">
        <v>29</v>
      </c>
      <c r="N289" s="10" t="s">
        <v>57</v>
      </c>
      <c r="O289" s="7" t="s">
        <v>192</v>
      </c>
      <c r="P289" s="10" t="s">
        <v>824</v>
      </c>
      <c r="Q289" s="7" t="s">
        <v>1840</v>
      </c>
      <c r="R289" s="7" t="s">
        <v>33</v>
      </c>
      <c r="S289" s="7" t="s">
        <v>34</v>
      </c>
      <c r="U289" s="7" t="s">
        <v>1841</v>
      </c>
      <c r="V289" s="7" t="s">
        <v>37</v>
      </c>
      <c r="X289" s="7" t="str">
        <f t="shared" ca="1" si="54"/>
        <v xml:space="preserve">47 thn, 0 bln </v>
      </c>
      <c r="Y289" s="7" t="str">
        <f t="shared" si="55"/>
        <v>46 thn</v>
      </c>
      <c r="Z289" s="13">
        <v>60</v>
      </c>
      <c r="AA289" s="14">
        <f t="shared" si="56"/>
        <v>48792</v>
      </c>
      <c r="AB289" s="10" t="s">
        <v>1842</v>
      </c>
      <c r="AC289" s="7" t="s">
        <v>1843</v>
      </c>
      <c r="AJ289" s="4" t="s">
        <v>1770</v>
      </c>
    </row>
    <row r="290" spans="1:36" ht="12.9" hidden="1" customHeight="1" outlineLevel="1" x14ac:dyDescent="0.3">
      <c r="C290" s="10" t="s">
        <v>1844</v>
      </c>
      <c r="D290" s="10" t="s">
        <v>145</v>
      </c>
      <c r="E290" s="7" t="s">
        <v>1845</v>
      </c>
      <c r="F290" s="10" t="s">
        <v>276</v>
      </c>
      <c r="G290" s="7" t="s">
        <v>43</v>
      </c>
      <c r="H290" s="11">
        <v>41365</v>
      </c>
      <c r="I290" s="10" t="s">
        <v>277</v>
      </c>
      <c r="J290" s="10" t="s">
        <v>269</v>
      </c>
      <c r="K290" s="7" t="s">
        <v>82</v>
      </c>
      <c r="L290" s="10" t="s">
        <v>28</v>
      </c>
      <c r="M290" s="7" t="s">
        <v>29</v>
      </c>
      <c r="N290" s="10" t="s">
        <v>83</v>
      </c>
      <c r="O290" s="7" t="s">
        <v>119</v>
      </c>
      <c r="P290" s="10" t="s">
        <v>824</v>
      </c>
      <c r="Q290" s="7" t="s">
        <v>1846</v>
      </c>
      <c r="R290" s="7" t="s">
        <v>50</v>
      </c>
      <c r="S290" s="7" t="s">
        <v>34</v>
      </c>
      <c r="U290" s="7" t="s">
        <v>1847</v>
      </c>
      <c r="V290" s="7" t="s">
        <v>37</v>
      </c>
      <c r="X290" s="7" t="str">
        <f t="shared" ca="1" si="54"/>
        <v xml:space="preserve">41 thn, 6 bln </v>
      </c>
      <c r="Y290" s="7" t="str">
        <f t="shared" si="55"/>
        <v>40 thn</v>
      </c>
      <c r="Z290" s="13">
        <v>60</v>
      </c>
      <c r="AA290" s="14">
        <f t="shared" si="56"/>
        <v>50802</v>
      </c>
      <c r="AB290" s="10" t="s">
        <v>1842</v>
      </c>
      <c r="AC290" s="7" t="s">
        <v>1843</v>
      </c>
      <c r="AJ290" s="4" t="s">
        <v>1770</v>
      </c>
    </row>
    <row r="291" spans="1:36" ht="12.9" hidden="1" customHeight="1" outlineLevel="1" x14ac:dyDescent="0.3">
      <c r="C291" s="10" t="s">
        <v>1848</v>
      </c>
      <c r="D291" s="10" t="s">
        <v>41</v>
      </c>
      <c r="E291" s="7" t="s">
        <v>1849</v>
      </c>
      <c r="F291" s="10" t="s">
        <v>292</v>
      </c>
      <c r="G291" s="19" t="s">
        <v>79</v>
      </c>
      <c r="H291" s="20">
        <v>43556</v>
      </c>
      <c r="I291" s="10" t="s">
        <v>80</v>
      </c>
      <c r="J291" s="10" t="s">
        <v>116</v>
      </c>
      <c r="K291" s="7" t="s">
        <v>993</v>
      </c>
      <c r="L291" s="10" t="s">
        <v>28</v>
      </c>
      <c r="M291" s="7" t="s">
        <v>29</v>
      </c>
      <c r="N291" s="10" t="s">
        <v>57</v>
      </c>
      <c r="O291" s="7" t="s">
        <v>1850</v>
      </c>
      <c r="P291" s="10" t="s">
        <v>1851</v>
      </c>
      <c r="Q291" s="7" t="s">
        <v>1852</v>
      </c>
      <c r="R291" s="7" t="s">
        <v>50</v>
      </c>
      <c r="S291" s="7" t="s">
        <v>34</v>
      </c>
      <c r="T291" s="7" t="s">
        <v>311</v>
      </c>
      <c r="U291" s="7" t="s">
        <v>1853</v>
      </c>
      <c r="V291" s="7" t="s">
        <v>37</v>
      </c>
      <c r="X291" s="7" t="str">
        <f t="shared" ca="1" si="54"/>
        <v xml:space="preserve">37 thn, 8 bln </v>
      </c>
      <c r="Y291" s="7" t="str">
        <f t="shared" si="55"/>
        <v>36 thn</v>
      </c>
      <c r="Z291" s="13">
        <v>60</v>
      </c>
      <c r="AA291" s="14">
        <f t="shared" si="56"/>
        <v>52201</v>
      </c>
      <c r="AB291" s="10" t="s">
        <v>824</v>
      </c>
      <c r="AJ291" s="4" t="s">
        <v>1770</v>
      </c>
    </row>
    <row r="292" spans="1:36" ht="12.9" hidden="1" customHeight="1" outlineLevel="1" x14ac:dyDescent="0.3">
      <c r="C292" s="10" t="s">
        <v>1854</v>
      </c>
      <c r="D292" s="10" t="s">
        <v>41</v>
      </c>
      <c r="E292" s="7" t="s">
        <v>1855</v>
      </c>
      <c r="F292" s="10" t="s">
        <v>276</v>
      </c>
      <c r="G292" s="7" t="s">
        <v>43</v>
      </c>
      <c r="H292" s="11">
        <v>43374</v>
      </c>
      <c r="I292" s="10" t="s">
        <v>277</v>
      </c>
      <c r="J292" s="10" t="s">
        <v>631</v>
      </c>
      <c r="K292" s="7" t="s">
        <v>522</v>
      </c>
      <c r="L292" s="10" t="s">
        <v>28</v>
      </c>
      <c r="M292" s="7" t="s">
        <v>29</v>
      </c>
      <c r="N292" s="10" t="s">
        <v>191</v>
      </c>
      <c r="O292" s="7" t="s">
        <v>97</v>
      </c>
      <c r="P292" s="10" t="s">
        <v>59</v>
      </c>
      <c r="Q292" s="7" t="s">
        <v>1856</v>
      </c>
      <c r="R292" s="7" t="s">
        <v>50</v>
      </c>
      <c r="V292" s="7" t="s">
        <v>37</v>
      </c>
      <c r="X292" s="7" t="str">
        <f t="shared" ca="1" si="54"/>
        <v xml:space="preserve">38 thn, 11 bln </v>
      </c>
      <c r="Y292" s="7" t="str">
        <f t="shared" si="55"/>
        <v>38 thn</v>
      </c>
      <c r="Z292" s="13">
        <v>60</v>
      </c>
      <c r="AA292" s="14">
        <f t="shared" si="56"/>
        <v>51745</v>
      </c>
      <c r="AJ292" s="4" t="s">
        <v>1770</v>
      </c>
    </row>
    <row r="293" spans="1:36" ht="12.9" hidden="1" customHeight="1" outlineLevel="1" x14ac:dyDescent="0.3">
      <c r="C293" s="10" t="s">
        <v>1857</v>
      </c>
      <c r="D293" s="10" t="s">
        <v>41</v>
      </c>
      <c r="E293" s="7" t="s">
        <v>1858</v>
      </c>
      <c r="F293" s="10" t="s">
        <v>276</v>
      </c>
      <c r="G293" s="19" t="s">
        <v>43</v>
      </c>
      <c r="H293" s="20">
        <v>43556</v>
      </c>
      <c r="I293" s="10" t="s">
        <v>277</v>
      </c>
      <c r="J293" s="10" t="s">
        <v>528</v>
      </c>
      <c r="K293" s="7" t="s">
        <v>522</v>
      </c>
      <c r="L293" s="10" t="s">
        <v>28</v>
      </c>
      <c r="M293" s="7" t="s">
        <v>29</v>
      </c>
      <c r="N293" s="10" t="s">
        <v>529</v>
      </c>
      <c r="O293" s="7" t="s">
        <v>524</v>
      </c>
      <c r="P293" s="10" t="s">
        <v>1859</v>
      </c>
      <c r="Q293" s="7" t="s">
        <v>1860</v>
      </c>
      <c r="R293" s="7" t="s">
        <v>50</v>
      </c>
      <c r="V293" s="7" t="s">
        <v>37</v>
      </c>
      <c r="X293" s="7" t="str">
        <f t="shared" ca="1" si="54"/>
        <v xml:space="preserve">36 thn, 1 bln </v>
      </c>
      <c r="Y293" s="7" t="str">
        <f t="shared" si="55"/>
        <v>35 thn</v>
      </c>
      <c r="Z293" s="13">
        <v>60</v>
      </c>
      <c r="AA293" s="14">
        <f t="shared" si="56"/>
        <v>52779</v>
      </c>
      <c r="AJ293" s="4" t="s">
        <v>1770</v>
      </c>
    </row>
    <row r="294" spans="1:36" ht="12.9" customHeight="1" collapsed="1" x14ac:dyDescent="0.25">
      <c r="A294" s="4" t="s">
        <v>1861</v>
      </c>
      <c r="M294" s="7"/>
    </row>
    <row r="295" spans="1:36" ht="12.9" hidden="1" customHeight="1" outlineLevel="1" x14ac:dyDescent="0.3">
      <c r="C295" s="10" t="s">
        <v>1862</v>
      </c>
      <c r="D295" s="10" t="s">
        <v>41</v>
      </c>
      <c r="E295" s="7" t="s">
        <v>1863</v>
      </c>
      <c r="F295" s="10" t="s">
        <v>23</v>
      </c>
      <c r="G295" s="7" t="s">
        <v>24</v>
      </c>
      <c r="H295" s="15">
        <v>38443</v>
      </c>
      <c r="I295" s="10" t="s">
        <v>25</v>
      </c>
      <c r="J295" s="10" t="s">
        <v>95</v>
      </c>
      <c r="K295" s="8">
        <v>42957</v>
      </c>
      <c r="L295" s="10" t="s">
        <v>28</v>
      </c>
      <c r="M295" s="7" t="s">
        <v>29</v>
      </c>
      <c r="N295" s="10" t="s">
        <v>68</v>
      </c>
      <c r="O295" s="7" t="s">
        <v>108</v>
      </c>
      <c r="P295" s="10" t="s">
        <v>98</v>
      </c>
      <c r="Q295" s="7" t="s">
        <v>1864</v>
      </c>
      <c r="R295" s="7" t="s">
        <v>33</v>
      </c>
      <c r="S295" s="7" t="s">
        <v>34</v>
      </c>
      <c r="T295" s="7" t="s">
        <v>35</v>
      </c>
      <c r="U295" s="7" t="s">
        <v>1865</v>
      </c>
      <c r="V295" s="7" t="s">
        <v>37</v>
      </c>
      <c r="W295" s="7" t="s">
        <v>1866</v>
      </c>
      <c r="X295" s="7" t="str">
        <f t="shared" ref="X295:X304" ca="1" si="57">DATEDIF(Q295,NOW( ),"y") &amp; " thn, " &amp; DATEDIF(Q295,NOW( ),"ym") &amp; " bln "</f>
        <v xml:space="preserve">57 thn, 2 bln </v>
      </c>
      <c r="Y295" s="7" t="str">
        <f>DATEDIF(Q295,($Y$2),"y") &amp; " thn"</f>
        <v>56 thn</v>
      </c>
      <c r="Z295" s="13">
        <v>60</v>
      </c>
      <c r="AA295" s="14">
        <f t="shared" ref="AA295:AA304" si="58">DATE(YEAR(Q295)+Z295,MONTH(Q295)+1,1)</f>
        <v>45078</v>
      </c>
      <c r="AB295" s="10" t="s">
        <v>1867</v>
      </c>
      <c r="AJ295" s="4" t="s">
        <v>1861</v>
      </c>
    </row>
    <row r="296" spans="1:36" ht="12.9" hidden="1" customHeight="1" outlineLevel="1" x14ac:dyDescent="0.3">
      <c r="C296" s="10" t="s">
        <v>1868</v>
      </c>
      <c r="D296" s="10" t="s">
        <v>76</v>
      </c>
      <c r="E296" s="7" t="s">
        <v>1869</v>
      </c>
      <c r="F296" s="10" t="s">
        <v>23</v>
      </c>
      <c r="G296" s="7" t="s">
        <v>24</v>
      </c>
      <c r="H296" s="15">
        <v>38808</v>
      </c>
      <c r="I296" s="10" t="s">
        <v>25</v>
      </c>
      <c r="J296" s="10" t="s">
        <v>269</v>
      </c>
      <c r="K296" s="7" t="s">
        <v>82</v>
      </c>
      <c r="L296" s="10" t="s">
        <v>28</v>
      </c>
      <c r="M296" s="7" t="s">
        <v>29</v>
      </c>
      <c r="N296" s="10" t="s">
        <v>83</v>
      </c>
      <c r="O296" s="7" t="s">
        <v>192</v>
      </c>
      <c r="P296" s="10" t="s">
        <v>98</v>
      </c>
      <c r="Q296" s="7" t="s">
        <v>1870</v>
      </c>
      <c r="R296" s="7" t="s">
        <v>50</v>
      </c>
      <c r="S296" s="7" t="s">
        <v>34</v>
      </c>
      <c r="T296" s="7" t="s">
        <v>35</v>
      </c>
      <c r="U296" s="7" t="s">
        <v>1871</v>
      </c>
      <c r="V296" s="7" t="s">
        <v>37</v>
      </c>
      <c r="W296" s="7" t="s">
        <v>1872</v>
      </c>
      <c r="X296" s="7" t="str">
        <f t="shared" ca="1" si="57"/>
        <v xml:space="preserve">60 thn, 3 bln </v>
      </c>
      <c r="Y296" s="7" t="str">
        <f t="shared" ref="Y296:Y304" si="59">DATEDIF(Q296,($Y$2),"y") &amp; " thn"</f>
        <v>59 thn</v>
      </c>
      <c r="Z296" s="13">
        <v>60</v>
      </c>
      <c r="AA296" s="14">
        <f t="shared" si="58"/>
        <v>43952</v>
      </c>
      <c r="AB296" s="10" t="s">
        <v>1873</v>
      </c>
      <c r="AJ296" s="4" t="s">
        <v>1861</v>
      </c>
    </row>
    <row r="297" spans="1:36" ht="12.9" hidden="1" customHeight="1" outlineLevel="1" x14ac:dyDescent="0.3">
      <c r="C297" s="10" t="s">
        <v>1874</v>
      </c>
      <c r="D297" s="10" t="s">
        <v>401</v>
      </c>
      <c r="E297" s="7" t="s">
        <v>1875</v>
      </c>
      <c r="F297" s="10" t="s">
        <v>23</v>
      </c>
      <c r="G297" s="7" t="s">
        <v>24</v>
      </c>
      <c r="H297" s="15">
        <v>38808</v>
      </c>
      <c r="I297" s="10" t="s">
        <v>25</v>
      </c>
      <c r="J297" s="10" t="s">
        <v>116</v>
      </c>
      <c r="K297" s="7" t="s">
        <v>82</v>
      </c>
      <c r="L297" s="10" t="s">
        <v>28</v>
      </c>
      <c r="M297" s="7" t="s">
        <v>404</v>
      </c>
      <c r="N297" s="10" t="s">
        <v>118</v>
      </c>
      <c r="O297" s="7" t="s">
        <v>84</v>
      </c>
      <c r="P297" s="10" t="s">
        <v>98</v>
      </c>
      <c r="Q297" s="7" t="s">
        <v>1876</v>
      </c>
      <c r="R297" s="7" t="s">
        <v>50</v>
      </c>
      <c r="S297" s="7" t="s">
        <v>34</v>
      </c>
      <c r="T297" s="7" t="s">
        <v>35</v>
      </c>
      <c r="U297" s="7" t="s">
        <v>1877</v>
      </c>
      <c r="V297" s="7" t="s">
        <v>37</v>
      </c>
      <c r="W297" s="7" t="s">
        <v>1878</v>
      </c>
      <c r="X297" s="7" t="str">
        <f t="shared" ca="1" si="57"/>
        <v xml:space="preserve">59 thn, 3 bln </v>
      </c>
      <c r="Y297" s="7" t="str">
        <f t="shared" si="59"/>
        <v>58 thn</v>
      </c>
      <c r="Z297" s="13">
        <v>60</v>
      </c>
      <c r="AA297" s="14">
        <f t="shared" si="58"/>
        <v>44317</v>
      </c>
      <c r="AB297" s="10" t="s">
        <v>1879</v>
      </c>
      <c r="AJ297" s="4" t="s">
        <v>1861</v>
      </c>
    </row>
    <row r="298" spans="1:36" ht="12.9" hidden="1" customHeight="1" outlineLevel="1" x14ac:dyDescent="0.3">
      <c r="C298" s="10" t="s">
        <v>1880</v>
      </c>
      <c r="D298" s="10" t="s">
        <v>145</v>
      </c>
      <c r="E298" s="7" t="s">
        <v>1881</v>
      </c>
      <c r="F298" s="10" t="s">
        <v>23</v>
      </c>
      <c r="G298" s="7" t="s">
        <v>24</v>
      </c>
      <c r="H298" s="15">
        <v>38808</v>
      </c>
      <c r="I298" s="10" t="s">
        <v>25</v>
      </c>
      <c r="J298" s="10" t="s">
        <v>269</v>
      </c>
      <c r="K298" s="7" t="s">
        <v>82</v>
      </c>
      <c r="L298" s="10" t="s">
        <v>28</v>
      </c>
      <c r="M298" s="7" t="s">
        <v>29</v>
      </c>
      <c r="N298" s="10" t="s">
        <v>83</v>
      </c>
      <c r="O298" s="7" t="s">
        <v>97</v>
      </c>
      <c r="P298" s="10" t="s">
        <v>98</v>
      </c>
      <c r="Q298" s="7" t="s">
        <v>1882</v>
      </c>
      <c r="R298" s="7" t="s">
        <v>33</v>
      </c>
      <c r="S298" s="7" t="s">
        <v>34</v>
      </c>
      <c r="T298" s="7" t="s">
        <v>35</v>
      </c>
      <c r="U298" s="7" t="s">
        <v>1883</v>
      </c>
      <c r="V298" s="7" t="s">
        <v>37</v>
      </c>
      <c r="W298" s="7" t="s">
        <v>1884</v>
      </c>
      <c r="X298" s="7" t="str">
        <f t="shared" ca="1" si="57"/>
        <v xml:space="preserve">55 thn, 5 bln </v>
      </c>
      <c r="Y298" s="7" t="str">
        <f t="shared" si="59"/>
        <v>54 thn</v>
      </c>
      <c r="Z298" s="13">
        <v>60</v>
      </c>
      <c r="AA298" s="14">
        <f t="shared" si="58"/>
        <v>45717</v>
      </c>
      <c r="AB298" s="10" t="s">
        <v>1885</v>
      </c>
      <c r="AJ298" s="4" t="s">
        <v>1861</v>
      </c>
    </row>
    <row r="299" spans="1:36" ht="12.9" hidden="1" customHeight="1" outlineLevel="1" x14ac:dyDescent="0.3">
      <c r="C299" s="10" t="s">
        <v>1886</v>
      </c>
      <c r="D299" s="10" t="s">
        <v>41</v>
      </c>
      <c r="E299" s="7" t="s">
        <v>1887</v>
      </c>
      <c r="F299" s="10" t="s">
        <v>23</v>
      </c>
      <c r="G299" s="7" t="s">
        <v>24</v>
      </c>
      <c r="H299" s="15">
        <v>38991</v>
      </c>
      <c r="I299" s="10" t="s">
        <v>25</v>
      </c>
      <c r="J299" s="10" t="s">
        <v>226</v>
      </c>
      <c r="K299" s="7" t="s">
        <v>156</v>
      </c>
      <c r="L299" s="10" t="s">
        <v>28</v>
      </c>
      <c r="M299" s="7" t="s">
        <v>29</v>
      </c>
      <c r="N299" s="10" t="s">
        <v>1443</v>
      </c>
      <c r="O299" s="7" t="s">
        <v>97</v>
      </c>
      <c r="P299" s="10" t="s">
        <v>98</v>
      </c>
      <c r="Q299" s="7" t="s">
        <v>1888</v>
      </c>
      <c r="R299" s="7" t="s">
        <v>33</v>
      </c>
      <c r="S299" s="7" t="s">
        <v>34</v>
      </c>
      <c r="T299" s="7" t="s">
        <v>35</v>
      </c>
      <c r="U299" s="7" t="s">
        <v>1889</v>
      </c>
      <c r="V299" s="7" t="s">
        <v>37</v>
      </c>
      <c r="W299" s="7" t="s">
        <v>1890</v>
      </c>
      <c r="X299" s="7" t="str">
        <f t="shared" ca="1" si="57"/>
        <v xml:space="preserve">56 thn, 9 bln </v>
      </c>
      <c r="Y299" s="7" t="str">
        <f t="shared" si="59"/>
        <v>56 thn</v>
      </c>
      <c r="Z299" s="13">
        <v>60</v>
      </c>
      <c r="AA299" s="14">
        <f t="shared" si="58"/>
        <v>45231</v>
      </c>
      <c r="AB299" s="10" t="s">
        <v>1891</v>
      </c>
      <c r="AJ299" s="4" t="s">
        <v>1861</v>
      </c>
    </row>
    <row r="300" spans="1:36" ht="12.9" hidden="1" customHeight="1" outlineLevel="1" x14ac:dyDescent="0.3">
      <c r="C300" s="10" t="s">
        <v>1892</v>
      </c>
      <c r="D300" s="10" t="s">
        <v>41</v>
      </c>
      <c r="E300" s="7" t="s">
        <v>1893</v>
      </c>
      <c r="F300" s="10" t="s">
        <v>276</v>
      </c>
      <c r="G300" s="7" t="s">
        <v>43</v>
      </c>
      <c r="H300" s="8">
        <v>43739</v>
      </c>
      <c r="I300" s="10" t="s">
        <v>277</v>
      </c>
      <c r="J300" s="10" t="s">
        <v>541</v>
      </c>
      <c r="K300" s="7" t="s">
        <v>522</v>
      </c>
      <c r="L300" s="10" t="s">
        <v>28</v>
      </c>
      <c r="M300" s="7" t="s">
        <v>29</v>
      </c>
      <c r="N300" s="10" t="s">
        <v>542</v>
      </c>
      <c r="O300" s="7" t="s">
        <v>524</v>
      </c>
      <c r="P300" s="10" t="s">
        <v>1894</v>
      </c>
      <c r="Q300" s="7" t="s">
        <v>1895</v>
      </c>
      <c r="R300" s="7" t="s">
        <v>50</v>
      </c>
      <c r="V300" s="7" t="s">
        <v>37</v>
      </c>
      <c r="X300" s="7" t="str">
        <f t="shared" ca="1" si="57"/>
        <v xml:space="preserve">33 thn, 2 bln </v>
      </c>
      <c r="Y300" s="7" t="str">
        <f t="shared" si="59"/>
        <v>32 thn</v>
      </c>
      <c r="Z300" s="13">
        <v>60</v>
      </c>
      <c r="AA300" s="14">
        <f t="shared" si="58"/>
        <v>53844</v>
      </c>
      <c r="AJ300" s="4" t="s">
        <v>1861</v>
      </c>
    </row>
    <row r="301" spans="1:36" ht="12.9" hidden="1" customHeight="1" outlineLevel="1" x14ac:dyDescent="0.3">
      <c r="C301" s="10" t="s">
        <v>1896</v>
      </c>
      <c r="D301" s="10" t="s">
        <v>41</v>
      </c>
      <c r="E301" s="7" t="s">
        <v>1897</v>
      </c>
      <c r="F301" s="10" t="s">
        <v>276</v>
      </c>
      <c r="G301" s="7" t="s">
        <v>43</v>
      </c>
      <c r="H301" s="8">
        <v>43739</v>
      </c>
      <c r="I301" s="10" t="s">
        <v>277</v>
      </c>
      <c r="J301" s="10" t="s">
        <v>989</v>
      </c>
      <c r="L301" s="10" t="s">
        <v>28</v>
      </c>
      <c r="M301" s="7" t="s">
        <v>29</v>
      </c>
      <c r="N301" s="10" t="s">
        <v>68</v>
      </c>
      <c r="P301" s="10"/>
      <c r="Q301" s="8">
        <v>31733</v>
      </c>
      <c r="R301" s="7" t="s">
        <v>50</v>
      </c>
      <c r="V301" s="7" t="s">
        <v>37</v>
      </c>
      <c r="X301" s="7" t="str">
        <f t="shared" ca="1" si="57"/>
        <v xml:space="preserve">33 thn, 8 bln </v>
      </c>
      <c r="Y301" s="7" t="str">
        <f>DATEDIF(Q301,($Y$2),"y") &amp; " thn"</f>
        <v>32 thn</v>
      </c>
      <c r="Z301" s="13">
        <v>60</v>
      </c>
      <c r="AA301" s="14">
        <f t="shared" si="58"/>
        <v>53662</v>
      </c>
      <c r="AJ301" s="4" t="s">
        <v>1861</v>
      </c>
    </row>
    <row r="302" spans="1:36" ht="12.9" hidden="1" customHeight="1" outlineLevel="1" x14ac:dyDescent="0.3">
      <c r="C302" s="10" t="s">
        <v>1898</v>
      </c>
      <c r="D302" s="10" t="s">
        <v>41</v>
      </c>
      <c r="E302" s="7" t="s">
        <v>1899</v>
      </c>
      <c r="F302" s="10" t="s">
        <v>514</v>
      </c>
      <c r="G302" s="7" t="s">
        <v>333</v>
      </c>
      <c r="H302" s="15">
        <v>42826</v>
      </c>
      <c r="I302" s="10" t="s">
        <v>334</v>
      </c>
      <c r="J302" s="10" t="s">
        <v>155</v>
      </c>
      <c r="K302" s="7" t="s">
        <v>82</v>
      </c>
      <c r="L302" s="10" t="s">
        <v>28</v>
      </c>
      <c r="M302" s="7" t="s">
        <v>29</v>
      </c>
      <c r="N302" s="10" t="s">
        <v>57</v>
      </c>
      <c r="O302" s="7">
        <v>2014</v>
      </c>
      <c r="P302" s="10" t="s">
        <v>824</v>
      </c>
      <c r="Q302" s="7" t="s">
        <v>1900</v>
      </c>
      <c r="R302" s="7" t="s">
        <v>50</v>
      </c>
      <c r="U302" s="7" t="s">
        <v>1901</v>
      </c>
      <c r="V302" s="7" t="s">
        <v>37</v>
      </c>
      <c r="W302" s="7" t="s">
        <v>1902</v>
      </c>
      <c r="X302" s="7" t="str">
        <f t="shared" ca="1" si="57"/>
        <v xml:space="preserve">45 thn, 11 bln </v>
      </c>
      <c r="Y302" s="7" t="str">
        <f t="shared" si="59"/>
        <v>45 thn</v>
      </c>
      <c r="Z302" s="13">
        <v>60</v>
      </c>
      <c r="AA302" s="14">
        <f t="shared" si="58"/>
        <v>49188</v>
      </c>
      <c r="AJ302" s="4" t="s">
        <v>1861</v>
      </c>
    </row>
    <row r="303" spans="1:36" ht="12.9" hidden="1" customHeight="1" outlineLevel="1" x14ac:dyDescent="0.3">
      <c r="B303" s="6"/>
      <c r="C303" s="6" t="s">
        <v>1903</v>
      </c>
      <c r="D303" s="6" t="s">
        <v>41</v>
      </c>
      <c r="E303" s="7" t="s">
        <v>1904</v>
      </c>
      <c r="F303" s="10" t="s">
        <v>514</v>
      </c>
      <c r="G303" s="7" t="s">
        <v>333</v>
      </c>
      <c r="H303" s="15">
        <v>43739</v>
      </c>
      <c r="I303" s="10" t="s">
        <v>334</v>
      </c>
      <c r="J303" s="6" t="s">
        <v>1227</v>
      </c>
      <c r="K303" s="7" t="s">
        <v>336</v>
      </c>
      <c r="L303" s="6" t="s">
        <v>28</v>
      </c>
      <c r="M303" s="7" t="s">
        <v>29</v>
      </c>
      <c r="N303" s="6" t="s">
        <v>1905</v>
      </c>
      <c r="O303" s="7" t="s">
        <v>279</v>
      </c>
      <c r="P303" s="6" t="s">
        <v>98</v>
      </c>
      <c r="Q303" s="6" t="s">
        <v>1906</v>
      </c>
      <c r="R303" s="7" t="s">
        <v>50</v>
      </c>
      <c r="S303" s="7" t="s">
        <v>34</v>
      </c>
      <c r="T303" s="7" t="s">
        <v>35</v>
      </c>
      <c r="V303" s="7" t="s">
        <v>37</v>
      </c>
      <c r="X303" s="7" t="str">
        <f t="shared" ca="1" si="57"/>
        <v xml:space="preserve">48 thn, 9 bln </v>
      </c>
      <c r="Y303" s="7" t="str">
        <f t="shared" si="59"/>
        <v>48 thn</v>
      </c>
      <c r="Z303" s="13">
        <v>60</v>
      </c>
      <c r="AA303" s="14">
        <f t="shared" si="58"/>
        <v>48153</v>
      </c>
      <c r="AB303" s="6" t="s">
        <v>1907</v>
      </c>
      <c r="AC303" s="6" t="s">
        <v>340</v>
      </c>
      <c r="AJ303" s="4" t="s">
        <v>1861</v>
      </c>
    </row>
    <row r="304" spans="1:36" ht="12.9" hidden="1" customHeight="1" outlineLevel="1" x14ac:dyDescent="0.3">
      <c r="C304" s="10" t="s">
        <v>1908</v>
      </c>
      <c r="D304" s="10" t="s">
        <v>41</v>
      </c>
      <c r="E304" s="7" t="s">
        <v>1909</v>
      </c>
      <c r="F304" s="10" t="s">
        <v>514</v>
      </c>
      <c r="G304" s="7" t="s">
        <v>333</v>
      </c>
      <c r="H304" s="15">
        <v>43374</v>
      </c>
      <c r="I304" s="10" t="s">
        <v>334</v>
      </c>
      <c r="J304" s="10" t="s">
        <v>263</v>
      </c>
      <c r="K304" s="7" t="s">
        <v>774</v>
      </c>
      <c r="L304" s="10" t="s">
        <v>28</v>
      </c>
      <c r="M304" s="7" t="s">
        <v>29</v>
      </c>
      <c r="N304" s="10" t="s">
        <v>529</v>
      </c>
      <c r="O304" s="7">
        <v>2014</v>
      </c>
      <c r="P304" s="10" t="s">
        <v>1910</v>
      </c>
      <c r="Q304" s="7" t="s">
        <v>1911</v>
      </c>
      <c r="R304" s="7" t="s">
        <v>33</v>
      </c>
      <c r="S304" s="7" t="s">
        <v>34</v>
      </c>
      <c r="U304" s="7" t="s">
        <v>1912</v>
      </c>
      <c r="V304" s="7" t="s">
        <v>37</v>
      </c>
      <c r="X304" s="7" t="str">
        <f t="shared" ca="1" si="57"/>
        <v xml:space="preserve">45 thn, 9 bln </v>
      </c>
      <c r="Y304" s="7" t="str">
        <f t="shared" si="59"/>
        <v>45 thn</v>
      </c>
      <c r="Z304" s="13">
        <v>60</v>
      </c>
      <c r="AA304" s="14">
        <f t="shared" si="58"/>
        <v>49218</v>
      </c>
      <c r="AB304" s="10" t="s">
        <v>1913</v>
      </c>
      <c r="AC304" s="7" t="s">
        <v>1914</v>
      </c>
      <c r="AJ304" s="4" t="s">
        <v>1861</v>
      </c>
    </row>
    <row r="305" spans="1:36" ht="12.9" customHeight="1" collapsed="1" x14ac:dyDescent="0.25">
      <c r="A305" s="4" t="s">
        <v>1915</v>
      </c>
      <c r="M305" s="7"/>
    </row>
    <row r="306" spans="1:36" s="30" customFormat="1" ht="12.9" hidden="1" customHeight="1" outlineLevel="1" x14ac:dyDescent="0.3">
      <c r="A306" s="22"/>
      <c r="B306" s="23"/>
      <c r="C306" s="24"/>
      <c r="D306" s="24"/>
      <c r="E306" s="25"/>
      <c r="F306" s="24"/>
      <c r="G306" s="25"/>
      <c r="H306" s="27"/>
      <c r="I306" s="24"/>
      <c r="J306" s="24" t="s">
        <v>95</v>
      </c>
      <c r="K306" s="27"/>
      <c r="L306" s="24"/>
      <c r="M306" s="25"/>
      <c r="N306" s="24"/>
      <c r="O306" s="25"/>
      <c r="P306" s="24"/>
      <c r="Q306" s="25"/>
      <c r="R306" s="25"/>
      <c r="S306" s="25"/>
      <c r="T306" s="25"/>
      <c r="U306" s="25"/>
      <c r="V306" s="25"/>
      <c r="W306" s="25"/>
      <c r="X306" s="25"/>
      <c r="Y306" s="25"/>
      <c r="Z306" s="28"/>
      <c r="AA306" s="29"/>
      <c r="AB306" s="24"/>
      <c r="AC306" s="25"/>
      <c r="AJ306" s="4" t="s">
        <v>1915</v>
      </c>
    </row>
    <row r="307" spans="1:36" ht="12.9" hidden="1" customHeight="1" outlineLevel="1" x14ac:dyDescent="0.3">
      <c r="C307" s="10" t="s">
        <v>1916</v>
      </c>
      <c r="D307" s="10" t="s">
        <v>41</v>
      </c>
      <c r="E307" s="7" t="s">
        <v>1917</v>
      </c>
      <c r="F307" s="10" t="s">
        <v>92</v>
      </c>
      <c r="G307" s="7" t="s">
        <v>93</v>
      </c>
      <c r="H307" s="8">
        <v>41913</v>
      </c>
      <c r="I307" s="10" t="s">
        <v>94</v>
      </c>
      <c r="J307" s="10"/>
      <c r="K307" s="8">
        <v>42104</v>
      </c>
      <c r="L307" s="10" t="s">
        <v>28</v>
      </c>
      <c r="M307" s="7" t="s">
        <v>29</v>
      </c>
      <c r="N307" s="10" t="s">
        <v>264</v>
      </c>
      <c r="O307" s="7" t="s">
        <v>119</v>
      </c>
      <c r="P307" s="10" t="s">
        <v>175</v>
      </c>
      <c r="Q307" s="7" t="s">
        <v>1918</v>
      </c>
      <c r="R307" s="7" t="s">
        <v>50</v>
      </c>
      <c r="S307" s="7" t="s">
        <v>34</v>
      </c>
      <c r="T307" s="7" t="s">
        <v>35</v>
      </c>
      <c r="U307" s="7" t="s">
        <v>1919</v>
      </c>
      <c r="V307" s="7" t="s">
        <v>37</v>
      </c>
      <c r="W307" s="7" t="s">
        <v>1920</v>
      </c>
      <c r="X307" s="7" t="str">
        <f t="shared" ref="X307:X319" ca="1" si="60">DATEDIF(Q307,NOW( ),"y") &amp; " thn, " &amp; DATEDIF(Q307,NOW( ),"ym") &amp; " bln "</f>
        <v xml:space="preserve">57 thn, 6 bln </v>
      </c>
      <c r="Y307" s="7" t="str">
        <f>DATEDIF(Q307,($Y$2),"y") &amp; " thn"</f>
        <v>56 thn</v>
      </c>
      <c r="Z307" s="13">
        <v>60</v>
      </c>
      <c r="AA307" s="14">
        <f>DATE(YEAR(Q307)+Z307,MONTH(Q307)+1,1)</f>
        <v>44927</v>
      </c>
      <c r="AB307" s="10" t="s">
        <v>1921</v>
      </c>
      <c r="AJ307" s="4" t="s">
        <v>1915</v>
      </c>
    </row>
    <row r="308" spans="1:36" ht="12.9" hidden="1" customHeight="1" outlineLevel="1" x14ac:dyDescent="0.3">
      <c r="C308" s="10" t="s">
        <v>1922</v>
      </c>
      <c r="D308" s="10" t="s">
        <v>41</v>
      </c>
      <c r="E308" s="7" t="s">
        <v>1923</v>
      </c>
      <c r="F308" s="10" t="s">
        <v>23</v>
      </c>
      <c r="G308" s="7" t="s">
        <v>24</v>
      </c>
      <c r="H308" s="15">
        <v>38991</v>
      </c>
      <c r="I308" s="10" t="s">
        <v>25</v>
      </c>
      <c r="J308" s="10" t="s">
        <v>263</v>
      </c>
      <c r="K308" s="8">
        <v>42156</v>
      </c>
      <c r="L308" s="10" t="s">
        <v>28</v>
      </c>
      <c r="M308" s="7" t="s">
        <v>29</v>
      </c>
      <c r="N308" s="10" t="s">
        <v>1205</v>
      </c>
      <c r="O308" s="7" t="s">
        <v>168</v>
      </c>
      <c r="P308" s="10" t="s">
        <v>98</v>
      </c>
      <c r="Q308" s="7" t="s">
        <v>1924</v>
      </c>
      <c r="R308" s="7" t="s">
        <v>50</v>
      </c>
      <c r="S308" s="7" t="s">
        <v>34</v>
      </c>
      <c r="T308" s="7" t="s">
        <v>35</v>
      </c>
      <c r="U308" s="7" t="s">
        <v>1925</v>
      </c>
      <c r="V308" s="7" t="s">
        <v>37</v>
      </c>
      <c r="W308" s="7" t="s">
        <v>1926</v>
      </c>
      <c r="X308" s="7" t="str">
        <f t="shared" ca="1" si="60"/>
        <v xml:space="preserve">56 thn, 0 bln </v>
      </c>
      <c r="Y308" s="7" t="str">
        <f t="shared" ref="Y308:Y319" si="61">DATEDIF(Q308,($Y$2),"y") &amp; " thn"</f>
        <v>55 thn</v>
      </c>
      <c r="Z308" s="13">
        <v>60</v>
      </c>
      <c r="AA308" s="14">
        <f>DATE(YEAR(Q308)+Z308,MONTH(Q308)+1,1)</f>
        <v>45505</v>
      </c>
      <c r="AB308" s="10" t="s">
        <v>1927</v>
      </c>
      <c r="AJ308" s="4" t="s">
        <v>1915</v>
      </c>
    </row>
    <row r="309" spans="1:36" ht="12.9" hidden="1" customHeight="1" outlineLevel="1" x14ac:dyDescent="0.3">
      <c r="C309" s="10" t="s">
        <v>1928</v>
      </c>
      <c r="D309" s="10" t="s">
        <v>41</v>
      </c>
      <c r="E309" s="7" t="s">
        <v>1929</v>
      </c>
      <c r="F309" s="10" t="s">
        <v>23</v>
      </c>
      <c r="G309" s="7" t="s">
        <v>24</v>
      </c>
      <c r="H309" s="14">
        <v>40087</v>
      </c>
      <c r="I309" s="10" t="s">
        <v>25</v>
      </c>
      <c r="J309" s="10" t="s">
        <v>138</v>
      </c>
      <c r="K309" s="8">
        <v>42186</v>
      </c>
      <c r="L309" s="10" t="s">
        <v>28</v>
      </c>
      <c r="M309" s="7" t="s">
        <v>29</v>
      </c>
      <c r="N309" s="10" t="s">
        <v>68</v>
      </c>
      <c r="O309" s="7" t="s">
        <v>192</v>
      </c>
      <c r="P309" s="10" t="s">
        <v>1930</v>
      </c>
      <c r="Q309" s="7" t="s">
        <v>1931</v>
      </c>
      <c r="R309" s="7" t="s">
        <v>33</v>
      </c>
      <c r="S309" s="7" t="s">
        <v>34</v>
      </c>
      <c r="T309" s="7" t="s">
        <v>35</v>
      </c>
      <c r="U309" s="7" t="s">
        <v>1932</v>
      </c>
      <c r="V309" s="7" t="s">
        <v>37</v>
      </c>
      <c r="W309" s="7" t="s">
        <v>1933</v>
      </c>
      <c r="X309" s="7" t="str">
        <f t="shared" ca="1" si="60"/>
        <v xml:space="preserve">56 thn, 5 bln </v>
      </c>
      <c r="Y309" s="7" t="str">
        <f t="shared" si="61"/>
        <v>55 thn</v>
      </c>
      <c r="Z309" s="13">
        <v>60</v>
      </c>
      <c r="AA309" s="14">
        <f>DATE(YEAR(Q309)+Z309,MONTH(Q309)+1,1)</f>
        <v>45352</v>
      </c>
      <c r="AB309" s="10" t="s">
        <v>1934</v>
      </c>
      <c r="AJ309" s="4" t="s">
        <v>1915</v>
      </c>
    </row>
    <row r="310" spans="1:36" ht="12.9" hidden="1" customHeight="1" outlineLevel="1" x14ac:dyDescent="0.3">
      <c r="C310" s="10" t="s">
        <v>1935</v>
      </c>
      <c r="D310" s="10" t="s">
        <v>41</v>
      </c>
      <c r="E310" s="7" t="s">
        <v>1936</v>
      </c>
      <c r="F310" s="10" t="s">
        <v>23</v>
      </c>
      <c r="G310" s="7" t="s">
        <v>24</v>
      </c>
      <c r="H310" s="15">
        <v>40269</v>
      </c>
      <c r="I310" s="10" t="s">
        <v>25</v>
      </c>
      <c r="J310" s="10" t="s">
        <v>301</v>
      </c>
      <c r="K310" s="7" t="s">
        <v>201</v>
      </c>
      <c r="L310" s="10" t="s">
        <v>28</v>
      </c>
      <c r="M310" s="7" t="s">
        <v>29</v>
      </c>
      <c r="N310" s="10" t="s">
        <v>976</v>
      </c>
      <c r="O310" s="7" t="s">
        <v>884</v>
      </c>
      <c r="P310" s="10" t="s">
        <v>1937</v>
      </c>
      <c r="Q310" s="7" t="s">
        <v>1938</v>
      </c>
      <c r="R310" s="7" t="s">
        <v>50</v>
      </c>
      <c r="S310" s="7" t="s">
        <v>34</v>
      </c>
      <c r="T310" s="7" t="s">
        <v>35</v>
      </c>
      <c r="U310" s="7" t="s">
        <v>1939</v>
      </c>
      <c r="V310" s="7" t="s">
        <v>37</v>
      </c>
      <c r="W310" s="7" t="s">
        <v>1940</v>
      </c>
      <c r="X310" s="7" t="str">
        <f t="shared" ca="1" si="60"/>
        <v xml:space="preserve">51 thn, 2 bln </v>
      </c>
      <c r="Y310" s="7" t="str">
        <f t="shared" si="61"/>
        <v>50 thn</v>
      </c>
      <c r="Z310" s="13">
        <v>60</v>
      </c>
      <c r="AA310" s="14">
        <f t="shared" ref="AA310:AA319" si="62">DATE(YEAR(Q310)+Z310,MONTH(Q310)+1,1)</f>
        <v>47270</v>
      </c>
      <c r="AB310" s="10" t="s">
        <v>1941</v>
      </c>
      <c r="AJ310" s="4" t="s">
        <v>1915</v>
      </c>
    </row>
    <row r="311" spans="1:36" ht="12.9" hidden="1" customHeight="1" outlineLevel="1" x14ac:dyDescent="0.3">
      <c r="C311" s="10" t="s">
        <v>1942</v>
      </c>
      <c r="D311" s="10" t="s">
        <v>41</v>
      </c>
      <c r="E311" s="7" t="s">
        <v>1943</v>
      </c>
      <c r="F311" s="10" t="s">
        <v>23</v>
      </c>
      <c r="G311" s="7" t="s">
        <v>24</v>
      </c>
      <c r="H311" s="11">
        <v>40634</v>
      </c>
      <c r="I311" s="10" t="s">
        <v>25</v>
      </c>
      <c r="J311" s="10" t="s">
        <v>106</v>
      </c>
      <c r="K311" s="7" t="s">
        <v>201</v>
      </c>
      <c r="L311" s="10" t="s">
        <v>28</v>
      </c>
      <c r="M311" s="7" t="s">
        <v>29</v>
      </c>
      <c r="N311" s="10" t="s">
        <v>883</v>
      </c>
      <c r="O311" s="7" t="s">
        <v>58</v>
      </c>
      <c r="P311" s="10" t="s">
        <v>824</v>
      </c>
      <c r="Q311" s="7" t="s">
        <v>1944</v>
      </c>
      <c r="R311" s="7" t="s">
        <v>33</v>
      </c>
      <c r="S311" s="7" t="s">
        <v>34</v>
      </c>
      <c r="T311" s="7" t="s">
        <v>35</v>
      </c>
      <c r="U311" s="7" t="s">
        <v>1945</v>
      </c>
      <c r="V311" s="7" t="s">
        <v>37</v>
      </c>
      <c r="W311" s="7" t="s">
        <v>1946</v>
      </c>
      <c r="X311" s="7" t="str">
        <f t="shared" ca="1" si="60"/>
        <v xml:space="preserve">49 thn, 11 bln </v>
      </c>
      <c r="Y311" s="7" t="str">
        <f t="shared" si="61"/>
        <v>49 thn</v>
      </c>
      <c r="Z311" s="13">
        <v>60</v>
      </c>
      <c r="AA311" s="14">
        <f t="shared" si="62"/>
        <v>47727</v>
      </c>
      <c r="AB311" s="10" t="s">
        <v>1947</v>
      </c>
      <c r="AJ311" s="4" t="s">
        <v>1915</v>
      </c>
    </row>
    <row r="312" spans="1:36" ht="12.9" hidden="1" customHeight="1" outlineLevel="1" x14ac:dyDescent="0.3">
      <c r="C312" s="10" t="s">
        <v>1948</v>
      </c>
      <c r="D312" s="10" t="s">
        <v>1949</v>
      </c>
      <c r="E312" s="7" t="s">
        <v>1950</v>
      </c>
      <c r="F312" s="10" t="s">
        <v>92</v>
      </c>
      <c r="G312" s="7" t="s">
        <v>93</v>
      </c>
      <c r="H312" s="15">
        <v>42826</v>
      </c>
      <c r="I312" s="10" t="s">
        <v>94</v>
      </c>
      <c r="J312" s="10" t="s">
        <v>226</v>
      </c>
      <c r="K312" s="7" t="s">
        <v>201</v>
      </c>
      <c r="L312" s="10" t="s">
        <v>28</v>
      </c>
      <c r="M312" s="7" t="s">
        <v>237</v>
      </c>
      <c r="N312" s="10" t="s">
        <v>1951</v>
      </c>
      <c r="O312" s="7">
        <v>2013</v>
      </c>
      <c r="P312" s="10" t="s">
        <v>1952</v>
      </c>
      <c r="Q312" s="7" t="s">
        <v>1953</v>
      </c>
      <c r="R312" s="7" t="s">
        <v>50</v>
      </c>
      <c r="S312" s="7" t="s">
        <v>34</v>
      </c>
      <c r="T312" s="7" t="s">
        <v>35</v>
      </c>
      <c r="U312" s="7" t="s">
        <v>1954</v>
      </c>
      <c r="V312" s="7" t="s">
        <v>37</v>
      </c>
      <c r="W312" s="7" t="s">
        <v>1955</v>
      </c>
      <c r="X312" s="7" t="str">
        <f t="shared" ca="1" si="60"/>
        <v xml:space="preserve">47 thn, 4 bln </v>
      </c>
      <c r="Y312" s="7" t="str">
        <f t="shared" si="61"/>
        <v>46 thn</v>
      </c>
      <c r="Z312" s="13">
        <v>60</v>
      </c>
      <c r="AA312" s="14">
        <f t="shared" si="62"/>
        <v>48670</v>
      </c>
      <c r="AB312" s="10" t="s">
        <v>1956</v>
      </c>
      <c r="AJ312" s="4" t="s">
        <v>1915</v>
      </c>
    </row>
    <row r="313" spans="1:36" ht="12.9" hidden="1" customHeight="1" outlineLevel="1" x14ac:dyDescent="0.3">
      <c r="C313" s="10" t="s">
        <v>1957</v>
      </c>
      <c r="D313" s="10" t="s">
        <v>41</v>
      </c>
      <c r="E313" s="7" t="s">
        <v>1958</v>
      </c>
      <c r="F313" s="10" t="s">
        <v>276</v>
      </c>
      <c r="G313" s="7" t="s">
        <v>43</v>
      </c>
      <c r="H313" s="8">
        <v>42278</v>
      </c>
      <c r="I313" s="10" t="s">
        <v>277</v>
      </c>
      <c r="J313" s="10" t="s">
        <v>506</v>
      </c>
      <c r="K313" s="7" t="s">
        <v>999</v>
      </c>
      <c r="L313" s="10" t="s">
        <v>28</v>
      </c>
      <c r="M313" s="7" t="s">
        <v>29</v>
      </c>
      <c r="N313" s="10" t="s">
        <v>57</v>
      </c>
      <c r="O313" s="7" t="s">
        <v>168</v>
      </c>
      <c r="P313" s="10" t="s">
        <v>824</v>
      </c>
      <c r="Q313" s="7" t="s">
        <v>1959</v>
      </c>
      <c r="R313" s="7" t="s">
        <v>33</v>
      </c>
      <c r="S313" s="7" t="s">
        <v>34</v>
      </c>
      <c r="T313" s="7" t="s">
        <v>311</v>
      </c>
      <c r="V313" s="7" t="s">
        <v>37</v>
      </c>
      <c r="X313" s="7" t="str">
        <f t="shared" ca="1" si="60"/>
        <v xml:space="preserve">39 thn, 1 bln </v>
      </c>
      <c r="Y313" s="7" t="str">
        <f t="shared" si="61"/>
        <v>38 thn</v>
      </c>
      <c r="Z313" s="13">
        <v>60</v>
      </c>
      <c r="AA313" s="14">
        <f t="shared" si="62"/>
        <v>51683</v>
      </c>
      <c r="AB313" s="10" t="s">
        <v>1960</v>
      </c>
      <c r="AC313" s="7" t="s">
        <v>1961</v>
      </c>
      <c r="AJ313" s="4" t="s">
        <v>1915</v>
      </c>
    </row>
    <row r="314" spans="1:36" ht="12.9" hidden="1" customHeight="1" outlineLevel="1" x14ac:dyDescent="0.3">
      <c r="C314" s="10" t="s">
        <v>1962</v>
      </c>
      <c r="D314" s="10" t="s">
        <v>41</v>
      </c>
      <c r="E314" s="7" t="s">
        <v>1963</v>
      </c>
      <c r="F314" s="10" t="s">
        <v>23</v>
      </c>
      <c r="G314" s="7" t="s">
        <v>24</v>
      </c>
      <c r="H314" s="15">
        <v>41183</v>
      </c>
      <c r="I314" s="10" t="s">
        <v>25</v>
      </c>
      <c r="J314" s="10" t="s">
        <v>165</v>
      </c>
      <c r="K314" s="7" t="s">
        <v>999</v>
      </c>
      <c r="L314" s="10" t="s">
        <v>28</v>
      </c>
      <c r="M314" s="7" t="s">
        <v>29</v>
      </c>
      <c r="N314" s="10" t="s">
        <v>1480</v>
      </c>
      <c r="O314" s="7" t="s">
        <v>393</v>
      </c>
      <c r="P314" s="10" t="s">
        <v>59</v>
      </c>
      <c r="Q314" s="7" t="s">
        <v>1964</v>
      </c>
      <c r="R314" s="7" t="s">
        <v>50</v>
      </c>
      <c r="S314" s="7" t="s">
        <v>34</v>
      </c>
      <c r="T314" s="7" t="s">
        <v>35</v>
      </c>
      <c r="U314" s="7">
        <v>132282123</v>
      </c>
      <c r="V314" s="7" t="s">
        <v>37</v>
      </c>
      <c r="W314" s="7" t="s">
        <v>1965</v>
      </c>
      <c r="X314" s="7" t="str">
        <f t="shared" ca="1" si="60"/>
        <v xml:space="preserve">46 thn, 6 bln </v>
      </c>
      <c r="Y314" s="7" t="str">
        <f t="shared" si="61"/>
        <v>45 thn</v>
      </c>
      <c r="Z314" s="13">
        <v>60</v>
      </c>
      <c r="AA314" s="14">
        <f t="shared" si="62"/>
        <v>48976</v>
      </c>
      <c r="AB314" s="10" t="s">
        <v>1966</v>
      </c>
      <c r="AJ314" s="4" t="s">
        <v>1915</v>
      </c>
    </row>
    <row r="315" spans="1:36" ht="12.9" hidden="1" customHeight="1" outlineLevel="1" x14ac:dyDescent="0.3">
      <c r="C315" s="10" t="s">
        <v>1967</v>
      </c>
      <c r="D315" s="10" t="s">
        <v>76</v>
      </c>
      <c r="E315" s="7" t="s">
        <v>1968</v>
      </c>
      <c r="F315" s="10" t="s">
        <v>78</v>
      </c>
      <c r="G315" s="7" t="s">
        <v>79</v>
      </c>
      <c r="H315" s="11">
        <v>42461</v>
      </c>
      <c r="I315" s="10" t="s">
        <v>80</v>
      </c>
      <c r="J315" s="10" t="s">
        <v>269</v>
      </c>
      <c r="K315" s="7" t="s">
        <v>82</v>
      </c>
      <c r="L315" s="10" t="s">
        <v>28</v>
      </c>
      <c r="M315" s="7" t="s">
        <v>29</v>
      </c>
      <c r="N315" s="10" t="s">
        <v>83</v>
      </c>
      <c r="O315" s="7" t="s">
        <v>393</v>
      </c>
      <c r="P315" s="10" t="s">
        <v>1969</v>
      </c>
      <c r="Q315" s="7" t="s">
        <v>1970</v>
      </c>
      <c r="R315" s="7" t="s">
        <v>50</v>
      </c>
      <c r="S315" s="7" t="s">
        <v>34</v>
      </c>
      <c r="T315" s="7" t="s">
        <v>35</v>
      </c>
      <c r="U315" s="7" t="s">
        <v>1971</v>
      </c>
      <c r="V315" s="7" t="s">
        <v>37</v>
      </c>
      <c r="X315" s="7" t="str">
        <f t="shared" ca="1" si="60"/>
        <v xml:space="preserve">48 thn, 5 bln </v>
      </c>
      <c r="Y315" s="7" t="str">
        <f t="shared" si="61"/>
        <v>47 thn</v>
      </c>
      <c r="Z315" s="13">
        <v>60</v>
      </c>
      <c r="AA315" s="14">
        <f t="shared" si="62"/>
        <v>48274</v>
      </c>
      <c r="AB315" s="10" t="s">
        <v>1972</v>
      </c>
      <c r="AC315" s="7" t="s">
        <v>1973</v>
      </c>
      <c r="AJ315" s="4" t="s">
        <v>1915</v>
      </c>
    </row>
    <row r="316" spans="1:36" ht="12.9" hidden="1" customHeight="1" outlineLevel="1" x14ac:dyDescent="0.3">
      <c r="C316" s="10" t="s">
        <v>1974</v>
      </c>
      <c r="D316" s="10" t="s">
        <v>290</v>
      </c>
      <c r="E316" s="7" t="s">
        <v>1975</v>
      </c>
      <c r="F316" s="10" t="s">
        <v>78</v>
      </c>
      <c r="G316" s="7" t="s">
        <v>79</v>
      </c>
      <c r="H316" s="11">
        <v>43191</v>
      </c>
      <c r="I316" s="10" t="s">
        <v>80</v>
      </c>
      <c r="J316" s="10" t="s">
        <v>301</v>
      </c>
      <c r="K316" s="7" t="s">
        <v>82</v>
      </c>
      <c r="L316" s="10" t="s">
        <v>28</v>
      </c>
      <c r="M316" s="7" t="s">
        <v>29</v>
      </c>
      <c r="N316" s="10" t="s">
        <v>1976</v>
      </c>
      <c r="O316" s="7" t="s">
        <v>84</v>
      </c>
      <c r="P316" s="10" t="s">
        <v>280</v>
      </c>
      <c r="Q316" s="7" t="s">
        <v>1977</v>
      </c>
      <c r="R316" s="7" t="s">
        <v>50</v>
      </c>
      <c r="S316" s="7" t="s">
        <v>34</v>
      </c>
      <c r="T316" s="7" t="s">
        <v>35</v>
      </c>
      <c r="U316" s="7" t="s">
        <v>1978</v>
      </c>
      <c r="V316" s="7" t="s">
        <v>37</v>
      </c>
      <c r="X316" s="7" t="str">
        <f t="shared" ca="1" si="60"/>
        <v xml:space="preserve">47 thn, 8 bln </v>
      </c>
      <c r="Y316" s="7" t="str">
        <f t="shared" si="61"/>
        <v>46 thn</v>
      </c>
      <c r="Z316" s="13">
        <v>60</v>
      </c>
      <c r="AA316" s="14">
        <f t="shared" si="62"/>
        <v>48549</v>
      </c>
      <c r="AB316" s="10" t="s">
        <v>1979</v>
      </c>
      <c r="AJ316" s="4" t="s">
        <v>1915</v>
      </c>
    </row>
    <row r="317" spans="1:36" ht="12.9" hidden="1" customHeight="1" outlineLevel="1" x14ac:dyDescent="0.3">
      <c r="C317" s="10" t="s">
        <v>1980</v>
      </c>
      <c r="D317" s="10" t="s">
        <v>41</v>
      </c>
      <c r="E317" s="7" t="s">
        <v>1981</v>
      </c>
      <c r="F317" s="10" t="s">
        <v>78</v>
      </c>
      <c r="G317" s="7" t="s">
        <v>79</v>
      </c>
      <c r="H317" s="11">
        <v>43191</v>
      </c>
      <c r="I317" s="10" t="s">
        <v>80</v>
      </c>
      <c r="J317" s="10" t="s">
        <v>798</v>
      </c>
      <c r="K317" s="7" t="s">
        <v>515</v>
      </c>
      <c r="L317" s="10" t="s">
        <v>28</v>
      </c>
      <c r="M317" s="7" t="s">
        <v>29</v>
      </c>
      <c r="N317" s="10" t="s">
        <v>1982</v>
      </c>
      <c r="O317" s="7" t="s">
        <v>119</v>
      </c>
      <c r="P317" s="10" t="s">
        <v>1983</v>
      </c>
      <c r="Q317" s="7" t="s">
        <v>1984</v>
      </c>
      <c r="R317" s="7" t="s">
        <v>50</v>
      </c>
      <c r="U317" s="7" t="s">
        <v>1985</v>
      </c>
      <c r="V317" s="7" t="s">
        <v>37</v>
      </c>
      <c r="X317" s="7" t="str">
        <f t="shared" ca="1" si="60"/>
        <v xml:space="preserve">41 thn, 11 bln </v>
      </c>
      <c r="Y317" s="7" t="str">
        <f t="shared" si="61"/>
        <v>41 thn</v>
      </c>
      <c r="Z317" s="13">
        <v>60</v>
      </c>
      <c r="AA317" s="14">
        <f t="shared" si="62"/>
        <v>50649</v>
      </c>
      <c r="AJ317" s="4" t="s">
        <v>1915</v>
      </c>
    </row>
    <row r="318" spans="1:36" ht="12.9" hidden="1" customHeight="1" outlineLevel="1" x14ac:dyDescent="0.3">
      <c r="C318" s="10" t="s">
        <v>1986</v>
      </c>
      <c r="D318" s="10" t="s">
        <v>41</v>
      </c>
      <c r="E318" s="7" t="s">
        <v>1987</v>
      </c>
      <c r="F318" s="10" t="s">
        <v>276</v>
      </c>
      <c r="G318" s="7" t="s">
        <v>43</v>
      </c>
      <c r="H318" s="8">
        <v>43739</v>
      </c>
      <c r="I318" s="10" t="s">
        <v>277</v>
      </c>
      <c r="J318" s="10" t="s">
        <v>521</v>
      </c>
      <c r="K318" s="7" t="s">
        <v>522</v>
      </c>
      <c r="L318" s="10" t="s">
        <v>28</v>
      </c>
      <c r="M318" s="7" t="s">
        <v>29</v>
      </c>
      <c r="N318" s="10" t="s">
        <v>523</v>
      </c>
      <c r="O318" s="7" t="s">
        <v>325</v>
      </c>
      <c r="P318" s="10" t="s">
        <v>1988</v>
      </c>
      <c r="Q318" s="7" t="s">
        <v>1989</v>
      </c>
      <c r="R318" s="7" t="s">
        <v>33</v>
      </c>
      <c r="V318" s="7" t="s">
        <v>37</v>
      </c>
      <c r="X318" s="7" t="str">
        <f t="shared" ca="1" si="60"/>
        <v xml:space="preserve">38 thn, 5 bln </v>
      </c>
      <c r="Y318" s="7" t="str">
        <f t="shared" si="61"/>
        <v>37 thn</v>
      </c>
      <c r="Z318" s="13">
        <v>60</v>
      </c>
      <c r="AA318" s="14">
        <f t="shared" si="62"/>
        <v>51926</v>
      </c>
      <c r="AJ318" s="4" t="s">
        <v>1915</v>
      </c>
    </row>
    <row r="319" spans="1:36" ht="12.9" hidden="1" customHeight="1" outlineLevel="1" x14ac:dyDescent="0.3">
      <c r="C319" s="10" t="s">
        <v>1990</v>
      </c>
      <c r="D319" s="6" t="s">
        <v>41</v>
      </c>
      <c r="E319" s="7" t="s">
        <v>1991</v>
      </c>
      <c r="F319" s="10" t="s">
        <v>514</v>
      </c>
      <c r="G319" s="7" t="s">
        <v>333</v>
      </c>
      <c r="H319" s="15">
        <v>42278</v>
      </c>
      <c r="I319" s="10" t="s">
        <v>334</v>
      </c>
      <c r="J319" s="10" t="s">
        <v>116</v>
      </c>
      <c r="K319" s="8">
        <v>42370</v>
      </c>
      <c r="L319" s="10" t="s">
        <v>28</v>
      </c>
      <c r="M319" s="7" t="s">
        <v>29</v>
      </c>
      <c r="N319" s="10" t="s">
        <v>118</v>
      </c>
      <c r="O319" s="7">
        <v>2014</v>
      </c>
      <c r="P319" s="10" t="s">
        <v>98</v>
      </c>
      <c r="Q319" s="7" t="s">
        <v>1992</v>
      </c>
      <c r="R319" s="7" t="s">
        <v>33</v>
      </c>
      <c r="S319" s="7" t="s">
        <v>34</v>
      </c>
      <c r="U319" s="7" t="s">
        <v>1993</v>
      </c>
      <c r="V319" s="7" t="s">
        <v>37</v>
      </c>
      <c r="X319" s="7" t="str">
        <f t="shared" ca="1" si="60"/>
        <v xml:space="preserve">55 thn, 0 bln </v>
      </c>
      <c r="Y319" s="7" t="str">
        <f t="shared" si="61"/>
        <v>54 thn</v>
      </c>
      <c r="Z319" s="13">
        <v>60</v>
      </c>
      <c r="AA319" s="14">
        <f t="shared" si="62"/>
        <v>45870</v>
      </c>
      <c r="AB319" s="10" t="s">
        <v>1994</v>
      </c>
      <c r="AJ319" s="4" t="s">
        <v>1915</v>
      </c>
    </row>
    <row r="320" spans="1:36" ht="12.9" hidden="1" customHeight="1" outlineLevel="1" x14ac:dyDescent="0.3">
      <c r="C320" s="10"/>
      <c r="D320" s="10"/>
      <c r="F320" s="10"/>
      <c r="H320" s="14"/>
      <c r="I320" s="10"/>
      <c r="J320" s="10"/>
      <c r="L320" s="10"/>
      <c r="M320" s="7"/>
      <c r="N320" s="10"/>
      <c r="P320" s="10"/>
      <c r="Z320" s="13"/>
      <c r="AA320" s="14"/>
      <c r="AJ320" s="4" t="s">
        <v>1915</v>
      </c>
    </row>
    <row r="321" spans="1:36" ht="12.9" customHeight="1" collapsed="1" x14ac:dyDescent="0.25">
      <c r="A321" s="4" t="s">
        <v>1995</v>
      </c>
      <c r="M321" s="7"/>
    </row>
    <row r="322" spans="1:36" ht="12.9" hidden="1" customHeight="1" outlineLevel="1" x14ac:dyDescent="0.3">
      <c r="B322" s="5" t="s">
        <v>382</v>
      </c>
      <c r="C322" s="10" t="s">
        <v>1996</v>
      </c>
      <c r="E322" s="7" t="s">
        <v>1997</v>
      </c>
      <c r="F322" s="10" t="s">
        <v>23</v>
      </c>
      <c r="G322" s="7" t="s">
        <v>24</v>
      </c>
      <c r="H322" s="8">
        <v>37530</v>
      </c>
      <c r="I322" s="10" t="s">
        <v>25</v>
      </c>
      <c r="J322" s="10" t="s">
        <v>95</v>
      </c>
      <c r="K322" s="12" t="s">
        <v>27</v>
      </c>
      <c r="L322" s="10" t="s">
        <v>28</v>
      </c>
      <c r="M322" s="7" t="s">
        <v>29</v>
      </c>
      <c r="N322" s="10" t="s">
        <v>83</v>
      </c>
      <c r="O322" s="7" t="s">
        <v>676</v>
      </c>
      <c r="P322" s="10" t="s">
        <v>555</v>
      </c>
      <c r="Q322" s="7" t="s">
        <v>1998</v>
      </c>
      <c r="R322" s="7" t="s">
        <v>33</v>
      </c>
      <c r="S322" s="7" t="s">
        <v>34</v>
      </c>
      <c r="T322" s="7" t="s">
        <v>35</v>
      </c>
      <c r="U322" s="7" t="s">
        <v>1999</v>
      </c>
      <c r="V322" s="7" t="s">
        <v>37</v>
      </c>
      <c r="W322" s="7" t="s">
        <v>2000</v>
      </c>
      <c r="X322" s="7" t="str">
        <f t="shared" ref="X322:X328" ca="1" si="63">DATEDIF(Q322,NOW( ),"y") &amp; " thn, " &amp; DATEDIF(Q322,NOW( ),"ym") &amp; " bln "</f>
        <v xml:space="preserve">52 thn, 11 bln </v>
      </c>
      <c r="Y322" s="7" t="str">
        <f t="shared" ref="Y322:Y328" si="64">DATEDIF(Q322,($Y$2),"y") &amp; " thn"</f>
        <v>52 thn</v>
      </c>
      <c r="Z322" s="13">
        <v>60</v>
      </c>
      <c r="AA322" s="14">
        <f t="shared" ref="AA322:AA328" si="65">DATE(YEAR(Q322)+Z322,MONTH(Q322)+1,1)</f>
        <v>46631</v>
      </c>
      <c r="AB322" s="10" t="s">
        <v>2001</v>
      </c>
      <c r="AC322" s="7" t="s">
        <v>2002</v>
      </c>
      <c r="AJ322" s="4" t="s">
        <v>1995</v>
      </c>
    </row>
    <row r="323" spans="1:36" ht="12.9" hidden="1" customHeight="1" outlineLevel="1" x14ac:dyDescent="0.3">
      <c r="C323" s="10" t="s">
        <v>2003</v>
      </c>
      <c r="D323" s="10" t="s">
        <v>41</v>
      </c>
      <c r="E323" s="7" t="s">
        <v>2004</v>
      </c>
      <c r="F323" s="10" t="s">
        <v>78</v>
      </c>
      <c r="G323" s="7" t="s">
        <v>79</v>
      </c>
      <c r="H323" s="14">
        <v>43191</v>
      </c>
      <c r="I323" s="10" t="s">
        <v>80</v>
      </c>
      <c r="J323" s="10" t="s">
        <v>138</v>
      </c>
      <c r="K323" s="8">
        <v>43101</v>
      </c>
      <c r="L323" s="10" t="s">
        <v>28</v>
      </c>
      <c r="M323" s="7" t="s">
        <v>29</v>
      </c>
      <c r="N323" s="10" t="s">
        <v>68</v>
      </c>
      <c r="O323" s="7" t="s">
        <v>119</v>
      </c>
      <c r="P323" s="10" t="s">
        <v>98</v>
      </c>
      <c r="Q323" s="7" t="s">
        <v>2005</v>
      </c>
      <c r="R323" s="7" t="s">
        <v>33</v>
      </c>
      <c r="S323" s="7" t="s">
        <v>34</v>
      </c>
      <c r="T323" s="7" t="s">
        <v>35</v>
      </c>
      <c r="U323" s="7" t="s">
        <v>2006</v>
      </c>
      <c r="V323" s="7" t="s">
        <v>37</v>
      </c>
      <c r="X323" s="7" t="str">
        <f t="shared" ca="1" si="63"/>
        <v xml:space="preserve">51 thn, 0 bln </v>
      </c>
      <c r="Y323" s="7" t="str">
        <f t="shared" si="64"/>
        <v>50 thn</v>
      </c>
      <c r="Z323" s="13">
        <v>60</v>
      </c>
      <c r="AA323" s="14">
        <f t="shared" si="65"/>
        <v>47331</v>
      </c>
      <c r="AB323" s="10" t="s">
        <v>2007</v>
      </c>
      <c r="AC323" s="7" t="s">
        <v>2008</v>
      </c>
      <c r="AH323" s="8">
        <v>43101</v>
      </c>
      <c r="AJ323" s="4" t="s">
        <v>1995</v>
      </c>
    </row>
    <row r="324" spans="1:36" ht="12.9" hidden="1" customHeight="1" outlineLevel="1" x14ac:dyDescent="0.3">
      <c r="C324" s="10" t="s">
        <v>2009</v>
      </c>
      <c r="D324" s="10" t="s">
        <v>41</v>
      </c>
      <c r="E324" s="7" t="s">
        <v>2010</v>
      </c>
      <c r="F324" s="10" t="s">
        <v>78</v>
      </c>
      <c r="G324" s="7" t="s">
        <v>79</v>
      </c>
      <c r="H324" s="14"/>
      <c r="I324" s="10" t="s">
        <v>80</v>
      </c>
      <c r="J324" s="10"/>
      <c r="K324" s="8">
        <v>43435</v>
      </c>
      <c r="L324" s="10" t="s">
        <v>28</v>
      </c>
      <c r="M324" s="7" t="s">
        <v>29</v>
      </c>
      <c r="N324" s="10"/>
      <c r="P324" s="10"/>
      <c r="Q324" s="8">
        <v>24907</v>
      </c>
      <c r="R324" s="7" t="s">
        <v>33</v>
      </c>
      <c r="V324" s="7" t="s">
        <v>37</v>
      </c>
      <c r="X324" s="7" t="str">
        <f t="shared" ca="1" si="63"/>
        <v xml:space="preserve">52 thn, 4 bln </v>
      </c>
      <c r="Y324" s="7" t="str">
        <f>DATEDIF(Q324,($Y$2),"y") &amp; " thn"</f>
        <v>51 thn</v>
      </c>
      <c r="Z324" s="13">
        <v>60</v>
      </c>
      <c r="AA324" s="14">
        <f>DATE(YEAR(Q324)+Z324,MONTH(Q324)+1,1)</f>
        <v>46844</v>
      </c>
      <c r="AB324" s="10"/>
      <c r="AH324" s="8">
        <v>43435</v>
      </c>
      <c r="AJ324" s="4" t="s">
        <v>1995</v>
      </c>
    </row>
    <row r="325" spans="1:36" ht="12.9" hidden="1" customHeight="1" outlineLevel="1" x14ac:dyDescent="0.3">
      <c r="C325" s="10" t="s">
        <v>2011</v>
      </c>
      <c r="D325" s="10" t="s">
        <v>41</v>
      </c>
      <c r="E325" s="7" t="s">
        <v>2012</v>
      </c>
      <c r="F325" s="10" t="s">
        <v>276</v>
      </c>
      <c r="G325" s="7" t="s">
        <v>43</v>
      </c>
      <c r="H325" s="11">
        <v>43374</v>
      </c>
      <c r="I325" s="10" t="s">
        <v>277</v>
      </c>
      <c r="J325" s="10" t="s">
        <v>631</v>
      </c>
      <c r="K325" s="7" t="s">
        <v>999</v>
      </c>
      <c r="L325" s="10" t="s">
        <v>28</v>
      </c>
      <c r="M325" s="7" t="s">
        <v>29</v>
      </c>
      <c r="N325" s="10" t="s">
        <v>191</v>
      </c>
      <c r="O325" s="7" t="s">
        <v>47</v>
      </c>
      <c r="P325" s="10" t="s">
        <v>211</v>
      </c>
      <c r="Q325" s="7" t="s">
        <v>2013</v>
      </c>
      <c r="R325" s="7" t="s">
        <v>50</v>
      </c>
      <c r="S325" s="7" t="s">
        <v>34</v>
      </c>
      <c r="T325" s="7" t="s">
        <v>311</v>
      </c>
      <c r="V325" s="7" t="s">
        <v>37</v>
      </c>
      <c r="X325" s="7" t="str">
        <f t="shared" ca="1" si="63"/>
        <v xml:space="preserve">38 thn, 1 bln </v>
      </c>
      <c r="Y325" s="7" t="str">
        <f t="shared" si="64"/>
        <v>37 thn</v>
      </c>
      <c r="Z325" s="13">
        <v>60</v>
      </c>
      <c r="AA325" s="14">
        <f t="shared" si="65"/>
        <v>52018</v>
      </c>
      <c r="AB325" s="10" t="s">
        <v>2014</v>
      </c>
      <c r="AC325" s="7" t="s">
        <v>2015</v>
      </c>
      <c r="AJ325" s="4" t="s">
        <v>1995</v>
      </c>
    </row>
    <row r="326" spans="1:36" ht="12.9" hidden="1" customHeight="1" outlineLevel="1" x14ac:dyDescent="0.3">
      <c r="C326" s="10" t="s">
        <v>2016</v>
      </c>
      <c r="D326" s="10" t="s">
        <v>41</v>
      </c>
      <c r="E326" s="7" t="s">
        <v>2017</v>
      </c>
      <c r="F326" s="10" t="s">
        <v>276</v>
      </c>
      <c r="G326" s="7" t="s">
        <v>43</v>
      </c>
      <c r="H326" s="11">
        <v>43374</v>
      </c>
      <c r="I326" s="10" t="s">
        <v>277</v>
      </c>
      <c r="J326" s="10" t="s">
        <v>1154</v>
      </c>
      <c r="K326" s="7" t="s">
        <v>999</v>
      </c>
      <c r="L326" s="10" t="s">
        <v>28</v>
      </c>
      <c r="M326" s="7" t="s">
        <v>29</v>
      </c>
      <c r="N326" s="10" t="s">
        <v>57</v>
      </c>
      <c r="O326" s="7" t="s">
        <v>318</v>
      </c>
      <c r="P326" s="10" t="s">
        <v>2018</v>
      </c>
      <c r="Q326" s="7" t="s">
        <v>2019</v>
      </c>
      <c r="R326" s="7" t="s">
        <v>50</v>
      </c>
      <c r="S326" s="7" t="s">
        <v>34</v>
      </c>
      <c r="T326" s="7" t="s">
        <v>311</v>
      </c>
      <c r="V326" s="7" t="s">
        <v>37</v>
      </c>
      <c r="X326" s="7" t="str">
        <f t="shared" ca="1" si="63"/>
        <v xml:space="preserve">37 thn, 4 bln </v>
      </c>
      <c r="Y326" s="7" t="str">
        <f t="shared" si="64"/>
        <v>36 thn</v>
      </c>
      <c r="Z326" s="13">
        <v>60</v>
      </c>
      <c r="AA326" s="14">
        <f t="shared" si="65"/>
        <v>52322</v>
      </c>
      <c r="AB326" s="10" t="s">
        <v>2020</v>
      </c>
      <c r="AC326" s="7" t="s">
        <v>2021</v>
      </c>
      <c r="AJ326" s="4" t="s">
        <v>1995</v>
      </c>
    </row>
    <row r="327" spans="1:36" ht="12.9" hidden="1" customHeight="1" outlineLevel="1" x14ac:dyDescent="0.3">
      <c r="C327" s="10" t="s">
        <v>2022</v>
      </c>
      <c r="D327" s="10" t="s">
        <v>41</v>
      </c>
      <c r="E327" s="7" t="s">
        <v>2023</v>
      </c>
      <c r="F327" s="10" t="s">
        <v>276</v>
      </c>
      <c r="G327" s="7" t="s">
        <v>43</v>
      </c>
      <c r="H327" s="11">
        <v>43374</v>
      </c>
      <c r="I327" s="10" t="s">
        <v>277</v>
      </c>
      <c r="J327" s="10" t="s">
        <v>1316</v>
      </c>
      <c r="K327" s="7" t="s">
        <v>522</v>
      </c>
      <c r="L327" s="10" t="s">
        <v>28</v>
      </c>
      <c r="M327" s="7" t="s">
        <v>29</v>
      </c>
      <c r="N327" s="10" t="s">
        <v>167</v>
      </c>
      <c r="O327" s="7" t="s">
        <v>524</v>
      </c>
      <c r="P327" s="10" t="s">
        <v>2024</v>
      </c>
      <c r="Q327" s="7" t="s">
        <v>2025</v>
      </c>
      <c r="R327" s="7" t="s">
        <v>50</v>
      </c>
      <c r="V327" s="7" t="s">
        <v>37</v>
      </c>
      <c r="X327" s="7" t="str">
        <f t="shared" ca="1" si="63"/>
        <v xml:space="preserve">35 thn, 4 bln </v>
      </c>
      <c r="Y327" s="7" t="str">
        <f t="shared" si="64"/>
        <v>34 thn</v>
      </c>
      <c r="Z327" s="13">
        <v>60</v>
      </c>
      <c r="AA327" s="14">
        <f t="shared" si="65"/>
        <v>53053</v>
      </c>
      <c r="AJ327" s="4" t="s">
        <v>1995</v>
      </c>
    </row>
    <row r="328" spans="1:36" ht="12.9" hidden="1" customHeight="1" outlineLevel="1" x14ac:dyDescent="0.3">
      <c r="C328" s="10" t="s">
        <v>2026</v>
      </c>
      <c r="D328" s="10" t="s">
        <v>145</v>
      </c>
      <c r="E328" s="7" t="s">
        <v>2027</v>
      </c>
      <c r="F328" s="10" t="s">
        <v>514</v>
      </c>
      <c r="G328" s="7" t="s">
        <v>333</v>
      </c>
      <c r="H328" s="15">
        <v>42826</v>
      </c>
      <c r="I328" s="10" t="s">
        <v>334</v>
      </c>
      <c r="J328" s="10" t="s">
        <v>269</v>
      </c>
      <c r="K328" s="8">
        <v>42125</v>
      </c>
      <c r="L328" s="10" t="s">
        <v>28</v>
      </c>
      <c r="M328" s="7" t="s">
        <v>29</v>
      </c>
      <c r="N328" s="10" t="s">
        <v>83</v>
      </c>
      <c r="O328" s="7" t="s">
        <v>119</v>
      </c>
      <c r="P328" s="10" t="s">
        <v>824</v>
      </c>
      <c r="Q328" s="7" t="s">
        <v>2028</v>
      </c>
      <c r="R328" s="7" t="s">
        <v>33</v>
      </c>
      <c r="S328" s="7" t="s">
        <v>34</v>
      </c>
      <c r="T328" s="7" t="s">
        <v>35</v>
      </c>
      <c r="U328" s="7" t="s">
        <v>2029</v>
      </c>
      <c r="V328" s="7" t="s">
        <v>37</v>
      </c>
      <c r="X328" s="7" t="str">
        <f t="shared" ca="1" si="63"/>
        <v xml:space="preserve">47 thn, 6 bln </v>
      </c>
      <c r="Y328" s="7" t="str">
        <f t="shared" si="64"/>
        <v>46 thn</v>
      </c>
      <c r="Z328" s="13">
        <v>60</v>
      </c>
      <c r="AA328" s="14">
        <f t="shared" si="65"/>
        <v>48611</v>
      </c>
      <c r="AB328" s="10" t="s">
        <v>2030</v>
      </c>
      <c r="AC328" s="7" t="s">
        <v>2031</v>
      </c>
      <c r="AJ328" s="4" t="s">
        <v>1995</v>
      </c>
    </row>
    <row r="329" spans="1:36" ht="12.9" hidden="1" customHeight="1" outlineLevel="1" x14ac:dyDescent="0.3">
      <c r="C329" s="10"/>
      <c r="D329" s="10"/>
      <c r="F329" s="10"/>
      <c r="H329" s="12"/>
      <c r="I329" s="10"/>
      <c r="J329" s="10"/>
      <c r="L329" s="10"/>
      <c r="M329" s="7"/>
      <c r="N329" s="10"/>
      <c r="P329" s="10"/>
      <c r="Z329" s="13"/>
      <c r="AA329" s="14"/>
      <c r="AJ329" s="4" t="s">
        <v>1995</v>
      </c>
    </row>
    <row r="330" spans="1:36" ht="12.9" customHeight="1" collapsed="1" x14ac:dyDescent="0.25">
      <c r="A330" s="4" t="s">
        <v>2032</v>
      </c>
      <c r="M330" s="7"/>
    </row>
    <row r="331" spans="1:36" ht="12.9" hidden="1" customHeight="1" outlineLevel="1" x14ac:dyDescent="0.3">
      <c r="C331" s="10" t="s">
        <v>2033</v>
      </c>
      <c r="D331" s="10" t="s">
        <v>76</v>
      </c>
      <c r="E331" s="7" t="s">
        <v>2034</v>
      </c>
      <c r="F331" s="10" t="s">
        <v>23</v>
      </c>
      <c r="G331" s="7" t="s">
        <v>24</v>
      </c>
      <c r="H331" s="15">
        <v>39722</v>
      </c>
      <c r="I331" s="10" t="s">
        <v>25</v>
      </c>
      <c r="J331" s="10" t="s">
        <v>95</v>
      </c>
      <c r="K331" s="8">
        <v>42957</v>
      </c>
      <c r="L331" s="10" t="s">
        <v>28</v>
      </c>
      <c r="M331" s="7" t="s">
        <v>29</v>
      </c>
      <c r="N331" s="10" t="s">
        <v>83</v>
      </c>
      <c r="O331" s="7" t="s">
        <v>748</v>
      </c>
      <c r="P331" s="10" t="s">
        <v>218</v>
      </c>
      <c r="Q331" s="8">
        <v>25952</v>
      </c>
      <c r="R331" s="7" t="s">
        <v>50</v>
      </c>
      <c r="S331" s="7" t="s">
        <v>34</v>
      </c>
      <c r="T331" s="7" t="s">
        <v>35</v>
      </c>
      <c r="U331" s="7" t="s">
        <v>2035</v>
      </c>
      <c r="V331" s="7" t="s">
        <v>37</v>
      </c>
      <c r="W331" s="7" t="s">
        <v>2036</v>
      </c>
      <c r="X331" s="7" t="str">
        <f t="shared" ref="X331:X338" ca="1" si="66">DATEDIF(Q331,NOW( ),"y") &amp; " thn, " &amp; DATEDIF(Q331,NOW( ),"ym") &amp; " bln "</f>
        <v xml:space="preserve">49 thn, 6 bln </v>
      </c>
      <c r="Y331" s="7" t="str">
        <f>DATEDIF(Q331,($Y$2),"y") &amp; " thn"</f>
        <v>48 thn</v>
      </c>
      <c r="Z331" s="13">
        <v>60</v>
      </c>
      <c r="AA331" s="14">
        <f>DATE(YEAR(Q331)+Z331,MONTH(Q331)+1,1)</f>
        <v>47880</v>
      </c>
      <c r="AB331" s="10" t="s">
        <v>2037</v>
      </c>
      <c r="AC331" s="7" t="s">
        <v>2038</v>
      </c>
      <c r="AJ331" s="4" t="s">
        <v>2032</v>
      </c>
    </row>
    <row r="332" spans="1:36" ht="12.9" hidden="1" customHeight="1" outlineLevel="1" x14ac:dyDescent="0.3">
      <c r="C332" s="10" t="s">
        <v>2039</v>
      </c>
      <c r="D332" s="10" t="s">
        <v>41</v>
      </c>
      <c r="E332" s="7" t="s">
        <v>2040</v>
      </c>
      <c r="F332" s="10" t="s">
        <v>23</v>
      </c>
      <c r="G332" s="7" t="s">
        <v>24</v>
      </c>
      <c r="H332" s="15">
        <v>38991</v>
      </c>
      <c r="I332" s="10" t="s">
        <v>25</v>
      </c>
      <c r="J332" s="10" t="s">
        <v>155</v>
      </c>
      <c r="K332" s="7" t="s">
        <v>56</v>
      </c>
      <c r="L332" s="10" t="s">
        <v>28</v>
      </c>
      <c r="M332" s="7" t="s">
        <v>29</v>
      </c>
      <c r="N332" s="10" t="s">
        <v>57</v>
      </c>
      <c r="O332" s="7" t="s">
        <v>108</v>
      </c>
      <c r="P332" s="10" t="s">
        <v>98</v>
      </c>
      <c r="Q332" s="7" t="s">
        <v>2041</v>
      </c>
      <c r="R332" s="7" t="s">
        <v>50</v>
      </c>
      <c r="S332" s="7" t="s">
        <v>34</v>
      </c>
      <c r="T332" s="7" t="s">
        <v>35</v>
      </c>
      <c r="U332" s="7" t="s">
        <v>2042</v>
      </c>
      <c r="V332" s="7" t="s">
        <v>37</v>
      </c>
      <c r="W332" s="7" t="s">
        <v>2043</v>
      </c>
      <c r="X332" s="7" t="str">
        <f t="shared" ca="1" si="66"/>
        <v xml:space="preserve">53 thn, 7 bln </v>
      </c>
      <c r="Y332" s="7" t="str">
        <f t="shared" ref="Y332:Y338" si="67">DATEDIF(Q332,($Y$2),"y") &amp; " thn"</f>
        <v>52 thn</v>
      </c>
      <c r="Z332" s="13">
        <v>60</v>
      </c>
      <c r="AA332" s="14">
        <f t="shared" ref="AA332:AA338" si="68">DATE(YEAR(Q332)+Z332,MONTH(Q332)+1,1)</f>
        <v>46388</v>
      </c>
      <c r="AB332" s="10" t="s">
        <v>2044</v>
      </c>
      <c r="AJ332" s="4" t="s">
        <v>2032</v>
      </c>
    </row>
    <row r="333" spans="1:36" ht="12.9" hidden="1" customHeight="1" outlineLevel="1" x14ac:dyDescent="0.3">
      <c r="C333" s="10" t="s">
        <v>2045</v>
      </c>
      <c r="D333" s="10" t="s">
        <v>41</v>
      </c>
      <c r="E333" s="7" t="s">
        <v>2046</v>
      </c>
      <c r="F333" s="10" t="s">
        <v>23</v>
      </c>
      <c r="G333" s="7" t="s">
        <v>24</v>
      </c>
      <c r="H333" s="15">
        <v>39356</v>
      </c>
      <c r="I333" s="10" t="s">
        <v>25</v>
      </c>
      <c r="J333" s="10" t="s">
        <v>138</v>
      </c>
      <c r="K333" s="7" t="s">
        <v>129</v>
      </c>
      <c r="L333" s="10" t="s">
        <v>28</v>
      </c>
      <c r="M333" s="7" t="s">
        <v>29</v>
      </c>
      <c r="N333" s="10" t="s">
        <v>68</v>
      </c>
      <c r="O333" s="7" t="s">
        <v>168</v>
      </c>
      <c r="P333" s="10" t="s">
        <v>98</v>
      </c>
      <c r="Q333" s="7" t="s">
        <v>2047</v>
      </c>
      <c r="R333" s="7" t="s">
        <v>50</v>
      </c>
      <c r="S333" s="7" t="s">
        <v>34</v>
      </c>
      <c r="T333" s="7" t="s">
        <v>35</v>
      </c>
      <c r="U333" s="7" t="s">
        <v>2048</v>
      </c>
      <c r="V333" s="7" t="s">
        <v>37</v>
      </c>
      <c r="W333" s="7" t="s">
        <v>2049</v>
      </c>
      <c r="X333" s="7" t="str">
        <f t="shared" ca="1" si="66"/>
        <v xml:space="preserve">54 thn, 7 bln </v>
      </c>
      <c r="Y333" s="7" t="str">
        <f t="shared" si="67"/>
        <v>53 thn</v>
      </c>
      <c r="Z333" s="13">
        <v>60</v>
      </c>
      <c r="AA333" s="14">
        <f t="shared" si="68"/>
        <v>46023</v>
      </c>
      <c r="AB333" s="10" t="s">
        <v>2050</v>
      </c>
      <c r="AJ333" s="4" t="s">
        <v>2032</v>
      </c>
    </row>
    <row r="334" spans="1:36" ht="12.9" hidden="1" customHeight="1" outlineLevel="1" x14ac:dyDescent="0.3">
      <c r="C334" s="10" t="s">
        <v>2051</v>
      </c>
      <c r="D334" s="10" t="s">
        <v>41</v>
      </c>
      <c r="E334" s="7" t="s">
        <v>2052</v>
      </c>
      <c r="F334" s="10" t="s">
        <v>23</v>
      </c>
      <c r="G334" s="7" t="s">
        <v>24</v>
      </c>
      <c r="H334" s="15">
        <v>40452</v>
      </c>
      <c r="I334" s="10" t="s">
        <v>25</v>
      </c>
      <c r="J334" s="10" t="s">
        <v>2053</v>
      </c>
      <c r="K334" s="7" t="s">
        <v>624</v>
      </c>
      <c r="L334" s="10" t="s">
        <v>28</v>
      </c>
      <c r="M334" s="7" t="s">
        <v>29</v>
      </c>
      <c r="N334" s="10" t="s">
        <v>2054</v>
      </c>
      <c r="O334" s="7" t="s">
        <v>279</v>
      </c>
      <c r="P334" s="10" t="s">
        <v>824</v>
      </c>
      <c r="Q334" s="7" t="s">
        <v>2055</v>
      </c>
      <c r="R334" s="7" t="s">
        <v>50</v>
      </c>
      <c r="S334" s="7" t="s">
        <v>34</v>
      </c>
      <c r="T334" s="7" t="s">
        <v>35</v>
      </c>
      <c r="U334" s="7" t="s">
        <v>2056</v>
      </c>
      <c r="V334" s="7" t="s">
        <v>37</v>
      </c>
      <c r="W334" s="7" t="s">
        <v>2057</v>
      </c>
      <c r="X334" s="7" t="str">
        <f t="shared" ca="1" si="66"/>
        <v xml:space="preserve">46 thn, 3 bln </v>
      </c>
      <c r="Y334" s="7" t="str">
        <f t="shared" si="67"/>
        <v>45 thn</v>
      </c>
      <c r="Z334" s="13">
        <v>60</v>
      </c>
      <c r="AA334" s="14">
        <f t="shared" si="68"/>
        <v>49065</v>
      </c>
      <c r="AB334" s="10" t="s">
        <v>2058</v>
      </c>
      <c r="AJ334" s="4" t="s">
        <v>2032</v>
      </c>
    </row>
    <row r="335" spans="1:36" ht="12.9" hidden="1" customHeight="1" outlineLevel="1" x14ac:dyDescent="0.3">
      <c r="C335" s="10" t="s">
        <v>2059</v>
      </c>
      <c r="D335" s="10" t="s">
        <v>41</v>
      </c>
      <c r="E335" s="7" t="s">
        <v>2060</v>
      </c>
      <c r="F335" s="10" t="s">
        <v>23</v>
      </c>
      <c r="G335" s="7" t="s">
        <v>24</v>
      </c>
      <c r="H335" s="11">
        <v>41365</v>
      </c>
      <c r="I335" s="10" t="s">
        <v>25</v>
      </c>
      <c r="J335" s="10" t="s">
        <v>798</v>
      </c>
      <c r="K335" s="7" t="s">
        <v>624</v>
      </c>
      <c r="L335" s="10" t="s">
        <v>28</v>
      </c>
      <c r="M335" s="7" t="s">
        <v>29</v>
      </c>
      <c r="N335" s="10" t="s">
        <v>2061</v>
      </c>
      <c r="O335" s="7" t="s">
        <v>84</v>
      </c>
      <c r="P335" s="10" t="s">
        <v>2062</v>
      </c>
      <c r="Q335" s="7" t="s">
        <v>2063</v>
      </c>
      <c r="R335" s="7" t="s">
        <v>50</v>
      </c>
      <c r="S335" s="7" t="s">
        <v>34</v>
      </c>
      <c r="T335" s="7" t="s">
        <v>35</v>
      </c>
      <c r="U335" s="7" t="s">
        <v>2064</v>
      </c>
      <c r="V335" s="7" t="s">
        <v>37</v>
      </c>
      <c r="W335" s="7" t="s">
        <v>2065</v>
      </c>
      <c r="X335" s="7" t="str">
        <f t="shared" ca="1" si="66"/>
        <v xml:space="preserve">44 thn, 2 bln </v>
      </c>
      <c r="Y335" s="7" t="str">
        <f t="shared" si="67"/>
        <v>43 thn</v>
      </c>
      <c r="Z335" s="13">
        <v>60</v>
      </c>
      <c r="AA335" s="14">
        <f t="shared" si="68"/>
        <v>49827</v>
      </c>
      <c r="AB335" s="10" t="s">
        <v>2066</v>
      </c>
      <c r="AJ335" s="4" t="s">
        <v>2032</v>
      </c>
    </row>
    <row r="336" spans="1:36" ht="12.9" hidden="1" customHeight="1" outlineLevel="1" x14ac:dyDescent="0.3">
      <c r="C336" s="10" t="s">
        <v>2067</v>
      </c>
      <c r="D336" s="10" t="s">
        <v>41</v>
      </c>
      <c r="E336" s="7" t="s">
        <v>2068</v>
      </c>
      <c r="F336" s="10" t="s">
        <v>78</v>
      </c>
      <c r="G336" s="7" t="s">
        <v>79</v>
      </c>
      <c r="H336" s="14">
        <v>43009</v>
      </c>
      <c r="I336" s="10" t="s">
        <v>80</v>
      </c>
      <c r="J336" s="10" t="s">
        <v>263</v>
      </c>
      <c r="K336" s="7" t="s">
        <v>624</v>
      </c>
      <c r="L336" s="10" t="s">
        <v>28</v>
      </c>
      <c r="M336" s="7" t="s">
        <v>29</v>
      </c>
      <c r="N336" s="10" t="s">
        <v>1205</v>
      </c>
      <c r="O336" s="7" t="s">
        <v>168</v>
      </c>
      <c r="P336" s="10" t="s">
        <v>2069</v>
      </c>
      <c r="Q336" s="7" t="s">
        <v>2070</v>
      </c>
      <c r="R336" s="7" t="s">
        <v>50</v>
      </c>
      <c r="S336" s="7" t="s">
        <v>34</v>
      </c>
      <c r="T336" s="7" t="s">
        <v>35</v>
      </c>
      <c r="U336" s="7" t="s">
        <v>2071</v>
      </c>
      <c r="V336" s="7" t="s">
        <v>37</v>
      </c>
      <c r="X336" s="7" t="str">
        <f t="shared" ca="1" si="66"/>
        <v xml:space="preserve">38 thn, 10 bln </v>
      </c>
      <c r="Y336" s="7" t="str">
        <f t="shared" si="67"/>
        <v>38 thn</v>
      </c>
      <c r="Z336" s="13">
        <v>60</v>
      </c>
      <c r="AA336" s="14">
        <f t="shared" si="68"/>
        <v>51775</v>
      </c>
      <c r="AB336" s="10" t="s">
        <v>2072</v>
      </c>
      <c r="AJ336" s="4" t="s">
        <v>2032</v>
      </c>
    </row>
    <row r="337" spans="1:36" ht="12.9" hidden="1" customHeight="1" outlineLevel="1" x14ac:dyDescent="0.3">
      <c r="C337" s="10" t="s">
        <v>2073</v>
      </c>
      <c r="D337" s="10" t="s">
        <v>739</v>
      </c>
      <c r="E337" s="7" t="s">
        <v>2074</v>
      </c>
      <c r="F337" s="10" t="s">
        <v>78</v>
      </c>
      <c r="G337" s="7" t="s">
        <v>79</v>
      </c>
      <c r="H337" s="14">
        <v>43191</v>
      </c>
      <c r="I337" s="10" t="s">
        <v>80</v>
      </c>
      <c r="J337" s="10" t="s">
        <v>165</v>
      </c>
      <c r="K337" s="7" t="s">
        <v>515</v>
      </c>
      <c r="L337" s="10" t="s">
        <v>28</v>
      </c>
      <c r="M337" s="7" t="s">
        <v>29</v>
      </c>
      <c r="N337" s="10" t="s">
        <v>2075</v>
      </c>
      <c r="O337" s="7" t="s">
        <v>279</v>
      </c>
      <c r="P337" s="10" t="s">
        <v>2076</v>
      </c>
      <c r="Q337" s="7" t="s">
        <v>2077</v>
      </c>
      <c r="R337" s="7" t="s">
        <v>50</v>
      </c>
      <c r="U337" s="7" t="s">
        <v>2078</v>
      </c>
      <c r="V337" s="7" t="s">
        <v>37</v>
      </c>
      <c r="X337" s="7" t="str">
        <f t="shared" ca="1" si="66"/>
        <v xml:space="preserve">49 thn, 7 bln </v>
      </c>
      <c r="Y337" s="7" t="str">
        <f t="shared" si="67"/>
        <v>48 thn</v>
      </c>
      <c r="Z337" s="13">
        <v>60</v>
      </c>
      <c r="AA337" s="14">
        <f t="shared" si="68"/>
        <v>47849</v>
      </c>
      <c r="AJ337" s="4" t="s">
        <v>2032</v>
      </c>
    </row>
    <row r="338" spans="1:36" ht="12.9" hidden="1" customHeight="1" outlineLevel="1" x14ac:dyDescent="0.3">
      <c r="C338" s="10" t="s">
        <v>2079</v>
      </c>
      <c r="D338" s="10" t="s">
        <v>145</v>
      </c>
      <c r="E338" s="7" t="s">
        <v>2080</v>
      </c>
      <c r="F338" s="10" t="s">
        <v>276</v>
      </c>
      <c r="G338" s="7" t="s">
        <v>43</v>
      </c>
      <c r="H338" s="11">
        <v>43009</v>
      </c>
      <c r="I338" s="10" t="s">
        <v>277</v>
      </c>
      <c r="J338" s="10" t="s">
        <v>269</v>
      </c>
      <c r="K338" s="7" t="s">
        <v>522</v>
      </c>
      <c r="L338" s="10" t="s">
        <v>28</v>
      </c>
      <c r="M338" s="7" t="s">
        <v>29</v>
      </c>
      <c r="N338" s="10" t="s">
        <v>83</v>
      </c>
      <c r="O338" s="7" t="s">
        <v>524</v>
      </c>
      <c r="P338" s="10" t="s">
        <v>2081</v>
      </c>
      <c r="Q338" s="7" t="s">
        <v>2082</v>
      </c>
      <c r="R338" s="7" t="s">
        <v>50</v>
      </c>
      <c r="V338" s="7" t="s">
        <v>37</v>
      </c>
      <c r="X338" s="7" t="str">
        <f t="shared" ca="1" si="66"/>
        <v xml:space="preserve">35 thn, 9 bln </v>
      </c>
      <c r="Y338" s="7" t="str">
        <f t="shared" si="67"/>
        <v>35 thn</v>
      </c>
      <c r="Z338" s="13">
        <v>60</v>
      </c>
      <c r="AA338" s="14">
        <f t="shared" si="68"/>
        <v>52902</v>
      </c>
      <c r="AJ338" s="4" t="s">
        <v>2032</v>
      </c>
    </row>
    <row r="339" spans="1:36" ht="12.9" hidden="1" customHeight="1" outlineLevel="1" x14ac:dyDescent="0.3">
      <c r="C339" s="10"/>
      <c r="D339" s="10"/>
      <c r="F339" s="10"/>
      <c r="H339" s="11"/>
      <c r="I339" s="10"/>
      <c r="J339" s="10"/>
      <c r="L339" s="10"/>
      <c r="M339" s="7"/>
      <c r="N339" s="10"/>
      <c r="P339" s="10"/>
      <c r="Z339" s="13"/>
      <c r="AA339" s="14"/>
      <c r="AJ339" s="4" t="s">
        <v>2032</v>
      </c>
    </row>
    <row r="340" spans="1:36" ht="12.9" hidden="1" customHeight="1" outlineLevel="1" x14ac:dyDescent="0.3">
      <c r="C340" s="10"/>
      <c r="E340" s="12"/>
      <c r="F340" s="10"/>
      <c r="H340" s="15"/>
      <c r="I340" s="10"/>
      <c r="J340" s="10"/>
      <c r="L340" s="10"/>
      <c r="M340" s="7"/>
      <c r="N340" s="10"/>
      <c r="P340" s="10"/>
      <c r="Z340" s="13"/>
      <c r="AA340" s="14"/>
      <c r="AB340" s="10"/>
      <c r="AJ340" s="4" t="s">
        <v>2032</v>
      </c>
    </row>
    <row r="341" spans="1:36" ht="12.9" customHeight="1" collapsed="1" x14ac:dyDescent="0.25">
      <c r="A341" s="4" t="s">
        <v>2083</v>
      </c>
      <c r="M341" s="7"/>
    </row>
    <row r="342" spans="1:36" ht="12.9" hidden="1" customHeight="1" outlineLevel="1" x14ac:dyDescent="0.3">
      <c r="C342" s="10" t="s">
        <v>2084</v>
      </c>
      <c r="D342" s="10" t="s">
        <v>41</v>
      </c>
      <c r="E342" s="7" t="s">
        <v>2085</v>
      </c>
      <c r="F342" s="10" t="s">
        <v>23</v>
      </c>
      <c r="G342" s="7" t="s">
        <v>24</v>
      </c>
      <c r="H342" s="15">
        <v>38443</v>
      </c>
      <c r="I342" s="10" t="s">
        <v>25</v>
      </c>
      <c r="J342" s="10" t="s">
        <v>95</v>
      </c>
      <c r="K342" s="7" t="s">
        <v>874</v>
      </c>
      <c r="L342" s="10" t="s">
        <v>28</v>
      </c>
      <c r="M342" s="7" t="s">
        <v>29</v>
      </c>
      <c r="N342" s="10" t="s">
        <v>118</v>
      </c>
      <c r="O342" s="7" t="s">
        <v>168</v>
      </c>
      <c r="P342" s="10" t="s">
        <v>2086</v>
      </c>
      <c r="Q342" s="7" t="s">
        <v>2087</v>
      </c>
      <c r="R342" s="7" t="s">
        <v>33</v>
      </c>
      <c r="S342" s="7" t="s">
        <v>34</v>
      </c>
      <c r="T342" s="7" t="s">
        <v>35</v>
      </c>
      <c r="U342" s="7" t="s">
        <v>2088</v>
      </c>
      <c r="V342" s="7" t="s">
        <v>37</v>
      </c>
      <c r="W342" s="7" t="s">
        <v>2089</v>
      </c>
      <c r="X342" s="7" t="str">
        <f t="shared" ref="X342:X347" ca="1" si="69">DATEDIF(Q342,NOW( ),"y") &amp; " thn, " &amp; DATEDIF(Q342,NOW( ),"ym") &amp; " bln "</f>
        <v xml:space="preserve">57 thn, 10 bln </v>
      </c>
      <c r="Y342" s="7" t="str">
        <f t="shared" ref="Y342:Y347" si="70">DATEDIF(Q342,($Y$2),"y") &amp; " thn"</f>
        <v>57 thn</v>
      </c>
      <c r="Z342" s="13">
        <v>60</v>
      </c>
      <c r="AA342" s="14">
        <f t="shared" ref="AA342:AA347" si="71">DATE(YEAR(Q342)+Z342,MONTH(Q342)+1,1)</f>
        <v>44835</v>
      </c>
      <c r="AB342" s="10" t="s">
        <v>2090</v>
      </c>
      <c r="AJ342" s="4" t="s">
        <v>2083</v>
      </c>
    </row>
    <row r="343" spans="1:36" ht="12.9" hidden="1" customHeight="1" outlineLevel="1" x14ac:dyDescent="0.3">
      <c r="C343" s="10" t="s">
        <v>2091</v>
      </c>
      <c r="D343" s="10" t="s">
        <v>41</v>
      </c>
      <c r="E343" s="7" t="s">
        <v>2092</v>
      </c>
      <c r="F343" s="10" t="s">
        <v>78</v>
      </c>
      <c r="G343" s="7" t="s">
        <v>79</v>
      </c>
      <c r="H343" s="14">
        <v>43739</v>
      </c>
      <c r="I343" s="10" t="s">
        <v>80</v>
      </c>
      <c r="J343" s="10" t="s">
        <v>189</v>
      </c>
      <c r="K343" s="7" t="s">
        <v>82</v>
      </c>
      <c r="L343" s="10" t="s">
        <v>28</v>
      </c>
      <c r="M343" s="7" t="s">
        <v>29</v>
      </c>
      <c r="N343" s="10" t="s">
        <v>2093</v>
      </c>
      <c r="O343" s="7" t="s">
        <v>119</v>
      </c>
      <c r="P343" s="10" t="s">
        <v>2094</v>
      </c>
      <c r="Q343" s="7" t="s">
        <v>2095</v>
      </c>
      <c r="R343" s="7" t="s">
        <v>50</v>
      </c>
      <c r="S343" s="7" t="s">
        <v>34</v>
      </c>
      <c r="T343" s="7" t="s">
        <v>35</v>
      </c>
      <c r="U343" s="7" t="s">
        <v>2096</v>
      </c>
      <c r="V343" s="7" t="s">
        <v>37</v>
      </c>
      <c r="X343" s="7" t="str">
        <f t="shared" ca="1" si="69"/>
        <v xml:space="preserve">41 thn, 6 bln </v>
      </c>
      <c r="Y343" s="7" t="str">
        <f t="shared" si="70"/>
        <v>40 thn</v>
      </c>
      <c r="Z343" s="13">
        <v>60</v>
      </c>
      <c r="AA343" s="14">
        <f t="shared" si="71"/>
        <v>50802</v>
      </c>
      <c r="AB343" s="10" t="s">
        <v>2097</v>
      </c>
      <c r="AC343" s="7" t="s">
        <v>2098</v>
      </c>
      <c r="AJ343" s="4" t="s">
        <v>2083</v>
      </c>
    </row>
    <row r="344" spans="1:36" ht="12.9" hidden="1" customHeight="1" outlineLevel="1" x14ac:dyDescent="0.3">
      <c r="C344" s="10" t="s">
        <v>2099</v>
      </c>
      <c r="D344" s="10" t="s">
        <v>145</v>
      </c>
      <c r="E344" s="7" t="s">
        <v>2100</v>
      </c>
      <c r="F344" s="10" t="s">
        <v>276</v>
      </c>
      <c r="G344" s="7" t="s">
        <v>43</v>
      </c>
      <c r="H344" s="14">
        <v>41183</v>
      </c>
      <c r="I344" s="10" t="s">
        <v>277</v>
      </c>
      <c r="J344" s="10" t="s">
        <v>138</v>
      </c>
      <c r="K344" s="7" t="s">
        <v>82</v>
      </c>
      <c r="L344" s="10" t="s">
        <v>28</v>
      </c>
      <c r="M344" s="7" t="s">
        <v>29</v>
      </c>
      <c r="N344" s="10" t="s">
        <v>2101</v>
      </c>
      <c r="O344" s="7" t="s">
        <v>97</v>
      </c>
      <c r="P344" s="10" t="s">
        <v>1317</v>
      </c>
      <c r="Q344" s="7" t="s">
        <v>2102</v>
      </c>
      <c r="R344" s="7" t="s">
        <v>33</v>
      </c>
      <c r="S344" s="7" t="s">
        <v>34</v>
      </c>
      <c r="T344" s="7" t="s">
        <v>35</v>
      </c>
      <c r="U344" s="7" t="s">
        <v>2103</v>
      </c>
      <c r="V344" s="7" t="s">
        <v>37</v>
      </c>
      <c r="X344" s="7" t="str">
        <f t="shared" ca="1" si="69"/>
        <v xml:space="preserve">40 thn, 0 bln </v>
      </c>
      <c r="Y344" s="7" t="str">
        <f t="shared" si="70"/>
        <v>39 thn</v>
      </c>
      <c r="Z344" s="13">
        <v>60</v>
      </c>
      <c r="AA344" s="14">
        <f t="shared" si="71"/>
        <v>51349</v>
      </c>
      <c r="AB344" s="10" t="s">
        <v>2104</v>
      </c>
      <c r="AJ344" s="4" t="s">
        <v>2083</v>
      </c>
    </row>
    <row r="345" spans="1:36" ht="12.9" hidden="1" customHeight="1" outlineLevel="1" x14ac:dyDescent="0.3">
      <c r="C345" s="10" t="s">
        <v>2105</v>
      </c>
      <c r="D345" s="10" t="s">
        <v>41</v>
      </c>
      <c r="E345" s="7" t="s">
        <v>2106</v>
      </c>
      <c r="F345" s="10" t="s">
        <v>276</v>
      </c>
      <c r="G345" s="7" t="s">
        <v>43</v>
      </c>
      <c r="H345" s="14">
        <v>43739</v>
      </c>
      <c r="I345" s="10" t="s">
        <v>277</v>
      </c>
      <c r="J345" s="10" t="s">
        <v>2107</v>
      </c>
      <c r="K345" s="7" t="s">
        <v>999</v>
      </c>
      <c r="L345" s="10" t="s">
        <v>28</v>
      </c>
      <c r="M345" s="7" t="s">
        <v>29</v>
      </c>
      <c r="N345" s="10" t="s">
        <v>2108</v>
      </c>
      <c r="O345" s="7" t="s">
        <v>318</v>
      </c>
      <c r="P345" s="10" t="s">
        <v>824</v>
      </c>
      <c r="Q345" s="7" t="s">
        <v>2109</v>
      </c>
      <c r="R345" s="7" t="s">
        <v>33</v>
      </c>
      <c r="S345" s="7" t="s">
        <v>34</v>
      </c>
      <c r="T345" s="7" t="s">
        <v>311</v>
      </c>
      <c r="V345" s="7" t="s">
        <v>37</v>
      </c>
      <c r="X345" s="7" t="str">
        <f t="shared" ca="1" si="69"/>
        <v xml:space="preserve">37 thn, 1 bln </v>
      </c>
      <c r="Y345" s="7" t="str">
        <f t="shared" si="70"/>
        <v>36 thn</v>
      </c>
      <c r="Z345" s="13">
        <v>60</v>
      </c>
      <c r="AA345" s="14">
        <f t="shared" si="71"/>
        <v>52413</v>
      </c>
      <c r="AB345" s="10" t="s">
        <v>2110</v>
      </c>
      <c r="AC345" s="7" t="s">
        <v>2111</v>
      </c>
      <c r="AJ345" s="4" t="s">
        <v>2083</v>
      </c>
    </row>
    <row r="346" spans="1:36" ht="12.9" hidden="1" customHeight="1" outlineLevel="1" x14ac:dyDescent="0.3">
      <c r="C346" s="10" t="s">
        <v>2112</v>
      </c>
      <c r="D346" s="10" t="s">
        <v>41</v>
      </c>
      <c r="E346" s="7" t="s">
        <v>2113</v>
      </c>
      <c r="F346" s="10" t="s">
        <v>276</v>
      </c>
      <c r="G346" s="7" t="s">
        <v>43</v>
      </c>
      <c r="H346" s="11">
        <v>43009</v>
      </c>
      <c r="I346" s="10" t="s">
        <v>44</v>
      </c>
      <c r="J346" s="10" t="s">
        <v>165</v>
      </c>
      <c r="K346" s="7" t="s">
        <v>774</v>
      </c>
      <c r="L346" s="10" t="s">
        <v>28</v>
      </c>
      <c r="M346" s="7" t="s">
        <v>29</v>
      </c>
      <c r="N346" s="10" t="s">
        <v>2114</v>
      </c>
      <c r="O346" s="7" t="s">
        <v>168</v>
      </c>
      <c r="P346" s="10" t="s">
        <v>2115</v>
      </c>
      <c r="Q346" s="7" t="s">
        <v>2116</v>
      </c>
      <c r="R346" s="7" t="s">
        <v>50</v>
      </c>
      <c r="S346" s="7" t="s">
        <v>34</v>
      </c>
      <c r="T346" s="7" t="s">
        <v>35</v>
      </c>
      <c r="U346" s="7" t="s">
        <v>2117</v>
      </c>
      <c r="V346" s="7" t="s">
        <v>37</v>
      </c>
      <c r="X346" s="7" t="str">
        <f t="shared" ca="1" si="69"/>
        <v xml:space="preserve">39 thn, 7 bln </v>
      </c>
      <c r="Y346" s="7" t="str">
        <f t="shared" si="70"/>
        <v>38 thn</v>
      </c>
      <c r="Z346" s="13">
        <v>60</v>
      </c>
      <c r="AA346" s="14">
        <f t="shared" si="71"/>
        <v>51502</v>
      </c>
      <c r="AB346" s="10" t="s">
        <v>2118</v>
      </c>
      <c r="AC346" s="7" t="s">
        <v>2119</v>
      </c>
      <c r="AJ346" s="4" t="s">
        <v>2083</v>
      </c>
    </row>
    <row r="347" spans="1:36" ht="12.9" hidden="1" customHeight="1" outlineLevel="1" x14ac:dyDescent="0.3">
      <c r="C347" s="10" t="s">
        <v>2120</v>
      </c>
      <c r="D347" s="10" t="s">
        <v>41</v>
      </c>
      <c r="E347" s="7" t="s">
        <v>2121</v>
      </c>
      <c r="F347" s="10" t="s">
        <v>276</v>
      </c>
      <c r="G347" s="7" t="s">
        <v>43</v>
      </c>
      <c r="H347" s="11">
        <v>43739</v>
      </c>
      <c r="I347" s="10" t="s">
        <v>44</v>
      </c>
      <c r="J347" s="10" t="s">
        <v>293</v>
      </c>
      <c r="K347" s="7" t="s">
        <v>522</v>
      </c>
      <c r="L347" s="10" t="s">
        <v>28</v>
      </c>
      <c r="M347" s="7" t="s">
        <v>29</v>
      </c>
      <c r="N347" s="10" t="s">
        <v>46</v>
      </c>
      <c r="O347" s="7" t="s">
        <v>119</v>
      </c>
      <c r="P347" s="10" t="s">
        <v>1611</v>
      </c>
      <c r="Q347" s="7" t="s">
        <v>2122</v>
      </c>
      <c r="R347" s="7" t="s">
        <v>50</v>
      </c>
      <c r="V347" s="7" t="s">
        <v>37</v>
      </c>
      <c r="X347" s="7" t="str">
        <f t="shared" ca="1" si="69"/>
        <v xml:space="preserve">44 thn, 2 bln </v>
      </c>
      <c r="Y347" s="7" t="str">
        <f t="shared" si="70"/>
        <v>43 thn</v>
      </c>
      <c r="Z347" s="13">
        <v>60</v>
      </c>
      <c r="AA347" s="14">
        <f t="shared" si="71"/>
        <v>49796</v>
      </c>
      <c r="AJ347" s="4" t="s">
        <v>2083</v>
      </c>
    </row>
    <row r="348" spans="1:36" ht="12.9" hidden="1" customHeight="1" outlineLevel="1" x14ac:dyDescent="0.3">
      <c r="C348" s="10"/>
      <c r="D348" s="10"/>
      <c r="F348" s="10"/>
      <c r="H348" s="12"/>
      <c r="I348" s="10"/>
      <c r="J348" s="10"/>
      <c r="L348" s="10"/>
      <c r="M348" s="7"/>
      <c r="N348" s="10"/>
      <c r="P348" s="10"/>
      <c r="Z348" s="13"/>
      <c r="AA348" s="14"/>
      <c r="AJ348" s="4" t="s">
        <v>2083</v>
      </c>
    </row>
    <row r="349" spans="1:36" ht="12.9" customHeight="1" collapsed="1" x14ac:dyDescent="0.25">
      <c r="A349" s="4" t="s">
        <v>2123</v>
      </c>
      <c r="M349" s="7"/>
    </row>
    <row r="350" spans="1:36" ht="12.9" hidden="1" customHeight="1" outlineLevel="1" x14ac:dyDescent="0.3">
      <c r="C350" s="10" t="s">
        <v>2124</v>
      </c>
      <c r="D350" s="10" t="s">
        <v>2125</v>
      </c>
      <c r="E350" s="7" t="s">
        <v>2126</v>
      </c>
      <c r="F350" s="10" t="s">
        <v>23</v>
      </c>
      <c r="G350" s="7" t="s">
        <v>24</v>
      </c>
      <c r="H350" s="15">
        <v>38078</v>
      </c>
      <c r="I350" s="10" t="s">
        <v>25</v>
      </c>
      <c r="J350" s="10" t="s">
        <v>95</v>
      </c>
      <c r="K350" s="8">
        <v>42104</v>
      </c>
      <c r="L350" s="10" t="s">
        <v>28</v>
      </c>
      <c r="M350" s="7" t="s">
        <v>237</v>
      </c>
      <c r="N350" s="10" t="s">
        <v>2093</v>
      </c>
      <c r="O350" s="7" t="s">
        <v>108</v>
      </c>
      <c r="P350" s="10" t="s">
        <v>555</v>
      </c>
      <c r="Q350" s="7" t="s">
        <v>2127</v>
      </c>
      <c r="R350" s="7" t="s">
        <v>33</v>
      </c>
      <c r="S350" s="7" t="s">
        <v>34</v>
      </c>
      <c r="T350" s="7" t="s">
        <v>35</v>
      </c>
      <c r="U350" s="7" t="s">
        <v>2128</v>
      </c>
      <c r="V350" s="7" t="s">
        <v>37</v>
      </c>
      <c r="W350" s="7" t="s">
        <v>2129</v>
      </c>
      <c r="X350" s="7" t="str">
        <f t="shared" ref="X350:X364" ca="1" si="72">DATEDIF(Q350,NOW( ),"y") &amp; " thn, " &amp; DATEDIF(Q350,NOW( ),"ym") &amp; " bln "</f>
        <v xml:space="preserve">54 thn, 1 bln </v>
      </c>
      <c r="Y350" s="7" t="str">
        <f t="shared" ref="Y350:Y364" si="73">DATEDIF(Q350,($Y$2),"y") &amp; " thn"</f>
        <v>53 thn</v>
      </c>
      <c r="Z350" s="13">
        <v>60</v>
      </c>
      <c r="AA350" s="14">
        <f>DATE(YEAR(Q350)+Z350,MONTH(Q350)+1,1)</f>
        <v>46204</v>
      </c>
      <c r="AB350" s="10" t="s">
        <v>2130</v>
      </c>
      <c r="AJ350" s="4" t="s">
        <v>2123</v>
      </c>
    </row>
    <row r="351" spans="1:36" ht="12.9" hidden="1" customHeight="1" outlineLevel="1" x14ac:dyDescent="0.3">
      <c r="C351" s="10" t="s">
        <v>2131</v>
      </c>
      <c r="D351" s="10" t="s">
        <v>41</v>
      </c>
      <c r="E351" s="7" t="s">
        <v>2132</v>
      </c>
      <c r="F351" s="10" t="s">
        <v>23</v>
      </c>
      <c r="G351" s="7" t="s">
        <v>24</v>
      </c>
      <c r="H351" s="15">
        <v>38443</v>
      </c>
      <c r="I351" s="10" t="s">
        <v>25</v>
      </c>
      <c r="J351" s="10" t="s">
        <v>2133</v>
      </c>
      <c r="K351" s="7" t="s">
        <v>190</v>
      </c>
      <c r="L351" s="10" t="s">
        <v>28</v>
      </c>
      <c r="M351" s="7" t="s">
        <v>29</v>
      </c>
      <c r="N351" s="10" t="s">
        <v>1205</v>
      </c>
      <c r="O351" s="7" t="s">
        <v>97</v>
      </c>
      <c r="P351" s="10" t="s">
        <v>824</v>
      </c>
      <c r="Q351" s="7" t="s">
        <v>2134</v>
      </c>
      <c r="R351" s="7" t="s">
        <v>50</v>
      </c>
      <c r="S351" s="7" t="s">
        <v>34</v>
      </c>
      <c r="T351" s="7" t="s">
        <v>35</v>
      </c>
      <c r="U351" s="7" t="s">
        <v>2135</v>
      </c>
      <c r="V351" s="7" t="s">
        <v>37</v>
      </c>
      <c r="W351" s="7" t="s">
        <v>2136</v>
      </c>
      <c r="X351" s="7" t="str">
        <f t="shared" ca="1" si="72"/>
        <v xml:space="preserve">59 thn, 5 bln </v>
      </c>
      <c r="Y351" s="7" t="str">
        <f t="shared" si="73"/>
        <v>58 thn</v>
      </c>
      <c r="Z351" s="13">
        <v>60</v>
      </c>
      <c r="AA351" s="14">
        <f t="shared" ref="AA351:AA364" si="74">DATE(YEAR(Q351)+Z351,MONTH(Q351)+1,1)</f>
        <v>44256</v>
      </c>
      <c r="AB351" s="10" t="s">
        <v>2137</v>
      </c>
      <c r="AJ351" s="4" t="s">
        <v>2123</v>
      </c>
    </row>
    <row r="352" spans="1:36" ht="12.9" hidden="1" customHeight="1" outlineLevel="1" x14ac:dyDescent="0.3">
      <c r="C352" s="10" t="s">
        <v>2138</v>
      </c>
      <c r="D352" s="10" t="s">
        <v>41</v>
      </c>
      <c r="E352" s="7" t="s">
        <v>2139</v>
      </c>
      <c r="F352" s="10" t="s">
        <v>92</v>
      </c>
      <c r="G352" s="7" t="s">
        <v>93</v>
      </c>
      <c r="H352" s="15">
        <v>43191</v>
      </c>
      <c r="I352" s="10" t="s">
        <v>94</v>
      </c>
      <c r="J352" s="10" t="s">
        <v>189</v>
      </c>
      <c r="K352" s="7" t="s">
        <v>56</v>
      </c>
      <c r="L352" s="10" t="s">
        <v>28</v>
      </c>
      <c r="M352" s="7" t="s">
        <v>29</v>
      </c>
      <c r="N352" s="10" t="s">
        <v>1205</v>
      </c>
      <c r="O352" s="7" t="s">
        <v>108</v>
      </c>
      <c r="P352" s="10" t="s">
        <v>211</v>
      </c>
      <c r="Q352" s="7" t="s">
        <v>2140</v>
      </c>
      <c r="R352" s="7" t="s">
        <v>33</v>
      </c>
      <c r="S352" s="7" t="s">
        <v>34</v>
      </c>
      <c r="T352" s="7" t="s">
        <v>35</v>
      </c>
      <c r="U352" s="7" t="s">
        <v>2141</v>
      </c>
      <c r="V352" s="7" t="s">
        <v>37</v>
      </c>
      <c r="W352" s="7" t="s">
        <v>2142</v>
      </c>
      <c r="X352" s="7" t="str">
        <f t="shared" ca="1" si="72"/>
        <v xml:space="preserve">52 thn, 0 bln </v>
      </c>
      <c r="Y352" s="7" t="str">
        <f t="shared" si="73"/>
        <v>51 thn</v>
      </c>
      <c r="Z352" s="13">
        <v>60</v>
      </c>
      <c r="AA352" s="14">
        <f t="shared" si="74"/>
        <v>46966</v>
      </c>
      <c r="AB352" s="10" t="s">
        <v>2143</v>
      </c>
      <c r="AJ352" s="4" t="s">
        <v>2123</v>
      </c>
    </row>
    <row r="353" spans="1:36" ht="12.9" hidden="1" customHeight="1" outlineLevel="1" x14ac:dyDescent="0.3">
      <c r="C353" s="10" t="s">
        <v>2144</v>
      </c>
      <c r="D353" s="10" t="s">
        <v>41</v>
      </c>
      <c r="E353" s="7" t="s">
        <v>2145</v>
      </c>
      <c r="F353" s="10" t="s">
        <v>23</v>
      </c>
      <c r="G353" s="7" t="s">
        <v>24</v>
      </c>
      <c r="H353" s="15">
        <v>40452</v>
      </c>
      <c r="I353" s="10" t="s">
        <v>25</v>
      </c>
      <c r="J353" s="10" t="s">
        <v>155</v>
      </c>
      <c r="K353" s="7" t="s">
        <v>147</v>
      </c>
      <c r="L353" s="10" t="s">
        <v>28</v>
      </c>
      <c r="M353" s="7" t="s">
        <v>29</v>
      </c>
      <c r="N353" s="10" t="s">
        <v>57</v>
      </c>
      <c r="O353" s="7" t="s">
        <v>524</v>
      </c>
      <c r="P353" s="10" t="s">
        <v>88</v>
      </c>
      <c r="Q353" s="7" t="s">
        <v>2146</v>
      </c>
      <c r="R353" s="7" t="s">
        <v>33</v>
      </c>
      <c r="S353" s="7" t="s">
        <v>34</v>
      </c>
      <c r="T353" s="7" t="s">
        <v>35</v>
      </c>
      <c r="U353" s="7" t="s">
        <v>2147</v>
      </c>
      <c r="V353" s="7" t="s">
        <v>37</v>
      </c>
      <c r="W353" s="7" t="s">
        <v>2148</v>
      </c>
      <c r="X353" s="7" t="str">
        <f t="shared" ca="1" si="72"/>
        <v xml:space="preserve">60 thn, 7 bln </v>
      </c>
      <c r="Y353" s="7" t="str">
        <f t="shared" si="73"/>
        <v>59 thn</v>
      </c>
      <c r="Z353" s="13">
        <v>60</v>
      </c>
      <c r="AA353" s="14">
        <f t="shared" si="74"/>
        <v>43831</v>
      </c>
      <c r="AB353" s="10" t="s">
        <v>2149</v>
      </c>
      <c r="AJ353" s="4" t="s">
        <v>2123</v>
      </c>
    </row>
    <row r="354" spans="1:36" ht="12.9" hidden="1" customHeight="1" outlineLevel="1" x14ac:dyDescent="0.3">
      <c r="C354" s="10" t="s">
        <v>2150</v>
      </c>
      <c r="D354" s="10" t="s">
        <v>41</v>
      </c>
      <c r="E354" s="7" t="s">
        <v>2151</v>
      </c>
      <c r="F354" s="10" t="s">
        <v>92</v>
      </c>
      <c r="G354" s="7" t="s">
        <v>93</v>
      </c>
      <c r="H354" s="15">
        <v>43191</v>
      </c>
      <c r="I354" s="10" t="s">
        <v>94</v>
      </c>
      <c r="J354" s="10" t="s">
        <v>165</v>
      </c>
      <c r="K354" s="7" t="s">
        <v>799</v>
      </c>
      <c r="L354" s="10" t="s">
        <v>28</v>
      </c>
      <c r="M354" s="7" t="s">
        <v>29</v>
      </c>
      <c r="N354" s="10" t="s">
        <v>167</v>
      </c>
      <c r="O354" s="7" t="s">
        <v>368</v>
      </c>
      <c r="P354" s="10" t="s">
        <v>824</v>
      </c>
      <c r="Q354" s="7" t="s">
        <v>2152</v>
      </c>
      <c r="R354" s="7" t="s">
        <v>50</v>
      </c>
      <c r="S354" s="7" t="s">
        <v>34</v>
      </c>
      <c r="T354" s="7" t="s">
        <v>35</v>
      </c>
      <c r="U354" s="7" t="s">
        <v>2153</v>
      </c>
      <c r="V354" s="7" t="s">
        <v>37</v>
      </c>
      <c r="W354" s="7" t="s">
        <v>2154</v>
      </c>
      <c r="X354" s="7" t="str">
        <f t="shared" ca="1" si="72"/>
        <v xml:space="preserve">43 thn, 10 bln </v>
      </c>
      <c r="Y354" s="7" t="str">
        <f t="shared" si="73"/>
        <v>43 thn</v>
      </c>
      <c r="Z354" s="13">
        <v>60</v>
      </c>
      <c r="AA354" s="14">
        <f t="shared" si="74"/>
        <v>49949</v>
      </c>
      <c r="AB354" s="10" t="s">
        <v>2155</v>
      </c>
      <c r="AC354" s="7" t="s">
        <v>2156</v>
      </c>
      <c r="AJ354" s="4" t="s">
        <v>2123</v>
      </c>
    </row>
    <row r="355" spans="1:36" ht="12.9" hidden="1" customHeight="1" outlineLevel="1" x14ac:dyDescent="0.3">
      <c r="C355" s="10" t="s">
        <v>2157</v>
      </c>
      <c r="D355" s="10" t="s">
        <v>1545</v>
      </c>
      <c r="E355" s="7" t="s">
        <v>2158</v>
      </c>
      <c r="F355" s="10" t="s">
        <v>23</v>
      </c>
      <c r="G355" s="7" t="s">
        <v>24</v>
      </c>
      <c r="H355" s="15">
        <v>40452</v>
      </c>
      <c r="I355" s="10" t="s">
        <v>25</v>
      </c>
      <c r="J355" s="10" t="s">
        <v>301</v>
      </c>
      <c r="K355" s="12" t="s">
        <v>729</v>
      </c>
      <c r="L355" s="10" t="s">
        <v>28</v>
      </c>
      <c r="M355" s="7" t="s">
        <v>404</v>
      </c>
      <c r="N355" s="10" t="s">
        <v>684</v>
      </c>
      <c r="O355" s="7" t="s">
        <v>108</v>
      </c>
      <c r="P355" s="10" t="s">
        <v>2159</v>
      </c>
      <c r="Q355" s="7" t="s">
        <v>2160</v>
      </c>
      <c r="R355" s="7" t="s">
        <v>50</v>
      </c>
      <c r="S355" s="7" t="s">
        <v>34</v>
      </c>
      <c r="T355" s="7" t="s">
        <v>35</v>
      </c>
      <c r="U355" s="7" t="s">
        <v>2161</v>
      </c>
      <c r="V355" s="7" t="s">
        <v>37</v>
      </c>
      <c r="W355" s="7" t="s">
        <v>2162</v>
      </c>
      <c r="X355" s="7" t="str">
        <f t="shared" ca="1" si="72"/>
        <v xml:space="preserve">57 thn, 8 bln </v>
      </c>
      <c r="Y355" s="7" t="str">
        <f t="shared" si="73"/>
        <v>56 thn</v>
      </c>
      <c r="Z355" s="13">
        <v>60</v>
      </c>
      <c r="AA355" s="14">
        <f t="shared" si="74"/>
        <v>44896</v>
      </c>
      <c r="AB355" s="10" t="s">
        <v>2163</v>
      </c>
      <c r="AJ355" s="4" t="s">
        <v>2123</v>
      </c>
    </row>
    <row r="356" spans="1:36" ht="12.9" hidden="1" customHeight="1" outlineLevel="1" x14ac:dyDescent="0.3">
      <c r="C356" s="10" t="s">
        <v>2164</v>
      </c>
      <c r="D356" s="10" t="s">
        <v>2165</v>
      </c>
      <c r="E356" s="7" t="s">
        <v>2166</v>
      </c>
      <c r="F356" s="10" t="s">
        <v>23</v>
      </c>
      <c r="G356" s="7" t="s">
        <v>24</v>
      </c>
      <c r="H356" s="15">
        <v>43009</v>
      </c>
      <c r="I356" s="10" t="s">
        <v>25</v>
      </c>
      <c r="J356" s="10" t="s">
        <v>254</v>
      </c>
      <c r="K356" s="7" t="s">
        <v>129</v>
      </c>
      <c r="L356" s="10" t="s">
        <v>28</v>
      </c>
      <c r="M356" s="7" t="s">
        <v>29</v>
      </c>
      <c r="N356" s="10" t="s">
        <v>2167</v>
      </c>
      <c r="O356" s="7" t="s">
        <v>119</v>
      </c>
      <c r="P356" s="10" t="s">
        <v>2168</v>
      </c>
      <c r="Q356" s="7" t="s">
        <v>2169</v>
      </c>
      <c r="R356" s="7" t="s">
        <v>50</v>
      </c>
      <c r="S356" s="7" t="s">
        <v>34</v>
      </c>
      <c r="T356" s="7" t="s">
        <v>35</v>
      </c>
      <c r="U356" s="7" t="s">
        <v>2170</v>
      </c>
      <c r="V356" s="7" t="s">
        <v>37</v>
      </c>
      <c r="W356" s="7" t="s">
        <v>2171</v>
      </c>
      <c r="X356" s="7" t="str">
        <f t="shared" ca="1" si="72"/>
        <v xml:space="preserve">44 thn, 10 bln </v>
      </c>
      <c r="Y356" s="7" t="str">
        <f t="shared" si="73"/>
        <v>44 thn</v>
      </c>
      <c r="Z356" s="13">
        <v>60</v>
      </c>
      <c r="AA356" s="14">
        <f t="shared" si="74"/>
        <v>49583</v>
      </c>
      <c r="AB356" s="10" t="s">
        <v>2172</v>
      </c>
      <c r="AJ356" s="4" t="s">
        <v>2123</v>
      </c>
    </row>
    <row r="357" spans="1:36" ht="12.9" hidden="1" customHeight="1" outlineLevel="1" x14ac:dyDescent="0.3">
      <c r="B357" s="5" t="s">
        <v>673</v>
      </c>
      <c r="C357" s="10" t="s">
        <v>2173</v>
      </c>
      <c r="E357" s="7" t="s">
        <v>2174</v>
      </c>
      <c r="F357" s="10" t="s">
        <v>23</v>
      </c>
      <c r="G357" s="7" t="s">
        <v>24</v>
      </c>
      <c r="H357" s="15">
        <v>43374</v>
      </c>
      <c r="I357" s="10" t="s">
        <v>25</v>
      </c>
      <c r="J357" s="10" t="s">
        <v>269</v>
      </c>
      <c r="K357" s="8">
        <v>42125</v>
      </c>
      <c r="L357" s="10" t="s">
        <v>28</v>
      </c>
      <c r="M357" s="7" t="s">
        <v>29</v>
      </c>
      <c r="N357" s="10" t="s">
        <v>83</v>
      </c>
      <c r="O357" s="7" t="s">
        <v>2175</v>
      </c>
      <c r="P357" s="10" t="s">
        <v>824</v>
      </c>
      <c r="Q357" s="7" t="s">
        <v>2176</v>
      </c>
      <c r="R357" s="7" t="s">
        <v>50</v>
      </c>
      <c r="S357" s="7" t="s">
        <v>34</v>
      </c>
      <c r="T357" s="7" t="s">
        <v>35</v>
      </c>
      <c r="U357" s="7" t="s">
        <v>2177</v>
      </c>
      <c r="V357" s="7" t="s">
        <v>37</v>
      </c>
      <c r="W357" s="7" t="s">
        <v>2178</v>
      </c>
      <c r="X357" s="7" t="str">
        <f t="shared" ca="1" si="72"/>
        <v xml:space="preserve">54 thn, 11 bln </v>
      </c>
      <c r="Y357" s="7" t="str">
        <f t="shared" si="73"/>
        <v>54 thn</v>
      </c>
      <c r="Z357" s="13">
        <v>60</v>
      </c>
      <c r="AA357" s="14">
        <f t="shared" si="74"/>
        <v>45901</v>
      </c>
      <c r="AB357" s="10" t="s">
        <v>2179</v>
      </c>
      <c r="AJ357" s="4" t="s">
        <v>2123</v>
      </c>
    </row>
    <row r="358" spans="1:36" ht="12.9" hidden="1" customHeight="1" outlineLevel="1" x14ac:dyDescent="0.3">
      <c r="C358" s="10" t="s">
        <v>2180</v>
      </c>
      <c r="D358" s="10" t="s">
        <v>41</v>
      </c>
      <c r="E358" s="7" t="s">
        <v>2181</v>
      </c>
      <c r="F358" s="10" t="s">
        <v>276</v>
      </c>
      <c r="G358" s="7" t="s">
        <v>43</v>
      </c>
      <c r="H358" s="14">
        <v>41183</v>
      </c>
      <c r="I358" s="10" t="s">
        <v>277</v>
      </c>
      <c r="J358" s="10" t="s">
        <v>138</v>
      </c>
      <c r="K358" s="8">
        <v>42156</v>
      </c>
      <c r="L358" s="10" t="s">
        <v>28</v>
      </c>
      <c r="M358" s="7" t="s">
        <v>29</v>
      </c>
      <c r="N358" s="10" t="s">
        <v>68</v>
      </c>
      <c r="O358" s="7" t="s">
        <v>97</v>
      </c>
      <c r="P358" s="10" t="s">
        <v>59</v>
      </c>
      <c r="Q358" s="7" t="s">
        <v>2182</v>
      </c>
      <c r="R358" s="7" t="s">
        <v>33</v>
      </c>
      <c r="S358" s="7" t="s">
        <v>34</v>
      </c>
      <c r="T358" s="7" t="s">
        <v>35</v>
      </c>
      <c r="U358" s="7" t="s">
        <v>2183</v>
      </c>
      <c r="V358" s="7" t="s">
        <v>37</v>
      </c>
      <c r="X358" s="7" t="str">
        <f t="shared" ca="1" si="72"/>
        <v xml:space="preserve">38 thn, 9 bln </v>
      </c>
      <c r="Y358" s="7" t="str">
        <f t="shared" si="73"/>
        <v>38 thn</v>
      </c>
      <c r="Z358" s="13">
        <v>60</v>
      </c>
      <c r="AA358" s="14">
        <f t="shared" si="74"/>
        <v>51806</v>
      </c>
      <c r="AB358" s="10" t="s">
        <v>2184</v>
      </c>
      <c r="AC358" s="7" t="s">
        <v>2185</v>
      </c>
      <c r="AJ358" s="4" t="s">
        <v>2123</v>
      </c>
    </row>
    <row r="359" spans="1:36" ht="12.9" hidden="1" customHeight="1" outlineLevel="1" x14ac:dyDescent="0.3">
      <c r="C359" s="10" t="s">
        <v>2186</v>
      </c>
      <c r="D359" s="10" t="s">
        <v>41</v>
      </c>
      <c r="E359" s="7" t="s">
        <v>2187</v>
      </c>
      <c r="F359" s="10" t="s">
        <v>78</v>
      </c>
      <c r="G359" s="7" t="s">
        <v>79</v>
      </c>
      <c r="H359" s="14">
        <v>43009</v>
      </c>
      <c r="I359" s="10" t="s">
        <v>80</v>
      </c>
      <c r="J359" s="10" t="s">
        <v>226</v>
      </c>
      <c r="K359" s="7" t="s">
        <v>82</v>
      </c>
      <c r="L359" s="10" t="s">
        <v>28</v>
      </c>
      <c r="M359" s="7" t="s">
        <v>29</v>
      </c>
      <c r="N359" s="10" t="s">
        <v>96</v>
      </c>
      <c r="O359" s="7" t="s">
        <v>58</v>
      </c>
      <c r="P359" s="10" t="s">
        <v>2115</v>
      </c>
      <c r="Q359" s="7" t="s">
        <v>2188</v>
      </c>
      <c r="R359" s="7" t="s">
        <v>50</v>
      </c>
      <c r="S359" s="7" t="s">
        <v>34</v>
      </c>
      <c r="T359" s="7" t="s">
        <v>2189</v>
      </c>
      <c r="U359" s="7" t="s">
        <v>2190</v>
      </c>
      <c r="V359" s="7" t="s">
        <v>37</v>
      </c>
      <c r="X359" s="7" t="str">
        <f t="shared" ca="1" si="72"/>
        <v xml:space="preserve">48 thn, 3 bln </v>
      </c>
      <c r="Y359" s="7" t="str">
        <f t="shared" si="73"/>
        <v>47 thn</v>
      </c>
      <c r="Z359" s="13">
        <v>60</v>
      </c>
      <c r="AA359" s="14">
        <f t="shared" si="74"/>
        <v>48335</v>
      </c>
      <c r="AB359" s="10" t="s">
        <v>2191</v>
      </c>
      <c r="AJ359" s="4" t="s">
        <v>2123</v>
      </c>
    </row>
    <row r="360" spans="1:36" ht="12.9" hidden="1" customHeight="1" outlineLevel="1" x14ac:dyDescent="0.3">
      <c r="C360" s="10" t="s">
        <v>2192</v>
      </c>
      <c r="D360" s="10" t="s">
        <v>76</v>
      </c>
      <c r="E360" s="7" t="s">
        <v>2193</v>
      </c>
      <c r="F360" s="10" t="s">
        <v>78</v>
      </c>
      <c r="G360" s="7" t="s">
        <v>79</v>
      </c>
      <c r="H360" s="11">
        <v>43009</v>
      </c>
      <c r="I360" s="10" t="s">
        <v>80</v>
      </c>
      <c r="J360" s="10" t="s">
        <v>155</v>
      </c>
      <c r="K360" s="7" t="s">
        <v>624</v>
      </c>
      <c r="L360" s="10" t="s">
        <v>28</v>
      </c>
      <c r="M360" s="7" t="s">
        <v>29</v>
      </c>
      <c r="N360" s="10" t="s">
        <v>2194</v>
      </c>
      <c r="O360" s="7" t="s">
        <v>393</v>
      </c>
      <c r="P360" s="10" t="s">
        <v>2195</v>
      </c>
      <c r="Q360" s="7" t="s">
        <v>2196</v>
      </c>
      <c r="R360" s="7" t="s">
        <v>50</v>
      </c>
      <c r="S360" s="7" t="s">
        <v>34</v>
      </c>
      <c r="T360" s="7" t="s">
        <v>35</v>
      </c>
      <c r="U360" s="7" t="s">
        <v>2197</v>
      </c>
      <c r="V360" s="7" t="s">
        <v>37</v>
      </c>
      <c r="X360" s="7" t="str">
        <f t="shared" ca="1" si="72"/>
        <v xml:space="preserve">48 thn, 4 bln </v>
      </c>
      <c r="Y360" s="7" t="str">
        <f t="shared" si="73"/>
        <v>47 thn</v>
      </c>
      <c r="Z360" s="13">
        <v>60</v>
      </c>
      <c r="AA360" s="14">
        <f t="shared" si="74"/>
        <v>48305</v>
      </c>
      <c r="AB360" s="10" t="s">
        <v>2198</v>
      </c>
      <c r="AJ360" s="4" t="s">
        <v>2123</v>
      </c>
    </row>
    <row r="361" spans="1:36" ht="12.9" hidden="1" customHeight="1" outlineLevel="1" x14ac:dyDescent="0.3">
      <c r="C361" s="10" t="s">
        <v>2199</v>
      </c>
      <c r="D361" s="10" t="s">
        <v>41</v>
      </c>
      <c r="E361" s="7" t="s">
        <v>2200</v>
      </c>
      <c r="F361" s="10" t="s">
        <v>78</v>
      </c>
      <c r="G361" s="7" t="s">
        <v>79</v>
      </c>
      <c r="H361" s="15">
        <v>42826</v>
      </c>
      <c r="I361" s="10" t="s">
        <v>80</v>
      </c>
      <c r="J361" s="10" t="s">
        <v>116</v>
      </c>
      <c r="K361" s="12" t="s">
        <v>729</v>
      </c>
      <c r="L361" s="10" t="s">
        <v>28</v>
      </c>
      <c r="M361" s="7" t="s">
        <v>29</v>
      </c>
      <c r="N361" s="10" t="s">
        <v>1122</v>
      </c>
      <c r="O361" s="7" t="s">
        <v>192</v>
      </c>
      <c r="P361" s="10" t="s">
        <v>824</v>
      </c>
      <c r="Q361" s="7" t="s">
        <v>2201</v>
      </c>
      <c r="R361" s="7" t="s">
        <v>50</v>
      </c>
      <c r="S361" s="7" t="s">
        <v>34</v>
      </c>
      <c r="T361" s="7" t="s">
        <v>311</v>
      </c>
      <c r="U361" s="7" t="s">
        <v>2202</v>
      </c>
      <c r="V361" s="7" t="s">
        <v>37</v>
      </c>
      <c r="X361" s="7" t="str">
        <f t="shared" ca="1" si="72"/>
        <v xml:space="preserve">47 thn, 7 bln </v>
      </c>
      <c r="Y361" s="7" t="str">
        <f t="shared" si="73"/>
        <v>46 thn</v>
      </c>
      <c r="Z361" s="13">
        <v>60</v>
      </c>
      <c r="AA361" s="14">
        <f t="shared" si="74"/>
        <v>48580</v>
      </c>
      <c r="AB361" s="10" t="s">
        <v>2203</v>
      </c>
      <c r="AC361" s="7" t="s">
        <v>2204</v>
      </c>
      <c r="AJ361" s="4" t="s">
        <v>2123</v>
      </c>
    </row>
    <row r="362" spans="1:36" ht="12.9" hidden="1" customHeight="1" outlineLevel="1" x14ac:dyDescent="0.3">
      <c r="C362" s="10" t="s">
        <v>2205</v>
      </c>
      <c r="D362" s="10" t="s">
        <v>41</v>
      </c>
      <c r="E362" s="7" t="s">
        <v>2206</v>
      </c>
      <c r="F362" s="10" t="s">
        <v>78</v>
      </c>
      <c r="G362" s="7" t="s">
        <v>79</v>
      </c>
      <c r="H362" s="15">
        <v>43191</v>
      </c>
      <c r="I362" s="10" t="s">
        <v>80</v>
      </c>
      <c r="J362" s="10" t="s">
        <v>138</v>
      </c>
      <c r="K362" s="12" t="s">
        <v>2207</v>
      </c>
      <c r="L362" s="10" t="s">
        <v>28</v>
      </c>
      <c r="M362" s="7" t="s">
        <v>29</v>
      </c>
      <c r="N362" s="10" t="s">
        <v>68</v>
      </c>
      <c r="O362" s="7" t="s">
        <v>108</v>
      </c>
      <c r="P362" s="10" t="s">
        <v>2208</v>
      </c>
      <c r="Q362" s="7" t="s">
        <v>2209</v>
      </c>
      <c r="R362" s="7" t="s">
        <v>33</v>
      </c>
      <c r="U362" s="7" t="s">
        <v>2210</v>
      </c>
      <c r="V362" s="7" t="s">
        <v>37</v>
      </c>
      <c r="X362" s="7" t="str">
        <f t="shared" ca="1" si="72"/>
        <v xml:space="preserve">50 thn, 1 bln </v>
      </c>
      <c r="Y362" s="7" t="str">
        <f t="shared" si="73"/>
        <v>49 thn</v>
      </c>
      <c r="Z362" s="13">
        <v>60</v>
      </c>
      <c r="AA362" s="14">
        <f t="shared" si="74"/>
        <v>47665</v>
      </c>
      <c r="AJ362" s="4" t="s">
        <v>2123</v>
      </c>
    </row>
    <row r="363" spans="1:36" ht="12.9" hidden="1" customHeight="1" outlineLevel="1" x14ac:dyDescent="0.3">
      <c r="C363" s="10" t="s">
        <v>2211</v>
      </c>
      <c r="D363" s="10" t="s">
        <v>145</v>
      </c>
      <c r="E363" s="7" t="s">
        <v>2212</v>
      </c>
      <c r="F363" s="10" t="s">
        <v>276</v>
      </c>
      <c r="G363" s="7" t="s">
        <v>43</v>
      </c>
      <c r="H363" s="11">
        <v>43009</v>
      </c>
      <c r="I363" s="10" t="s">
        <v>277</v>
      </c>
      <c r="J363" s="10" t="s">
        <v>269</v>
      </c>
      <c r="K363" s="8">
        <v>42917</v>
      </c>
      <c r="L363" s="10" t="s">
        <v>28</v>
      </c>
      <c r="M363" s="7" t="s">
        <v>29</v>
      </c>
      <c r="N363" s="10" t="s">
        <v>2213</v>
      </c>
      <c r="O363" s="7" t="s">
        <v>168</v>
      </c>
      <c r="P363" s="10" t="s">
        <v>211</v>
      </c>
      <c r="Q363" s="7" t="s">
        <v>2214</v>
      </c>
      <c r="R363" s="7" t="s">
        <v>50</v>
      </c>
      <c r="S363" s="7" t="s">
        <v>34</v>
      </c>
      <c r="T363" s="7" t="s">
        <v>35</v>
      </c>
      <c r="U363" s="7" t="s">
        <v>2215</v>
      </c>
      <c r="V363" s="7" t="s">
        <v>37</v>
      </c>
      <c r="X363" s="7" t="str">
        <f t="shared" ca="1" si="72"/>
        <v xml:space="preserve">39 thn, 9 bln </v>
      </c>
      <c r="Y363" s="7" t="str">
        <f t="shared" si="73"/>
        <v>39 thn</v>
      </c>
      <c r="Z363" s="13">
        <v>60</v>
      </c>
      <c r="AA363" s="14">
        <f t="shared" si="74"/>
        <v>51441</v>
      </c>
      <c r="AB363" s="10" t="s">
        <v>2216</v>
      </c>
      <c r="AC363" s="7" t="s">
        <v>2217</v>
      </c>
      <c r="AJ363" s="4" t="s">
        <v>2123</v>
      </c>
    </row>
    <row r="364" spans="1:36" ht="12.9" hidden="1" customHeight="1" outlineLevel="1" x14ac:dyDescent="0.3">
      <c r="C364" s="10" t="s">
        <v>2218</v>
      </c>
      <c r="D364" s="10" t="s">
        <v>41</v>
      </c>
      <c r="E364" s="7" t="s">
        <v>2219</v>
      </c>
      <c r="F364" s="10" t="s">
        <v>276</v>
      </c>
      <c r="G364" s="7" t="s">
        <v>43</v>
      </c>
      <c r="H364" s="11">
        <v>43739</v>
      </c>
      <c r="I364" s="10" t="s">
        <v>277</v>
      </c>
      <c r="J364" s="10" t="s">
        <v>606</v>
      </c>
      <c r="K364" s="12" t="s">
        <v>1404</v>
      </c>
      <c r="L364" s="10" t="s">
        <v>28</v>
      </c>
      <c r="M364" s="7" t="s">
        <v>29</v>
      </c>
      <c r="N364" s="10" t="s">
        <v>2220</v>
      </c>
      <c r="O364" s="7">
        <v>2010</v>
      </c>
      <c r="P364" s="10" t="s">
        <v>2221</v>
      </c>
      <c r="Q364" s="12" t="s">
        <v>2222</v>
      </c>
      <c r="R364" s="7" t="s">
        <v>33</v>
      </c>
      <c r="S364" s="7" t="s">
        <v>34</v>
      </c>
      <c r="V364" s="7" t="s">
        <v>37</v>
      </c>
      <c r="W364" s="7">
        <f>1986+60</f>
        <v>2046</v>
      </c>
      <c r="X364" s="7" t="str">
        <f t="shared" ca="1" si="72"/>
        <v xml:space="preserve">33 thn, 7 bln </v>
      </c>
      <c r="Y364" s="7" t="str">
        <f t="shared" si="73"/>
        <v>32 thn</v>
      </c>
      <c r="Z364" s="13">
        <v>60</v>
      </c>
      <c r="AA364" s="14">
        <f t="shared" si="74"/>
        <v>53693</v>
      </c>
      <c r="AJ364" s="4" t="s">
        <v>2123</v>
      </c>
    </row>
    <row r="365" spans="1:36" ht="12.9" customHeight="1" collapsed="1" x14ac:dyDescent="0.25">
      <c r="A365" s="4" t="s">
        <v>2223</v>
      </c>
      <c r="M365" s="7"/>
    </row>
    <row r="366" spans="1:36" s="30" customFormat="1" ht="12.9" hidden="1" customHeight="1" outlineLevel="1" x14ac:dyDescent="0.3">
      <c r="A366" s="22"/>
      <c r="B366" s="23"/>
      <c r="C366" s="24"/>
      <c r="D366" s="24"/>
      <c r="E366" s="25"/>
      <c r="F366" s="24"/>
      <c r="G366" s="25"/>
      <c r="H366" s="26"/>
      <c r="I366" s="24"/>
      <c r="J366" s="24" t="s">
        <v>95</v>
      </c>
      <c r="K366" s="34"/>
      <c r="L366" s="24"/>
      <c r="M366" s="25"/>
      <c r="N366" s="24"/>
      <c r="O366" s="25"/>
      <c r="P366" s="24"/>
      <c r="Q366" s="25"/>
      <c r="R366" s="25"/>
      <c r="S366" s="25"/>
      <c r="T366" s="25"/>
      <c r="U366" s="25"/>
      <c r="V366" s="25"/>
      <c r="W366" s="25"/>
      <c r="X366" s="25"/>
      <c r="Y366" s="25"/>
      <c r="Z366" s="28"/>
      <c r="AA366" s="29"/>
      <c r="AB366" s="24"/>
      <c r="AC366" s="25"/>
      <c r="AJ366" s="4" t="s">
        <v>2223</v>
      </c>
    </row>
    <row r="367" spans="1:36" ht="12.9" hidden="1" customHeight="1" outlineLevel="1" x14ac:dyDescent="0.3">
      <c r="C367" s="10" t="s">
        <v>2224</v>
      </c>
      <c r="D367" s="10" t="s">
        <v>41</v>
      </c>
      <c r="E367" s="7" t="s">
        <v>2225</v>
      </c>
      <c r="F367" s="10" t="s">
        <v>276</v>
      </c>
      <c r="G367" s="7" t="s">
        <v>43</v>
      </c>
      <c r="H367" s="14">
        <v>43009</v>
      </c>
      <c r="I367" s="10" t="s">
        <v>44</v>
      </c>
      <c r="J367" s="10" t="s">
        <v>1154</v>
      </c>
      <c r="K367" s="12" t="s">
        <v>975</v>
      </c>
      <c r="L367" s="10" t="s">
        <v>28</v>
      </c>
      <c r="M367" s="7" t="s">
        <v>29</v>
      </c>
      <c r="N367" s="10" t="s">
        <v>57</v>
      </c>
      <c r="O367" s="7" t="s">
        <v>47</v>
      </c>
      <c r="P367" s="10" t="s">
        <v>2226</v>
      </c>
      <c r="Q367" s="7" t="s">
        <v>2227</v>
      </c>
      <c r="R367" s="7" t="s">
        <v>50</v>
      </c>
      <c r="S367" s="7" t="s">
        <v>34</v>
      </c>
      <c r="T367" s="7" t="s">
        <v>35</v>
      </c>
      <c r="V367" s="7" t="s">
        <v>37</v>
      </c>
      <c r="X367" s="7" t="str">
        <f t="shared" ref="X367:X374" ca="1" si="75">DATEDIF(Q367,NOW( ),"y") &amp; " thn, " &amp; DATEDIF(Q367,NOW( ),"ym") &amp; " bln "</f>
        <v xml:space="preserve">41 thn, 3 bln </v>
      </c>
      <c r="Y367" s="7" t="str">
        <f t="shared" ref="Y367:Y374" si="76">DATEDIF(Q367,($Y$2),"y") &amp; " thn"</f>
        <v>40 thn</v>
      </c>
      <c r="Z367" s="13">
        <v>60</v>
      </c>
      <c r="AA367" s="14">
        <f t="shared" ref="AA367:AA374" si="77">DATE(YEAR(Q367)+Z367,MONTH(Q367)+1,1)</f>
        <v>50891</v>
      </c>
      <c r="AB367" s="10" t="s">
        <v>2228</v>
      </c>
      <c r="AC367" s="7" t="s">
        <v>2229</v>
      </c>
      <c r="AJ367" s="4" t="s">
        <v>2223</v>
      </c>
    </row>
    <row r="368" spans="1:36" ht="12.9" hidden="1" customHeight="1" outlineLevel="1" x14ac:dyDescent="0.3">
      <c r="C368" s="10" t="s">
        <v>2230</v>
      </c>
      <c r="D368" s="10" t="s">
        <v>41</v>
      </c>
      <c r="E368" s="7" t="s">
        <v>2231</v>
      </c>
      <c r="F368" s="10" t="s">
        <v>276</v>
      </c>
      <c r="G368" s="7" t="s">
        <v>43</v>
      </c>
      <c r="H368" s="14">
        <v>43009</v>
      </c>
      <c r="I368" s="10" t="s">
        <v>44</v>
      </c>
      <c r="J368" s="10" t="s">
        <v>1408</v>
      </c>
      <c r="K368" s="7" t="s">
        <v>999</v>
      </c>
      <c r="L368" s="10" t="s">
        <v>28</v>
      </c>
      <c r="M368" s="7" t="s">
        <v>29</v>
      </c>
      <c r="N368" s="10" t="s">
        <v>1409</v>
      </c>
      <c r="O368" s="7" t="s">
        <v>47</v>
      </c>
      <c r="P368" s="10" t="s">
        <v>280</v>
      </c>
      <c r="Q368" s="7" t="s">
        <v>2232</v>
      </c>
      <c r="R368" s="7" t="s">
        <v>50</v>
      </c>
      <c r="S368" s="7" t="s">
        <v>34</v>
      </c>
      <c r="T368" s="7" t="s">
        <v>35</v>
      </c>
      <c r="V368" s="7" t="s">
        <v>37</v>
      </c>
      <c r="X368" s="7" t="str">
        <f t="shared" ca="1" si="75"/>
        <v xml:space="preserve">36 thn, 10 bln </v>
      </c>
      <c r="Y368" s="7" t="str">
        <f t="shared" si="76"/>
        <v>36 thn</v>
      </c>
      <c r="Z368" s="13">
        <v>60</v>
      </c>
      <c r="AA368" s="14">
        <f t="shared" si="77"/>
        <v>52505</v>
      </c>
      <c r="AB368" s="10" t="s">
        <v>2233</v>
      </c>
      <c r="AC368" s="7" t="s">
        <v>2234</v>
      </c>
      <c r="AJ368" s="4" t="s">
        <v>2223</v>
      </c>
    </row>
    <row r="369" spans="1:36" ht="12.9" hidden="1" customHeight="1" outlineLevel="1" x14ac:dyDescent="0.3">
      <c r="C369" s="10" t="s">
        <v>2235</v>
      </c>
      <c r="D369" s="10" t="s">
        <v>41</v>
      </c>
      <c r="E369" s="7" t="s">
        <v>2236</v>
      </c>
      <c r="F369" s="10" t="s">
        <v>514</v>
      </c>
      <c r="G369" s="7" t="s">
        <v>333</v>
      </c>
      <c r="H369" s="14">
        <v>41183</v>
      </c>
      <c r="I369" s="10" t="s">
        <v>334</v>
      </c>
      <c r="J369" s="10" t="s">
        <v>1149</v>
      </c>
      <c r="K369" s="7" t="s">
        <v>999</v>
      </c>
      <c r="L369" s="10" t="s">
        <v>28</v>
      </c>
      <c r="M369" s="7" t="s">
        <v>29</v>
      </c>
      <c r="N369" s="10" t="s">
        <v>324</v>
      </c>
      <c r="O369" s="7" t="s">
        <v>318</v>
      </c>
      <c r="P369" s="10" t="s">
        <v>723</v>
      </c>
      <c r="Q369" s="7" t="s">
        <v>2237</v>
      </c>
      <c r="R369" s="7" t="s">
        <v>33</v>
      </c>
      <c r="S369" s="7" t="s">
        <v>34</v>
      </c>
      <c r="T369" s="7" t="s">
        <v>311</v>
      </c>
      <c r="V369" s="7" t="s">
        <v>37</v>
      </c>
      <c r="X369" s="7" t="str">
        <f t="shared" ca="1" si="75"/>
        <v xml:space="preserve">36 thn, 4 bln </v>
      </c>
      <c r="Y369" s="7" t="str">
        <f t="shared" si="76"/>
        <v>35 thn</v>
      </c>
      <c r="Z369" s="13">
        <v>60</v>
      </c>
      <c r="AA369" s="14">
        <f t="shared" si="77"/>
        <v>52688</v>
      </c>
      <c r="AB369" s="10" t="s">
        <v>2238</v>
      </c>
      <c r="AC369" s="7" t="s">
        <v>2239</v>
      </c>
      <c r="AJ369" s="4" t="s">
        <v>2223</v>
      </c>
    </row>
    <row r="370" spans="1:36" ht="12.9" hidden="1" customHeight="1" outlineLevel="1" x14ac:dyDescent="0.3">
      <c r="C370" s="10" t="s">
        <v>2240</v>
      </c>
      <c r="D370" s="10" t="s">
        <v>41</v>
      </c>
      <c r="E370" s="7" t="s">
        <v>2241</v>
      </c>
      <c r="F370" s="10" t="s">
        <v>276</v>
      </c>
      <c r="G370" s="7" t="s">
        <v>43</v>
      </c>
      <c r="H370" s="11">
        <v>43009</v>
      </c>
      <c r="I370" s="10" t="s">
        <v>44</v>
      </c>
      <c r="J370" s="10" t="s">
        <v>307</v>
      </c>
      <c r="K370" s="7" t="s">
        <v>999</v>
      </c>
      <c r="L370" s="10" t="s">
        <v>28</v>
      </c>
      <c r="M370" s="7" t="s">
        <v>29</v>
      </c>
      <c r="N370" s="10" t="s">
        <v>308</v>
      </c>
      <c r="O370" s="7" t="s">
        <v>325</v>
      </c>
      <c r="P370" s="10" t="s">
        <v>2242</v>
      </c>
      <c r="Q370" s="7" t="s">
        <v>2243</v>
      </c>
      <c r="R370" s="7" t="s">
        <v>50</v>
      </c>
      <c r="S370" s="7" t="s">
        <v>34</v>
      </c>
      <c r="T370" s="7" t="s">
        <v>311</v>
      </c>
      <c r="V370" s="7" t="s">
        <v>37</v>
      </c>
      <c r="X370" s="7" t="str">
        <f t="shared" ca="1" si="75"/>
        <v xml:space="preserve">35 thn, 1 bln </v>
      </c>
      <c r="Y370" s="7" t="str">
        <f t="shared" si="76"/>
        <v>34 thn</v>
      </c>
      <c r="Z370" s="13">
        <v>60</v>
      </c>
      <c r="AA370" s="14">
        <f t="shared" si="77"/>
        <v>53144</v>
      </c>
      <c r="AB370" s="10" t="s">
        <v>2244</v>
      </c>
      <c r="AC370" s="7" t="s">
        <v>2245</v>
      </c>
      <c r="AJ370" s="4" t="s">
        <v>2223</v>
      </c>
    </row>
    <row r="371" spans="1:36" ht="12.9" hidden="1" customHeight="1" outlineLevel="1" x14ac:dyDescent="0.3">
      <c r="C371" s="10" t="s">
        <v>2246</v>
      </c>
      <c r="D371" s="10" t="s">
        <v>41</v>
      </c>
      <c r="E371" s="7" t="s">
        <v>2247</v>
      </c>
      <c r="F371" s="10" t="s">
        <v>276</v>
      </c>
      <c r="G371" s="7" t="s">
        <v>43</v>
      </c>
      <c r="H371" s="11">
        <v>43739</v>
      </c>
      <c r="I371" s="10" t="s">
        <v>44</v>
      </c>
      <c r="J371" s="10" t="s">
        <v>1756</v>
      </c>
      <c r="K371" s="7" t="s">
        <v>1749</v>
      </c>
      <c r="L371" s="10" t="s">
        <v>28</v>
      </c>
      <c r="M371" s="7" t="s">
        <v>29</v>
      </c>
      <c r="N371" s="10" t="s">
        <v>167</v>
      </c>
      <c r="O371" s="7" t="s">
        <v>318</v>
      </c>
      <c r="P371" s="10" t="s">
        <v>824</v>
      </c>
      <c r="Q371" s="7" t="s">
        <v>2248</v>
      </c>
      <c r="R371" s="7" t="s">
        <v>50</v>
      </c>
      <c r="S371" s="7" t="s">
        <v>34</v>
      </c>
      <c r="T371" s="7" t="s">
        <v>35</v>
      </c>
      <c r="V371" s="7" t="s">
        <v>37</v>
      </c>
      <c r="X371" s="7" t="str">
        <f t="shared" ca="1" si="75"/>
        <v xml:space="preserve">36 thn, 5 bln </v>
      </c>
      <c r="Y371" s="7" t="str">
        <f t="shared" si="76"/>
        <v>35 thn</v>
      </c>
      <c r="Z371" s="13">
        <v>60</v>
      </c>
      <c r="AA371" s="14">
        <f t="shared" si="77"/>
        <v>52657</v>
      </c>
      <c r="AB371" s="10" t="s">
        <v>2249</v>
      </c>
      <c r="AC371" s="7" t="s">
        <v>2250</v>
      </c>
      <c r="AJ371" s="4" t="s">
        <v>2223</v>
      </c>
    </row>
    <row r="372" spans="1:36" ht="12.9" hidden="1" customHeight="1" outlineLevel="1" x14ac:dyDescent="0.3">
      <c r="C372" s="10" t="s">
        <v>2251</v>
      </c>
      <c r="D372" s="10" t="s">
        <v>41</v>
      </c>
      <c r="E372" s="7" t="s">
        <v>2252</v>
      </c>
      <c r="F372" s="10" t="s">
        <v>78</v>
      </c>
      <c r="G372" s="7" t="s">
        <v>43</v>
      </c>
      <c r="H372" s="14">
        <v>43191</v>
      </c>
      <c r="I372" s="10" t="s">
        <v>277</v>
      </c>
      <c r="J372" s="10" t="s">
        <v>541</v>
      </c>
      <c r="K372" s="8">
        <v>42278</v>
      </c>
      <c r="L372" s="10" t="s">
        <v>28</v>
      </c>
      <c r="M372" s="7" t="s">
        <v>29</v>
      </c>
      <c r="N372" s="10" t="s">
        <v>542</v>
      </c>
      <c r="O372" s="7" t="s">
        <v>524</v>
      </c>
      <c r="P372" s="10" t="s">
        <v>2115</v>
      </c>
      <c r="Q372" s="7" t="s">
        <v>2253</v>
      </c>
      <c r="R372" s="7" t="s">
        <v>50</v>
      </c>
      <c r="V372" s="7" t="s">
        <v>37</v>
      </c>
      <c r="X372" s="7" t="str">
        <f t="shared" ca="1" si="75"/>
        <v xml:space="preserve">35 thn, 6 bln </v>
      </c>
      <c r="Y372" s="7" t="str">
        <f t="shared" si="76"/>
        <v>34 thn</v>
      </c>
      <c r="Z372" s="13">
        <v>60</v>
      </c>
      <c r="AA372" s="14">
        <f t="shared" si="77"/>
        <v>52994</v>
      </c>
      <c r="AJ372" s="4" t="s">
        <v>2223</v>
      </c>
    </row>
    <row r="373" spans="1:36" ht="12.9" hidden="1" customHeight="1" outlineLevel="1" x14ac:dyDescent="0.3">
      <c r="C373" s="10" t="s">
        <v>2254</v>
      </c>
      <c r="D373" s="10" t="s">
        <v>41</v>
      </c>
      <c r="E373" s="7" t="s">
        <v>2255</v>
      </c>
      <c r="F373" s="10" t="s">
        <v>276</v>
      </c>
      <c r="G373" s="7" t="s">
        <v>43</v>
      </c>
      <c r="H373" s="11">
        <v>43739</v>
      </c>
      <c r="I373" s="10" t="s">
        <v>44</v>
      </c>
      <c r="J373" s="10" t="s">
        <v>1036</v>
      </c>
      <c r="K373" s="7" t="s">
        <v>1749</v>
      </c>
      <c r="L373" s="10" t="s">
        <v>28</v>
      </c>
      <c r="M373" s="7" t="s">
        <v>29</v>
      </c>
      <c r="N373" s="10" t="s">
        <v>2256</v>
      </c>
      <c r="O373" s="7" t="s">
        <v>1010</v>
      </c>
      <c r="P373" s="10" t="s">
        <v>280</v>
      </c>
      <c r="Q373" s="7" t="s">
        <v>2257</v>
      </c>
      <c r="R373" s="7" t="s">
        <v>33</v>
      </c>
      <c r="S373" s="7" t="s">
        <v>34</v>
      </c>
      <c r="T373" s="7" t="s">
        <v>311</v>
      </c>
      <c r="V373" s="7" t="s">
        <v>37</v>
      </c>
      <c r="X373" s="7" t="str">
        <f t="shared" ca="1" si="75"/>
        <v xml:space="preserve">32 thn, 6 bln </v>
      </c>
      <c r="Y373" s="7" t="str">
        <f t="shared" si="76"/>
        <v>31 thn</v>
      </c>
      <c r="Z373" s="13">
        <v>60</v>
      </c>
      <c r="AA373" s="14">
        <f t="shared" si="77"/>
        <v>54089</v>
      </c>
      <c r="AB373" s="10" t="s">
        <v>2258</v>
      </c>
      <c r="AC373" s="7" t="s">
        <v>2259</v>
      </c>
      <c r="AJ373" s="4" t="s">
        <v>2223</v>
      </c>
    </row>
    <row r="374" spans="1:36" ht="12.9" hidden="1" customHeight="1" outlineLevel="1" x14ac:dyDescent="0.3">
      <c r="C374" s="10" t="s">
        <v>2260</v>
      </c>
      <c r="D374" s="10" t="s">
        <v>145</v>
      </c>
      <c r="E374" s="7" t="s">
        <v>2261</v>
      </c>
      <c r="F374" s="10" t="s">
        <v>332</v>
      </c>
      <c r="G374" s="7" t="s">
        <v>343</v>
      </c>
      <c r="H374" s="15">
        <v>42826</v>
      </c>
      <c r="I374" s="10" t="s">
        <v>344</v>
      </c>
      <c r="J374" s="10" t="s">
        <v>269</v>
      </c>
      <c r="K374" s="7" t="s">
        <v>993</v>
      </c>
      <c r="L374" s="10" t="s">
        <v>28</v>
      </c>
      <c r="M374" s="7" t="s">
        <v>29</v>
      </c>
      <c r="N374" s="10" t="s">
        <v>83</v>
      </c>
      <c r="O374" s="7">
        <v>2015</v>
      </c>
      <c r="P374" s="10" t="s">
        <v>2262</v>
      </c>
      <c r="Q374" s="7" t="s">
        <v>2263</v>
      </c>
      <c r="R374" s="7" t="s">
        <v>50</v>
      </c>
      <c r="S374" s="7" t="s">
        <v>34</v>
      </c>
      <c r="T374" s="7" t="s">
        <v>35</v>
      </c>
      <c r="U374" s="7" t="s">
        <v>2264</v>
      </c>
      <c r="V374" s="7" t="s">
        <v>37</v>
      </c>
      <c r="X374" s="7" t="str">
        <f t="shared" ca="1" si="75"/>
        <v xml:space="preserve">41 thn, 6 bln </v>
      </c>
      <c r="Y374" s="7" t="str">
        <f t="shared" si="76"/>
        <v>40 thn</v>
      </c>
      <c r="Z374" s="13">
        <v>60</v>
      </c>
      <c r="AA374" s="14">
        <f t="shared" si="77"/>
        <v>50802</v>
      </c>
      <c r="AB374" s="10" t="s">
        <v>2115</v>
      </c>
      <c r="AJ374" s="4" t="s">
        <v>2223</v>
      </c>
    </row>
    <row r="375" spans="1:36" ht="12.9" customHeight="1" collapsed="1" x14ac:dyDescent="0.25">
      <c r="A375" s="4" t="s">
        <v>2265</v>
      </c>
      <c r="M375" s="7"/>
    </row>
    <row r="376" spans="1:36" ht="12.9" hidden="1" customHeight="1" outlineLevel="1" x14ac:dyDescent="0.3">
      <c r="C376" s="10" t="s">
        <v>2266</v>
      </c>
      <c r="D376" s="10" t="s">
        <v>41</v>
      </c>
      <c r="E376" s="7" t="s">
        <v>2267</v>
      </c>
      <c r="F376" s="10" t="s">
        <v>78</v>
      </c>
      <c r="G376" s="7" t="s">
        <v>79</v>
      </c>
      <c r="H376" s="14">
        <v>41183</v>
      </c>
      <c r="I376" s="10" t="s">
        <v>80</v>
      </c>
      <c r="J376" s="10" t="s">
        <v>95</v>
      </c>
      <c r="K376" s="8">
        <v>42957</v>
      </c>
      <c r="L376" s="10" t="s">
        <v>28</v>
      </c>
      <c r="M376" s="7" t="s">
        <v>29</v>
      </c>
      <c r="N376" s="10" t="s">
        <v>255</v>
      </c>
      <c r="O376" s="7" t="s">
        <v>97</v>
      </c>
      <c r="P376" s="10" t="s">
        <v>98</v>
      </c>
      <c r="Q376" s="7" t="s">
        <v>2268</v>
      </c>
      <c r="R376" s="7" t="s">
        <v>33</v>
      </c>
      <c r="S376" s="7" t="s">
        <v>34</v>
      </c>
      <c r="T376" s="7" t="s">
        <v>311</v>
      </c>
      <c r="U376" s="7" t="s">
        <v>2269</v>
      </c>
      <c r="V376" s="7" t="s">
        <v>37</v>
      </c>
      <c r="W376" s="7" t="s">
        <v>2270</v>
      </c>
      <c r="X376" s="7" t="str">
        <f ca="1">DATEDIF(Q376,NOW( ),"y") &amp; " thn, " &amp; DATEDIF(Q376,NOW( ),"ym") &amp; " bln "</f>
        <v xml:space="preserve">41 thn, 0 bln </v>
      </c>
      <c r="Y376" s="7" t="str">
        <f>DATEDIF(Q376,($Y$2),"y") &amp; " thn"</f>
        <v>40 thn</v>
      </c>
      <c r="Z376" s="13">
        <v>60</v>
      </c>
      <c r="AA376" s="14">
        <f>DATE(YEAR(Q376)+Z376,MONTH(Q376)+1,1)</f>
        <v>50952</v>
      </c>
      <c r="AB376" s="10" t="s">
        <v>2271</v>
      </c>
      <c r="AJ376" s="4" t="s">
        <v>2265</v>
      </c>
    </row>
    <row r="377" spans="1:36" ht="12.9" hidden="1" customHeight="1" outlineLevel="1" x14ac:dyDescent="0.3">
      <c r="C377" s="10" t="s">
        <v>2272</v>
      </c>
      <c r="D377" s="10" t="s">
        <v>145</v>
      </c>
      <c r="E377" s="7" t="s">
        <v>2273</v>
      </c>
      <c r="F377" s="10" t="s">
        <v>276</v>
      </c>
      <c r="G377" s="19" t="s">
        <v>43</v>
      </c>
      <c r="H377" s="20">
        <v>43556</v>
      </c>
      <c r="I377" s="10" t="s">
        <v>277</v>
      </c>
      <c r="J377" s="10" t="s">
        <v>269</v>
      </c>
      <c r="K377" s="7" t="s">
        <v>999</v>
      </c>
      <c r="L377" s="10" t="s">
        <v>28</v>
      </c>
      <c r="M377" s="7" t="s">
        <v>29</v>
      </c>
      <c r="N377" s="10" t="s">
        <v>83</v>
      </c>
      <c r="O377" s="7" t="s">
        <v>119</v>
      </c>
      <c r="P377" s="10" t="s">
        <v>2274</v>
      </c>
      <c r="Q377" s="7" t="s">
        <v>2275</v>
      </c>
      <c r="R377" s="7" t="s">
        <v>50</v>
      </c>
      <c r="S377" s="7" t="s">
        <v>34</v>
      </c>
      <c r="T377" s="7" t="s">
        <v>35</v>
      </c>
      <c r="V377" s="7" t="s">
        <v>37</v>
      </c>
      <c r="X377" s="7" t="str">
        <f ca="1">DATEDIF(Q377,NOW( ),"y") &amp; " thn, " &amp; DATEDIF(Q377,NOW( ),"ym") &amp; " bln "</f>
        <v xml:space="preserve">40 thn, 0 bln </v>
      </c>
      <c r="Y377" s="7" t="str">
        <f>DATEDIF(Q377,($Y$2),"y") &amp; " thn"</f>
        <v>39 thn</v>
      </c>
      <c r="Z377" s="13">
        <v>60</v>
      </c>
      <c r="AA377" s="14">
        <f>DATE(YEAR(Q377)+Z377,MONTH(Q377)+1,1)</f>
        <v>51349</v>
      </c>
      <c r="AB377" s="10" t="s">
        <v>2276</v>
      </c>
      <c r="AC377" s="7" t="s">
        <v>2277</v>
      </c>
      <c r="AJ377" s="4" t="s">
        <v>2265</v>
      </c>
    </row>
    <row r="378" spans="1:36" ht="12.9" hidden="1" customHeight="1" outlineLevel="1" x14ac:dyDescent="0.3">
      <c r="C378" s="10" t="s">
        <v>2278</v>
      </c>
      <c r="D378" s="10" t="s">
        <v>41</v>
      </c>
      <c r="E378" s="7" t="s">
        <v>2279</v>
      </c>
      <c r="F378" s="10" t="s">
        <v>514</v>
      </c>
      <c r="G378" s="7" t="s">
        <v>333</v>
      </c>
      <c r="H378" s="8">
        <v>41913</v>
      </c>
      <c r="I378" s="10" t="s">
        <v>334</v>
      </c>
      <c r="J378" s="10" t="s">
        <v>1036</v>
      </c>
      <c r="K378" s="7" t="s">
        <v>1749</v>
      </c>
      <c r="L378" s="10" t="s">
        <v>28</v>
      </c>
      <c r="M378" s="7" t="s">
        <v>29</v>
      </c>
      <c r="N378" s="10" t="s">
        <v>46</v>
      </c>
      <c r="O378" s="7" t="s">
        <v>524</v>
      </c>
      <c r="P378" s="10" t="s">
        <v>2280</v>
      </c>
      <c r="Q378" s="7" t="s">
        <v>2281</v>
      </c>
      <c r="R378" s="7" t="s">
        <v>33</v>
      </c>
      <c r="S378" s="7" t="s">
        <v>34</v>
      </c>
      <c r="T378" s="7" t="s">
        <v>311</v>
      </c>
      <c r="V378" s="7" t="s">
        <v>37</v>
      </c>
      <c r="X378" s="7" t="str">
        <f ca="1">DATEDIF(Q378,NOW( ),"y") &amp; " thn, " &amp; DATEDIF(Q378,NOW( ),"ym") &amp; " bln "</f>
        <v xml:space="preserve">36 thn, 1 bln </v>
      </c>
      <c r="Y378" s="7" t="str">
        <f>DATEDIF(Q378,($Y$2),"y") &amp; " thn"</f>
        <v>35 thn</v>
      </c>
      <c r="Z378" s="13">
        <v>60</v>
      </c>
      <c r="AA378" s="14">
        <f>DATE(YEAR(Q378)+Z378,MONTH(Q378)+1,1)</f>
        <v>52779</v>
      </c>
      <c r="AB378" s="10" t="s">
        <v>2282</v>
      </c>
      <c r="AC378" s="7" t="s">
        <v>2283</v>
      </c>
      <c r="AJ378" s="4" t="s">
        <v>2265</v>
      </c>
    </row>
    <row r="379" spans="1:36" ht="12.9" hidden="1" customHeight="1" outlineLevel="1" x14ac:dyDescent="0.3">
      <c r="C379" s="10"/>
      <c r="D379" s="10"/>
      <c r="F379" s="10"/>
      <c r="H379" s="12"/>
      <c r="I379" s="10"/>
      <c r="J379" s="10"/>
      <c r="L379" s="10"/>
      <c r="M379" s="7"/>
      <c r="N379" s="10"/>
      <c r="P379" s="10"/>
      <c r="Z379" s="13"/>
      <c r="AA379" s="14"/>
      <c r="AB379" s="10"/>
      <c r="AJ379" s="4" t="s">
        <v>2265</v>
      </c>
    </row>
    <row r="380" spans="1:36" ht="12.9" customHeight="1" collapsed="1" x14ac:dyDescent="0.25">
      <c r="A380" s="4" t="s">
        <v>2284</v>
      </c>
      <c r="M380" s="7"/>
    </row>
    <row r="381" spans="1:36" ht="12.9" hidden="1" customHeight="1" outlineLevel="1" x14ac:dyDescent="0.3">
      <c r="C381" s="10"/>
      <c r="D381" s="10"/>
      <c r="E381" s="7">
        <v>1</v>
      </c>
      <c r="F381" s="10"/>
      <c r="H381" s="8"/>
      <c r="I381" s="10"/>
      <c r="J381" s="24" t="s">
        <v>95</v>
      </c>
      <c r="L381" s="10"/>
      <c r="M381" s="7"/>
      <c r="N381" s="10"/>
      <c r="P381" s="10"/>
      <c r="Z381" s="13"/>
      <c r="AA381" s="14"/>
      <c r="AB381" s="10"/>
      <c r="AJ381" s="4" t="s">
        <v>2284</v>
      </c>
    </row>
    <row r="382" spans="1:36" ht="12.9" hidden="1" customHeight="1" outlineLevel="1" x14ac:dyDescent="0.3">
      <c r="C382" s="10" t="s">
        <v>2285</v>
      </c>
      <c r="D382" s="10" t="s">
        <v>41</v>
      </c>
      <c r="E382" s="7" t="s">
        <v>2286</v>
      </c>
      <c r="F382" s="10" t="s">
        <v>23</v>
      </c>
      <c r="G382" s="7" t="s">
        <v>24</v>
      </c>
      <c r="H382" s="15">
        <v>39722</v>
      </c>
      <c r="I382" s="10" t="s">
        <v>25</v>
      </c>
      <c r="J382" s="10" t="s">
        <v>263</v>
      </c>
      <c r="K382" s="8">
        <v>42006</v>
      </c>
      <c r="L382" s="10" t="s">
        <v>28</v>
      </c>
      <c r="M382" s="7" t="s">
        <v>29</v>
      </c>
      <c r="N382" s="10" t="s">
        <v>2287</v>
      </c>
      <c r="O382" s="7" t="s">
        <v>884</v>
      </c>
      <c r="P382" s="10" t="s">
        <v>211</v>
      </c>
      <c r="Q382" s="7" t="s">
        <v>2288</v>
      </c>
      <c r="R382" s="7" t="s">
        <v>33</v>
      </c>
      <c r="S382" s="7" t="s">
        <v>34</v>
      </c>
      <c r="T382" s="7" t="s">
        <v>35</v>
      </c>
      <c r="U382" s="7" t="s">
        <v>2289</v>
      </c>
      <c r="V382" s="7" t="s">
        <v>37</v>
      </c>
      <c r="W382" s="7" t="s">
        <v>2290</v>
      </c>
      <c r="X382" s="7" t="str">
        <f ca="1">DATEDIF(Q382,NOW( ),"y") &amp; " thn, " &amp; DATEDIF(Q382,NOW( ),"ym") &amp; " bln "</f>
        <v xml:space="preserve">50 thn, 6 bln </v>
      </c>
      <c r="Y382" s="7" t="str">
        <f>DATEDIF(Q382,($Y$2),"y") &amp; " thn"</f>
        <v>49 thn</v>
      </c>
      <c r="Z382" s="13">
        <v>60</v>
      </c>
      <c r="AA382" s="14">
        <f>DATE(YEAR(Q382)+Z382,MONTH(Q382)+1,1)</f>
        <v>47515</v>
      </c>
      <c r="AB382" s="10" t="s">
        <v>2291</v>
      </c>
      <c r="AC382" s="7" t="s">
        <v>2292</v>
      </c>
      <c r="AJ382" s="4" t="s">
        <v>2284</v>
      </c>
    </row>
    <row r="383" spans="1:36" ht="12.9" hidden="1" customHeight="1" outlineLevel="1" x14ac:dyDescent="0.3">
      <c r="C383" s="10" t="s">
        <v>2293</v>
      </c>
      <c r="D383" s="10" t="s">
        <v>41</v>
      </c>
      <c r="E383" s="7" t="s">
        <v>2294</v>
      </c>
      <c r="F383" s="10" t="s">
        <v>92</v>
      </c>
      <c r="G383" s="7" t="s">
        <v>93</v>
      </c>
      <c r="H383" s="15">
        <v>43191</v>
      </c>
      <c r="I383" s="10" t="s">
        <v>25</v>
      </c>
      <c r="J383" s="10" t="s">
        <v>301</v>
      </c>
      <c r="K383" s="8">
        <v>42186</v>
      </c>
      <c r="L383" s="10" t="s">
        <v>28</v>
      </c>
      <c r="M383" s="7" t="s">
        <v>29</v>
      </c>
      <c r="N383" s="10" t="s">
        <v>46</v>
      </c>
      <c r="O383" s="7" t="s">
        <v>119</v>
      </c>
      <c r="P383" s="10" t="s">
        <v>2295</v>
      </c>
      <c r="Q383" s="7" t="s">
        <v>2296</v>
      </c>
      <c r="R383" s="7" t="s">
        <v>33</v>
      </c>
      <c r="S383" s="7" t="s">
        <v>34</v>
      </c>
      <c r="T383" s="7" t="s">
        <v>35</v>
      </c>
      <c r="U383" s="7" t="s">
        <v>2297</v>
      </c>
      <c r="V383" s="7" t="s">
        <v>37</v>
      </c>
      <c r="W383" s="7" t="s">
        <v>2298</v>
      </c>
      <c r="X383" s="7" t="str">
        <f ca="1">DATEDIF(Q383,NOW( ),"y") &amp; " thn, " &amp; DATEDIF(Q383,NOW( ),"ym") &amp; " bln "</f>
        <v xml:space="preserve">55 thn, 8 bln </v>
      </c>
      <c r="Y383" s="7" t="str">
        <f>DATEDIF(Q383,($Y$2),"y") &amp; " thn"</f>
        <v>54 thn</v>
      </c>
      <c r="Z383" s="13">
        <v>60</v>
      </c>
      <c r="AA383" s="14">
        <f>DATE(YEAR(Q383)+Z383,MONTH(Q383)+1,1)</f>
        <v>45627</v>
      </c>
      <c r="AB383" s="10" t="s">
        <v>2299</v>
      </c>
      <c r="AJ383" s="4" t="s">
        <v>2284</v>
      </c>
    </row>
    <row r="384" spans="1:36" ht="12.9" hidden="1" customHeight="1" outlineLevel="1" x14ac:dyDescent="0.3">
      <c r="C384" s="10" t="s">
        <v>2300</v>
      </c>
      <c r="D384" s="10" t="s">
        <v>2301</v>
      </c>
      <c r="E384" s="7" t="s">
        <v>2302</v>
      </c>
      <c r="F384" s="10" t="s">
        <v>276</v>
      </c>
      <c r="G384" s="7" t="s">
        <v>43</v>
      </c>
      <c r="H384" s="14">
        <v>42461</v>
      </c>
      <c r="I384" s="10" t="s">
        <v>277</v>
      </c>
      <c r="J384" s="10" t="s">
        <v>254</v>
      </c>
      <c r="K384" s="12" t="s">
        <v>2303</v>
      </c>
      <c r="L384" s="10" t="s">
        <v>28</v>
      </c>
      <c r="M384" s="7" t="s">
        <v>29</v>
      </c>
      <c r="N384" s="10" t="s">
        <v>255</v>
      </c>
      <c r="O384" s="7" t="s">
        <v>318</v>
      </c>
      <c r="P384" s="10" t="s">
        <v>2262</v>
      </c>
      <c r="Q384" s="7" t="s">
        <v>2304</v>
      </c>
      <c r="R384" s="7" t="s">
        <v>33</v>
      </c>
      <c r="S384" s="7" t="s">
        <v>34</v>
      </c>
      <c r="T384" s="7" t="s">
        <v>311</v>
      </c>
      <c r="U384" s="7" t="s">
        <v>2305</v>
      </c>
      <c r="V384" s="7" t="s">
        <v>37</v>
      </c>
      <c r="X384" s="7" t="str">
        <f ca="1">DATEDIF(Q384,NOW( ),"y") &amp; " thn, " &amp; DATEDIF(Q384,NOW( ),"ym") &amp; " bln "</f>
        <v xml:space="preserve">35 thn, 0 bln </v>
      </c>
      <c r="Y384" s="7" t="str">
        <f>DATEDIF(Q384,($Y$2),"y") &amp; " thn"</f>
        <v>34 thn</v>
      </c>
      <c r="Z384" s="13">
        <v>60</v>
      </c>
      <c r="AA384" s="14">
        <f>DATE(YEAR(Q384)+Z384,MONTH(Q384)+1,1)</f>
        <v>53175</v>
      </c>
      <c r="AB384" s="10" t="s">
        <v>2306</v>
      </c>
      <c r="AC384" s="7" t="s">
        <v>2307</v>
      </c>
      <c r="AJ384" s="4" t="s">
        <v>2284</v>
      </c>
    </row>
    <row r="385" spans="1:36" ht="12.9" hidden="1" customHeight="1" outlineLevel="1" x14ac:dyDescent="0.3">
      <c r="C385" s="10" t="s">
        <v>2308</v>
      </c>
      <c r="D385" s="10" t="s">
        <v>41</v>
      </c>
      <c r="E385" s="7" t="s">
        <v>2309</v>
      </c>
      <c r="F385" s="10" t="s">
        <v>78</v>
      </c>
      <c r="G385" s="7" t="s">
        <v>79</v>
      </c>
      <c r="H385" s="11">
        <v>43009</v>
      </c>
      <c r="I385" s="10" t="s">
        <v>80</v>
      </c>
      <c r="J385" s="10" t="s">
        <v>155</v>
      </c>
      <c r="K385" s="8">
        <v>42552</v>
      </c>
      <c r="L385" s="10" t="s">
        <v>28</v>
      </c>
      <c r="M385" s="7" t="s">
        <v>29</v>
      </c>
      <c r="N385" s="10" t="s">
        <v>57</v>
      </c>
      <c r="O385" s="7" t="s">
        <v>393</v>
      </c>
      <c r="P385" s="10" t="s">
        <v>2310</v>
      </c>
      <c r="Q385" s="7" t="s">
        <v>2311</v>
      </c>
      <c r="R385" s="7" t="s">
        <v>50</v>
      </c>
      <c r="S385" s="7" t="s">
        <v>803</v>
      </c>
      <c r="T385" s="7" t="s">
        <v>35</v>
      </c>
      <c r="U385" s="7" t="s">
        <v>2312</v>
      </c>
      <c r="V385" s="7" t="s">
        <v>37</v>
      </c>
      <c r="X385" s="7" t="str">
        <f ca="1">DATEDIF(Q385,NOW( ),"y") &amp; " thn, " &amp; DATEDIF(Q385,NOW( ),"ym") &amp; " bln "</f>
        <v xml:space="preserve">49 thn, 5 bln </v>
      </c>
      <c r="Y385" s="7" t="str">
        <f>DATEDIF(Q385,($Y$2),"y") &amp; " thn"</f>
        <v>48 thn</v>
      </c>
      <c r="Z385" s="13">
        <v>60</v>
      </c>
      <c r="AA385" s="14">
        <f>DATE(YEAR(Q385)+Z385,MONTH(Q385)+1,1)</f>
        <v>47908</v>
      </c>
      <c r="AB385" s="10" t="s">
        <v>2313</v>
      </c>
      <c r="AC385" s="7" t="s">
        <v>2314</v>
      </c>
      <c r="AJ385" s="4" t="s">
        <v>2284</v>
      </c>
    </row>
    <row r="386" spans="1:36" ht="12.9" hidden="1" customHeight="1" outlineLevel="1" x14ac:dyDescent="0.3">
      <c r="C386" s="10" t="s">
        <v>2315</v>
      </c>
      <c r="D386" s="10" t="s">
        <v>145</v>
      </c>
      <c r="E386" s="7" t="s">
        <v>2316</v>
      </c>
      <c r="F386" s="10" t="s">
        <v>514</v>
      </c>
      <c r="G386" s="7" t="s">
        <v>333</v>
      </c>
      <c r="H386" s="15">
        <v>42644</v>
      </c>
      <c r="I386" s="10" t="s">
        <v>334</v>
      </c>
      <c r="J386" s="10" t="s">
        <v>269</v>
      </c>
      <c r="K386" s="8">
        <v>43466</v>
      </c>
      <c r="L386" s="10" t="s">
        <v>28</v>
      </c>
      <c r="M386" s="7" t="s">
        <v>29</v>
      </c>
      <c r="N386" s="10" t="s">
        <v>83</v>
      </c>
      <c r="O386" s="7">
        <v>2012</v>
      </c>
      <c r="P386" s="10" t="s">
        <v>2317</v>
      </c>
      <c r="Q386" s="7" t="s">
        <v>2318</v>
      </c>
      <c r="R386" s="7" t="s">
        <v>33</v>
      </c>
      <c r="S386" s="7" t="s">
        <v>34</v>
      </c>
      <c r="T386" s="7" t="s">
        <v>35</v>
      </c>
      <c r="U386" s="7" t="s">
        <v>2319</v>
      </c>
      <c r="V386" s="7" t="s">
        <v>37</v>
      </c>
      <c r="X386" s="7" t="str">
        <f ca="1">DATEDIF(Q386,NOW( ),"y") &amp; " thn, " &amp; DATEDIF(Q386,NOW( ),"ym") &amp; " bln "</f>
        <v xml:space="preserve">43 thn, 1 bln </v>
      </c>
      <c r="Y386" s="7" t="str">
        <f>DATEDIF(Q386,($Y$2),"y") &amp; " thn"</f>
        <v>42 thn</v>
      </c>
      <c r="Z386" s="13">
        <v>60</v>
      </c>
      <c r="AA386" s="14">
        <f>DATE(YEAR(Q386)+Z386,MONTH(Q386)+1,1)</f>
        <v>50222</v>
      </c>
      <c r="AB386" s="10" t="s">
        <v>2115</v>
      </c>
      <c r="AI386" s="21">
        <v>43466</v>
      </c>
      <c r="AJ386" s="4" t="s">
        <v>2284</v>
      </c>
    </row>
    <row r="387" spans="1:36" ht="12.9" hidden="1" customHeight="1" outlineLevel="1" x14ac:dyDescent="0.25">
      <c r="C387" s="10"/>
      <c r="D387" s="10"/>
      <c r="F387" s="10"/>
      <c r="I387" s="10"/>
      <c r="J387" s="10"/>
      <c r="L387" s="10"/>
      <c r="M387" s="7"/>
      <c r="N387" s="10"/>
      <c r="P387" s="10"/>
      <c r="AB387" s="10"/>
      <c r="AJ387" s="4" t="s">
        <v>2284</v>
      </c>
    </row>
    <row r="388" spans="1:36" ht="12.9" customHeight="1" collapsed="1" x14ac:dyDescent="0.25">
      <c r="A388" s="4" t="s">
        <v>2320</v>
      </c>
      <c r="M388" s="7"/>
    </row>
    <row r="389" spans="1:36" ht="12.9" hidden="1" customHeight="1" outlineLevel="1" x14ac:dyDescent="0.3">
      <c r="C389" s="10" t="s">
        <v>2321</v>
      </c>
      <c r="D389" s="10" t="s">
        <v>41</v>
      </c>
      <c r="E389" s="7" t="s">
        <v>2322</v>
      </c>
      <c r="F389" s="10" t="s">
        <v>23</v>
      </c>
      <c r="G389" s="7" t="s">
        <v>24</v>
      </c>
      <c r="H389" s="15">
        <v>38991</v>
      </c>
      <c r="I389" s="10" t="s">
        <v>25</v>
      </c>
      <c r="J389" s="10" t="s">
        <v>95</v>
      </c>
      <c r="K389" s="8">
        <v>42604</v>
      </c>
      <c r="L389" s="10" t="s">
        <v>28</v>
      </c>
      <c r="M389" s="7" t="s">
        <v>29</v>
      </c>
      <c r="N389" s="10" t="s">
        <v>255</v>
      </c>
      <c r="O389" s="7" t="s">
        <v>192</v>
      </c>
      <c r="P389" s="10" t="s">
        <v>2323</v>
      </c>
      <c r="Q389" s="7" t="s">
        <v>2324</v>
      </c>
      <c r="R389" s="7" t="s">
        <v>33</v>
      </c>
      <c r="S389" s="7" t="s">
        <v>34</v>
      </c>
      <c r="T389" s="7" t="s">
        <v>35</v>
      </c>
      <c r="U389" s="7" t="s">
        <v>2325</v>
      </c>
      <c r="V389" s="7" t="s">
        <v>37</v>
      </c>
      <c r="W389" s="7" t="s">
        <v>2326</v>
      </c>
      <c r="X389" s="7" t="str">
        <f t="shared" ref="X389:X400" ca="1" si="78">DATEDIF(Q389,NOW( ),"y") &amp; " thn, " &amp; DATEDIF(Q389,NOW( ),"ym") &amp; " bln "</f>
        <v xml:space="preserve">52 thn, 8 bln </v>
      </c>
      <c r="Y389" s="7" t="str">
        <f t="shared" ref="Y389:Y400" si="79">DATEDIF(Q389,($Y$2),"y") &amp; " thn"</f>
        <v>51 thn</v>
      </c>
      <c r="Z389" s="13">
        <v>60</v>
      </c>
      <c r="AA389" s="14">
        <f>DATE(YEAR(Q389)+Z389,MONTH(Q389)+1,1)</f>
        <v>46722</v>
      </c>
      <c r="AB389" s="10" t="s">
        <v>2327</v>
      </c>
      <c r="AJ389" s="4" t="s">
        <v>2320</v>
      </c>
    </row>
    <row r="390" spans="1:36" ht="12.9" hidden="1" customHeight="1" outlineLevel="1" x14ac:dyDescent="0.3">
      <c r="C390" s="10" t="s">
        <v>2328</v>
      </c>
      <c r="E390" s="7" t="s">
        <v>2329</v>
      </c>
      <c r="F390" s="10" t="s">
        <v>23</v>
      </c>
      <c r="G390" s="7" t="s">
        <v>24</v>
      </c>
      <c r="H390" s="15">
        <v>39173</v>
      </c>
      <c r="I390" s="10" t="s">
        <v>25</v>
      </c>
      <c r="J390" s="10" t="s">
        <v>116</v>
      </c>
      <c r="K390" s="7" t="s">
        <v>376</v>
      </c>
      <c r="L390" s="10" t="s">
        <v>28</v>
      </c>
      <c r="M390" s="7" t="s">
        <v>404</v>
      </c>
      <c r="N390" s="10" t="s">
        <v>118</v>
      </c>
      <c r="O390" s="7" t="s">
        <v>279</v>
      </c>
      <c r="P390" s="10" t="s">
        <v>2330</v>
      </c>
      <c r="Q390" s="7" t="s">
        <v>2331</v>
      </c>
      <c r="R390" s="7" t="s">
        <v>33</v>
      </c>
      <c r="S390" s="7" t="s">
        <v>34</v>
      </c>
      <c r="T390" s="7" t="s">
        <v>35</v>
      </c>
      <c r="U390" s="7" t="s">
        <v>2332</v>
      </c>
      <c r="V390" s="7" t="s">
        <v>37</v>
      </c>
      <c r="W390" s="7" t="s">
        <v>2333</v>
      </c>
      <c r="X390" s="7" t="str">
        <f t="shared" ca="1" si="78"/>
        <v xml:space="preserve">55 thn, 4 bln </v>
      </c>
      <c r="Y390" s="7" t="str">
        <f t="shared" si="79"/>
        <v>54 thn</v>
      </c>
      <c r="Z390" s="13">
        <v>60</v>
      </c>
      <c r="AA390" s="14">
        <f>DATE(YEAR(Q390)+Z390,MONTH(Q390)+1,1)</f>
        <v>45748</v>
      </c>
      <c r="AB390" s="10" t="s">
        <v>2334</v>
      </c>
      <c r="AJ390" s="4" t="s">
        <v>2320</v>
      </c>
    </row>
    <row r="391" spans="1:36" ht="12.9" hidden="1" customHeight="1" outlineLevel="1" x14ac:dyDescent="0.3">
      <c r="C391" s="10" t="s">
        <v>2335</v>
      </c>
      <c r="D391" s="10" t="s">
        <v>41</v>
      </c>
      <c r="E391" s="7" t="s">
        <v>2336</v>
      </c>
      <c r="F391" s="10" t="s">
        <v>23</v>
      </c>
      <c r="G391" s="7" t="s">
        <v>24</v>
      </c>
      <c r="H391" s="15">
        <v>39356</v>
      </c>
      <c r="I391" s="10" t="s">
        <v>25</v>
      </c>
      <c r="J391" s="10" t="s">
        <v>226</v>
      </c>
      <c r="K391" s="7" t="s">
        <v>129</v>
      </c>
      <c r="L391" s="10" t="s">
        <v>28</v>
      </c>
      <c r="M391" s="7" t="s">
        <v>29</v>
      </c>
      <c r="N391" s="10" t="s">
        <v>96</v>
      </c>
      <c r="O391" s="7" t="s">
        <v>97</v>
      </c>
      <c r="P391" s="10" t="s">
        <v>98</v>
      </c>
      <c r="Q391" s="7" t="s">
        <v>2337</v>
      </c>
      <c r="R391" s="7" t="s">
        <v>33</v>
      </c>
      <c r="S391" s="7" t="s">
        <v>34</v>
      </c>
      <c r="T391" s="7" t="s">
        <v>35</v>
      </c>
      <c r="U391" s="7" t="s">
        <v>2338</v>
      </c>
      <c r="V391" s="7" t="s">
        <v>37</v>
      </c>
      <c r="W391" s="7" t="s">
        <v>2339</v>
      </c>
      <c r="X391" s="7" t="str">
        <f t="shared" ca="1" si="78"/>
        <v xml:space="preserve">54 thn, 2 bln </v>
      </c>
      <c r="Y391" s="7" t="str">
        <f t="shared" si="79"/>
        <v>53 thn</v>
      </c>
      <c r="Z391" s="13">
        <v>60</v>
      </c>
      <c r="AA391" s="14">
        <f t="shared" ref="AA391:AA398" si="80">DATE(YEAR(Q391)+Z391,MONTH(Q391)+1,1)</f>
        <v>46174</v>
      </c>
      <c r="AB391" s="10" t="s">
        <v>2340</v>
      </c>
      <c r="AJ391" s="4" t="s">
        <v>2320</v>
      </c>
    </row>
    <row r="392" spans="1:36" ht="12.9" hidden="1" customHeight="1" outlineLevel="1" x14ac:dyDescent="0.3">
      <c r="C392" s="10" t="s">
        <v>2341</v>
      </c>
      <c r="D392" s="10" t="s">
        <v>41</v>
      </c>
      <c r="E392" s="7" t="s">
        <v>2342</v>
      </c>
      <c r="F392" s="10" t="s">
        <v>23</v>
      </c>
      <c r="G392" s="7" t="s">
        <v>24</v>
      </c>
      <c r="H392" s="15">
        <v>39904</v>
      </c>
      <c r="I392" s="10" t="s">
        <v>25</v>
      </c>
      <c r="J392" s="10" t="s">
        <v>138</v>
      </c>
      <c r="K392" s="8">
        <v>42156</v>
      </c>
      <c r="L392" s="10" t="s">
        <v>28</v>
      </c>
      <c r="M392" s="7" t="s">
        <v>29</v>
      </c>
      <c r="N392" s="10" t="s">
        <v>68</v>
      </c>
      <c r="O392" s="7" t="s">
        <v>108</v>
      </c>
      <c r="P392" s="10" t="s">
        <v>685</v>
      </c>
      <c r="Q392" s="7" t="s">
        <v>2343</v>
      </c>
      <c r="R392" s="7" t="s">
        <v>50</v>
      </c>
      <c r="S392" s="7" t="s">
        <v>34</v>
      </c>
      <c r="T392" s="7" t="s">
        <v>35</v>
      </c>
      <c r="U392" s="7" t="s">
        <v>2344</v>
      </c>
      <c r="V392" s="7" t="s">
        <v>37</v>
      </c>
      <c r="W392" s="7" t="s">
        <v>2345</v>
      </c>
      <c r="X392" s="7" t="str">
        <f t="shared" ca="1" si="78"/>
        <v xml:space="preserve">53 thn, 10 bln </v>
      </c>
      <c r="Y392" s="7" t="str">
        <f t="shared" si="79"/>
        <v>53 thn</v>
      </c>
      <c r="Z392" s="13">
        <v>60</v>
      </c>
      <c r="AA392" s="14">
        <f t="shared" si="80"/>
        <v>46296</v>
      </c>
      <c r="AB392" s="10" t="s">
        <v>2346</v>
      </c>
      <c r="AJ392" s="4" t="s">
        <v>2320</v>
      </c>
    </row>
    <row r="393" spans="1:36" ht="12.9" hidden="1" customHeight="1" outlineLevel="1" x14ac:dyDescent="0.3">
      <c r="C393" s="10" t="s">
        <v>2347</v>
      </c>
      <c r="E393" s="7" t="s">
        <v>2348</v>
      </c>
      <c r="F393" s="10" t="s">
        <v>23</v>
      </c>
      <c r="G393" s="7" t="s">
        <v>24</v>
      </c>
      <c r="H393" s="15">
        <v>40452</v>
      </c>
      <c r="I393" s="10" t="s">
        <v>25</v>
      </c>
      <c r="J393" s="10" t="s">
        <v>189</v>
      </c>
      <c r="K393" s="7" t="s">
        <v>129</v>
      </c>
      <c r="L393" s="10" t="s">
        <v>28</v>
      </c>
      <c r="M393" s="7" t="s">
        <v>404</v>
      </c>
      <c r="N393" s="10" t="s">
        <v>191</v>
      </c>
      <c r="O393" s="7" t="s">
        <v>406</v>
      </c>
      <c r="P393" s="10" t="s">
        <v>88</v>
      </c>
      <c r="Q393" s="7" t="s">
        <v>2349</v>
      </c>
      <c r="R393" s="7" t="s">
        <v>33</v>
      </c>
      <c r="S393" s="7" t="s">
        <v>34</v>
      </c>
      <c r="T393" s="7" t="s">
        <v>35</v>
      </c>
      <c r="U393" s="7" t="s">
        <v>2350</v>
      </c>
      <c r="V393" s="7" t="s">
        <v>37</v>
      </c>
      <c r="W393" s="7" t="s">
        <v>2351</v>
      </c>
      <c r="X393" s="7" t="str">
        <f t="shared" ca="1" si="78"/>
        <v xml:space="preserve">54 thn, 11 bln </v>
      </c>
      <c r="Y393" s="7" t="str">
        <f t="shared" si="79"/>
        <v>54 thn</v>
      </c>
      <c r="Z393" s="13">
        <v>60</v>
      </c>
      <c r="AA393" s="14">
        <f t="shared" si="80"/>
        <v>45901</v>
      </c>
      <c r="AB393" s="10" t="s">
        <v>2352</v>
      </c>
      <c r="AJ393" s="4" t="s">
        <v>2320</v>
      </c>
    </row>
    <row r="394" spans="1:36" ht="12.9" hidden="1" customHeight="1" outlineLevel="1" x14ac:dyDescent="0.3">
      <c r="C394" s="10" t="s">
        <v>2353</v>
      </c>
      <c r="D394" s="10" t="s">
        <v>41</v>
      </c>
      <c r="E394" s="7" t="s">
        <v>2354</v>
      </c>
      <c r="F394" s="10" t="s">
        <v>23</v>
      </c>
      <c r="G394" s="7" t="s">
        <v>24</v>
      </c>
      <c r="H394" s="15">
        <v>40452</v>
      </c>
      <c r="I394" s="10" t="s">
        <v>25</v>
      </c>
      <c r="J394" s="10" t="s">
        <v>138</v>
      </c>
      <c r="K394" s="7" t="s">
        <v>624</v>
      </c>
      <c r="L394" s="10" t="s">
        <v>28</v>
      </c>
      <c r="M394" s="7" t="s">
        <v>29</v>
      </c>
      <c r="N394" s="10" t="s">
        <v>68</v>
      </c>
      <c r="O394" s="7" t="s">
        <v>58</v>
      </c>
      <c r="P394" s="10" t="s">
        <v>280</v>
      </c>
      <c r="Q394" s="7" t="s">
        <v>2355</v>
      </c>
      <c r="R394" s="7" t="s">
        <v>50</v>
      </c>
      <c r="S394" s="7" t="s">
        <v>34</v>
      </c>
      <c r="T394" s="7" t="s">
        <v>35</v>
      </c>
      <c r="U394" s="7" t="s">
        <v>2356</v>
      </c>
      <c r="V394" s="7" t="s">
        <v>37</v>
      </c>
      <c r="W394" s="7" t="s">
        <v>2357</v>
      </c>
      <c r="X394" s="7" t="str">
        <f t="shared" ca="1" si="78"/>
        <v xml:space="preserve">49 thn, 2 bln </v>
      </c>
      <c r="Y394" s="7" t="str">
        <f t="shared" si="79"/>
        <v>48 thn</v>
      </c>
      <c r="Z394" s="13">
        <v>60</v>
      </c>
      <c r="AA394" s="14">
        <f t="shared" si="80"/>
        <v>48000</v>
      </c>
      <c r="AB394" s="10" t="s">
        <v>2358</v>
      </c>
      <c r="AJ394" s="4" t="s">
        <v>2320</v>
      </c>
    </row>
    <row r="395" spans="1:36" ht="12.9" hidden="1" customHeight="1" outlineLevel="1" x14ac:dyDescent="0.3">
      <c r="C395" s="10" t="s">
        <v>2359</v>
      </c>
      <c r="D395" s="10" t="s">
        <v>2360</v>
      </c>
      <c r="E395" s="7" t="s">
        <v>2361</v>
      </c>
      <c r="F395" s="10" t="s">
        <v>276</v>
      </c>
      <c r="G395" s="7" t="s">
        <v>43</v>
      </c>
      <c r="H395" s="14">
        <v>41183</v>
      </c>
      <c r="I395" s="10" t="s">
        <v>277</v>
      </c>
      <c r="J395" s="10" t="s">
        <v>2362</v>
      </c>
      <c r="K395" s="7" t="s">
        <v>82</v>
      </c>
      <c r="L395" s="10" t="s">
        <v>28</v>
      </c>
      <c r="M395" s="7" t="s">
        <v>29</v>
      </c>
      <c r="N395" s="10" t="s">
        <v>2363</v>
      </c>
      <c r="O395" s="7" t="s">
        <v>108</v>
      </c>
      <c r="P395" s="10" t="s">
        <v>2310</v>
      </c>
      <c r="Q395" s="7" t="s">
        <v>2364</v>
      </c>
      <c r="R395" s="7" t="s">
        <v>50</v>
      </c>
      <c r="S395" s="7" t="s">
        <v>122</v>
      </c>
      <c r="T395" s="7" t="s">
        <v>311</v>
      </c>
      <c r="U395" s="7" t="s">
        <v>2365</v>
      </c>
      <c r="V395" s="7" t="s">
        <v>37</v>
      </c>
      <c r="X395" s="7" t="str">
        <f t="shared" ca="1" si="78"/>
        <v xml:space="preserve">40 thn, 11 bln </v>
      </c>
      <c r="Y395" s="7" t="str">
        <f t="shared" si="79"/>
        <v>40 thn</v>
      </c>
      <c r="Z395" s="13">
        <v>60</v>
      </c>
      <c r="AA395" s="14">
        <f t="shared" si="80"/>
        <v>51014</v>
      </c>
      <c r="AB395" s="10" t="s">
        <v>2366</v>
      </c>
      <c r="AC395" s="7" t="s">
        <v>2367</v>
      </c>
      <c r="AJ395" s="4" t="s">
        <v>2320</v>
      </c>
    </row>
    <row r="396" spans="1:36" ht="12.9" hidden="1" customHeight="1" outlineLevel="1" x14ac:dyDescent="0.3">
      <c r="C396" s="10" t="s">
        <v>2368</v>
      </c>
      <c r="D396" s="10" t="s">
        <v>41</v>
      </c>
      <c r="E396" s="7" t="s">
        <v>2369</v>
      </c>
      <c r="F396" s="10" t="s">
        <v>78</v>
      </c>
      <c r="G396" s="7" t="s">
        <v>79</v>
      </c>
      <c r="H396" s="14">
        <v>43191</v>
      </c>
      <c r="I396" s="10" t="s">
        <v>80</v>
      </c>
      <c r="J396" s="10" t="s">
        <v>165</v>
      </c>
      <c r="K396" s="7" t="s">
        <v>515</v>
      </c>
      <c r="L396" s="10" t="s">
        <v>28</v>
      </c>
      <c r="M396" s="7" t="s">
        <v>29</v>
      </c>
      <c r="N396" s="10" t="s">
        <v>1030</v>
      </c>
      <c r="O396" s="7" t="s">
        <v>84</v>
      </c>
      <c r="P396" s="10" t="s">
        <v>1031</v>
      </c>
      <c r="Q396" s="7" t="s">
        <v>2370</v>
      </c>
      <c r="R396" s="7" t="s">
        <v>50</v>
      </c>
      <c r="U396" s="7" t="s">
        <v>2371</v>
      </c>
      <c r="V396" s="7" t="s">
        <v>37</v>
      </c>
      <c r="X396" s="7" t="str">
        <f t="shared" ca="1" si="78"/>
        <v xml:space="preserve">46 thn, 10 bln </v>
      </c>
      <c r="Y396" s="7" t="str">
        <f t="shared" si="79"/>
        <v>46 thn</v>
      </c>
      <c r="Z396" s="13">
        <v>60</v>
      </c>
      <c r="AA396" s="14">
        <f t="shared" si="80"/>
        <v>48853</v>
      </c>
      <c r="AJ396" s="4" t="s">
        <v>2320</v>
      </c>
    </row>
    <row r="397" spans="1:36" ht="12.9" hidden="1" customHeight="1" outlineLevel="1" x14ac:dyDescent="0.3">
      <c r="C397" s="10" t="s">
        <v>2372</v>
      </c>
      <c r="D397" s="10" t="s">
        <v>41</v>
      </c>
      <c r="E397" s="7" t="s">
        <v>2373</v>
      </c>
      <c r="F397" s="10" t="s">
        <v>78</v>
      </c>
      <c r="G397" s="7" t="s">
        <v>79</v>
      </c>
      <c r="H397" s="14">
        <v>43191</v>
      </c>
      <c r="I397" s="10" t="s">
        <v>80</v>
      </c>
      <c r="J397" s="10" t="s">
        <v>263</v>
      </c>
      <c r="K397" s="7" t="s">
        <v>993</v>
      </c>
      <c r="L397" s="10" t="s">
        <v>28</v>
      </c>
      <c r="M397" s="7" t="s">
        <v>29</v>
      </c>
      <c r="N397" s="10" t="s">
        <v>1205</v>
      </c>
      <c r="O397" s="7" t="s">
        <v>168</v>
      </c>
      <c r="P397" s="10" t="s">
        <v>2374</v>
      </c>
      <c r="Q397" s="7" t="s">
        <v>2375</v>
      </c>
      <c r="R397" s="7" t="s">
        <v>50</v>
      </c>
      <c r="S397" s="7" t="s">
        <v>34</v>
      </c>
      <c r="T397" s="7" t="s">
        <v>311</v>
      </c>
      <c r="U397" s="7" t="s">
        <v>2376</v>
      </c>
      <c r="V397" s="7" t="s">
        <v>37</v>
      </c>
      <c r="X397" s="7" t="str">
        <f t="shared" ca="1" si="78"/>
        <v xml:space="preserve">37 thn, 11 bln </v>
      </c>
      <c r="Y397" s="7" t="str">
        <f t="shared" si="79"/>
        <v>37 thn</v>
      </c>
      <c r="Z397" s="13">
        <v>60</v>
      </c>
      <c r="AA397" s="14">
        <f t="shared" si="80"/>
        <v>52110</v>
      </c>
      <c r="AB397" s="10" t="s">
        <v>488</v>
      </c>
      <c r="AJ397" s="4" t="s">
        <v>2320</v>
      </c>
    </row>
    <row r="398" spans="1:36" ht="12.9" hidden="1" customHeight="1" outlineLevel="1" x14ac:dyDescent="0.3">
      <c r="C398" s="10" t="s">
        <v>2377</v>
      </c>
      <c r="D398" s="10" t="s">
        <v>41</v>
      </c>
      <c r="E398" s="7" t="s">
        <v>2378</v>
      </c>
      <c r="F398" s="10" t="s">
        <v>276</v>
      </c>
      <c r="G398" s="7" t="s">
        <v>43</v>
      </c>
      <c r="H398" s="14">
        <v>42461</v>
      </c>
      <c r="I398" s="10" t="s">
        <v>277</v>
      </c>
      <c r="J398" s="10" t="s">
        <v>2379</v>
      </c>
      <c r="K398" s="8">
        <v>42370</v>
      </c>
      <c r="L398" s="10" t="s">
        <v>28</v>
      </c>
      <c r="M398" s="7" t="s">
        <v>29</v>
      </c>
      <c r="N398" s="10" t="s">
        <v>2220</v>
      </c>
      <c r="O398" s="7" t="s">
        <v>47</v>
      </c>
      <c r="P398" s="10" t="s">
        <v>488</v>
      </c>
      <c r="Q398" s="7" t="s">
        <v>2102</v>
      </c>
      <c r="R398" s="7" t="s">
        <v>33</v>
      </c>
      <c r="S398" s="7" t="s">
        <v>34</v>
      </c>
      <c r="T398" s="7" t="s">
        <v>311</v>
      </c>
      <c r="V398" s="7" t="s">
        <v>37</v>
      </c>
      <c r="X398" s="7" t="str">
        <f t="shared" ca="1" si="78"/>
        <v xml:space="preserve">40 thn, 0 bln </v>
      </c>
      <c r="Y398" s="7" t="str">
        <f t="shared" si="79"/>
        <v>39 thn</v>
      </c>
      <c r="Z398" s="13">
        <v>60</v>
      </c>
      <c r="AA398" s="14">
        <f t="shared" si="80"/>
        <v>51349</v>
      </c>
      <c r="AB398" s="10" t="s">
        <v>2380</v>
      </c>
      <c r="AC398" s="7" t="s">
        <v>2381</v>
      </c>
      <c r="AJ398" s="4" t="s">
        <v>2320</v>
      </c>
    </row>
    <row r="399" spans="1:36" ht="12.9" hidden="1" customHeight="1" outlineLevel="1" x14ac:dyDescent="0.3">
      <c r="C399" s="10" t="s">
        <v>2382</v>
      </c>
      <c r="D399" s="10" t="s">
        <v>145</v>
      </c>
      <c r="E399" s="7" t="s">
        <v>2383</v>
      </c>
      <c r="F399" s="10" t="s">
        <v>276</v>
      </c>
      <c r="G399" s="7" t="s">
        <v>43</v>
      </c>
      <c r="H399" s="14">
        <v>43191</v>
      </c>
      <c r="I399" s="10" t="s">
        <v>277</v>
      </c>
      <c r="J399" s="10" t="s">
        <v>269</v>
      </c>
      <c r="K399" s="7" t="s">
        <v>993</v>
      </c>
      <c r="L399" s="10" t="s">
        <v>28</v>
      </c>
      <c r="M399" s="7" t="s">
        <v>29</v>
      </c>
      <c r="N399" s="10" t="s">
        <v>83</v>
      </c>
      <c r="O399" s="12" t="s">
        <v>1010</v>
      </c>
      <c r="P399" s="10" t="s">
        <v>2384</v>
      </c>
      <c r="Q399" s="7" t="s">
        <v>2385</v>
      </c>
      <c r="R399" s="7" t="s">
        <v>50</v>
      </c>
      <c r="S399" s="7" t="s">
        <v>34</v>
      </c>
      <c r="T399" s="7" t="s">
        <v>35</v>
      </c>
      <c r="U399" s="7" t="s">
        <v>2386</v>
      </c>
      <c r="V399" s="7" t="s">
        <v>37</v>
      </c>
      <c r="X399" s="7" t="str">
        <f t="shared" ca="1" si="78"/>
        <v xml:space="preserve">43 thn, 6 bln </v>
      </c>
      <c r="Y399" s="7" t="str">
        <f t="shared" si="79"/>
        <v>42 thn</v>
      </c>
      <c r="Z399" s="13">
        <v>60</v>
      </c>
      <c r="AA399" s="14">
        <f>DATE(YEAR(Q399)+Z399,MONTH(Q399)+1,1)</f>
        <v>50072</v>
      </c>
      <c r="AB399" s="10" t="s">
        <v>488</v>
      </c>
      <c r="AJ399" s="4" t="s">
        <v>2320</v>
      </c>
    </row>
    <row r="400" spans="1:36" ht="12.9" hidden="1" customHeight="1" outlineLevel="1" x14ac:dyDescent="0.3">
      <c r="B400" s="6"/>
      <c r="C400" s="6" t="s">
        <v>2387</v>
      </c>
      <c r="D400" s="10" t="s">
        <v>41</v>
      </c>
      <c r="E400" s="7" t="s">
        <v>2388</v>
      </c>
      <c r="F400" s="6" t="s">
        <v>332</v>
      </c>
      <c r="G400" s="7" t="s">
        <v>343</v>
      </c>
      <c r="H400" s="15">
        <v>43739</v>
      </c>
      <c r="I400" s="6" t="s">
        <v>344</v>
      </c>
      <c r="J400" s="6" t="s">
        <v>165</v>
      </c>
      <c r="K400" s="7" t="s">
        <v>336</v>
      </c>
      <c r="L400" s="6" t="s">
        <v>28</v>
      </c>
      <c r="M400" s="7" t="s">
        <v>29</v>
      </c>
      <c r="N400" s="6" t="s">
        <v>167</v>
      </c>
      <c r="O400" s="7">
        <v>2006</v>
      </c>
      <c r="P400" s="6" t="s">
        <v>2389</v>
      </c>
      <c r="Q400" s="6" t="s">
        <v>2390</v>
      </c>
      <c r="R400" s="7" t="s">
        <v>33</v>
      </c>
      <c r="S400" s="7" t="s">
        <v>34</v>
      </c>
      <c r="T400" s="7" t="s">
        <v>35</v>
      </c>
      <c r="V400" s="7" t="s">
        <v>37</v>
      </c>
      <c r="X400" s="7" t="str">
        <f t="shared" ca="1" si="78"/>
        <v xml:space="preserve">46 thn, 8 bln </v>
      </c>
      <c r="Y400" s="7" t="str">
        <f t="shared" si="79"/>
        <v>45 thn</v>
      </c>
      <c r="Z400" s="13">
        <v>60</v>
      </c>
      <c r="AA400" s="14">
        <f>DATE(YEAR(Q400)+Z400,MONTH(Q400)+1,1)</f>
        <v>48914</v>
      </c>
      <c r="AB400" s="6" t="s">
        <v>2391</v>
      </c>
      <c r="AC400" s="6" t="s">
        <v>340</v>
      </c>
      <c r="AJ400" s="4" t="s">
        <v>2320</v>
      </c>
    </row>
    <row r="401" spans="1:36" ht="12.9" customHeight="1" collapsed="1" x14ac:dyDescent="0.25">
      <c r="A401" s="4" t="s">
        <v>2392</v>
      </c>
      <c r="M401" s="7"/>
    </row>
    <row r="402" spans="1:36" ht="12.9" hidden="1" customHeight="1" outlineLevel="1" x14ac:dyDescent="0.3">
      <c r="C402" s="10" t="s">
        <v>2393</v>
      </c>
      <c r="D402" s="10" t="s">
        <v>41</v>
      </c>
      <c r="E402" s="7" t="s">
        <v>2394</v>
      </c>
      <c r="F402" s="10" t="s">
        <v>23</v>
      </c>
      <c r="G402" s="7" t="s">
        <v>24</v>
      </c>
      <c r="H402" s="14">
        <v>40087</v>
      </c>
      <c r="I402" s="10" t="s">
        <v>25</v>
      </c>
      <c r="J402" s="10" t="s">
        <v>95</v>
      </c>
      <c r="K402" s="8">
        <v>42957</v>
      </c>
      <c r="L402" s="10" t="s">
        <v>28</v>
      </c>
      <c r="M402" s="7" t="s">
        <v>29</v>
      </c>
      <c r="N402" s="10" t="s">
        <v>68</v>
      </c>
      <c r="O402" s="7" t="s">
        <v>119</v>
      </c>
      <c r="P402" s="10" t="s">
        <v>59</v>
      </c>
      <c r="Q402" s="7" t="s">
        <v>2395</v>
      </c>
      <c r="R402" s="7" t="s">
        <v>33</v>
      </c>
      <c r="S402" s="7" t="s">
        <v>34</v>
      </c>
      <c r="T402" s="7" t="s">
        <v>35</v>
      </c>
      <c r="U402" s="7" t="s">
        <v>2396</v>
      </c>
      <c r="V402" s="7" t="s">
        <v>37</v>
      </c>
      <c r="W402" s="7" t="s">
        <v>2397</v>
      </c>
      <c r="X402" s="7" t="str">
        <f t="shared" ref="X402:X411" ca="1" si="81">DATEDIF(Q402,NOW( ),"y") &amp; " thn, " &amp; DATEDIF(Q402,NOW( ),"ym") &amp; " bln "</f>
        <v xml:space="preserve">50 thn, 11 bln </v>
      </c>
      <c r="Y402" s="7" t="str">
        <f>DATEDIF(Q402,($Y$2),"y") &amp; " thn"</f>
        <v>50 thn</v>
      </c>
      <c r="Z402" s="13">
        <v>60</v>
      </c>
      <c r="AA402" s="14">
        <f>DATE(YEAR(Q402)+Z402,MONTH(Q402)+1,1)</f>
        <v>47362</v>
      </c>
      <c r="AB402" s="10" t="s">
        <v>2398</v>
      </c>
      <c r="AC402" s="7" t="s">
        <v>965</v>
      </c>
      <c r="AJ402" s="4" t="s">
        <v>2392</v>
      </c>
    </row>
    <row r="403" spans="1:36" ht="12.9" hidden="1" customHeight="1" outlineLevel="1" x14ac:dyDescent="0.3">
      <c r="C403" s="10" t="s">
        <v>2399</v>
      </c>
      <c r="D403" s="10" t="s">
        <v>41</v>
      </c>
      <c r="E403" s="7" t="s">
        <v>2400</v>
      </c>
      <c r="F403" s="10" t="s">
        <v>23</v>
      </c>
      <c r="G403" s="7" t="s">
        <v>24</v>
      </c>
      <c r="H403" s="15">
        <v>40452</v>
      </c>
      <c r="I403" s="10" t="s">
        <v>25</v>
      </c>
      <c r="J403" s="10" t="s">
        <v>2401</v>
      </c>
      <c r="K403" s="7" t="s">
        <v>129</v>
      </c>
      <c r="L403" s="10" t="s">
        <v>28</v>
      </c>
      <c r="M403" s="7" t="s">
        <v>29</v>
      </c>
      <c r="N403" s="10" t="s">
        <v>2402</v>
      </c>
      <c r="O403" s="7" t="s">
        <v>325</v>
      </c>
      <c r="P403" s="10" t="s">
        <v>2403</v>
      </c>
      <c r="Q403" s="7" t="s">
        <v>2404</v>
      </c>
      <c r="R403" s="7" t="s">
        <v>50</v>
      </c>
      <c r="S403" s="7" t="s">
        <v>34</v>
      </c>
      <c r="T403" s="7" t="s">
        <v>35</v>
      </c>
      <c r="U403" s="7" t="s">
        <v>2405</v>
      </c>
      <c r="V403" s="7" t="s">
        <v>37</v>
      </c>
      <c r="W403" s="7" t="s">
        <v>2406</v>
      </c>
      <c r="X403" s="7" t="str">
        <f t="shared" ca="1" si="81"/>
        <v xml:space="preserve">58 thn, 10 bln </v>
      </c>
      <c r="Y403" s="7" t="str">
        <f t="shared" ref="Y403:Y411" si="82">DATEDIF(Q403,($Y$2),"y") &amp; " thn"</f>
        <v>58 thn</v>
      </c>
      <c r="Z403" s="13">
        <v>60</v>
      </c>
      <c r="AA403" s="14">
        <f t="shared" ref="AA403:AA408" si="83">DATE(YEAR(Q403)+Z403,MONTH(Q403)+1,1)</f>
        <v>44470</v>
      </c>
      <c r="AB403" s="10" t="s">
        <v>2407</v>
      </c>
      <c r="AJ403" s="4" t="s">
        <v>2392</v>
      </c>
    </row>
    <row r="404" spans="1:36" ht="12.9" hidden="1" customHeight="1" outlineLevel="1" x14ac:dyDescent="0.3">
      <c r="C404" s="10" t="s">
        <v>2408</v>
      </c>
      <c r="D404" s="10" t="s">
        <v>41</v>
      </c>
      <c r="E404" s="7" t="s">
        <v>2409</v>
      </c>
      <c r="F404" s="10" t="s">
        <v>23</v>
      </c>
      <c r="G404" s="19" t="s">
        <v>24</v>
      </c>
      <c r="H404" s="20">
        <v>43556</v>
      </c>
      <c r="I404" s="10" t="s">
        <v>25</v>
      </c>
      <c r="J404" s="10" t="s">
        <v>155</v>
      </c>
      <c r="K404" s="7" t="s">
        <v>129</v>
      </c>
      <c r="L404" s="10" t="s">
        <v>28</v>
      </c>
      <c r="M404" s="7" t="s">
        <v>29</v>
      </c>
      <c r="N404" s="10" t="s">
        <v>57</v>
      </c>
      <c r="O404" s="7" t="s">
        <v>84</v>
      </c>
      <c r="P404" s="10" t="s">
        <v>1643</v>
      </c>
      <c r="Q404" s="7" t="s">
        <v>2410</v>
      </c>
      <c r="R404" s="7" t="s">
        <v>33</v>
      </c>
      <c r="S404" s="7" t="s">
        <v>34</v>
      </c>
      <c r="T404" s="7" t="s">
        <v>35</v>
      </c>
      <c r="U404" s="7" t="s">
        <v>2411</v>
      </c>
      <c r="V404" s="7" t="s">
        <v>37</v>
      </c>
      <c r="W404" s="7" t="s">
        <v>2412</v>
      </c>
      <c r="X404" s="7" t="str">
        <f t="shared" ca="1" si="81"/>
        <v xml:space="preserve">46 thn, 9 bln </v>
      </c>
      <c r="Y404" s="7" t="str">
        <f t="shared" si="82"/>
        <v>46 thn</v>
      </c>
      <c r="Z404" s="13">
        <v>60</v>
      </c>
      <c r="AA404" s="14">
        <f t="shared" si="83"/>
        <v>48884</v>
      </c>
      <c r="AB404" s="10" t="s">
        <v>2413</v>
      </c>
      <c r="AJ404" s="4" t="s">
        <v>2392</v>
      </c>
    </row>
    <row r="405" spans="1:36" ht="12.9" hidden="1" customHeight="1" outlineLevel="1" x14ac:dyDescent="0.3">
      <c r="C405" s="10" t="s">
        <v>2414</v>
      </c>
      <c r="D405" s="10" t="s">
        <v>41</v>
      </c>
      <c r="E405" s="7" t="s">
        <v>2415</v>
      </c>
      <c r="F405" s="10" t="s">
        <v>276</v>
      </c>
      <c r="G405" s="7" t="s">
        <v>43</v>
      </c>
      <c r="H405" s="11">
        <v>43009</v>
      </c>
      <c r="I405" s="10" t="s">
        <v>44</v>
      </c>
      <c r="J405" s="10" t="s">
        <v>2053</v>
      </c>
      <c r="K405" s="7" t="s">
        <v>515</v>
      </c>
      <c r="L405" s="10" t="s">
        <v>28</v>
      </c>
      <c r="M405" s="7" t="s">
        <v>29</v>
      </c>
      <c r="N405" s="10" t="s">
        <v>1134</v>
      </c>
      <c r="O405" s="7" t="s">
        <v>279</v>
      </c>
      <c r="P405" s="10" t="s">
        <v>2416</v>
      </c>
      <c r="Q405" s="7" t="s">
        <v>2417</v>
      </c>
      <c r="R405" s="7" t="s">
        <v>33</v>
      </c>
      <c r="U405" s="7" t="s">
        <v>2418</v>
      </c>
      <c r="V405" s="7" t="s">
        <v>37</v>
      </c>
      <c r="X405" s="7" t="str">
        <f t="shared" ca="1" si="81"/>
        <v xml:space="preserve">57 thn, 6 bln </v>
      </c>
      <c r="Y405" s="7" t="str">
        <f t="shared" si="82"/>
        <v>56 thn</v>
      </c>
      <c r="Z405" s="13">
        <v>60</v>
      </c>
      <c r="AA405" s="14">
        <f t="shared" si="83"/>
        <v>44927</v>
      </c>
      <c r="AJ405" s="4" t="s">
        <v>2392</v>
      </c>
    </row>
    <row r="406" spans="1:36" ht="12.9" hidden="1" customHeight="1" outlineLevel="1" x14ac:dyDescent="0.3">
      <c r="B406" s="5" t="s">
        <v>673</v>
      </c>
      <c r="C406" s="10" t="s">
        <v>2419</v>
      </c>
      <c r="E406" s="7" t="s">
        <v>2420</v>
      </c>
      <c r="F406" s="10" t="s">
        <v>78</v>
      </c>
      <c r="G406" s="7" t="s">
        <v>79</v>
      </c>
      <c r="H406" s="15">
        <v>43009</v>
      </c>
      <c r="I406" s="10" t="s">
        <v>80</v>
      </c>
      <c r="J406" s="10" t="s">
        <v>269</v>
      </c>
      <c r="K406" s="8">
        <v>41730</v>
      </c>
      <c r="L406" s="10" t="s">
        <v>28</v>
      </c>
      <c r="M406" s="7" t="s">
        <v>29</v>
      </c>
      <c r="N406" s="10" t="s">
        <v>2421</v>
      </c>
      <c r="O406" s="7" t="s">
        <v>676</v>
      </c>
      <c r="P406" s="10" t="s">
        <v>2422</v>
      </c>
      <c r="Q406" s="7" t="s">
        <v>2423</v>
      </c>
      <c r="R406" s="7" t="s">
        <v>50</v>
      </c>
      <c r="S406" s="7" t="s">
        <v>34</v>
      </c>
      <c r="U406" s="7" t="s">
        <v>2424</v>
      </c>
      <c r="V406" s="7" t="s">
        <v>37</v>
      </c>
      <c r="X406" s="7" t="str">
        <f t="shared" ca="1" si="81"/>
        <v xml:space="preserve">54 thn, 10 bln </v>
      </c>
      <c r="Y406" s="7" t="str">
        <f t="shared" si="82"/>
        <v>54 thn</v>
      </c>
      <c r="Z406" s="13">
        <v>60</v>
      </c>
      <c r="AA406" s="14">
        <f t="shared" si="83"/>
        <v>45931</v>
      </c>
      <c r="AJ406" s="4" t="s">
        <v>2392</v>
      </c>
    </row>
    <row r="407" spans="1:36" ht="12.9" hidden="1" customHeight="1" outlineLevel="1" x14ac:dyDescent="0.3">
      <c r="C407" s="10" t="s">
        <v>2425</v>
      </c>
      <c r="D407" s="10" t="s">
        <v>739</v>
      </c>
      <c r="E407" s="7" t="s">
        <v>2426</v>
      </c>
      <c r="F407" s="10" t="s">
        <v>276</v>
      </c>
      <c r="G407" s="7" t="s">
        <v>43</v>
      </c>
      <c r="H407" s="11">
        <v>43009</v>
      </c>
      <c r="I407" s="10" t="s">
        <v>44</v>
      </c>
      <c r="J407" s="10" t="s">
        <v>165</v>
      </c>
      <c r="K407" s="7" t="s">
        <v>515</v>
      </c>
      <c r="L407" s="10" t="s">
        <v>28</v>
      </c>
      <c r="M407" s="7" t="s">
        <v>29</v>
      </c>
      <c r="N407" s="10" t="s">
        <v>2075</v>
      </c>
      <c r="O407" s="7" t="s">
        <v>368</v>
      </c>
      <c r="P407" s="10" t="s">
        <v>2427</v>
      </c>
      <c r="Q407" s="7" t="s">
        <v>2428</v>
      </c>
      <c r="R407" s="7" t="s">
        <v>50</v>
      </c>
      <c r="U407" s="7" t="s">
        <v>2429</v>
      </c>
      <c r="V407" s="7" t="s">
        <v>37</v>
      </c>
      <c r="X407" s="7" t="str">
        <f t="shared" ca="1" si="81"/>
        <v xml:space="preserve">45 thn, 9 bln </v>
      </c>
      <c r="Y407" s="7" t="str">
        <f t="shared" si="82"/>
        <v>45 thn</v>
      </c>
      <c r="Z407" s="13">
        <v>60</v>
      </c>
      <c r="AA407" s="14">
        <f t="shared" si="83"/>
        <v>49249</v>
      </c>
      <c r="AJ407" s="4" t="s">
        <v>2392</v>
      </c>
    </row>
    <row r="408" spans="1:36" ht="12.9" hidden="1" customHeight="1" outlineLevel="1" x14ac:dyDescent="0.3">
      <c r="C408" s="10" t="s">
        <v>2430</v>
      </c>
      <c r="D408" s="10" t="s">
        <v>41</v>
      </c>
      <c r="E408" s="7" t="s">
        <v>2431</v>
      </c>
      <c r="F408" s="10" t="s">
        <v>78</v>
      </c>
      <c r="G408" s="7" t="s">
        <v>79</v>
      </c>
      <c r="H408" s="15">
        <v>43739</v>
      </c>
      <c r="I408" s="10" t="s">
        <v>80</v>
      </c>
      <c r="J408" s="10" t="s">
        <v>189</v>
      </c>
      <c r="K408" s="7" t="s">
        <v>515</v>
      </c>
      <c r="L408" s="10" t="s">
        <v>28</v>
      </c>
      <c r="M408" s="7" t="s">
        <v>29</v>
      </c>
      <c r="N408" s="10" t="s">
        <v>2432</v>
      </c>
      <c r="O408" s="7" t="s">
        <v>192</v>
      </c>
      <c r="P408" s="10" t="s">
        <v>2433</v>
      </c>
      <c r="Q408" s="7" t="s">
        <v>2434</v>
      </c>
      <c r="R408" s="7" t="s">
        <v>50</v>
      </c>
      <c r="U408" s="7" t="s">
        <v>2435</v>
      </c>
      <c r="V408" s="7" t="s">
        <v>37</v>
      </c>
      <c r="X408" s="7" t="str">
        <f t="shared" ca="1" si="81"/>
        <v xml:space="preserve">43 thn, 0 bln </v>
      </c>
      <c r="Y408" s="7" t="str">
        <f t="shared" si="82"/>
        <v>42 thn</v>
      </c>
      <c r="Z408" s="13">
        <v>60</v>
      </c>
      <c r="AA408" s="14">
        <f t="shared" si="83"/>
        <v>50253</v>
      </c>
      <c r="AJ408" s="4" t="s">
        <v>2392</v>
      </c>
    </row>
    <row r="409" spans="1:36" ht="12.9" hidden="1" customHeight="1" outlineLevel="1" x14ac:dyDescent="0.3">
      <c r="C409" s="10" t="s">
        <v>2436</v>
      </c>
      <c r="D409" s="10" t="s">
        <v>41</v>
      </c>
      <c r="E409" s="7" t="s">
        <v>2437</v>
      </c>
      <c r="F409" s="10" t="s">
        <v>276</v>
      </c>
      <c r="G409" s="19" t="s">
        <v>43</v>
      </c>
      <c r="H409" s="20">
        <v>43556</v>
      </c>
      <c r="I409" s="10" t="s">
        <v>277</v>
      </c>
      <c r="J409" s="10" t="s">
        <v>307</v>
      </c>
      <c r="K409" s="7" t="s">
        <v>522</v>
      </c>
      <c r="L409" s="10" t="s">
        <v>28</v>
      </c>
      <c r="M409" s="7" t="s">
        <v>29</v>
      </c>
      <c r="N409" s="10" t="s">
        <v>308</v>
      </c>
      <c r="O409" s="7" t="s">
        <v>168</v>
      </c>
      <c r="P409" s="10" t="s">
        <v>59</v>
      </c>
      <c r="Q409" s="7" t="s">
        <v>2438</v>
      </c>
      <c r="R409" s="7" t="s">
        <v>33</v>
      </c>
      <c r="V409" s="7" t="s">
        <v>37</v>
      </c>
      <c r="X409" s="7" t="str">
        <f t="shared" ca="1" si="81"/>
        <v xml:space="preserve">39 thn, 2 bln </v>
      </c>
      <c r="Y409" s="7" t="str">
        <f t="shared" si="82"/>
        <v>38 thn</v>
      </c>
      <c r="Z409" s="13">
        <v>60</v>
      </c>
      <c r="AA409" s="14">
        <f>DATE(YEAR(Q409)+Z409,MONTH(Q409)+1,1)</f>
        <v>51653</v>
      </c>
      <c r="AJ409" s="4" t="s">
        <v>2392</v>
      </c>
    </row>
    <row r="410" spans="1:36" ht="12.9" hidden="1" customHeight="1" outlineLevel="1" x14ac:dyDescent="0.3">
      <c r="B410" s="6"/>
      <c r="C410" s="6" t="s">
        <v>2439</v>
      </c>
      <c r="D410" s="6" t="s">
        <v>2440</v>
      </c>
      <c r="E410" s="7" t="s">
        <v>2441</v>
      </c>
      <c r="F410" s="6" t="s">
        <v>514</v>
      </c>
      <c r="G410" s="19" t="s">
        <v>333</v>
      </c>
      <c r="H410" s="20">
        <v>43556</v>
      </c>
      <c r="I410" s="6" t="s">
        <v>334</v>
      </c>
      <c r="J410" s="6" t="s">
        <v>360</v>
      </c>
      <c r="K410" s="7" t="s">
        <v>336</v>
      </c>
      <c r="L410" s="6" t="s">
        <v>28</v>
      </c>
      <c r="M410" s="7" t="s">
        <v>29</v>
      </c>
      <c r="N410" s="6" t="s">
        <v>2442</v>
      </c>
      <c r="O410" s="7" t="s">
        <v>119</v>
      </c>
      <c r="P410" s="6" t="s">
        <v>148</v>
      </c>
      <c r="Q410" s="6" t="s">
        <v>2443</v>
      </c>
      <c r="R410" s="7" t="s">
        <v>50</v>
      </c>
      <c r="S410" s="7" t="s">
        <v>34</v>
      </c>
      <c r="T410" s="7" t="s">
        <v>35</v>
      </c>
      <c r="V410" s="7" t="s">
        <v>37</v>
      </c>
      <c r="X410" s="7" t="str">
        <f t="shared" ca="1" si="81"/>
        <v xml:space="preserve">41 thn, 10 bln </v>
      </c>
      <c r="Y410" s="7" t="str">
        <f t="shared" si="82"/>
        <v>41 thn</v>
      </c>
      <c r="Z410" s="13">
        <v>60</v>
      </c>
      <c r="AA410" s="14">
        <f>DATE(YEAR(Q410)+Z410,MONTH(Q410)+1,1)</f>
        <v>50679</v>
      </c>
      <c r="AB410" s="6" t="s">
        <v>2444</v>
      </c>
      <c r="AC410" s="6"/>
      <c r="AJ410" s="4" t="s">
        <v>2392</v>
      </c>
    </row>
    <row r="411" spans="1:36" ht="12.9" hidden="1" customHeight="1" outlineLevel="1" x14ac:dyDescent="0.3">
      <c r="B411" s="6"/>
      <c r="C411" s="6" t="s">
        <v>2445</v>
      </c>
      <c r="D411" s="6" t="s">
        <v>2440</v>
      </c>
      <c r="E411" s="7" t="s">
        <v>2446</v>
      </c>
      <c r="F411" s="6" t="s">
        <v>514</v>
      </c>
      <c r="G411" s="19" t="s">
        <v>333</v>
      </c>
      <c r="H411" s="20">
        <v>43556</v>
      </c>
      <c r="I411" s="6" t="s">
        <v>334</v>
      </c>
      <c r="J411" s="6" t="s">
        <v>360</v>
      </c>
      <c r="K411" s="7" t="s">
        <v>336</v>
      </c>
      <c r="L411" s="6" t="s">
        <v>28</v>
      </c>
      <c r="M411" s="7" t="s">
        <v>29</v>
      </c>
      <c r="N411" s="6" t="s">
        <v>2447</v>
      </c>
      <c r="O411" s="7" t="s">
        <v>97</v>
      </c>
      <c r="P411" s="6" t="s">
        <v>98</v>
      </c>
      <c r="Q411" s="6" t="s">
        <v>2448</v>
      </c>
      <c r="R411" s="7" t="s">
        <v>50</v>
      </c>
      <c r="S411" s="7" t="s">
        <v>1218</v>
      </c>
      <c r="T411" s="7" t="s">
        <v>35</v>
      </c>
      <c r="V411" s="7" t="s">
        <v>37</v>
      </c>
      <c r="X411" s="7" t="str">
        <f t="shared" ca="1" si="81"/>
        <v xml:space="preserve">38 thn, 1 bln </v>
      </c>
      <c r="Y411" s="7" t="str">
        <f t="shared" si="82"/>
        <v>37 thn</v>
      </c>
      <c r="Z411" s="13">
        <v>60</v>
      </c>
      <c r="AA411" s="14">
        <f>DATE(YEAR(Q411)+Z411,MONTH(Q411)+1,1)</f>
        <v>52048</v>
      </c>
      <c r="AB411" s="6" t="s">
        <v>2449</v>
      </c>
      <c r="AC411" s="6" t="s">
        <v>340</v>
      </c>
      <c r="AJ411" s="4" t="s">
        <v>2392</v>
      </c>
    </row>
    <row r="412" spans="1:36" ht="12.9" customHeight="1" collapsed="1" x14ac:dyDescent="0.25">
      <c r="A412" s="4" t="s">
        <v>2450</v>
      </c>
      <c r="M412" s="7"/>
    </row>
    <row r="413" spans="1:36" ht="12.9" hidden="1" customHeight="1" outlineLevel="1" x14ac:dyDescent="0.3">
      <c r="C413" s="10" t="s">
        <v>2451</v>
      </c>
      <c r="D413" s="10" t="s">
        <v>41</v>
      </c>
      <c r="E413" s="7" t="s">
        <v>2452</v>
      </c>
      <c r="F413" s="10" t="s">
        <v>23</v>
      </c>
      <c r="G413" s="7" t="s">
        <v>24</v>
      </c>
      <c r="H413" s="15">
        <v>38991</v>
      </c>
      <c r="I413" s="10" t="s">
        <v>25</v>
      </c>
      <c r="J413" s="10" t="s">
        <v>95</v>
      </c>
      <c r="K413" s="8">
        <v>42104</v>
      </c>
      <c r="L413" s="10" t="s">
        <v>28</v>
      </c>
      <c r="M413" s="7" t="s">
        <v>29</v>
      </c>
      <c r="N413" s="10" t="s">
        <v>976</v>
      </c>
      <c r="O413" s="7" t="s">
        <v>884</v>
      </c>
      <c r="P413" s="10" t="s">
        <v>2453</v>
      </c>
      <c r="Q413" s="7" t="s">
        <v>2454</v>
      </c>
      <c r="R413" s="7" t="s">
        <v>33</v>
      </c>
      <c r="S413" s="7" t="s">
        <v>34</v>
      </c>
      <c r="T413" s="7" t="s">
        <v>35</v>
      </c>
      <c r="U413" s="7" t="s">
        <v>2455</v>
      </c>
      <c r="V413" s="7" t="s">
        <v>37</v>
      </c>
      <c r="W413" s="7" t="s">
        <v>2456</v>
      </c>
      <c r="X413" s="7" t="str">
        <f t="shared" ref="X413:X420" ca="1" si="84">DATEDIF(Q413,NOW( ),"y") &amp; " thn, " &amp; DATEDIF(Q413,NOW( ),"ym") &amp; " bln "</f>
        <v xml:space="preserve">50 thn, 11 bln </v>
      </c>
      <c r="Y413" s="7" t="str">
        <f t="shared" ref="Y413:Y420" si="85">DATEDIF(Q413,($Y$2),"y") &amp; " thn"</f>
        <v>50 thn</v>
      </c>
      <c r="Z413" s="13">
        <v>60</v>
      </c>
      <c r="AA413" s="14">
        <f>DATE(YEAR(Q413)+Z413,MONTH(Q413)+1,1)</f>
        <v>47362</v>
      </c>
      <c r="AB413" s="10" t="s">
        <v>2457</v>
      </c>
      <c r="AJ413" s="4" t="s">
        <v>2450</v>
      </c>
    </row>
    <row r="414" spans="1:36" ht="12.9" hidden="1" customHeight="1" outlineLevel="1" x14ac:dyDescent="0.3">
      <c r="C414" s="10" t="s">
        <v>2458</v>
      </c>
      <c r="D414" s="10" t="s">
        <v>41</v>
      </c>
      <c r="E414" s="7" t="s">
        <v>2459</v>
      </c>
      <c r="F414" s="10" t="s">
        <v>23</v>
      </c>
      <c r="G414" s="7" t="s">
        <v>24</v>
      </c>
      <c r="H414" s="15">
        <v>38626</v>
      </c>
      <c r="I414" s="10" t="s">
        <v>25</v>
      </c>
      <c r="J414" s="10" t="s">
        <v>301</v>
      </c>
      <c r="K414" s="7" t="s">
        <v>210</v>
      </c>
      <c r="L414" s="10" t="s">
        <v>28</v>
      </c>
      <c r="M414" s="7" t="s">
        <v>29</v>
      </c>
      <c r="N414" s="10" t="s">
        <v>2460</v>
      </c>
      <c r="O414" s="7" t="s">
        <v>108</v>
      </c>
      <c r="P414" s="10" t="s">
        <v>148</v>
      </c>
      <c r="Q414" s="7" t="s">
        <v>415</v>
      </c>
      <c r="R414" s="7" t="s">
        <v>33</v>
      </c>
      <c r="S414" s="7" t="s">
        <v>122</v>
      </c>
      <c r="T414" s="7" t="s">
        <v>35</v>
      </c>
      <c r="U414" s="7" t="s">
        <v>2461</v>
      </c>
      <c r="V414" s="7" t="s">
        <v>37</v>
      </c>
      <c r="W414" s="7" t="s">
        <v>2462</v>
      </c>
      <c r="X414" s="7" t="str">
        <f t="shared" ca="1" si="84"/>
        <v xml:space="preserve">60 thn, 0 bln </v>
      </c>
      <c r="Y414" s="7" t="str">
        <f t="shared" si="85"/>
        <v>59 thn</v>
      </c>
      <c r="Z414" s="13">
        <v>60</v>
      </c>
      <c r="AA414" s="14">
        <f t="shared" ref="AA414:AA420" si="86">DATE(YEAR(Q414)+Z414,MONTH(Q414)+1,1)</f>
        <v>44044</v>
      </c>
      <c r="AB414" s="10" t="s">
        <v>2463</v>
      </c>
      <c r="AJ414" s="4" t="s">
        <v>2450</v>
      </c>
    </row>
    <row r="415" spans="1:36" ht="12.9" hidden="1" customHeight="1" outlineLevel="1" x14ac:dyDescent="0.3">
      <c r="C415" s="10" t="s">
        <v>2464</v>
      </c>
      <c r="D415" s="10" t="s">
        <v>401</v>
      </c>
      <c r="E415" s="7" t="s">
        <v>2465</v>
      </c>
      <c r="F415" s="10" t="s">
        <v>23</v>
      </c>
      <c r="G415" s="7" t="s">
        <v>24</v>
      </c>
      <c r="H415" s="14">
        <v>40087</v>
      </c>
      <c r="I415" s="10" t="s">
        <v>25</v>
      </c>
      <c r="J415" s="10" t="s">
        <v>138</v>
      </c>
      <c r="K415" s="7" t="s">
        <v>129</v>
      </c>
      <c r="L415" s="10" t="s">
        <v>28</v>
      </c>
      <c r="M415" s="7" t="s">
        <v>404</v>
      </c>
      <c r="N415" s="10" t="s">
        <v>68</v>
      </c>
      <c r="O415" s="7" t="s">
        <v>676</v>
      </c>
      <c r="P415" s="10" t="s">
        <v>2466</v>
      </c>
      <c r="Q415" s="7" t="s">
        <v>2467</v>
      </c>
      <c r="R415" s="7" t="s">
        <v>33</v>
      </c>
      <c r="S415" s="7" t="s">
        <v>34</v>
      </c>
      <c r="T415" s="7" t="s">
        <v>35</v>
      </c>
      <c r="U415" s="7">
        <v>132053622</v>
      </c>
      <c r="V415" s="7" t="s">
        <v>37</v>
      </c>
      <c r="W415" s="7" t="s">
        <v>2468</v>
      </c>
      <c r="X415" s="7" t="str">
        <f t="shared" ca="1" si="84"/>
        <v xml:space="preserve">50 thn, 11 bln </v>
      </c>
      <c r="Y415" s="7" t="str">
        <f t="shared" si="85"/>
        <v>50 thn</v>
      </c>
      <c r="Z415" s="13">
        <v>60</v>
      </c>
      <c r="AA415" s="14">
        <f t="shared" si="86"/>
        <v>47362</v>
      </c>
      <c r="AB415" s="10" t="s">
        <v>2469</v>
      </c>
      <c r="AJ415" s="4" t="s">
        <v>2450</v>
      </c>
    </row>
    <row r="416" spans="1:36" ht="12.9" hidden="1" customHeight="1" outlineLevel="1" x14ac:dyDescent="0.3">
      <c r="C416" s="10" t="s">
        <v>2470</v>
      </c>
      <c r="D416" s="10" t="s">
        <v>41</v>
      </c>
      <c r="E416" s="7" t="s">
        <v>2471</v>
      </c>
      <c r="F416" s="10" t="s">
        <v>23</v>
      </c>
      <c r="G416" s="7" t="s">
        <v>24</v>
      </c>
      <c r="H416" s="15">
        <v>42826</v>
      </c>
      <c r="I416" s="10" t="s">
        <v>25</v>
      </c>
      <c r="J416" s="10" t="s">
        <v>263</v>
      </c>
      <c r="K416" s="7" t="s">
        <v>129</v>
      </c>
      <c r="L416" s="10" t="s">
        <v>28</v>
      </c>
      <c r="M416" s="7" t="s">
        <v>29</v>
      </c>
      <c r="N416" s="10" t="s">
        <v>264</v>
      </c>
      <c r="O416" s="7" t="s">
        <v>108</v>
      </c>
      <c r="P416" s="10" t="s">
        <v>59</v>
      </c>
      <c r="Q416" s="7" t="s">
        <v>2472</v>
      </c>
      <c r="R416" s="7" t="s">
        <v>33</v>
      </c>
      <c r="S416" s="7" t="s">
        <v>34</v>
      </c>
      <c r="T416" s="7" t="s">
        <v>35</v>
      </c>
      <c r="U416" s="7" t="s">
        <v>2473</v>
      </c>
      <c r="V416" s="7" t="s">
        <v>37</v>
      </c>
      <c r="W416" s="7" t="s">
        <v>2474</v>
      </c>
      <c r="X416" s="7" t="str">
        <f t="shared" ca="1" si="84"/>
        <v xml:space="preserve">39 thn, 6 bln </v>
      </c>
      <c r="Y416" s="7" t="str">
        <f t="shared" si="85"/>
        <v>38 thn</v>
      </c>
      <c r="Z416" s="13">
        <v>60</v>
      </c>
      <c r="AA416" s="14">
        <f t="shared" si="86"/>
        <v>51533</v>
      </c>
      <c r="AB416" s="10" t="s">
        <v>2475</v>
      </c>
      <c r="AJ416" s="4" t="s">
        <v>2450</v>
      </c>
    </row>
    <row r="417" spans="1:36" ht="12.9" hidden="1" customHeight="1" outlineLevel="1" x14ac:dyDescent="0.3">
      <c r="C417" s="10" t="s">
        <v>2476</v>
      </c>
      <c r="D417" s="10" t="s">
        <v>41</v>
      </c>
      <c r="E417" s="7" t="s">
        <v>2477</v>
      </c>
      <c r="F417" s="10" t="s">
        <v>78</v>
      </c>
      <c r="G417" s="7" t="s">
        <v>79</v>
      </c>
      <c r="H417" s="15">
        <v>43739</v>
      </c>
      <c r="I417" s="10" t="s">
        <v>80</v>
      </c>
      <c r="J417" s="10" t="s">
        <v>155</v>
      </c>
      <c r="K417" s="7" t="s">
        <v>82</v>
      </c>
      <c r="L417" s="10" t="s">
        <v>28</v>
      </c>
      <c r="M417" s="7" t="s">
        <v>29</v>
      </c>
      <c r="N417" s="10" t="s">
        <v>57</v>
      </c>
      <c r="O417" s="7" t="s">
        <v>192</v>
      </c>
      <c r="P417" s="10" t="s">
        <v>632</v>
      </c>
      <c r="Q417" s="7" t="s">
        <v>2478</v>
      </c>
      <c r="R417" s="7" t="s">
        <v>50</v>
      </c>
      <c r="U417" s="7" t="s">
        <v>2479</v>
      </c>
      <c r="V417" s="7" t="s">
        <v>37</v>
      </c>
      <c r="X417" s="7" t="str">
        <f t="shared" ca="1" si="84"/>
        <v xml:space="preserve">41 thn, 11 bln </v>
      </c>
      <c r="Y417" s="7" t="str">
        <f t="shared" si="85"/>
        <v>41 thn</v>
      </c>
      <c r="Z417" s="13">
        <v>60</v>
      </c>
      <c r="AA417" s="14">
        <f t="shared" si="86"/>
        <v>50649</v>
      </c>
      <c r="AJ417" s="4" t="s">
        <v>2450</v>
      </c>
    </row>
    <row r="418" spans="1:36" ht="12.9" hidden="1" customHeight="1" outlineLevel="1" x14ac:dyDescent="0.3">
      <c r="C418" s="10" t="s">
        <v>474</v>
      </c>
      <c r="D418" s="10" t="s">
        <v>739</v>
      </c>
      <c r="E418" s="7" t="s">
        <v>2480</v>
      </c>
      <c r="F418" s="10" t="s">
        <v>78</v>
      </c>
      <c r="G418" s="7" t="s">
        <v>79</v>
      </c>
      <c r="H418" s="15">
        <v>43739</v>
      </c>
      <c r="I418" s="10" t="s">
        <v>80</v>
      </c>
      <c r="J418" s="10" t="s">
        <v>165</v>
      </c>
      <c r="K418" s="7" t="s">
        <v>515</v>
      </c>
      <c r="L418" s="10" t="s">
        <v>28</v>
      </c>
      <c r="M418" s="7" t="s">
        <v>29</v>
      </c>
      <c r="N418" s="10" t="s">
        <v>2075</v>
      </c>
      <c r="O418" s="7" t="s">
        <v>393</v>
      </c>
      <c r="P418" s="10" t="s">
        <v>2481</v>
      </c>
      <c r="Q418" s="7" t="s">
        <v>2482</v>
      </c>
      <c r="R418" s="7" t="s">
        <v>50</v>
      </c>
      <c r="U418" s="7" t="s">
        <v>2483</v>
      </c>
      <c r="V418" s="7" t="s">
        <v>37</v>
      </c>
      <c r="X418" s="7" t="str">
        <f t="shared" ca="1" si="84"/>
        <v xml:space="preserve">49 thn, 7 bln </v>
      </c>
      <c r="Y418" s="7" t="str">
        <f t="shared" si="85"/>
        <v>48 thn</v>
      </c>
      <c r="Z418" s="13">
        <v>60</v>
      </c>
      <c r="AA418" s="14">
        <f t="shared" si="86"/>
        <v>47849</v>
      </c>
      <c r="AJ418" s="4" t="s">
        <v>2450</v>
      </c>
    </row>
    <row r="419" spans="1:36" ht="12.9" hidden="1" customHeight="1" outlineLevel="1" x14ac:dyDescent="0.3">
      <c r="C419" s="10" t="s">
        <v>2484</v>
      </c>
      <c r="D419" s="10" t="s">
        <v>145</v>
      </c>
      <c r="E419" s="7" t="s">
        <v>2485</v>
      </c>
      <c r="F419" s="10" t="s">
        <v>514</v>
      </c>
      <c r="G419" s="7" t="s">
        <v>333</v>
      </c>
      <c r="H419" s="11">
        <v>41365</v>
      </c>
      <c r="I419" s="10" t="s">
        <v>334</v>
      </c>
      <c r="J419" s="10" t="s">
        <v>269</v>
      </c>
      <c r="K419" s="7" t="s">
        <v>522</v>
      </c>
      <c r="L419" s="10" t="s">
        <v>28</v>
      </c>
      <c r="M419" s="7" t="s">
        <v>29</v>
      </c>
      <c r="N419" s="10" t="s">
        <v>83</v>
      </c>
      <c r="O419" s="7" t="s">
        <v>524</v>
      </c>
      <c r="P419" s="10" t="s">
        <v>2486</v>
      </c>
      <c r="Q419" s="7" t="s">
        <v>2487</v>
      </c>
      <c r="R419" s="7" t="s">
        <v>50</v>
      </c>
      <c r="V419" s="7" t="s">
        <v>37</v>
      </c>
      <c r="X419" s="7" t="str">
        <f t="shared" ca="1" si="84"/>
        <v xml:space="preserve">35 thn, 3 bln </v>
      </c>
      <c r="Y419" s="7" t="str">
        <f t="shared" si="85"/>
        <v>34 thn</v>
      </c>
      <c r="Z419" s="13">
        <v>60</v>
      </c>
      <c r="AA419" s="14">
        <f t="shared" si="86"/>
        <v>53083</v>
      </c>
      <c r="AJ419" s="4" t="s">
        <v>2450</v>
      </c>
    </row>
    <row r="420" spans="1:36" ht="12.9" hidden="1" customHeight="1" outlineLevel="1" x14ac:dyDescent="0.3">
      <c r="C420" s="10" t="s">
        <v>2488</v>
      </c>
      <c r="D420" s="10" t="s">
        <v>41</v>
      </c>
      <c r="E420" s="7" t="s">
        <v>2489</v>
      </c>
      <c r="F420" s="10" t="s">
        <v>2490</v>
      </c>
      <c r="G420" s="7" t="s">
        <v>43</v>
      </c>
      <c r="H420" s="11">
        <v>43739</v>
      </c>
      <c r="I420" s="10" t="s">
        <v>277</v>
      </c>
      <c r="J420" s="10" t="s">
        <v>2491</v>
      </c>
      <c r="K420" s="7" t="s">
        <v>1749</v>
      </c>
      <c r="L420" s="10" t="s">
        <v>28</v>
      </c>
      <c r="M420" s="7" t="s">
        <v>29</v>
      </c>
      <c r="N420" s="10" t="s">
        <v>308</v>
      </c>
      <c r="O420" s="7" t="s">
        <v>1010</v>
      </c>
      <c r="P420" s="10" t="s">
        <v>2492</v>
      </c>
      <c r="Q420" s="7" t="s">
        <v>2493</v>
      </c>
      <c r="R420" s="7" t="s">
        <v>50</v>
      </c>
      <c r="S420" s="7" t="s">
        <v>34</v>
      </c>
      <c r="T420" s="7" t="s">
        <v>311</v>
      </c>
      <c r="V420" s="7" t="s">
        <v>37</v>
      </c>
      <c r="X420" s="7" t="str">
        <f t="shared" ca="1" si="84"/>
        <v xml:space="preserve">32 thn, 9 bln </v>
      </c>
      <c r="Y420" s="7" t="str">
        <f t="shared" si="85"/>
        <v>32 thn</v>
      </c>
      <c r="Z420" s="13">
        <v>60</v>
      </c>
      <c r="AA420" s="14">
        <f t="shared" si="86"/>
        <v>53997</v>
      </c>
      <c r="AB420" s="10" t="s">
        <v>2494</v>
      </c>
      <c r="AC420" s="7" t="s">
        <v>2495</v>
      </c>
      <c r="AJ420" s="4" t="s">
        <v>2450</v>
      </c>
    </row>
    <row r="421" spans="1:36" ht="12.9" customHeight="1" collapsed="1" x14ac:dyDescent="0.25">
      <c r="A421" s="4" t="s">
        <v>2496</v>
      </c>
      <c r="M421" s="7"/>
    </row>
    <row r="422" spans="1:36" s="30" customFormat="1" ht="12.9" hidden="1" customHeight="1" outlineLevel="1" x14ac:dyDescent="0.3">
      <c r="A422" s="22"/>
      <c r="B422" s="23"/>
      <c r="C422" s="24"/>
      <c r="D422" s="24"/>
      <c r="E422" s="25"/>
      <c r="F422" s="24"/>
      <c r="G422" s="25"/>
      <c r="H422" s="26"/>
      <c r="I422" s="24"/>
      <c r="J422" s="24" t="s">
        <v>95</v>
      </c>
      <c r="K422" s="34"/>
      <c r="L422" s="24"/>
      <c r="M422" s="25"/>
      <c r="N422" s="24"/>
      <c r="O422" s="25"/>
      <c r="P422" s="24"/>
      <c r="Q422" s="25"/>
      <c r="R422" s="25"/>
      <c r="S422" s="25"/>
      <c r="T422" s="25"/>
      <c r="U422" s="25"/>
      <c r="V422" s="25"/>
      <c r="W422" s="25"/>
      <c r="X422" s="25"/>
      <c r="Y422" s="25"/>
      <c r="Z422" s="28"/>
      <c r="AA422" s="29"/>
      <c r="AB422" s="24"/>
      <c r="AC422" s="25"/>
      <c r="AJ422" s="4" t="s">
        <v>2496</v>
      </c>
    </row>
    <row r="423" spans="1:36" ht="12.9" hidden="1" customHeight="1" outlineLevel="1" x14ac:dyDescent="0.3">
      <c r="C423" s="10" t="s">
        <v>2497</v>
      </c>
      <c r="D423" s="10" t="s">
        <v>41</v>
      </c>
      <c r="E423" s="7" t="s">
        <v>2498</v>
      </c>
      <c r="F423" s="10" t="s">
        <v>514</v>
      </c>
      <c r="G423" s="7" t="s">
        <v>333</v>
      </c>
      <c r="H423" s="14">
        <v>41183</v>
      </c>
      <c r="I423" s="10" t="s">
        <v>334</v>
      </c>
      <c r="J423" s="10" t="s">
        <v>138</v>
      </c>
      <c r="K423" s="7" t="s">
        <v>774</v>
      </c>
      <c r="L423" s="10" t="s">
        <v>28</v>
      </c>
      <c r="M423" s="7" t="s">
        <v>29</v>
      </c>
      <c r="N423" s="10" t="s">
        <v>1642</v>
      </c>
      <c r="O423" s="7" t="s">
        <v>108</v>
      </c>
      <c r="P423" s="10" t="s">
        <v>460</v>
      </c>
      <c r="Q423" s="7" t="s">
        <v>2499</v>
      </c>
      <c r="R423" s="7" t="s">
        <v>33</v>
      </c>
      <c r="S423" s="7" t="s">
        <v>34</v>
      </c>
      <c r="T423" s="7" t="s">
        <v>311</v>
      </c>
      <c r="U423" s="7" t="s">
        <v>2500</v>
      </c>
      <c r="V423" s="7" t="s">
        <v>37</v>
      </c>
      <c r="X423" s="7" t="str">
        <f t="shared" ref="X423:X428" ca="1" si="87">DATEDIF(Q423,NOW( ),"y") &amp; " thn, " &amp; DATEDIF(Q423,NOW( ),"ym") &amp; " bln "</f>
        <v xml:space="preserve">46 thn, 5 bln </v>
      </c>
      <c r="Y423" s="7" t="str">
        <f t="shared" ref="Y423:Y428" si="88">DATEDIF(Q423,($Y$2),"y") &amp; " thn"</f>
        <v>45 thn</v>
      </c>
      <c r="Z423" s="13">
        <v>60</v>
      </c>
      <c r="AA423" s="14">
        <f t="shared" ref="AA423:AA428" si="89">DATE(YEAR(Q423)+Z423,MONTH(Q423)+1,1)</f>
        <v>48976</v>
      </c>
      <c r="AB423" s="10" t="s">
        <v>2501</v>
      </c>
      <c r="AC423" s="7" t="s">
        <v>2502</v>
      </c>
      <c r="AJ423" s="4" t="s">
        <v>2496</v>
      </c>
    </row>
    <row r="424" spans="1:36" ht="12.9" hidden="1" customHeight="1" outlineLevel="1" x14ac:dyDescent="0.3">
      <c r="C424" s="10" t="s">
        <v>2503</v>
      </c>
      <c r="D424" s="10" t="s">
        <v>41</v>
      </c>
      <c r="E424" s="7" t="s">
        <v>2504</v>
      </c>
      <c r="F424" s="10" t="s">
        <v>2490</v>
      </c>
      <c r="G424" s="7" t="s">
        <v>43</v>
      </c>
      <c r="H424" s="11">
        <v>43374</v>
      </c>
      <c r="I424" s="10" t="s">
        <v>277</v>
      </c>
      <c r="J424" s="10" t="s">
        <v>2505</v>
      </c>
      <c r="K424" s="7" t="s">
        <v>522</v>
      </c>
      <c r="L424" s="10" t="s">
        <v>28</v>
      </c>
      <c r="M424" s="7" t="s">
        <v>29</v>
      </c>
      <c r="N424" s="10" t="s">
        <v>2220</v>
      </c>
      <c r="O424" s="7" t="s">
        <v>318</v>
      </c>
      <c r="P424" s="10" t="s">
        <v>1285</v>
      </c>
      <c r="Q424" s="7" t="s">
        <v>2506</v>
      </c>
      <c r="R424" s="7" t="s">
        <v>33</v>
      </c>
      <c r="V424" s="7" t="s">
        <v>37</v>
      </c>
      <c r="X424" s="7" t="str">
        <f t="shared" ca="1" si="87"/>
        <v xml:space="preserve">37 thn, 3 bln </v>
      </c>
      <c r="Y424" s="7" t="str">
        <f t="shared" si="88"/>
        <v>36 thn</v>
      </c>
      <c r="Z424" s="13">
        <v>60</v>
      </c>
      <c r="AA424" s="14">
        <f t="shared" si="89"/>
        <v>52352</v>
      </c>
      <c r="AJ424" s="4" t="s">
        <v>2496</v>
      </c>
    </row>
    <row r="425" spans="1:36" ht="12.9" hidden="1" customHeight="1" outlineLevel="1" x14ac:dyDescent="0.3">
      <c r="C425" s="10" t="s">
        <v>2507</v>
      </c>
      <c r="D425" s="10" t="s">
        <v>41</v>
      </c>
      <c r="E425" s="7" t="s">
        <v>2508</v>
      </c>
      <c r="F425" s="10" t="s">
        <v>2490</v>
      </c>
      <c r="G425" s="7" t="s">
        <v>43</v>
      </c>
      <c r="H425" s="11">
        <v>43374</v>
      </c>
      <c r="I425" s="10" t="s">
        <v>277</v>
      </c>
      <c r="J425" s="10" t="s">
        <v>631</v>
      </c>
      <c r="K425" s="7" t="s">
        <v>522</v>
      </c>
      <c r="L425" s="10" t="s">
        <v>28</v>
      </c>
      <c r="M425" s="7" t="s">
        <v>29</v>
      </c>
      <c r="N425" s="10" t="s">
        <v>191</v>
      </c>
      <c r="O425" s="7" t="s">
        <v>524</v>
      </c>
      <c r="P425" s="10" t="s">
        <v>2509</v>
      </c>
      <c r="Q425" s="7" t="s">
        <v>2510</v>
      </c>
      <c r="R425" s="7" t="s">
        <v>33</v>
      </c>
      <c r="V425" s="7" t="s">
        <v>37</v>
      </c>
      <c r="X425" s="7" t="str">
        <f t="shared" ca="1" si="87"/>
        <v xml:space="preserve">33 thn, 10 bln </v>
      </c>
      <c r="Y425" s="7" t="str">
        <f t="shared" si="88"/>
        <v>33 thn</v>
      </c>
      <c r="Z425" s="13">
        <v>60</v>
      </c>
      <c r="AA425" s="14">
        <f t="shared" si="89"/>
        <v>53601</v>
      </c>
      <c r="AJ425" s="4" t="s">
        <v>2496</v>
      </c>
    </row>
    <row r="426" spans="1:36" ht="12.9" hidden="1" customHeight="1" outlineLevel="1" x14ac:dyDescent="0.3">
      <c r="C426" s="10" t="s">
        <v>2511</v>
      </c>
      <c r="D426" s="10" t="s">
        <v>76</v>
      </c>
      <c r="E426" s="7" t="s">
        <v>2512</v>
      </c>
      <c r="F426" s="10" t="s">
        <v>2490</v>
      </c>
      <c r="G426" s="7" t="s">
        <v>43</v>
      </c>
      <c r="H426" s="14">
        <v>43191</v>
      </c>
      <c r="I426" s="10" t="s">
        <v>44</v>
      </c>
      <c r="J426" s="10" t="s">
        <v>269</v>
      </c>
      <c r="K426" s="7" t="s">
        <v>993</v>
      </c>
      <c r="L426" s="10" t="s">
        <v>28</v>
      </c>
      <c r="M426" s="7" t="s">
        <v>29</v>
      </c>
      <c r="N426" s="10" t="s">
        <v>83</v>
      </c>
      <c r="O426" s="7" t="s">
        <v>84</v>
      </c>
      <c r="P426" s="10" t="s">
        <v>2513</v>
      </c>
      <c r="Q426" s="7" t="s">
        <v>2514</v>
      </c>
      <c r="R426" s="7" t="s">
        <v>33</v>
      </c>
      <c r="S426" s="7" t="s">
        <v>34</v>
      </c>
      <c r="T426" s="7" t="s">
        <v>35</v>
      </c>
      <c r="U426" s="7" t="s">
        <v>2515</v>
      </c>
      <c r="V426" s="7" t="s">
        <v>37</v>
      </c>
      <c r="X426" s="7" t="str">
        <f t="shared" ca="1" si="87"/>
        <v xml:space="preserve">49 thn, 3 bln </v>
      </c>
      <c r="Y426" s="7" t="str">
        <f t="shared" si="88"/>
        <v>48 thn</v>
      </c>
      <c r="Z426" s="13">
        <v>60</v>
      </c>
      <c r="AA426" s="14">
        <f t="shared" si="89"/>
        <v>47969</v>
      </c>
      <c r="AB426" s="10" t="s">
        <v>2516</v>
      </c>
      <c r="AJ426" s="4" t="s">
        <v>2496</v>
      </c>
    </row>
    <row r="427" spans="1:36" ht="12.9" hidden="1" customHeight="1" outlineLevel="1" x14ac:dyDescent="0.3">
      <c r="C427" s="10" t="s">
        <v>2517</v>
      </c>
      <c r="D427" s="10" t="s">
        <v>41</v>
      </c>
      <c r="E427" s="7" t="s">
        <v>2518</v>
      </c>
      <c r="F427" s="10" t="s">
        <v>2490</v>
      </c>
      <c r="G427" s="7" t="s">
        <v>43</v>
      </c>
      <c r="H427" s="14">
        <v>43191</v>
      </c>
      <c r="I427" s="10" t="s">
        <v>44</v>
      </c>
      <c r="J427" s="10" t="s">
        <v>307</v>
      </c>
      <c r="K427" s="7" t="s">
        <v>999</v>
      </c>
      <c r="L427" s="10" t="s">
        <v>28</v>
      </c>
      <c r="M427" s="7" t="s">
        <v>29</v>
      </c>
      <c r="N427" s="10" t="s">
        <v>308</v>
      </c>
      <c r="O427" s="7" t="s">
        <v>325</v>
      </c>
      <c r="P427" s="10" t="s">
        <v>2519</v>
      </c>
      <c r="Q427" s="7" t="s">
        <v>2520</v>
      </c>
      <c r="R427" s="7" t="s">
        <v>50</v>
      </c>
      <c r="S427" s="7" t="s">
        <v>34</v>
      </c>
      <c r="T427" s="7" t="s">
        <v>311</v>
      </c>
      <c r="V427" s="7" t="s">
        <v>37</v>
      </c>
      <c r="X427" s="7" t="str">
        <f t="shared" ca="1" si="87"/>
        <v xml:space="preserve">34 thn, 7 bln </v>
      </c>
      <c r="Y427" s="7" t="str">
        <f t="shared" si="88"/>
        <v>33 thn</v>
      </c>
      <c r="Z427" s="13">
        <v>60</v>
      </c>
      <c r="AA427" s="14">
        <f t="shared" si="89"/>
        <v>53328</v>
      </c>
      <c r="AB427" s="10" t="s">
        <v>329</v>
      </c>
      <c r="AC427" s="7" t="s">
        <v>329</v>
      </c>
      <c r="AJ427" s="4" t="s">
        <v>2496</v>
      </c>
    </row>
    <row r="428" spans="1:36" ht="12.9" hidden="1" customHeight="1" outlineLevel="1" x14ac:dyDescent="0.3">
      <c r="C428" s="10" t="s">
        <v>2521</v>
      </c>
      <c r="D428" s="10" t="s">
        <v>41</v>
      </c>
      <c r="E428" s="7" t="s">
        <v>2522</v>
      </c>
      <c r="F428" s="10" t="s">
        <v>514</v>
      </c>
      <c r="G428" s="7" t="s">
        <v>333</v>
      </c>
      <c r="H428" s="11">
        <v>43191</v>
      </c>
      <c r="I428" s="10" t="s">
        <v>334</v>
      </c>
      <c r="J428" s="10" t="s">
        <v>155</v>
      </c>
      <c r="K428" s="7" t="s">
        <v>515</v>
      </c>
      <c r="L428" s="10" t="s">
        <v>28</v>
      </c>
      <c r="M428" s="7" t="s">
        <v>29</v>
      </c>
      <c r="N428" s="10" t="s">
        <v>57</v>
      </c>
      <c r="O428" s="7">
        <v>2016</v>
      </c>
      <c r="P428" s="10" t="s">
        <v>2523</v>
      </c>
      <c r="Q428" s="7" t="s">
        <v>2524</v>
      </c>
      <c r="R428" s="7" t="s">
        <v>33</v>
      </c>
      <c r="U428" s="7" t="s">
        <v>2525</v>
      </c>
      <c r="V428" s="7" t="s">
        <v>37</v>
      </c>
      <c r="X428" s="7" t="str">
        <f t="shared" ca="1" si="87"/>
        <v xml:space="preserve">50 thn, 10 bln </v>
      </c>
      <c r="Y428" s="7" t="str">
        <f t="shared" si="88"/>
        <v>50 thn</v>
      </c>
      <c r="Z428" s="13">
        <v>60</v>
      </c>
      <c r="AA428" s="14">
        <f t="shared" si="89"/>
        <v>47392</v>
      </c>
      <c r="AJ428" s="4" t="s">
        <v>2496</v>
      </c>
    </row>
    <row r="429" spans="1:36" ht="12.9" customHeight="1" collapsed="1" x14ac:dyDescent="0.25">
      <c r="A429" s="4" t="s">
        <v>2526</v>
      </c>
      <c r="M429" s="7"/>
    </row>
    <row r="430" spans="1:36" ht="12.9" hidden="1" customHeight="1" outlineLevel="1" x14ac:dyDescent="0.3">
      <c r="C430" s="10" t="s">
        <v>2527</v>
      </c>
      <c r="D430" s="10" t="s">
        <v>41</v>
      </c>
      <c r="E430" s="7" t="s">
        <v>2528</v>
      </c>
      <c r="F430" s="10" t="s">
        <v>23</v>
      </c>
      <c r="G430" s="7" t="s">
        <v>24</v>
      </c>
      <c r="H430" s="11">
        <v>40817</v>
      </c>
      <c r="I430" s="10" t="s">
        <v>25</v>
      </c>
      <c r="J430" s="10" t="s">
        <v>95</v>
      </c>
      <c r="K430" s="12" t="s">
        <v>27</v>
      </c>
      <c r="L430" s="10" t="s">
        <v>28</v>
      </c>
      <c r="M430" s="7" t="s">
        <v>29</v>
      </c>
      <c r="N430" s="10" t="s">
        <v>118</v>
      </c>
      <c r="O430" s="7" t="s">
        <v>368</v>
      </c>
      <c r="P430" s="10" t="s">
        <v>270</v>
      </c>
      <c r="Q430" s="7" t="s">
        <v>2529</v>
      </c>
      <c r="R430" s="7" t="s">
        <v>33</v>
      </c>
      <c r="S430" s="7" t="s">
        <v>34</v>
      </c>
      <c r="T430" s="7" t="s">
        <v>35</v>
      </c>
      <c r="U430" s="7" t="s">
        <v>2530</v>
      </c>
      <c r="V430" s="7" t="s">
        <v>37</v>
      </c>
      <c r="W430" s="7" t="s">
        <v>2531</v>
      </c>
      <c r="X430" s="7" t="str">
        <f t="shared" ref="X430:X438" ca="1" si="90">DATEDIF(Q430,NOW( ),"y") &amp; " thn, " &amp; DATEDIF(Q430,NOW( ),"ym") &amp; " bln "</f>
        <v xml:space="preserve">43 thn, 10 bln </v>
      </c>
      <c r="Y430" s="7" t="str">
        <f t="shared" ref="Y430:Y438" si="91">DATEDIF(Q430,($Y$2),"y") &amp; " thn"</f>
        <v>43 thn</v>
      </c>
      <c r="Z430" s="13">
        <v>60</v>
      </c>
      <c r="AA430" s="14">
        <f t="shared" ref="AA430:AA438" si="92">DATE(YEAR(Q430)+Z430,MONTH(Q430)+1,1)</f>
        <v>49949</v>
      </c>
      <c r="AB430" s="10" t="s">
        <v>2532</v>
      </c>
      <c r="AJ430" s="4" t="s">
        <v>2526</v>
      </c>
    </row>
    <row r="431" spans="1:36" ht="12.9" hidden="1" customHeight="1" outlineLevel="1" x14ac:dyDescent="0.3">
      <c r="C431" s="10" t="s">
        <v>2533</v>
      </c>
      <c r="D431" s="10" t="s">
        <v>41</v>
      </c>
      <c r="E431" s="7" t="s">
        <v>2534</v>
      </c>
      <c r="F431" s="10" t="s">
        <v>23</v>
      </c>
      <c r="G431" s="7" t="s">
        <v>24</v>
      </c>
      <c r="H431" s="14">
        <v>43191</v>
      </c>
      <c r="I431" s="10" t="s">
        <v>25</v>
      </c>
      <c r="J431" s="10" t="s">
        <v>165</v>
      </c>
      <c r="K431" s="7" t="s">
        <v>129</v>
      </c>
      <c r="L431" s="10" t="s">
        <v>28</v>
      </c>
      <c r="M431" s="7" t="s">
        <v>29</v>
      </c>
      <c r="N431" s="10" t="s">
        <v>167</v>
      </c>
      <c r="O431" s="7" t="s">
        <v>119</v>
      </c>
      <c r="P431" s="10" t="s">
        <v>2535</v>
      </c>
      <c r="Q431" s="7" t="s">
        <v>2536</v>
      </c>
      <c r="R431" s="7" t="s">
        <v>50</v>
      </c>
      <c r="S431" s="7" t="s">
        <v>34</v>
      </c>
      <c r="T431" s="7" t="s">
        <v>35</v>
      </c>
      <c r="U431" s="7" t="s">
        <v>2537</v>
      </c>
      <c r="V431" s="7" t="s">
        <v>37</v>
      </c>
      <c r="W431" s="7" t="s">
        <v>2538</v>
      </c>
      <c r="X431" s="7" t="str">
        <f t="shared" ca="1" si="90"/>
        <v xml:space="preserve">41 thn, 11 bln </v>
      </c>
      <c r="Y431" s="7" t="str">
        <f t="shared" si="91"/>
        <v>41 thn</v>
      </c>
      <c r="Z431" s="13">
        <v>60</v>
      </c>
      <c r="AA431" s="14">
        <f t="shared" si="92"/>
        <v>50649</v>
      </c>
      <c r="AB431" s="10" t="s">
        <v>2539</v>
      </c>
      <c r="AJ431" s="4" t="s">
        <v>2526</v>
      </c>
    </row>
    <row r="432" spans="1:36" ht="12.9" hidden="1" customHeight="1" outlineLevel="1" x14ac:dyDescent="0.3">
      <c r="C432" s="10" t="s">
        <v>2540</v>
      </c>
      <c r="D432" s="10" t="s">
        <v>145</v>
      </c>
      <c r="E432" s="7" t="s">
        <v>2541</v>
      </c>
      <c r="F432" s="10" t="s">
        <v>78</v>
      </c>
      <c r="G432" s="7" t="s">
        <v>79</v>
      </c>
      <c r="H432" s="14">
        <v>43191</v>
      </c>
      <c r="I432" s="10" t="s">
        <v>80</v>
      </c>
      <c r="J432" s="10" t="s">
        <v>269</v>
      </c>
      <c r="K432" s="7" t="s">
        <v>515</v>
      </c>
      <c r="L432" s="10" t="s">
        <v>28</v>
      </c>
      <c r="M432" s="7" t="s">
        <v>29</v>
      </c>
      <c r="N432" s="10" t="s">
        <v>1703</v>
      </c>
      <c r="O432" s="7" t="s">
        <v>108</v>
      </c>
      <c r="P432" s="10" t="s">
        <v>840</v>
      </c>
      <c r="Q432" s="7" t="s">
        <v>2542</v>
      </c>
      <c r="R432" s="7" t="s">
        <v>33</v>
      </c>
      <c r="U432" s="7" t="s">
        <v>2543</v>
      </c>
      <c r="V432" s="7" t="s">
        <v>37</v>
      </c>
      <c r="X432" s="7" t="str">
        <f t="shared" ca="1" si="90"/>
        <v xml:space="preserve">50 thn, 4 bln </v>
      </c>
      <c r="Y432" s="7" t="str">
        <f t="shared" si="91"/>
        <v>49 thn</v>
      </c>
      <c r="Z432" s="13">
        <v>60</v>
      </c>
      <c r="AA432" s="14">
        <f t="shared" si="92"/>
        <v>47574</v>
      </c>
      <c r="AJ432" s="4" t="s">
        <v>2526</v>
      </c>
    </row>
    <row r="433" spans="1:36" ht="12.9" hidden="1" customHeight="1" outlineLevel="1" x14ac:dyDescent="0.3">
      <c r="C433" s="10" t="s">
        <v>2544</v>
      </c>
      <c r="D433" s="10" t="s">
        <v>41</v>
      </c>
      <c r="E433" s="7" t="s">
        <v>2545</v>
      </c>
      <c r="F433" s="10" t="s">
        <v>2490</v>
      </c>
      <c r="G433" s="7" t="s">
        <v>43</v>
      </c>
      <c r="H433" s="14">
        <v>43191</v>
      </c>
      <c r="I433" s="10" t="s">
        <v>44</v>
      </c>
      <c r="J433" s="10" t="s">
        <v>1408</v>
      </c>
      <c r="K433" s="7" t="s">
        <v>999</v>
      </c>
      <c r="L433" s="10" t="s">
        <v>28</v>
      </c>
      <c r="M433" s="7" t="s">
        <v>29</v>
      </c>
      <c r="N433" s="10" t="s">
        <v>1409</v>
      </c>
      <c r="O433" s="7" t="s">
        <v>325</v>
      </c>
      <c r="P433" s="10" t="s">
        <v>2546</v>
      </c>
      <c r="Q433" s="7" t="s">
        <v>2547</v>
      </c>
      <c r="R433" s="7" t="s">
        <v>50</v>
      </c>
      <c r="S433" s="7" t="s">
        <v>34</v>
      </c>
      <c r="T433" s="7" t="s">
        <v>311</v>
      </c>
      <c r="V433" s="7" t="s">
        <v>37</v>
      </c>
      <c r="X433" s="7" t="str">
        <f t="shared" ca="1" si="90"/>
        <v xml:space="preserve">34 thn, 11 bln </v>
      </c>
      <c r="Y433" s="7" t="str">
        <f t="shared" si="91"/>
        <v>34 thn</v>
      </c>
      <c r="Z433" s="13">
        <v>60</v>
      </c>
      <c r="AA433" s="14">
        <f t="shared" si="92"/>
        <v>53206</v>
      </c>
      <c r="AB433" s="10" t="s">
        <v>2548</v>
      </c>
      <c r="AC433" s="7" t="s">
        <v>2549</v>
      </c>
      <c r="AJ433" s="4" t="s">
        <v>2526</v>
      </c>
    </row>
    <row r="434" spans="1:36" ht="12.9" hidden="1" customHeight="1" outlineLevel="1" x14ac:dyDescent="0.3">
      <c r="C434" s="10" t="s">
        <v>2550</v>
      </c>
      <c r="D434" s="10" t="s">
        <v>41</v>
      </c>
      <c r="E434" s="7" t="s">
        <v>2551</v>
      </c>
      <c r="F434" s="10" t="s">
        <v>2490</v>
      </c>
      <c r="G434" s="7" t="s">
        <v>43</v>
      </c>
      <c r="H434" s="14">
        <v>43191</v>
      </c>
      <c r="I434" s="10" t="s">
        <v>44</v>
      </c>
      <c r="J434" s="10" t="s">
        <v>293</v>
      </c>
      <c r="K434" s="7" t="s">
        <v>522</v>
      </c>
      <c r="L434" s="10" t="s">
        <v>28</v>
      </c>
      <c r="M434" s="7" t="s">
        <v>29</v>
      </c>
      <c r="N434" s="10" t="s">
        <v>46</v>
      </c>
      <c r="O434" s="7" t="s">
        <v>108</v>
      </c>
      <c r="P434" s="10" t="s">
        <v>1341</v>
      </c>
      <c r="Q434" s="8">
        <v>29298</v>
      </c>
      <c r="R434" s="7" t="s">
        <v>50</v>
      </c>
      <c r="T434" s="7" t="s">
        <v>35</v>
      </c>
      <c r="V434" s="7" t="s">
        <v>37</v>
      </c>
      <c r="X434" s="7" t="str">
        <f t="shared" ca="1" si="90"/>
        <v xml:space="preserve">40 thn, 4 bln </v>
      </c>
      <c r="Y434" s="7" t="str">
        <f t="shared" si="91"/>
        <v>39 thn</v>
      </c>
      <c r="Z434" s="13">
        <v>60</v>
      </c>
      <c r="AA434" s="14">
        <f t="shared" si="92"/>
        <v>51227</v>
      </c>
      <c r="AJ434" s="4" t="s">
        <v>2526</v>
      </c>
    </row>
    <row r="435" spans="1:36" ht="12.9" hidden="1" customHeight="1" outlineLevel="1" x14ac:dyDescent="0.3">
      <c r="C435" s="10" t="s">
        <v>2552</v>
      </c>
      <c r="D435" s="10" t="s">
        <v>41</v>
      </c>
      <c r="E435" s="7" t="s">
        <v>2553</v>
      </c>
      <c r="F435" s="10" t="s">
        <v>2490</v>
      </c>
      <c r="G435" s="7" t="s">
        <v>43</v>
      </c>
      <c r="H435" s="14">
        <v>43191</v>
      </c>
      <c r="I435" s="10" t="s">
        <v>44</v>
      </c>
      <c r="J435" s="10" t="s">
        <v>636</v>
      </c>
      <c r="K435" s="7" t="s">
        <v>522</v>
      </c>
      <c r="L435" s="10" t="s">
        <v>28</v>
      </c>
      <c r="M435" s="7" t="s">
        <v>29</v>
      </c>
      <c r="N435" s="10" t="s">
        <v>255</v>
      </c>
      <c r="O435" s="7" t="s">
        <v>524</v>
      </c>
      <c r="P435" s="10" t="s">
        <v>2554</v>
      </c>
      <c r="Q435" s="7" t="s">
        <v>2555</v>
      </c>
      <c r="R435" s="7" t="s">
        <v>50</v>
      </c>
      <c r="V435" s="7" t="s">
        <v>37</v>
      </c>
      <c r="X435" s="7" t="str">
        <f t="shared" ca="1" si="90"/>
        <v xml:space="preserve">34 thn, 2 bln </v>
      </c>
      <c r="Y435" s="7" t="str">
        <f t="shared" si="91"/>
        <v>33 thn</v>
      </c>
      <c r="Z435" s="13">
        <v>60</v>
      </c>
      <c r="AA435" s="14">
        <f t="shared" si="92"/>
        <v>53479</v>
      </c>
      <c r="AJ435" s="4" t="s">
        <v>2526</v>
      </c>
    </row>
    <row r="436" spans="1:36" ht="12.9" hidden="1" customHeight="1" outlineLevel="1" x14ac:dyDescent="0.3">
      <c r="C436" s="10" t="s">
        <v>2556</v>
      </c>
      <c r="D436" s="10" t="s">
        <v>720</v>
      </c>
      <c r="E436" s="7" t="s">
        <v>2557</v>
      </c>
      <c r="F436" s="10" t="s">
        <v>2490</v>
      </c>
      <c r="G436" s="7" t="s">
        <v>43</v>
      </c>
      <c r="H436" s="14">
        <v>43191</v>
      </c>
      <c r="I436" s="10" t="s">
        <v>44</v>
      </c>
      <c r="J436" s="10" t="s">
        <v>1358</v>
      </c>
      <c r="K436" s="8">
        <v>42278</v>
      </c>
      <c r="L436" s="10" t="s">
        <v>28</v>
      </c>
      <c r="M436" s="7" t="s">
        <v>29</v>
      </c>
      <c r="N436" s="10" t="s">
        <v>2558</v>
      </c>
      <c r="O436" s="7" t="s">
        <v>168</v>
      </c>
      <c r="P436" s="10" t="s">
        <v>431</v>
      </c>
      <c r="Q436" s="7" t="s">
        <v>2559</v>
      </c>
      <c r="R436" s="7" t="s">
        <v>33</v>
      </c>
      <c r="S436" s="7" t="s">
        <v>34</v>
      </c>
      <c r="T436" s="7" t="s">
        <v>311</v>
      </c>
      <c r="V436" s="7" t="s">
        <v>37</v>
      </c>
      <c r="X436" s="7" t="str">
        <f t="shared" ca="1" si="90"/>
        <v xml:space="preserve">39 thn, 9 bln </v>
      </c>
      <c r="Y436" s="7" t="str">
        <f t="shared" si="91"/>
        <v>39 thn</v>
      </c>
      <c r="Z436" s="13">
        <v>60</v>
      </c>
      <c r="AA436" s="14">
        <f t="shared" si="92"/>
        <v>51441</v>
      </c>
      <c r="AB436" s="10" t="s">
        <v>2560</v>
      </c>
      <c r="AC436" s="7" t="s">
        <v>2561</v>
      </c>
      <c r="AJ436" s="4" t="s">
        <v>2526</v>
      </c>
    </row>
    <row r="437" spans="1:36" ht="12.9" hidden="1" customHeight="1" outlineLevel="1" x14ac:dyDescent="0.3">
      <c r="C437" s="10" t="s">
        <v>2562</v>
      </c>
      <c r="D437" s="10" t="s">
        <v>41</v>
      </c>
      <c r="E437" s="7" t="s">
        <v>2563</v>
      </c>
      <c r="F437" s="10" t="s">
        <v>514</v>
      </c>
      <c r="G437" s="7" t="s">
        <v>333</v>
      </c>
      <c r="H437" s="8">
        <v>43191</v>
      </c>
      <c r="I437" s="10" t="s">
        <v>334</v>
      </c>
      <c r="J437" s="10" t="s">
        <v>1008</v>
      </c>
      <c r="K437" s="7" t="s">
        <v>1749</v>
      </c>
      <c r="L437" s="10" t="s">
        <v>28</v>
      </c>
      <c r="M437" s="7" t="s">
        <v>29</v>
      </c>
      <c r="N437" s="10" t="s">
        <v>1122</v>
      </c>
      <c r="O437" s="7" t="s">
        <v>325</v>
      </c>
      <c r="P437" s="10" t="s">
        <v>2564</v>
      </c>
      <c r="Q437" s="7" t="s">
        <v>1650</v>
      </c>
      <c r="R437" s="7" t="s">
        <v>33</v>
      </c>
      <c r="S437" s="7" t="s">
        <v>34</v>
      </c>
      <c r="T437" s="7" t="s">
        <v>35</v>
      </c>
      <c r="V437" s="7" t="s">
        <v>37</v>
      </c>
      <c r="X437" s="7" t="str">
        <f t="shared" ca="1" si="90"/>
        <v xml:space="preserve">34 thn, 4 bln </v>
      </c>
      <c r="Y437" s="7" t="str">
        <f t="shared" si="91"/>
        <v>33 thn</v>
      </c>
      <c r="Z437" s="13">
        <v>60</v>
      </c>
      <c r="AA437" s="14">
        <f t="shared" si="92"/>
        <v>53418</v>
      </c>
      <c r="AB437" s="10" t="s">
        <v>2565</v>
      </c>
      <c r="AC437" s="7" t="s">
        <v>2566</v>
      </c>
      <c r="AJ437" s="4" t="s">
        <v>2526</v>
      </c>
    </row>
    <row r="438" spans="1:36" ht="12.9" hidden="1" customHeight="1" outlineLevel="1" x14ac:dyDescent="0.3">
      <c r="C438" s="10" t="s">
        <v>2567</v>
      </c>
      <c r="D438" s="10" t="s">
        <v>41</v>
      </c>
      <c r="E438" s="7" t="s">
        <v>2568</v>
      </c>
      <c r="F438" s="10" t="s">
        <v>276</v>
      </c>
      <c r="G438" s="19" t="s">
        <v>43</v>
      </c>
      <c r="H438" s="20">
        <v>43556</v>
      </c>
      <c r="I438" s="10" t="s">
        <v>277</v>
      </c>
      <c r="J438" s="10" t="s">
        <v>2491</v>
      </c>
      <c r="K438" s="7" t="s">
        <v>1749</v>
      </c>
      <c r="L438" s="10" t="s">
        <v>28</v>
      </c>
      <c r="M438" s="7" t="s">
        <v>29</v>
      </c>
      <c r="N438" s="10" t="s">
        <v>308</v>
      </c>
      <c r="O438" s="7" t="s">
        <v>1010</v>
      </c>
      <c r="P438" s="10" t="s">
        <v>59</v>
      </c>
      <c r="Q438" s="7" t="s">
        <v>2569</v>
      </c>
      <c r="R438" s="7" t="s">
        <v>50</v>
      </c>
      <c r="S438" s="7" t="s">
        <v>34</v>
      </c>
      <c r="T438" s="7" t="s">
        <v>311</v>
      </c>
      <c r="V438" s="7" t="s">
        <v>37</v>
      </c>
      <c r="X438" s="7" t="str">
        <f t="shared" ca="1" si="90"/>
        <v xml:space="preserve">33 thn, 8 bln </v>
      </c>
      <c r="Y438" s="7" t="str">
        <f t="shared" si="91"/>
        <v>32 thn</v>
      </c>
      <c r="Z438" s="13">
        <v>60</v>
      </c>
      <c r="AA438" s="14">
        <f t="shared" si="92"/>
        <v>53662</v>
      </c>
      <c r="AB438" s="10" t="s">
        <v>2570</v>
      </c>
      <c r="AC438" s="7" t="s">
        <v>2571</v>
      </c>
      <c r="AJ438" s="4" t="s">
        <v>2526</v>
      </c>
    </row>
    <row r="439" spans="1:36" ht="12.9" customHeight="1" collapsed="1" x14ac:dyDescent="0.25">
      <c r="A439" s="4" t="s">
        <v>2572</v>
      </c>
      <c r="M439" s="7"/>
    </row>
    <row r="440" spans="1:36" ht="12.9" hidden="1" customHeight="1" outlineLevel="1" x14ac:dyDescent="0.3">
      <c r="C440" s="10" t="s">
        <v>2573</v>
      </c>
      <c r="D440" s="10" t="s">
        <v>41</v>
      </c>
      <c r="E440" s="7" t="s">
        <v>2574</v>
      </c>
      <c r="F440" s="10" t="s">
        <v>23</v>
      </c>
      <c r="G440" s="7" t="s">
        <v>24</v>
      </c>
      <c r="H440" s="11">
        <v>40634</v>
      </c>
      <c r="I440" s="10" t="s">
        <v>25</v>
      </c>
      <c r="J440" s="10" t="s">
        <v>95</v>
      </c>
      <c r="K440" s="8">
        <v>42604</v>
      </c>
      <c r="L440" s="10" t="s">
        <v>28</v>
      </c>
      <c r="M440" s="7" t="s">
        <v>29</v>
      </c>
      <c r="N440" s="10" t="s">
        <v>46</v>
      </c>
      <c r="O440" s="7" t="s">
        <v>192</v>
      </c>
      <c r="P440" s="10" t="s">
        <v>59</v>
      </c>
      <c r="Q440" s="7" t="s">
        <v>2575</v>
      </c>
      <c r="R440" s="7" t="s">
        <v>33</v>
      </c>
      <c r="S440" s="7" t="s">
        <v>122</v>
      </c>
      <c r="T440" s="7" t="s">
        <v>35</v>
      </c>
      <c r="U440" s="7" t="s">
        <v>2576</v>
      </c>
      <c r="V440" s="7" t="s">
        <v>37</v>
      </c>
      <c r="W440" s="7" t="s">
        <v>2577</v>
      </c>
      <c r="X440" s="7" t="str">
        <f ca="1">DATEDIF(Q440,NOW( ),"y") &amp; " thn, " &amp; DATEDIF(Q440,NOW( ),"ym") &amp; " bln "</f>
        <v xml:space="preserve">53 thn, 11 bln </v>
      </c>
      <c r="Y440" s="7" t="str">
        <f>DATEDIF(Q440,($Y$2),"y") &amp; " thn"</f>
        <v>53 thn</v>
      </c>
      <c r="Z440" s="13">
        <v>60</v>
      </c>
      <c r="AA440" s="14">
        <f>DATE(YEAR(Q440)+Z440,MONTH(Q440)+1,1)</f>
        <v>46266</v>
      </c>
      <c r="AB440" s="10" t="s">
        <v>2578</v>
      </c>
      <c r="AJ440" s="4" t="s">
        <v>2572</v>
      </c>
    </row>
    <row r="441" spans="1:36" ht="12.9" hidden="1" customHeight="1" outlineLevel="1" x14ac:dyDescent="0.3">
      <c r="C441" s="10" t="s">
        <v>2579</v>
      </c>
      <c r="D441" s="10" t="s">
        <v>76</v>
      </c>
      <c r="E441" s="7" t="s">
        <v>2580</v>
      </c>
      <c r="F441" s="10" t="s">
        <v>23</v>
      </c>
      <c r="G441" s="19" t="s">
        <v>24</v>
      </c>
      <c r="H441" s="20">
        <v>43556</v>
      </c>
      <c r="I441" s="10" t="s">
        <v>25</v>
      </c>
      <c r="J441" s="10" t="s">
        <v>269</v>
      </c>
      <c r="K441" s="7" t="s">
        <v>129</v>
      </c>
      <c r="L441" s="10" t="s">
        <v>28</v>
      </c>
      <c r="M441" s="7" t="s">
        <v>29</v>
      </c>
      <c r="N441" s="10" t="s">
        <v>83</v>
      </c>
      <c r="O441" s="7" t="s">
        <v>192</v>
      </c>
      <c r="P441" s="10" t="s">
        <v>2581</v>
      </c>
      <c r="Q441" s="7" t="s">
        <v>2582</v>
      </c>
      <c r="R441" s="7" t="s">
        <v>33</v>
      </c>
      <c r="S441" s="7" t="s">
        <v>34</v>
      </c>
      <c r="T441" s="7" t="s">
        <v>35</v>
      </c>
      <c r="U441" s="7" t="s">
        <v>2583</v>
      </c>
      <c r="V441" s="7" t="s">
        <v>37</v>
      </c>
      <c r="W441" s="7" t="s">
        <v>2584</v>
      </c>
      <c r="X441" s="7" t="str">
        <f ca="1">DATEDIF(Q441,NOW( ),"y") &amp; " thn, " &amp; DATEDIF(Q441,NOW( ),"ym") &amp; " bln "</f>
        <v xml:space="preserve">44 thn, 0 bln </v>
      </c>
      <c r="Y441" s="7" t="str">
        <f>DATEDIF(Q441,($Y$2),"y") &amp; " thn"</f>
        <v>43 thn</v>
      </c>
      <c r="Z441" s="13">
        <v>60</v>
      </c>
      <c r="AA441" s="14">
        <f>DATE(YEAR(Q441)+Z441,MONTH(Q441)+1,1)</f>
        <v>49888</v>
      </c>
      <c r="AB441" s="6" t="s">
        <v>2585</v>
      </c>
      <c r="AJ441" s="4" t="s">
        <v>2572</v>
      </c>
    </row>
    <row r="442" spans="1:36" ht="12.9" hidden="1" customHeight="1" outlineLevel="1" x14ac:dyDescent="0.3">
      <c r="C442" s="10" t="s">
        <v>2586</v>
      </c>
      <c r="D442" s="10" t="s">
        <v>41</v>
      </c>
      <c r="E442" s="7" t="s">
        <v>2587</v>
      </c>
      <c r="F442" s="10" t="s">
        <v>514</v>
      </c>
      <c r="G442" s="7" t="s">
        <v>333</v>
      </c>
      <c r="H442" s="14">
        <v>41548</v>
      </c>
      <c r="I442" s="10" t="s">
        <v>334</v>
      </c>
      <c r="J442" s="10" t="s">
        <v>989</v>
      </c>
      <c r="K442" s="7" t="s">
        <v>522</v>
      </c>
      <c r="L442" s="10" t="s">
        <v>28</v>
      </c>
      <c r="M442" s="7" t="s">
        <v>29</v>
      </c>
      <c r="N442" s="10" t="s">
        <v>68</v>
      </c>
      <c r="O442" s="7" t="s">
        <v>524</v>
      </c>
      <c r="P442" s="10" t="s">
        <v>926</v>
      </c>
      <c r="Q442" s="7" t="s">
        <v>2588</v>
      </c>
      <c r="R442" s="7" t="s">
        <v>33</v>
      </c>
      <c r="V442" s="7" t="s">
        <v>37</v>
      </c>
      <c r="X442" s="7" t="str">
        <f ca="1">DATEDIF(Q442,NOW( ),"y") &amp; " thn, " &amp; DATEDIF(Q442,NOW( ),"ym") &amp; " bln "</f>
        <v xml:space="preserve">32 thn, 11 bln </v>
      </c>
      <c r="Y442" s="7" t="str">
        <f>DATEDIF(Q442,($Y$2),"y") &amp; " thn"</f>
        <v>32 thn</v>
      </c>
      <c r="Z442" s="13">
        <v>60</v>
      </c>
      <c r="AA442" s="14">
        <f>DATE(YEAR(Q442)+Z442,MONTH(Q442)+1,1)</f>
        <v>53936</v>
      </c>
      <c r="AJ442" s="4" t="s">
        <v>2572</v>
      </c>
    </row>
    <row r="443" spans="1:36" ht="12.9" hidden="1" customHeight="1" outlineLevel="1" x14ac:dyDescent="0.3">
      <c r="C443" s="10" t="s">
        <v>1609</v>
      </c>
      <c r="D443" s="10" t="s">
        <v>41</v>
      </c>
      <c r="E443" s="7" t="s">
        <v>2589</v>
      </c>
      <c r="F443" s="10" t="s">
        <v>276</v>
      </c>
      <c r="G443" s="19" t="s">
        <v>43</v>
      </c>
      <c r="H443" s="20">
        <v>43556</v>
      </c>
      <c r="I443" s="10" t="s">
        <v>277</v>
      </c>
      <c r="J443" s="10" t="s">
        <v>335</v>
      </c>
      <c r="K443" s="7" t="s">
        <v>1749</v>
      </c>
      <c r="L443" s="10" t="s">
        <v>28</v>
      </c>
      <c r="M443" s="7" t="s">
        <v>29</v>
      </c>
      <c r="N443" s="10" t="s">
        <v>46</v>
      </c>
      <c r="O443" s="7" t="s">
        <v>1010</v>
      </c>
      <c r="P443" s="10" t="s">
        <v>2590</v>
      </c>
      <c r="Q443" s="7" t="s">
        <v>2591</v>
      </c>
      <c r="R443" s="7" t="s">
        <v>33</v>
      </c>
      <c r="S443" s="7" t="s">
        <v>34</v>
      </c>
      <c r="T443" s="7" t="s">
        <v>311</v>
      </c>
      <c r="V443" s="7" t="s">
        <v>37</v>
      </c>
      <c r="X443" s="7" t="str">
        <f ca="1">DATEDIF(Q443,NOW( ),"y") &amp; " thn, " &amp; DATEDIF(Q443,NOW( ),"ym") &amp; " bln "</f>
        <v xml:space="preserve">34 thn, 0 bln </v>
      </c>
      <c r="Y443" s="7" t="str">
        <f>DATEDIF(Q443,($Y$2),"y") &amp; " thn"</f>
        <v>33 thn</v>
      </c>
      <c r="Z443" s="13">
        <v>60</v>
      </c>
      <c r="AA443" s="14">
        <f>DATE(YEAR(Q443)+Z443,MONTH(Q443)+1,1)</f>
        <v>53540</v>
      </c>
      <c r="AB443" s="10" t="s">
        <v>2592</v>
      </c>
      <c r="AC443" s="7" t="s">
        <v>2593</v>
      </c>
      <c r="AJ443" s="4" t="s">
        <v>2572</v>
      </c>
    </row>
    <row r="444" spans="1:36" hidden="1" outlineLevel="1" x14ac:dyDescent="0.3">
      <c r="C444" s="10" t="s">
        <v>2594</v>
      </c>
      <c r="D444" s="6" t="s">
        <v>41</v>
      </c>
      <c r="E444" s="7" t="s">
        <v>2595</v>
      </c>
      <c r="F444" s="10" t="s">
        <v>332</v>
      </c>
      <c r="G444" s="7" t="s">
        <v>343</v>
      </c>
      <c r="H444" s="15">
        <v>42826</v>
      </c>
      <c r="I444" s="10" t="s">
        <v>344</v>
      </c>
      <c r="J444" s="10" t="s">
        <v>165</v>
      </c>
      <c r="K444" s="7" t="s">
        <v>515</v>
      </c>
      <c r="L444" s="10" t="s">
        <v>28</v>
      </c>
      <c r="M444" s="7" t="s">
        <v>29</v>
      </c>
      <c r="N444" s="10" t="s">
        <v>167</v>
      </c>
      <c r="O444" s="12">
        <v>2016</v>
      </c>
      <c r="P444" s="10" t="s">
        <v>98</v>
      </c>
      <c r="Q444" s="7" t="s">
        <v>2596</v>
      </c>
      <c r="R444" s="7" t="s">
        <v>33</v>
      </c>
      <c r="U444" s="7" t="s">
        <v>2597</v>
      </c>
      <c r="V444" s="7" t="s">
        <v>37</v>
      </c>
      <c r="X444" s="7" t="str">
        <f ca="1">DATEDIF(Q444,NOW( ),"y") &amp; " thn, " &amp; DATEDIF(Q444,NOW( ),"ym") &amp; " bln "</f>
        <v xml:space="preserve">55 thn, 4 bln </v>
      </c>
      <c r="Y444" s="7" t="str">
        <f>DATEDIF(Q444,($Y$2),"y") &amp; " thn"</f>
        <v>54 thn</v>
      </c>
      <c r="Z444" s="13">
        <v>60</v>
      </c>
      <c r="AA444" s="14">
        <f>DATE(YEAR(Q444)+Z444,MONTH(Q444)+1,1)</f>
        <v>45748</v>
      </c>
      <c r="AJ444" s="4" t="s">
        <v>2572</v>
      </c>
    </row>
    <row r="445" spans="1:36" ht="12.9" customHeight="1" collapsed="1" x14ac:dyDescent="0.25">
      <c r="A445" s="4" t="s">
        <v>2598</v>
      </c>
      <c r="M445" s="7"/>
    </row>
    <row r="446" spans="1:36" ht="12.9" hidden="1" customHeight="1" outlineLevel="1" x14ac:dyDescent="0.3">
      <c r="C446" s="10" t="s">
        <v>2599</v>
      </c>
      <c r="D446" s="10" t="s">
        <v>41</v>
      </c>
      <c r="E446" s="7" t="s">
        <v>2600</v>
      </c>
      <c r="F446" s="10" t="s">
        <v>92</v>
      </c>
      <c r="G446" s="7" t="s">
        <v>93</v>
      </c>
      <c r="H446" s="14">
        <v>43191</v>
      </c>
      <c r="I446" s="10" t="s">
        <v>25</v>
      </c>
      <c r="J446" s="10" t="s">
        <v>95</v>
      </c>
      <c r="K446" s="8">
        <v>42957</v>
      </c>
      <c r="L446" s="10" t="s">
        <v>28</v>
      </c>
      <c r="M446" s="7" t="s">
        <v>29</v>
      </c>
      <c r="N446" s="10" t="s">
        <v>68</v>
      </c>
      <c r="O446" s="7" t="s">
        <v>393</v>
      </c>
      <c r="P446" s="10" t="s">
        <v>2601</v>
      </c>
      <c r="Q446" s="7" t="s">
        <v>2602</v>
      </c>
      <c r="R446" s="7" t="s">
        <v>50</v>
      </c>
      <c r="S446" s="7" t="s">
        <v>34</v>
      </c>
      <c r="T446" s="7" t="s">
        <v>35</v>
      </c>
      <c r="U446" s="7" t="s">
        <v>2603</v>
      </c>
      <c r="V446" s="7" t="s">
        <v>37</v>
      </c>
      <c r="W446" s="7" t="s">
        <v>2604</v>
      </c>
      <c r="X446" s="7" t="str">
        <f t="shared" ref="X446:X452" ca="1" si="93">DATEDIF(Q446,NOW( ),"y") &amp; " thn, " &amp; DATEDIF(Q446,NOW( ),"ym") &amp; " bln "</f>
        <v xml:space="preserve">46 thn, 2 bln </v>
      </c>
      <c r="Y446" s="7" t="str">
        <f>DATEDIF(Q446,($Y$2),"y") &amp; " thn"</f>
        <v>45 thn</v>
      </c>
      <c r="Z446" s="13">
        <v>60</v>
      </c>
      <c r="AA446" s="14">
        <f>DATE(YEAR(Q446)+Z446,MONTH(Q446)+1,1)</f>
        <v>49096</v>
      </c>
      <c r="AB446" s="10" t="s">
        <v>2605</v>
      </c>
      <c r="AJ446" s="4" t="s">
        <v>2598</v>
      </c>
    </row>
    <row r="447" spans="1:36" ht="12.9" hidden="1" customHeight="1" outlineLevel="1" x14ac:dyDescent="0.3">
      <c r="C447" s="10" t="s">
        <v>2606</v>
      </c>
      <c r="D447" s="10" t="s">
        <v>41</v>
      </c>
      <c r="E447" s="7" t="s">
        <v>2607</v>
      </c>
      <c r="F447" s="10" t="s">
        <v>92</v>
      </c>
      <c r="G447" s="19" t="s">
        <v>93</v>
      </c>
      <c r="H447" s="20">
        <v>43556</v>
      </c>
      <c r="I447" s="10" t="s">
        <v>94</v>
      </c>
      <c r="J447" s="10" t="s">
        <v>116</v>
      </c>
      <c r="K447" s="7" t="s">
        <v>56</v>
      </c>
      <c r="L447" s="10" t="s">
        <v>28</v>
      </c>
      <c r="M447" s="7" t="s">
        <v>29</v>
      </c>
      <c r="N447" s="10" t="s">
        <v>1122</v>
      </c>
      <c r="O447" s="7" t="s">
        <v>393</v>
      </c>
      <c r="P447" s="10" t="s">
        <v>1686</v>
      </c>
      <c r="Q447" s="7" t="s">
        <v>2608</v>
      </c>
      <c r="R447" s="7" t="s">
        <v>33</v>
      </c>
      <c r="S447" s="7" t="s">
        <v>34</v>
      </c>
      <c r="T447" s="7" t="s">
        <v>35</v>
      </c>
      <c r="U447" s="7" t="s">
        <v>2609</v>
      </c>
      <c r="V447" s="7" t="s">
        <v>37</v>
      </c>
      <c r="W447" s="7" t="s">
        <v>2610</v>
      </c>
      <c r="X447" s="7" t="str">
        <f t="shared" ca="1" si="93"/>
        <v xml:space="preserve">49 thn, 0 bln </v>
      </c>
      <c r="Y447" s="7" t="str">
        <f t="shared" ref="Y447:Y452" si="94">DATEDIF(Q447,($Y$2),"y") &amp; " thn"</f>
        <v>48 thn</v>
      </c>
      <c r="Z447" s="13">
        <v>60</v>
      </c>
      <c r="AA447" s="14">
        <f t="shared" ref="AA447:AA452" si="95">DATE(YEAR(Q447)+Z447,MONTH(Q447)+1,1)</f>
        <v>48061</v>
      </c>
      <c r="AB447" s="10" t="s">
        <v>2611</v>
      </c>
      <c r="AJ447" s="4" t="s">
        <v>2598</v>
      </c>
    </row>
    <row r="448" spans="1:36" ht="12.9" hidden="1" customHeight="1" outlineLevel="1" x14ac:dyDescent="0.3">
      <c r="C448" s="10" t="s">
        <v>2612</v>
      </c>
      <c r="D448" s="10" t="s">
        <v>41</v>
      </c>
      <c r="E448" s="7" t="s">
        <v>2613</v>
      </c>
      <c r="F448" s="10" t="s">
        <v>23</v>
      </c>
      <c r="G448" s="7" t="s">
        <v>24</v>
      </c>
      <c r="H448" s="11">
        <v>40634</v>
      </c>
      <c r="I448" s="10" t="s">
        <v>25</v>
      </c>
      <c r="J448" s="10" t="s">
        <v>165</v>
      </c>
      <c r="K448" s="7" t="s">
        <v>147</v>
      </c>
      <c r="L448" s="10" t="s">
        <v>28</v>
      </c>
      <c r="M448" s="7" t="s">
        <v>29</v>
      </c>
      <c r="N448" s="10" t="s">
        <v>167</v>
      </c>
      <c r="O448" s="7" t="s">
        <v>884</v>
      </c>
      <c r="P448" s="10" t="s">
        <v>280</v>
      </c>
      <c r="Q448" s="7" t="s">
        <v>2614</v>
      </c>
      <c r="R448" s="7" t="s">
        <v>50</v>
      </c>
      <c r="S448" s="7" t="s">
        <v>34</v>
      </c>
      <c r="T448" s="7" t="s">
        <v>35</v>
      </c>
      <c r="U448" s="7" t="s">
        <v>2615</v>
      </c>
      <c r="V448" s="7" t="s">
        <v>37</v>
      </c>
      <c r="W448" s="7" t="s">
        <v>2616</v>
      </c>
      <c r="X448" s="7" t="str">
        <f t="shared" ca="1" si="93"/>
        <v xml:space="preserve">50 thn, 4 bln </v>
      </c>
      <c r="Y448" s="7" t="str">
        <f t="shared" si="94"/>
        <v>49 thn</v>
      </c>
      <c r="Z448" s="13">
        <v>60</v>
      </c>
      <c r="AA448" s="14">
        <f t="shared" si="95"/>
        <v>47574</v>
      </c>
      <c r="AB448" s="10" t="s">
        <v>2617</v>
      </c>
      <c r="AJ448" s="4" t="s">
        <v>2598</v>
      </c>
    </row>
    <row r="449" spans="1:36" ht="12.9" hidden="1" customHeight="1" outlineLevel="1" x14ac:dyDescent="0.3">
      <c r="C449" s="10" t="s">
        <v>2618</v>
      </c>
      <c r="D449" s="10" t="s">
        <v>41</v>
      </c>
      <c r="E449" s="7" t="s">
        <v>2619</v>
      </c>
      <c r="F449" s="10" t="s">
        <v>78</v>
      </c>
      <c r="G449" s="7" t="s">
        <v>79</v>
      </c>
      <c r="H449" s="11">
        <v>41000</v>
      </c>
      <c r="I449" s="10" t="s">
        <v>80</v>
      </c>
      <c r="J449" s="10" t="s">
        <v>301</v>
      </c>
      <c r="K449" s="7" t="s">
        <v>2620</v>
      </c>
      <c r="L449" s="10" t="s">
        <v>28</v>
      </c>
      <c r="M449" s="7" t="s">
        <v>29</v>
      </c>
      <c r="N449" s="10" t="s">
        <v>46</v>
      </c>
      <c r="O449" s="7" t="s">
        <v>368</v>
      </c>
      <c r="P449" s="10" t="s">
        <v>460</v>
      </c>
      <c r="Q449" s="7" t="s">
        <v>2621</v>
      </c>
      <c r="R449" s="7" t="s">
        <v>50</v>
      </c>
      <c r="S449" s="7" t="s">
        <v>34</v>
      </c>
      <c r="T449" s="7" t="s">
        <v>35</v>
      </c>
      <c r="U449" s="7">
        <v>540014935</v>
      </c>
      <c r="V449" s="7" t="s">
        <v>37</v>
      </c>
      <c r="W449" s="7" t="s">
        <v>2622</v>
      </c>
      <c r="X449" s="7" t="str">
        <f t="shared" ca="1" si="93"/>
        <v xml:space="preserve">43 thn, 10 bln </v>
      </c>
      <c r="Y449" s="7" t="str">
        <f t="shared" si="94"/>
        <v>43 thn</v>
      </c>
      <c r="Z449" s="13">
        <v>60</v>
      </c>
      <c r="AA449" s="14">
        <f t="shared" si="95"/>
        <v>49949</v>
      </c>
      <c r="AB449" s="10" t="s">
        <v>2623</v>
      </c>
      <c r="AJ449" s="4" t="s">
        <v>2598</v>
      </c>
    </row>
    <row r="450" spans="1:36" ht="12.9" hidden="1" customHeight="1" outlineLevel="1" x14ac:dyDescent="0.3">
      <c r="C450" s="10" t="s">
        <v>2624</v>
      </c>
      <c r="D450" s="10" t="s">
        <v>145</v>
      </c>
      <c r="E450" s="7" t="s">
        <v>2625</v>
      </c>
      <c r="F450" s="10" t="s">
        <v>276</v>
      </c>
      <c r="G450" s="19" t="s">
        <v>43</v>
      </c>
      <c r="H450" s="20">
        <v>43556</v>
      </c>
      <c r="I450" s="10" t="s">
        <v>277</v>
      </c>
      <c r="J450" s="10" t="s">
        <v>269</v>
      </c>
      <c r="K450" s="12" t="s">
        <v>2626</v>
      </c>
      <c r="L450" s="10" t="s">
        <v>28</v>
      </c>
      <c r="M450" s="7" t="s">
        <v>29</v>
      </c>
      <c r="N450" s="10" t="s">
        <v>2627</v>
      </c>
      <c r="O450" s="7" t="s">
        <v>168</v>
      </c>
      <c r="P450" s="10" t="s">
        <v>211</v>
      </c>
      <c r="Q450" s="7" t="s">
        <v>2628</v>
      </c>
      <c r="R450" s="7" t="s">
        <v>33</v>
      </c>
      <c r="S450" s="7" t="s">
        <v>34</v>
      </c>
      <c r="T450" s="7" t="s">
        <v>35</v>
      </c>
      <c r="U450" s="7" t="s">
        <v>2629</v>
      </c>
      <c r="V450" s="7" t="s">
        <v>37</v>
      </c>
      <c r="X450" s="7" t="str">
        <f t="shared" ca="1" si="93"/>
        <v xml:space="preserve">40 thn, 8 bln </v>
      </c>
      <c r="Y450" s="7" t="str">
        <f t="shared" si="94"/>
        <v>39 thn</v>
      </c>
      <c r="Z450" s="13">
        <v>60</v>
      </c>
      <c r="AA450" s="14">
        <f t="shared" si="95"/>
        <v>51105</v>
      </c>
      <c r="AB450" s="10" t="s">
        <v>2630</v>
      </c>
      <c r="AC450" s="7" t="s">
        <v>2631</v>
      </c>
      <c r="AJ450" s="4" t="s">
        <v>2598</v>
      </c>
    </row>
    <row r="451" spans="1:36" ht="12.9" hidden="1" customHeight="1" outlineLevel="1" x14ac:dyDescent="0.3">
      <c r="C451" s="10" t="s">
        <v>2632</v>
      </c>
      <c r="D451" s="10" t="s">
        <v>41</v>
      </c>
      <c r="E451" s="7" t="s">
        <v>2633</v>
      </c>
      <c r="F451" s="10" t="s">
        <v>276</v>
      </c>
      <c r="G451" s="19" t="s">
        <v>43</v>
      </c>
      <c r="H451" s="20">
        <v>43556</v>
      </c>
      <c r="I451" s="10" t="s">
        <v>277</v>
      </c>
      <c r="J451" s="10" t="s">
        <v>1284</v>
      </c>
      <c r="K451" s="14">
        <v>42430</v>
      </c>
      <c r="L451" s="10" t="s">
        <v>28</v>
      </c>
      <c r="M451" s="7" t="s">
        <v>29</v>
      </c>
      <c r="N451" s="10" t="s">
        <v>68</v>
      </c>
      <c r="O451" s="7" t="s">
        <v>1010</v>
      </c>
      <c r="P451" s="10" t="s">
        <v>2634</v>
      </c>
      <c r="Q451" s="7" t="s">
        <v>2635</v>
      </c>
      <c r="R451" s="7" t="s">
        <v>50</v>
      </c>
      <c r="S451" s="7" t="s">
        <v>34</v>
      </c>
      <c r="T451" s="7" t="s">
        <v>311</v>
      </c>
      <c r="V451" s="7" t="s">
        <v>37</v>
      </c>
      <c r="X451" s="7" t="str">
        <f t="shared" ca="1" si="93"/>
        <v xml:space="preserve">31 thn, 10 bln </v>
      </c>
      <c r="Y451" s="7" t="str">
        <f t="shared" si="94"/>
        <v>31 thn</v>
      </c>
      <c r="Z451" s="13">
        <v>60</v>
      </c>
      <c r="AA451" s="14">
        <f t="shared" si="95"/>
        <v>54332</v>
      </c>
      <c r="AB451" s="10" t="s">
        <v>2636</v>
      </c>
      <c r="AC451" s="7" t="s">
        <v>2637</v>
      </c>
      <c r="AJ451" s="4" t="s">
        <v>2598</v>
      </c>
    </row>
    <row r="452" spans="1:36" ht="12.9" hidden="1" customHeight="1" outlineLevel="1" x14ac:dyDescent="0.3">
      <c r="C452" s="10" t="s">
        <v>2638</v>
      </c>
      <c r="D452" s="10" t="s">
        <v>41</v>
      </c>
      <c r="E452" s="7" t="s">
        <v>2639</v>
      </c>
      <c r="F452" s="10" t="s">
        <v>276</v>
      </c>
      <c r="G452" s="19" t="s">
        <v>43</v>
      </c>
      <c r="H452" s="20">
        <v>43556</v>
      </c>
      <c r="I452" s="10" t="s">
        <v>277</v>
      </c>
      <c r="J452" s="10" t="s">
        <v>293</v>
      </c>
      <c r="K452" s="7" t="s">
        <v>999</v>
      </c>
      <c r="L452" s="10" t="s">
        <v>28</v>
      </c>
      <c r="M452" s="7" t="s">
        <v>29</v>
      </c>
      <c r="N452" s="10" t="s">
        <v>46</v>
      </c>
      <c r="O452" s="7" t="s">
        <v>325</v>
      </c>
      <c r="P452" s="10" t="s">
        <v>88</v>
      </c>
      <c r="Q452" s="7" t="s">
        <v>2640</v>
      </c>
      <c r="R452" s="7" t="s">
        <v>50</v>
      </c>
      <c r="S452" s="7" t="s">
        <v>34</v>
      </c>
      <c r="T452" s="7" t="s">
        <v>35</v>
      </c>
      <c r="V452" s="7" t="s">
        <v>37</v>
      </c>
      <c r="X452" s="7" t="str">
        <f t="shared" ca="1" si="93"/>
        <v xml:space="preserve">35 thn, 0 bln </v>
      </c>
      <c r="Y452" s="7" t="str">
        <f t="shared" si="94"/>
        <v>34 thn</v>
      </c>
      <c r="Z452" s="13">
        <v>60</v>
      </c>
      <c r="AA452" s="14">
        <f t="shared" si="95"/>
        <v>53175</v>
      </c>
      <c r="AB452" s="10" t="s">
        <v>2641</v>
      </c>
      <c r="AC452" s="7" t="s">
        <v>2642</v>
      </c>
      <c r="AJ452" s="4" t="s">
        <v>2598</v>
      </c>
    </row>
    <row r="453" spans="1:36" ht="12.9" customHeight="1" collapsed="1" x14ac:dyDescent="0.25">
      <c r="A453" s="4" t="s">
        <v>2643</v>
      </c>
      <c r="M453" s="7"/>
    </row>
    <row r="454" spans="1:36" ht="12.9" hidden="1" customHeight="1" outlineLevel="1" x14ac:dyDescent="0.3">
      <c r="C454" s="10"/>
      <c r="D454" s="10"/>
      <c r="F454" s="10"/>
      <c r="H454" s="14"/>
      <c r="I454" s="10"/>
      <c r="J454" s="10" t="s">
        <v>95</v>
      </c>
      <c r="K454" s="8"/>
      <c r="L454" s="10"/>
      <c r="M454" s="7"/>
      <c r="N454" s="10"/>
      <c r="P454" s="10"/>
      <c r="Z454" s="13"/>
      <c r="AA454" s="14"/>
      <c r="AB454" s="10"/>
      <c r="AJ454" s="4" t="s">
        <v>2643</v>
      </c>
    </row>
    <row r="455" spans="1:36" ht="12.9" hidden="1" customHeight="1" outlineLevel="1" x14ac:dyDescent="0.3">
      <c r="C455" s="10" t="s">
        <v>2644</v>
      </c>
      <c r="D455" s="10" t="s">
        <v>41</v>
      </c>
      <c r="E455" s="7" t="s">
        <v>2645</v>
      </c>
      <c r="F455" s="10" t="s">
        <v>78</v>
      </c>
      <c r="G455" s="7" t="s">
        <v>79</v>
      </c>
      <c r="H455" s="11">
        <v>43191</v>
      </c>
      <c r="I455" s="10" t="s">
        <v>80</v>
      </c>
      <c r="J455" s="10" t="s">
        <v>301</v>
      </c>
      <c r="K455" s="7" t="s">
        <v>2646</v>
      </c>
      <c r="L455" s="10" t="s">
        <v>28</v>
      </c>
      <c r="M455" s="7" t="s">
        <v>29</v>
      </c>
      <c r="N455" s="10" t="s">
        <v>2647</v>
      </c>
      <c r="O455" s="7" t="s">
        <v>385</v>
      </c>
      <c r="P455" s="10" t="s">
        <v>2648</v>
      </c>
      <c r="Q455" s="7" t="s">
        <v>2649</v>
      </c>
      <c r="R455" s="7" t="s">
        <v>33</v>
      </c>
      <c r="U455" s="7" t="s">
        <v>2650</v>
      </c>
      <c r="V455" s="7" t="s">
        <v>37</v>
      </c>
      <c r="X455" s="7" t="str">
        <f ca="1">DATEDIF(Q455,NOW( ),"y") &amp; " thn, " &amp; DATEDIF(Q455,NOW( ),"ym") &amp; " bln "</f>
        <v xml:space="preserve">55 thn, 6 bln </v>
      </c>
      <c r="Y455" s="7" t="str">
        <f>DATEDIF(Q455,($Y$2),"y") &amp; " thn"</f>
        <v>54 thn</v>
      </c>
      <c r="Z455" s="13">
        <v>60</v>
      </c>
      <c r="AA455" s="14">
        <f>DATE(YEAR(Q455)+Z455,MONTH(Q455)+1,1)</f>
        <v>45689</v>
      </c>
      <c r="AJ455" s="4" t="s">
        <v>2643</v>
      </c>
    </row>
    <row r="456" spans="1:36" ht="12.9" hidden="1" customHeight="1" outlineLevel="1" x14ac:dyDescent="0.3">
      <c r="C456" s="10" t="s">
        <v>2651</v>
      </c>
      <c r="D456" s="10" t="s">
        <v>41</v>
      </c>
      <c r="E456" s="7" t="s">
        <v>2652</v>
      </c>
      <c r="F456" s="10" t="s">
        <v>276</v>
      </c>
      <c r="G456" s="7" t="s">
        <v>43</v>
      </c>
      <c r="H456" s="15">
        <v>43191</v>
      </c>
      <c r="I456" s="10" t="s">
        <v>277</v>
      </c>
      <c r="J456" s="10" t="s">
        <v>1756</v>
      </c>
      <c r="K456" s="7" t="s">
        <v>1749</v>
      </c>
      <c r="L456" s="10" t="s">
        <v>28</v>
      </c>
      <c r="M456" s="7" t="s">
        <v>29</v>
      </c>
      <c r="N456" s="10" t="s">
        <v>167</v>
      </c>
      <c r="O456" s="7" t="s">
        <v>524</v>
      </c>
      <c r="P456" s="10" t="s">
        <v>543</v>
      </c>
      <c r="Q456" s="7" t="s">
        <v>2653</v>
      </c>
      <c r="R456" s="7" t="s">
        <v>50</v>
      </c>
      <c r="S456" s="7" t="s">
        <v>34</v>
      </c>
      <c r="T456" s="7" t="s">
        <v>35</v>
      </c>
      <c r="V456" s="7" t="s">
        <v>37</v>
      </c>
      <c r="X456" s="7" t="str">
        <f ca="1">DATEDIF(Q456,NOW( ),"y") &amp; " thn, " &amp; DATEDIF(Q456,NOW( ),"ym") &amp; " bln "</f>
        <v xml:space="preserve">33 thn, 10 bln </v>
      </c>
      <c r="Y456" s="7" t="str">
        <f>DATEDIF(Q456,($Y$2),"y") &amp; " thn"</f>
        <v>33 thn</v>
      </c>
      <c r="Z456" s="13">
        <v>60</v>
      </c>
      <c r="AA456" s="14">
        <f>DATE(YEAR(Q456)+Z456,MONTH(Q456)+1,1)</f>
        <v>53601</v>
      </c>
      <c r="AB456" s="10" t="s">
        <v>2654</v>
      </c>
      <c r="AC456" s="7" t="s">
        <v>2655</v>
      </c>
      <c r="AJ456" s="4" t="s">
        <v>2643</v>
      </c>
    </row>
    <row r="457" spans="1:36" ht="12.9" hidden="1" customHeight="1" outlineLevel="1" x14ac:dyDescent="0.3">
      <c r="C457" s="10" t="s">
        <v>2656</v>
      </c>
      <c r="D457" s="10" t="s">
        <v>41</v>
      </c>
      <c r="E457" s="7" t="s">
        <v>2657</v>
      </c>
      <c r="F457" s="10" t="s">
        <v>514</v>
      </c>
      <c r="G457" s="7" t="s">
        <v>333</v>
      </c>
      <c r="H457" s="11">
        <v>41365</v>
      </c>
      <c r="I457" s="10" t="s">
        <v>334</v>
      </c>
      <c r="J457" s="10" t="s">
        <v>528</v>
      </c>
      <c r="K457" s="8">
        <v>42278</v>
      </c>
      <c r="L457" s="10" t="s">
        <v>28</v>
      </c>
      <c r="M457" s="7" t="s">
        <v>29</v>
      </c>
      <c r="N457" s="10" t="s">
        <v>529</v>
      </c>
      <c r="O457" s="7">
        <v>2005</v>
      </c>
      <c r="P457" s="10" t="s">
        <v>1341</v>
      </c>
      <c r="Q457" s="7" t="s">
        <v>2658</v>
      </c>
      <c r="R457" s="7" t="s">
        <v>50</v>
      </c>
      <c r="V457" s="7" t="s">
        <v>37</v>
      </c>
      <c r="X457" s="7" t="str">
        <f ca="1">DATEDIF(Q457,NOW( ),"y") &amp; " thn, " &amp; DATEDIF(Q457,NOW( ),"ym") &amp; " bln "</f>
        <v xml:space="preserve">37 thn, 7 bln </v>
      </c>
      <c r="Y457" s="7" t="str">
        <f>DATEDIF(Q457,($Y$2),"y") &amp; " thn"</f>
        <v>36 thn</v>
      </c>
      <c r="Z457" s="13">
        <v>60</v>
      </c>
      <c r="AA457" s="14">
        <f>DATE(YEAR(Q457)+Z457,MONTH(Q457)+1,1)</f>
        <v>52232</v>
      </c>
      <c r="AJ457" s="4" t="s">
        <v>2643</v>
      </c>
    </row>
    <row r="458" spans="1:36" ht="12.9" hidden="1" customHeight="1" outlineLevel="1" x14ac:dyDescent="0.3">
      <c r="C458" s="10" t="s">
        <v>2659</v>
      </c>
      <c r="D458" s="10" t="s">
        <v>41</v>
      </c>
      <c r="E458" s="7" t="s">
        <v>2660</v>
      </c>
      <c r="F458" s="10" t="s">
        <v>292</v>
      </c>
      <c r="G458" s="7" t="s">
        <v>43</v>
      </c>
      <c r="H458" s="8">
        <v>42644</v>
      </c>
      <c r="I458" s="10" t="s">
        <v>277</v>
      </c>
      <c r="J458" s="10" t="s">
        <v>1154</v>
      </c>
      <c r="K458" s="7" t="s">
        <v>999</v>
      </c>
      <c r="L458" s="10" t="s">
        <v>28</v>
      </c>
      <c r="M458" s="7" t="s">
        <v>29</v>
      </c>
      <c r="N458" s="10" t="s">
        <v>57</v>
      </c>
      <c r="O458" s="7" t="s">
        <v>84</v>
      </c>
      <c r="P458" s="10" t="s">
        <v>59</v>
      </c>
      <c r="Q458" s="7" t="s">
        <v>2661</v>
      </c>
      <c r="R458" s="7" t="s">
        <v>50</v>
      </c>
      <c r="S458" s="7" t="s">
        <v>34</v>
      </c>
      <c r="T458" s="7" t="s">
        <v>35</v>
      </c>
      <c r="V458" s="7" t="s">
        <v>37</v>
      </c>
      <c r="X458" s="7" t="str">
        <f ca="1">DATEDIF(Q458,NOW( ),"y") &amp; " thn, " &amp; DATEDIF(Q458,NOW( ),"ym") &amp; " bln "</f>
        <v xml:space="preserve">46 thn, 1 bln </v>
      </c>
      <c r="Y458" s="7" t="str">
        <f>DATEDIF(Q458,($Y$2),"y") &amp; " thn"</f>
        <v>45 thn</v>
      </c>
      <c r="Z458" s="13">
        <v>60</v>
      </c>
      <c r="AA458" s="14">
        <f>DATE(YEAR(Q458)+Z458,MONTH(Q458)+1,1)</f>
        <v>49126</v>
      </c>
      <c r="AB458" s="10" t="s">
        <v>2662</v>
      </c>
      <c r="AC458" s="7" t="s">
        <v>2663</v>
      </c>
      <c r="AJ458" s="4" t="s">
        <v>2643</v>
      </c>
    </row>
    <row r="459" spans="1:36" ht="12.9" hidden="1" customHeight="1" outlineLevel="1" x14ac:dyDescent="0.3">
      <c r="C459" s="10"/>
      <c r="D459" s="10"/>
      <c r="F459" s="10"/>
      <c r="H459" s="14"/>
      <c r="I459" s="10"/>
      <c r="J459" s="10"/>
      <c r="L459" s="10"/>
      <c r="M459" s="7"/>
      <c r="N459" s="10"/>
      <c r="P459" s="10"/>
      <c r="Z459" s="13"/>
      <c r="AA459" s="14"/>
      <c r="AB459" s="10"/>
      <c r="AJ459" s="4" t="s">
        <v>2643</v>
      </c>
    </row>
    <row r="460" spans="1:36" ht="12.9" hidden="1" customHeight="1" outlineLevel="1" x14ac:dyDescent="0.3">
      <c r="C460" s="10"/>
      <c r="D460" s="10"/>
      <c r="F460" s="10"/>
      <c r="H460" s="12"/>
      <c r="I460" s="10"/>
      <c r="J460" s="10"/>
      <c r="L460" s="10"/>
      <c r="M460" s="7"/>
      <c r="N460" s="10"/>
      <c r="P460" s="10"/>
      <c r="Z460" s="13"/>
      <c r="AA460" s="14"/>
      <c r="AB460" s="10"/>
      <c r="AJ460" s="4" t="s">
        <v>2643</v>
      </c>
    </row>
    <row r="461" spans="1:36" ht="12.9" customHeight="1" collapsed="1" x14ac:dyDescent="0.25">
      <c r="A461" s="4" t="s">
        <v>2664</v>
      </c>
      <c r="M461" s="7"/>
    </row>
    <row r="462" spans="1:36" ht="12.9" hidden="1" customHeight="1" outlineLevel="1" x14ac:dyDescent="0.3">
      <c r="C462" s="10" t="s">
        <v>2665</v>
      </c>
      <c r="D462" s="10" t="s">
        <v>41</v>
      </c>
      <c r="E462" s="7" t="s">
        <v>2666</v>
      </c>
      <c r="F462" s="10" t="s">
        <v>78</v>
      </c>
      <c r="G462" s="7" t="s">
        <v>79</v>
      </c>
      <c r="H462" s="14">
        <v>41183</v>
      </c>
      <c r="I462" s="10" t="s">
        <v>80</v>
      </c>
      <c r="J462" s="10" t="s">
        <v>95</v>
      </c>
      <c r="K462" s="8">
        <v>42957</v>
      </c>
      <c r="L462" s="10" t="s">
        <v>28</v>
      </c>
      <c r="M462" s="7" t="s">
        <v>29</v>
      </c>
      <c r="N462" s="10" t="s">
        <v>227</v>
      </c>
      <c r="O462" s="7" t="s">
        <v>119</v>
      </c>
      <c r="P462" s="10" t="s">
        <v>2667</v>
      </c>
      <c r="Q462" s="7" t="s">
        <v>2668</v>
      </c>
      <c r="R462" s="7" t="s">
        <v>33</v>
      </c>
      <c r="S462" s="7" t="s">
        <v>34</v>
      </c>
      <c r="T462" s="7" t="s">
        <v>35</v>
      </c>
      <c r="U462" s="7" t="s">
        <v>2669</v>
      </c>
      <c r="V462" s="7" t="s">
        <v>37</v>
      </c>
      <c r="W462" s="7" t="s">
        <v>2670</v>
      </c>
      <c r="X462" s="7" t="str">
        <f t="shared" ref="X462:X467" ca="1" si="96">DATEDIF(Q462,NOW( ),"y") &amp; " thn, " &amp; DATEDIF(Q462,NOW( ),"ym") &amp; " bln "</f>
        <v xml:space="preserve">41 thn, 11 bln </v>
      </c>
      <c r="Y462" s="7" t="str">
        <f t="shared" ref="Y462:Y467" si="97">DATEDIF(Q462,($Y$2),"y") &amp; " thn"</f>
        <v>41 thn</v>
      </c>
      <c r="Z462" s="13">
        <v>60</v>
      </c>
      <c r="AA462" s="14">
        <f t="shared" ref="AA462:AA467" si="98">DATE(YEAR(Q462)+Z462,MONTH(Q462)+1,1)</f>
        <v>50649</v>
      </c>
      <c r="AB462" s="10" t="s">
        <v>2671</v>
      </c>
      <c r="AJ462" s="4" t="s">
        <v>2664</v>
      </c>
    </row>
    <row r="463" spans="1:36" ht="12.9" hidden="1" customHeight="1" outlineLevel="1" x14ac:dyDescent="0.3">
      <c r="C463" s="10" t="s">
        <v>2672</v>
      </c>
      <c r="D463" s="10" t="s">
        <v>41</v>
      </c>
      <c r="E463" s="7" t="s">
        <v>2673</v>
      </c>
      <c r="F463" s="10" t="s">
        <v>514</v>
      </c>
      <c r="G463" s="7" t="s">
        <v>333</v>
      </c>
      <c r="H463" s="8">
        <v>41913</v>
      </c>
      <c r="I463" s="10" t="s">
        <v>334</v>
      </c>
      <c r="J463" s="10" t="s">
        <v>2491</v>
      </c>
      <c r="K463" s="7" t="s">
        <v>1749</v>
      </c>
      <c r="L463" s="10" t="s">
        <v>28</v>
      </c>
      <c r="M463" s="7" t="s">
        <v>29</v>
      </c>
      <c r="N463" s="10" t="s">
        <v>308</v>
      </c>
      <c r="O463" s="7" t="s">
        <v>119</v>
      </c>
      <c r="P463" s="10" t="s">
        <v>2674</v>
      </c>
      <c r="Q463" s="7" t="s">
        <v>2675</v>
      </c>
      <c r="R463" s="7" t="s">
        <v>33</v>
      </c>
      <c r="S463" s="7" t="s">
        <v>34</v>
      </c>
      <c r="T463" s="7" t="s">
        <v>311</v>
      </c>
      <c r="V463" s="7" t="s">
        <v>37</v>
      </c>
      <c r="X463" s="7" t="str">
        <f t="shared" ca="1" si="96"/>
        <v xml:space="preserve">43 thn, 6 bln </v>
      </c>
      <c r="Y463" s="7" t="str">
        <f t="shared" si="97"/>
        <v>42 thn</v>
      </c>
      <c r="Z463" s="13">
        <v>60</v>
      </c>
      <c r="AA463" s="14">
        <f t="shared" si="98"/>
        <v>50072</v>
      </c>
      <c r="AB463" s="10" t="s">
        <v>2676</v>
      </c>
      <c r="AC463" s="7" t="s">
        <v>2677</v>
      </c>
      <c r="AJ463" s="4" t="s">
        <v>2664</v>
      </c>
    </row>
    <row r="464" spans="1:36" ht="12.9" hidden="1" customHeight="1" outlineLevel="1" x14ac:dyDescent="0.3">
      <c r="C464" s="10" t="s">
        <v>2678</v>
      </c>
      <c r="D464" s="10" t="s">
        <v>41</v>
      </c>
      <c r="E464" s="7" t="s">
        <v>2679</v>
      </c>
      <c r="F464" s="10" t="s">
        <v>514</v>
      </c>
      <c r="G464" s="7" t="s">
        <v>333</v>
      </c>
      <c r="H464" s="8">
        <v>41913</v>
      </c>
      <c r="I464" s="10" t="s">
        <v>334</v>
      </c>
      <c r="J464" s="10" t="s">
        <v>1756</v>
      </c>
      <c r="K464" s="7" t="s">
        <v>1749</v>
      </c>
      <c r="L464" s="10" t="s">
        <v>28</v>
      </c>
      <c r="M464" s="7" t="s">
        <v>29</v>
      </c>
      <c r="N464" s="10" t="s">
        <v>1273</v>
      </c>
      <c r="O464" s="7" t="s">
        <v>524</v>
      </c>
      <c r="P464" s="10" t="s">
        <v>2680</v>
      </c>
      <c r="Q464" s="7" t="s">
        <v>2681</v>
      </c>
      <c r="R464" s="7" t="s">
        <v>50</v>
      </c>
      <c r="S464" s="7" t="s">
        <v>34</v>
      </c>
      <c r="T464" s="7" t="s">
        <v>311</v>
      </c>
      <c r="V464" s="7" t="s">
        <v>37</v>
      </c>
      <c r="X464" s="7" t="str">
        <f t="shared" ca="1" si="96"/>
        <v xml:space="preserve">34 thn, 2 bln </v>
      </c>
      <c r="Y464" s="7" t="str">
        <f t="shared" si="97"/>
        <v>33 thn</v>
      </c>
      <c r="Z464" s="13">
        <v>60</v>
      </c>
      <c r="AA464" s="14">
        <f t="shared" si="98"/>
        <v>53479</v>
      </c>
      <c r="AB464" s="10" t="s">
        <v>2682</v>
      </c>
      <c r="AC464" s="7" t="s">
        <v>2683</v>
      </c>
      <c r="AJ464" s="4" t="s">
        <v>2664</v>
      </c>
    </row>
    <row r="465" spans="1:40" ht="12.9" hidden="1" customHeight="1" outlineLevel="1" x14ac:dyDescent="0.3">
      <c r="C465" s="10" t="s">
        <v>2684</v>
      </c>
      <c r="D465" s="10" t="s">
        <v>41</v>
      </c>
      <c r="E465" s="7" t="s">
        <v>2685</v>
      </c>
      <c r="F465" s="10" t="s">
        <v>514</v>
      </c>
      <c r="G465" s="7" t="s">
        <v>333</v>
      </c>
      <c r="H465" s="8">
        <v>41913</v>
      </c>
      <c r="I465" s="10" t="s">
        <v>334</v>
      </c>
      <c r="J465" s="10" t="s">
        <v>1036</v>
      </c>
      <c r="K465" s="7" t="s">
        <v>1749</v>
      </c>
      <c r="L465" s="10" t="s">
        <v>28</v>
      </c>
      <c r="M465" s="7" t="s">
        <v>29</v>
      </c>
      <c r="N465" s="10" t="s">
        <v>2686</v>
      </c>
      <c r="O465" s="7" t="s">
        <v>1010</v>
      </c>
      <c r="P465" s="10" t="s">
        <v>2590</v>
      </c>
      <c r="Q465" s="7" t="s">
        <v>2687</v>
      </c>
      <c r="R465" s="7" t="s">
        <v>50</v>
      </c>
      <c r="S465" s="7" t="s">
        <v>34</v>
      </c>
      <c r="T465" s="7" t="s">
        <v>311</v>
      </c>
      <c r="V465" s="7" t="s">
        <v>37</v>
      </c>
      <c r="X465" s="7" t="str">
        <f t="shared" ca="1" si="96"/>
        <v xml:space="preserve">32 thn, 2 bln </v>
      </c>
      <c r="Y465" s="7" t="str">
        <f t="shared" si="97"/>
        <v>31 thn</v>
      </c>
      <c r="Z465" s="13">
        <v>60</v>
      </c>
      <c r="AA465" s="14">
        <f t="shared" si="98"/>
        <v>54210</v>
      </c>
      <c r="AB465" s="10" t="s">
        <v>2688</v>
      </c>
      <c r="AC465" s="7" t="s">
        <v>2689</v>
      </c>
      <c r="AJ465" s="4" t="s">
        <v>2664</v>
      </c>
    </row>
    <row r="466" spans="1:40" ht="12.9" hidden="1" customHeight="1" outlineLevel="1" x14ac:dyDescent="0.3">
      <c r="C466" s="10" t="s">
        <v>2690</v>
      </c>
      <c r="D466" s="10" t="s">
        <v>604</v>
      </c>
      <c r="E466" s="7" t="s">
        <v>2691</v>
      </c>
      <c r="F466" s="10" t="s">
        <v>276</v>
      </c>
      <c r="G466" s="7" t="s">
        <v>43</v>
      </c>
      <c r="H466" s="15">
        <v>41730</v>
      </c>
      <c r="I466" s="10" t="s">
        <v>277</v>
      </c>
      <c r="J466" s="10" t="s">
        <v>155</v>
      </c>
      <c r="K466" s="8">
        <v>43101</v>
      </c>
      <c r="L466" s="10" t="s">
        <v>28</v>
      </c>
      <c r="M466" s="7" t="s">
        <v>237</v>
      </c>
      <c r="N466" s="10" t="s">
        <v>2692</v>
      </c>
      <c r="O466" s="7">
        <v>2013</v>
      </c>
      <c r="P466" s="10" t="s">
        <v>2693</v>
      </c>
      <c r="Q466" s="7" t="s">
        <v>2694</v>
      </c>
      <c r="R466" s="7" t="s">
        <v>33</v>
      </c>
      <c r="S466" s="7" t="s">
        <v>34</v>
      </c>
      <c r="T466" s="7" t="s">
        <v>35</v>
      </c>
      <c r="U466" s="7" t="s">
        <v>2695</v>
      </c>
      <c r="V466" s="7" t="s">
        <v>37</v>
      </c>
      <c r="X466" s="7" t="str">
        <f t="shared" ca="1" si="96"/>
        <v xml:space="preserve">44 thn, 0 bln </v>
      </c>
      <c r="Y466" s="7" t="str">
        <f t="shared" si="97"/>
        <v>43 thn</v>
      </c>
      <c r="Z466" s="13">
        <v>60</v>
      </c>
      <c r="AA466" s="14">
        <f t="shared" si="98"/>
        <v>49888</v>
      </c>
      <c r="AB466" s="10" t="s">
        <v>2696</v>
      </c>
      <c r="AC466" s="7" t="s">
        <v>2697</v>
      </c>
      <c r="AH466" s="8">
        <v>43101</v>
      </c>
      <c r="AJ466" s="4" t="s">
        <v>2664</v>
      </c>
    </row>
    <row r="467" spans="1:40" ht="12.9" hidden="1" customHeight="1" outlineLevel="1" x14ac:dyDescent="0.3">
      <c r="C467" s="10" t="s">
        <v>2698</v>
      </c>
      <c r="D467" s="10" t="s">
        <v>41</v>
      </c>
      <c r="E467" s="7" t="s">
        <v>2699</v>
      </c>
      <c r="F467" s="10" t="s">
        <v>514</v>
      </c>
      <c r="G467" s="7" t="s">
        <v>333</v>
      </c>
      <c r="H467" s="11">
        <v>41365</v>
      </c>
      <c r="I467" s="10" t="s">
        <v>334</v>
      </c>
      <c r="J467" s="10" t="s">
        <v>989</v>
      </c>
      <c r="K467" s="8">
        <v>43101</v>
      </c>
      <c r="L467" s="10" t="s">
        <v>28</v>
      </c>
      <c r="M467" s="7" t="s">
        <v>29</v>
      </c>
      <c r="N467" s="10" t="s">
        <v>68</v>
      </c>
      <c r="O467" s="7" t="s">
        <v>524</v>
      </c>
      <c r="P467" s="10" t="s">
        <v>2700</v>
      </c>
      <c r="Q467" s="7" t="s">
        <v>2701</v>
      </c>
      <c r="R467" s="7" t="s">
        <v>33</v>
      </c>
      <c r="V467" s="7" t="s">
        <v>37</v>
      </c>
      <c r="X467" s="7" t="str">
        <f t="shared" ca="1" si="96"/>
        <v xml:space="preserve">33 thn, 8 bln </v>
      </c>
      <c r="Y467" s="7" t="str">
        <f t="shared" si="97"/>
        <v>32 thn</v>
      </c>
      <c r="Z467" s="13">
        <v>60</v>
      </c>
      <c r="AA467" s="14">
        <f t="shared" si="98"/>
        <v>53662</v>
      </c>
      <c r="AH467" s="8">
        <v>43101</v>
      </c>
      <c r="AJ467" s="4" t="s">
        <v>2664</v>
      </c>
    </row>
    <row r="468" spans="1:40" ht="12.9" customHeight="1" collapsed="1" x14ac:dyDescent="0.25">
      <c r="A468" s="4" t="s">
        <v>2702</v>
      </c>
      <c r="M468" s="7"/>
    </row>
    <row r="469" spans="1:40" ht="12.9" hidden="1" customHeight="1" outlineLevel="1" x14ac:dyDescent="0.3">
      <c r="A469" s="6"/>
      <c r="C469" s="10"/>
      <c r="D469" s="10"/>
      <c r="F469" s="10"/>
      <c r="H469" s="15"/>
      <c r="I469" s="10"/>
      <c r="J469" s="10" t="s">
        <v>95</v>
      </c>
      <c r="K469" s="8"/>
      <c r="L469" s="10"/>
      <c r="M469" s="7"/>
      <c r="N469" s="10"/>
      <c r="P469" s="10"/>
      <c r="Z469" s="13"/>
      <c r="AA469" s="14"/>
      <c r="AB469" s="10"/>
      <c r="AJ469" s="4" t="s">
        <v>2702</v>
      </c>
    </row>
    <row r="470" spans="1:40" ht="12.9" hidden="1" customHeight="1" outlineLevel="1" x14ac:dyDescent="0.3">
      <c r="C470" s="10" t="s">
        <v>2703</v>
      </c>
      <c r="D470" s="10" t="s">
        <v>41</v>
      </c>
      <c r="E470" s="7" t="s">
        <v>2704</v>
      </c>
      <c r="F470" s="10" t="s">
        <v>276</v>
      </c>
      <c r="G470" s="19" t="s">
        <v>43</v>
      </c>
      <c r="H470" s="20">
        <v>43556</v>
      </c>
      <c r="I470" s="10" t="s">
        <v>277</v>
      </c>
      <c r="J470" s="10" t="s">
        <v>1036</v>
      </c>
      <c r="K470" s="7" t="s">
        <v>1749</v>
      </c>
      <c r="L470" s="10" t="s">
        <v>28</v>
      </c>
      <c r="M470" s="7" t="s">
        <v>29</v>
      </c>
      <c r="N470" s="10" t="s">
        <v>46</v>
      </c>
      <c r="O470" s="7" t="s">
        <v>1010</v>
      </c>
      <c r="P470" s="10" t="s">
        <v>2705</v>
      </c>
      <c r="Q470" s="7" t="s">
        <v>2706</v>
      </c>
      <c r="R470" s="7" t="s">
        <v>33</v>
      </c>
      <c r="S470" s="7" t="s">
        <v>34</v>
      </c>
      <c r="T470" s="7" t="s">
        <v>311</v>
      </c>
      <c r="V470" s="7" t="s">
        <v>37</v>
      </c>
      <c r="X470" s="7" t="str">
        <f ca="1">DATEDIF(Q470,NOW( ),"y") &amp; " thn, " &amp; DATEDIF(Q470,NOW( ),"ym") &amp; " bln "</f>
        <v xml:space="preserve">32 thn, 11 bln </v>
      </c>
      <c r="Y470" s="7" t="str">
        <f>DATEDIF(Q470,($Y$2),"y") &amp; " thn"</f>
        <v>32 thn</v>
      </c>
      <c r="Z470" s="13">
        <v>60</v>
      </c>
      <c r="AA470" s="14">
        <f>DATE(YEAR(Q470)+Z470,MONTH(Q470)+1,1)</f>
        <v>53936</v>
      </c>
      <c r="AB470" s="10" t="s">
        <v>2707</v>
      </c>
      <c r="AC470" s="7" t="s">
        <v>2708</v>
      </c>
      <c r="AJ470" s="4" t="s">
        <v>2702</v>
      </c>
    </row>
    <row r="471" spans="1:40" ht="12.75" hidden="1" customHeight="1" outlineLevel="1" x14ac:dyDescent="0.3">
      <c r="C471" s="10" t="s">
        <v>2709</v>
      </c>
      <c r="D471" s="10" t="s">
        <v>41</v>
      </c>
      <c r="E471" s="7" t="s">
        <v>2710</v>
      </c>
      <c r="F471" s="10" t="s">
        <v>276</v>
      </c>
      <c r="G471" s="7" t="s">
        <v>43</v>
      </c>
      <c r="H471" s="15">
        <v>43191</v>
      </c>
      <c r="I471" s="10" t="s">
        <v>277</v>
      </c>
      <c r="J471" s="10" t="s">
        <v>1284</v>
      </c>
      <c r="K471" s="7" t="s">
        <v>1749</v>
      </c>
      <c r="L471" s="10" t="s">
        <v>28</v>
      </c>
      <c r="M471" s="7" t="s">
        <v>29</v>
      </c>
      <c r="N471" s="10" t="s">
        <v>68</v>
      </c>
      <c r="O471" s="7" t="s">
        <v>1010</v>
      </c>
      <c r="P471" s="10" t="s">
        <v>211</v>
      </c>
      <c r="Q471" s="7" t="s">
        <v>2711</v>
      </c>
      <c r="R471" s="7" t="s">
        <v>33</v>
      </c>
      <c r="S471" s="7" t="s">
        <v>34</v>
      </c>
      <c r="T471" s="7" t="s">
        <v>311</v>
      </c>
      <c r="V471" s="7" t="s">
        <v>37</v>
      </c>
      <c r="X471" s="7" t="str">
        <f ca="1">DATEDIF(Q471,NOW( ),"y") &amp; " thn, " &amp; DATEDIF(Q471,NOW( ),"ym") &amp; " bln "</f>
        <v xml:space="preserve">32 thn, 7 bln </v>
      </c>
      <c r="Y471" s="7" t="str">
        <f>DATEDIF(Q471,($Y$2),"y") &amp; " thn"</f>
        <v>31 thn</v>
      </c>
      <c r="Z471" s="13">
        <v>60</v>
      </c>
      <c r="AA471" s="14">
        <f>DATE(YEAR(Q471)+Z471,MONTH(Q471)+1,1)</f>
        <v>54058</v>
      </c>
      <c r="AB471" s="10" t="s">
        <v>2712</v>
      </c>
      <c r="AC471" s="7" t="s">
        <v>2713</v>
      </c>
      <c r="AJ471" s="4" t="s">
        <v>2702</v>
      </c>
    </row>
    <row r="472" spans="1:40" ht="12.75" hidden="1" customHeight="1" outlineLevel="1" x14ac:dyDescent="0.3">
      <c r="A472" s="16"/>
      <c r="B472" s="17" t="s">
        <v>2714</v>
      </c>
      <c r="C472" s="17" t="s">
        <v>2715</v>
      </c>
      <c r="D472" s="17" t="s">
        <v>41</v>
      </c>
      <c r="E472" s="17" t="s">
        <v>2716</v>
      </c>
      <c r="F472" s="17" t="s">
        <v>332</v>
      </c>
      <c r="G472" s="18" t="s">
        <v>343</v>
      </c>
      <c r="H472" s="35">
        <v>43525</v>
      </c>
      <c r="I472" s="6" t="s">
        <v>344</v>
      </c>
      <c r="J472" s="17" t="s">
        <v>506</v>
      </c>
      <c r="K472" s="35">
        <v>43573</v>
      </c>
      <c r="L472" s="6" t="s">
        <v>28</v>
      </c>
      <c r="M472" s="7" t="s">
        <v>29</v>
      </c>
      <c r="N472" s="17" t="s">
        <v>57</v>
      </c>
      <c r="O472" s="17"/>
      <c r="P472" s="17" t="s">
        <v>98</v>
      </c>
      <c r="Q472" s="17" t="s">
        <v>2717</v>
      </c>
      <c r="R472" s="7" t="s">
        <v>50</v>
      </c>
      <c r="S472" s="16"/>
      <c r="T472" s="16"/>
      <c r="U472" s="17" t="s">
        <v>2714</v>
      </c>
      <c r="V472" s="18" t="s">
        <v>2718</v>
      </c>
      <c r="W472" s="17"/>
      <c r="X472" s="7" t="str">
        <f ca="1">DATEDIF(Q472,NOW( ),"y") &amp; " thn, " &amp; DATEDIF(Q472,NOW( ),"ym") &amp; " bln "</f>
        <v xml:space="preserve">34 thn, 2 bln </v>
      </c>
      <c r="Y472" s="7" t="str">
        <f>DATEDIF(Q472,($Y$2),"y") &amp; " thn"</f>
        <v>33 thn</v>
      </c>
      <c r="Z472" s="13">
        <v>60</v>
      </c>
      <c r="AA472" s="14">
        <f>DATE(YEAR(Q472)+Z472,MONTH(Q472)+1,1)</f>
        <v>53479</v>
      </c>
      <c r="AB472" s="17"/>
      <c r="AC472" s="17"/>
      <c r="AD472" s="17"/>
      <c r="AE472" s="17"/>
      <c r="AF472" s="17"/>
      <c r="AG472" s="17"/>
      <c r="AH472" s="17"/>
      <c r="AI472" s="17"/>
      <c r="AJ472" s="4" t="s">
        <v>2702</v>
      </c>
      <c r="AK472" s="17"/>
      <c r="AL472" s="16"/>
      <c r="AM472" s="17"/>
      <c r="AN472" s="17"/>
    </row>
    <row r="473" spans="1:40" ht="12.75" hidden="1" customHeight="1" outlineLevel="1" x14ac:dyDescent="0.3">
      <c r="A473" s="16"/>
      <c r="B473" s="17" t="s">
        <v>2714</v>
      </c>
      <c r="C473" s="17" t="s">
        <v>2719</v>
      </c>
      <c r="D473" s="17" t="s">
        <v>41</v>
      </c>
      <c r="E473" s="17" t="s">
        <v>2720</v>
      </c>
      <c r="F473" s="17" t="s">
        <v>332</v>
      </c>
      <c r="G473" s="18" t="s">
        <v>343</v>
      </c>
      <c r="H473" s="35">
        <v>43525</v>
      </c>
      <c r="I473" s="6" t="s">
        <v>344</v>
      </c>
      <c r="J473" s="17" t="s">
        <v>2721</v>
      </c>
      <c r="K473" s="35">
        <v>43573</v>
      </c>
      <c r="L473" s="6" t="s">
        <v>28</v>
      </c>
      <c r="M473" s="7" t="s">
        <v>29</v>
      </c>
      <c r="N473" s="17" t="s">
        <v>255</v>
      </c>
      <c r="O473" s="17"/>
      <c r="P473" s="17" t="s">
        <v>685</v>
      </c>
      <c r="Q473" s="17" t="s">
        <v>2722</v>
      </c>
      <c r="R473" s="7" t="s">
        <v>50</v>
      </c>
      <c r="S473" s="16"/>
      <c r="T473" s="16"/>
      <c r="U473" s="17" t="s">
        <v>2714</v>
      </c>
      <c r="V473" s="18" t="s">
        <v>2718</v>
      </c>
      <c r="W473" s="17"/>
      <c r="X473" s="7" t="str">
        <f ca="1">DATEDIF(Q473,NOW( ),"y") &amp; " thn, " &amp; DATEDIF(Q473,NOW( ),"ym") &amp; " bln "</f>
        <v xml:space="preserve">31 thn, 3 bln </v>
      </c>
      <c r="Y473" s="7" t="str">
        <f>DATEDIF(Q473,($Y$2),"y") &amp; " thn"</f>
        <v>30 thn</v>
      </c>
      <c r="Z473" s="13">
        <v>60</v>
      </c>
      <c r="AA473" s="14">
        <f>DATE(YEAR(Q473)+Z473,MONTH(Q473)+1,1)</f>
        <v>54544</v>
      </c>
      <c r="AB473" s="17"/>
      <c r="AC473" s="17"/>
      <c r="AD473" s="17"/>
      <c r="AE473" s="17"/>
      <c r="AF473" s="17"/>
      <c r="AG473" s="17"/>
      <c r="AH473" s="17"/>
      <c r="AI473" s="17"/>
      <c r="AJ473" s="4" t="s">
        <v>2702</v>
      </c>
      <c r="AK473" s="17"/>
      <c r="AL473" s="16"/>
      <c r="AM473" s="17"/>
      <c r="AN473" s="17"/>
    </row>
    <row r="474" spans="1:40" ht="12.75" hidden="1" customHeight="1" outlineLevel="1" x14ac:dyDescent="0.3">
      <c r="A474" s="16"/>
      <c r="B474" s="17" t="s">
        <v>2714</v>
      </c>
      <c r="C474" s="17" t="s">
        <v>2723</v>
      </c>
      <c r="D474" s="17" t="s">
        <v>145</v>
      </c>
      <c r="E474" s="17" t="s">
        <v>2724</v>
      </c>
      <c r="F474" s="17" t="s">
        <v>332</v>
      </c>
      <c r="G474" s="18" t="s">
        <v>343</v>
      </c>
      <c r="H474" s="35">
        <v>43525</v>
      </c>
      <c r="I474" s="6" t="s">
        <v>344</v>
      </c>
      <c r="J474" s="17" t="s">
        <v>2725</v>
      </c>
      <c r="K474" s="35">
        <v>43573</v>
      </c>
      <c r="L474" s="6" t="s">
        <v>28</v>
      </c>
      <c r="M474" s="7" t="s">
        <v>29</v>
      </c>
      <c r="N474" s="17" t="s">
        <v>83</v>
      </c>
      <c r="O474" s="17"/>
      <c r="P474" s="17" t="s">
        <v>2726</v>
      </c>
      <c r="Q474" s="17" t="s">
        <v>2727</v>
      </c>
      <c r="R474" s="7" t="s">
        <v>33</v>
      </c>
      <c r="S474" s="16"/>
      <c r="T474" s="16"/>
      <c r="U474" s="17" t="s">
        <v>2714</v>
      </c>
      <c r="V474" s="18" t="s">
        <v>2718</v>
      </c>
      <c r="W474" s="17"/>
      <c r="X474" s="7" t="str">
        <f ca="1">DATEDIF(Q474,NOW( ),"y") &amp; " thn, " &amp; DATEDIF(Q474,NOW( ),"ym") &amp; " bln "</f>
        <v xml:space="preserve">27 thn, 10 bln </v>
      </c>
      <c r="Y474" s="7" t="str">
        <f>DATEDIF(Q474,($Y$2),"y") &amp; " thn"</f>
        <v>27 thn</v>
      </c>
      <c r="Z474" s="13">
        <v>60</v>
      </c>
      <c r="AA474" s="14">
        <f>DATE(YEAR(Q474)+Z474,MONTH(Q474)+1,1)</f>
        <v>55793</v>
      </c>
      <c r="AB474" s="17"/>
      <c r="AC474" s="17"/>
      <c r="AD474" s="17"/>
      <c r="AE474" s="17"/>
      <c r="AF474" s="17"/>
      <c r="AG474" s="17"/>
      <c r="AH474" s="17"/>
      <c r="AI474" s="17"/>
      <c r="AJ474" s="4" t="s">
        <v>2702</v>
      </c>
      <c r="AK474" s="17"/>
      <c r="AL474" s="16"/>
      <c r="AM474" s="17"/>
      <c r="AN474" s="17"/>
    </row>
    <row r="475" spans="1:40" ht="12.9" hidden="1" customHeight="1" outlineLevel="1" x14ac:dyDescent="0.3">
      <c r="C475" s="10"/>
      <c r="D475" s="10"/>
      <c r="F475" s="10"/>
      <c r="H475" s="8"/>
      <c r="I475" s="10"/>
      <c r="J475" s="10"/>
      <c r="L475" s="10"/>
      <c r="M475" s="7"/>
      <c r="N475" s="10"/>
      <c r="P475" s="10"/>
      <c r="Z475" s="13"/>
      <c r="AA475" s="14"/>
      <c r="AB475" s="10"/>
      <c r="AJ475" s="4" t="s">
        <v>2702</v>
      </c>
    </row>
    <row r="476" spans="1:40" ht="12.9" customHeight="1" collapsed="1" x14ac:dyDescent="0.25">
      <c r="A476" s="4" t="s">
        <v>2728</v>
      </c>
      <c r="M476" s="7"/>
    </row>
    <row r="477" spans="1:40" ht="12.9" hidden="1" customHeight="1" outlineLevel="1" x14ac:dyDescent="0.3">
      <c r="C477" s="10"/>
      <c r="D477" s="10"/>
      <c r="F477" s="10"/>
      <c r="H477" s="15"/>
      <c r="I477" s="10"/>
      <c r="J477" s="10"/>
      <c r="K477" s="12"/>
      <c r="L477" s="10"/>
      <c r="M477" s="7"/>
      <c r="N477" s="10"/>
      <c r="P477" s="10"/>
      <c r="Z477" s="13"/>
      <c r="AA477" s="14"/>
      <c r="AB477" s="10"/>
      <c r="AJ477" s="4" t="s">
        <v>2728</v>
      </c>
    </row>
    <row r="478" spans="1:40" ht="12.9" hidden="1" customHeight="1" outlineLevel="1" x14ac:dyDescent="0.3">
      <c r="C478" s="10" t="s">
        <v>2729</v>
      </c>
      <c r="D478" s="10" t="s">
        <v>41</v>
      </c>
      <c r="E478" s="7" t="s">
        <v>2730</v>
      </c>
      <c r="F478" s="10" t="s">
        <v>276</v>
      </c>
      <c r="G478" s="7" t="s">
        <v>43</v>
      </c>
      <c r="H478" s="15">
        <v>43374</v>
      </c>
      <c r="I478" s="10" t="s">
        <v>277</v>
      </c>
      <c r="J478" s="10" t="s">
        <v>1358</v>
      </c>
      <c r="K478" s="7" t="s">
        <v>1749</v>
      </c>
      <c r="L478" s="10" t="s">
        <v>28</v>
      </c>
      <c r="M478" s="7" t="s">
        <v>29</v>
      </c>
      <c r="N478" s="10" t="s">
        <v>57</v>
      </c>
      <c r="O478" s="7" t="s">
        <v>97</v>
      </c>
      <c r="P478" s="10" t="s">
        <v>59</v>
      </c>
      <c r="Q478" s="7" t="s">
        <v>2731</v>
      </c>
      <c r="R478" s="7" t="s">
        <v>50</v>
      </c>
      <c r="S478" s="7" t="s">
        <v>34</v>
      </c>
      <c r="T478" s="7" t="s">
        <v>35</v>
      </c>
      <c r="V478" s="7" t="s">
        <v>37</v>
      </c>
      <c r="X478" s="7" t="str">
        <f ca="1">DATEDIF(Q478,NOW( ),"y") &amp; " thn, " &amp; DATEDIF(Q478,NOW( ),"ym") &amp; " bln "</f>
        <v xml:space="preserve">37 thn, 6 bln </v>
      </c>
      <c r="Y478" s="7" t="str">
        <f>DATEDIF(Q478,($Y$2),"y") &amp; " thn"</f>
        <v>36 thn</v>
      </c>
      <c r="Z478" s="13">
        <v>60</v>
      </c>
      <c r="AA478" s="14">
        <f>DATE(YEAR(Q478)+Z478,MONTH(Q478)+1,1)</f>
        <v>52263</v>
      </c>
      <c r="AB478" s="10" t="s">
        <v>2732</v>
      </c>
      <c r="AC478" s="7" t="s">
        <v>2733</v>
      </c>
      <c r="AJ478" s="4" t="s">
        <v>2728</v>
      </c>
    </row>
    <row r="479" spans="1:40" ht="12.9" hidden="1" customHeight="1" outlineLevel="1" x14ac:dyDescent="0.3">
      <c r="C479" s="36" t="s">
        <v>2734</v>
      </c>
      <c r="D479" s="36" t="s">
        <v>41</v>
      </c>
      <c r="E479" s="36" t="s">
        <v>2735</v>
      </c>
      <c r="F479" s="17" t="s">
        <v>332</v>
      </c>
      <c r="G479" s="37" t="s">
        <v>343</v>
      </c>
      <c r="H479" s="35">
        <v>43525</v>
      </c>
      <c r="I479" s="6" t="s">
        <v>344</v>
      </c>
      <c r="J479" s="38" t="s">
        <v>1316</v>
      </c>
      <c r="K479" s="35">
        <v>43573</v>
      </c>
      <c r="L479" s="6" t="s">
        <v>28</v>
      </c>
      <c r="M479" s="7" t="s">
        <v>29</v>
      </c>
      <c r="N479" s="36" t="s">
        <v>167</v>
      </c>
      <c r="O479" s="38"/>
      <c r="P479" s="36" t="s">
        <v>98</v>
      </c>
      <c r="Q479" s="36" t="s">
        <v>2736</v>
      </c>
      <c r="R479" s="7" t="s">
        <v>50</v>
      </c>
      <c r="S479" s="38"/>
      <c r="T479" s="38"/>
      <c r="U479" s="38"/>
      <c r="V479" s="18" t="s">
        <v>2718</v>
      </c>
      <c r="W479" s="38"/>
      <c r="X479" s="7" t="str">
        <f ca="1">DATEDIF(Q479,NOW( ),"y") &amp; " thn, " &amp; DATEDIF(Q479,NOW( ),"ym") &amp; " bln "</f>
        <v xml:space="preserve">35 thn, 5 bln </v>
      </c>
      <c r="Y479" s="7" t="str">
        <f>DATEDIF(Q479,($Y$2),"y") &amp; " thn"</f>
        <v>34 thn</v>
      </c>
      <c r="Z479" s="13">
        <v>60</v>
      </c>
      <c r="AA479" s="14">
        <f>DATE(YEAR(Q479)+Z479,MONTH(Q479)+1,1)</f>
        <v>53022</v>
      </c>
      <c r="AB479" s="38"/>
      <c r="AC479" s="38"/>
      <c r="AD479" s="38"/>
      <c r="AE479" s="38"/>
      <c r="AF479" s="38"/>
      <c r="AG479" s="38"/>
      <c r="AH479" s="38"/>
      <c r="AI479" s="38"/>
      <c r="AJ479" s="4" t="s">
        <v>2728</v>
      </c>
    </row>
    <row r="480" spans="1:40" ht="12.9" hidden="1" customHeight="1" outlineLevel="1" x14ac:dyDescent="0.3">
      <c r="C480" s="10"/>
      <c r="D480" s="10"/>
      <c r="F480" s="10"/>
      <c r="H480" s="12"/>
      <c r="I480" s="10"/>
      <c r="J480" s="10"/>
      <c r="L480" s="10"/>
      <c r="M480" s="7"/>
      <c r="N480" s="10"/>
      <c r="P480" s="10"/>
      <c r="Z480" s="13"/>
      <c r="AA480" s="14"/>
      <c r="AB480" s="10"/>
      <c r="AJ480" s="4" t="s">
        <v>2728</v>
      </c>
    </row>
    <row r="481" spans="1:36" ht="12.9" customHeight="1" collapsed="1" x14ac:dyDescent="0.25">
      <c r="A481" s="4" t="s">
        <v>2737</v>
      </c>
      <c r="J481" s="39"/>
      <c r="M481" s="7"/>
    </row>
    <row r="482" spans="1:36" ht="12.9" hidden="1" customHeight="1" outlineLevel="1" x14ac:dyDescent="0.3">
      <c r="C482" s="10"/>
      <c r="D482" s="10"/>
      <c r="F482" s="10"/>
      <c r="H482" s="15"/>
      <c r="I482" s="10"/>
      <c r="J482" s="10" t="s">
        <v>95</v>
      </c>
      <c r="K482" s="8"/>
      <c r="L482" s="10"/>
      <c r="M482" s="7"/>
      <c r="N482" s="10"/>
      <c r="P482" s="10"/>
      <c r="Z482" s="13"/>
      <c r="AA482" s="14"/>
      <c r="AB482" s="10"/>
      <c r="AJ482" s="4" t="s">
        <v>2737</v>
      </c>
    </row>
    <row r="483" spans="1:36" ht="12.9" hidden="1" customHeight="1" outlineLevel="1" x14ac:dyDescent="0.3">
      <c r="C483" s="10" t="s">
        <v>2738</v>
      </c>
      <c r="D483" s="10" t="s">
        <v>41</v>
      </c>
      <c r="E483" s="7" t="s">
        <v>2739</v>
      </c>
      <c r="F483" s="10" t="s">
        <v>23</v>
      </c>
      <c r="G483" s="7" t="s">
        <v>24</v>
      </c>
      <c r="H483" s="15">
        <v>39904</v>
      </c>
      <c r="I483" s="10" t="s">
        <v>25</v>
      </c>
      <c r="J483" s="10" t="s">
        <v>116</v>
      </c>
      <c r="K483" s="7" t="s">
        <v>999</v>
      </c>
      <c r="L483" s="10" t="s">
        <v>28</v>
      </c>
      <c r="M483" s="7" t="s">
        <v>29</v>
      </c>
      <c r="N483" s="10" t="s">
        <v>2740</v>
      </c>
      <c r="O483" s="7" t="s">
        <v>2741</v>
      </c>
      <c r="P483" s="10" t="s">
        <v>98</v>
      </c>
      <c r="Q483" s="7" t="s">
        <v>2742</v>
      </c>
      <c r="R483" s="7" t="s">
        <v>50</v>
      </c>
      <c r="S483" s="7" t="s">
        <v>34</v>
      </c>
      <c r="T483" s="7" t="s">
        <v>35</v>
      </c>
      <c r="U483" s="7" t="s">
        <v>2743</v>
      </c>
      <c r="V483" s="7" t="s">
        <v>37</v>
      </c>
      <c r="W483" s="7" t="s">
        <v>2744</v>
      </c>
      <c r="X483" s="7" t="str">
        <f t="shared" ref="X483:X492" ca="1" si="99">DATEDIF(Q483,NOW( ),"y") &amp; " thn, " &amp; DATEDIF(Q483,NOW( ),"ym") &amp; " bln "</f>
        <v xml:space="preserve">46 thn, 9 bln </v>
      </c>
      <c r="Y483" s="7" t="str">
        <f>DATEDIF(Q483,($Y$2),"y") &amp; " thn"</f>
        <v>46 thn</v>
      </c>
      <c r="Z483" s="13">
        <v>60</v>
      </c>
      <c r="AA483" s="14">
        <f t="shared" ref="AA483:AA492" si="100">DATE(YEAR(Q483)+Z483,MONTH(Q483)+1,1)</f>
        <v>48884</v>
      </c>
      <c r="AB483" s="10" t="s">
        <v>2745</v>
      </c>
      <c r="AJ483" s="4" t="s">
        <v>2737</v>
      </c>
    </row>
    <row r="484" spans="1:36" ht="12.9" hidden="1" customHeight="1" outlineLevel="1" x14ac:dyDescent="0.3">
      <c r="C484" s="10" t="s">
        <v>2746</v>
      </c>
      <c r="D484" s="10" t="s">
        <v>41</v>
      </c>
      <c r="E484" s="7" t="s">
        <v>2747</v>
      </c>
      <c r="F484" s="10" t="s">
        <v>23</v>
      </c>
      <c r="G484" s="7" t="s">
        <v>24</v>
      </c>
      <c r="H484" s="15">
        <v>38991</v>
      </c>
      <c r="I484" s="10" t="s">
        <v>25</v>
      </c>
      <c r="J484" s="10" t="s">
        <v>254</v>
      </c>
      <c r="K484" s="7" t="s">
        <v>56</v>
      </c>
      <c r="L484" s="10" t="s">
        <v>28</v>
      </c>
      <c r="M484" s="7" t="s">
        <v>29</v>
      </c>
      <c r="N484" s="10" t="s">
        <v>255</v>
      </c>
      <c r="O484" s="7" t="s">
        <v>192</v>
      </c>
      <c r="P484" s="10" t="s">
        <v>2748</v>
      </c>
      <c r="Q484" s="7" t="s">
        <v>2749</v>
      </c>
      <c r="R484" s="7" t="s">
        <v>33</v>
      </c>
      <c r="S484" s="7" t="s">
        <v>34</v>
      </c>
      <c r="T484" s="7" t="s">
        <v>35</v>
      </c>
      <c r="U484" s="7" t="s">
        <v>2750</v>
      </c>
      <c r="V484" s="7" t="s">
        <v>37</v>
      </c>
      <c r="W484" s="7" t="s">
        <v>2751</v>
      </c>
      <c r="X484" s="7" t="str">
        <f t="shared" ca="1" si="99"/>
        <v xml:space="preserve">54 thn, 3 bln </v>
      </c>
      <c r="Y484" s="7" t="str">
        <f>DATEDIF(Q484,($Y$2),"y") &amp; " thn"</f>
        <v>53 thn</v>
      </c>
      <c r="Z484" s="13">
        <v>60</v>
      </c>
      <c r="AA484" s="14">
        <f t="shared" si="100"/>
        <v>46143</v>
      </c>
      <c r="AB484" s="10" t="s">
        <v>2752</v>
      </c>
      <c r="AC484" s="7" t="s">
        <v>2753</v>
      </c>
      <c r="AJ484" s="4" t="s">
        <v>2737</v>
      </c>
    </row>
    <row r="485" spans="1:36" ht="12.9" hidden="1" customHeight="1" outlineLevel="1" x14ac:dyDescent="0.3">
      <c r="C485" s="10" t="s">
        <v>2754</v>
      </c>
      <c r="D485" s="10" t="s">
        <v>41</v>
      </c>
      <c r="E485" s="7" t="s">
        <v>2755</v>
      </c>
      <c r="F485" s="10" t="s">
        <v>23</v>
      </c>
      <c r="G485" s="7" t="s">
        <v>24</v>
      </c>
      <c r="H485" s="15">
        <v>39356</v>
      </c>
      <c r="I485" s="10" t="s">
        <v>25</v>
      </c>
      <c r="J485" s="10" t="s">
        <v>226</v>
      </c>
      <c r="K485" s="7" t="s">
        <v>129</v>
      </c>
      <c r="L485" s="10" t="s">
        <v>28</v>
      </c>
      <c r="M485" s="7" t="s">
        <v>29</v>
      </c>
      <c r="N485" s="10" t="s">
        <v>2756</v>
      </c>
      <c r="O485" s="7">
        <v>2014</v>
      </c>
      <c r="P485" s="10" t="s">
        <v>2757</v>
      </c>
      <c r="Q485" s="7" t="s">
        <v>2758</v>
      </c>
      <c r="R485" s="7" t="s">
        <v>50</v>
      </c>
      <c r="S485" s="7" t="s">
        <v>34</v>
      </c>
      <c r="T485" s="7" t="s">
        <v>35</v>
      </c>
      <c r="U485" s="7" t="s">
        <v>2759</v>
      </c>
      <c r="V485" s="7" t="s">
        <v>37</v>
      </c>
      <c r="W485" s="7" t="s">
        <v>2760</v>
      </c>
      <c r="X485" s="7" t="str">
        <f t="shared" ca="1" si="99"/>
        <v xml:space="preserve">56 thn, 9 bln </v>
      </c>
      <c r="Y485" s="7" t="str">
        <f t="shared" ref="Y485:Y492" si="101">DATEDIF(Q485,($Y$2),"y") &amp; " thn"</f>
        <v>56 thn</v>
      </c>
      <c r="Z485" s="13">
        <v>60</v>
      </c>
      <c r="AA485" s="14">
        <f t="shared" si="100"/>
        <v>45231</v>
      </c>
      <c r="AB485" s="10" t="s">
        <v>2761</v>
      </c>
      <c r="AJ485" s="4" t="s">
        <v>2737</v>
      </c>
    </row>
    <row r="486" spans="1:36" ht="12.9" hidden="1" customHeight="1" outlineLevel="1" x14ac:dyDescent="0.3">
      <c r="C486" s="10" t="s">
        <v>2762</v>
      </c>
      <c r="D486" s="10" t="s">
        <v>41</v>
      </c>
      <c r="E486" s="7" t="s">
        <v>2763</v>
      </c>
      <c r="F486" s="10" t="s">
        <v>92</v>
      </c>
      <c r="G486" s="19" t="s">
        <v>93</v>
      </c>
      <c r="H486" s="20">
        <v>43556</v>
      </c>
      <c r="I486" s="10" t="s">
        <v>94</v>
      </c>
      <c r="J486" s="10" t="s">
        <v>165</v>
      </c>
      <c r="K486" s="7" t="s">
        <v>129</v>
      </c>
      <c r="L486" s="10" t="s">
        <v>28</v>
      </c>
      <c r="M486" s="7" t="s">
        <v>29</v>
      </c>
      <c r="N486" s="10" t="s">
        <v>167</v>
      </c>
      <c r="O486" s="7" t="s">
        <v>279</v>
      </c>
      <c r="P486" s="10" t="s">
        <v>2764</v>
      </c>
      <c r="Q486" s="7" t="s">
        <v>2765</v>
      </c>
      <c r="R486" s="7" t="s">
        <v>33</v>
      </c>
      <c r="S486" s="7" t="s">
        <v>34</v>
      </c>
      <c r="T486" s="7" t="s">
        <v>35</v>
      </c>
      <c r="U486" s="7" t="s">
        <v>2766</v>
      </c>
      <c r="V486" s="7" t="s">
        <v>37</v>
      </c>
      <c r="W486" s="7" t="s">
        <v>2767</v>
      </c>
      <c r="X486" s="7" t="str">
        <f t="shared" ca="1" si="99"/>
        <v xml:space="preserve">48 thn, 8 bln </v>
      </c>
      <c r="Y486" s="7" t="str">
        <f t="shared" si="101"/>
        <v>47 thn</v>
      </c>
      <c r="Z486" s="13">
        <v>60</v>
      </c>
      <c r="AA486" s="14">
        <f t="shared" si="100"/>
        <v>48183</v>
      </c>
      <c r="AB486" s="10" t="s">
        <v>2768</v>
      </c>
      <c r="AJ486" s="4" t="s">
        <v>2737</v>
      </c>
    </row>
    <row r="487" spans="1:36" ht="12.9" hidden="1" customHeight="1" outlineLevel="1" x14ac:dyDescent="0.3">
      <c r="C487" s="10" t="s">
        <v>2769</v>
      </c>
      <c r="D487" s="10" t="s">
        <v>41</v>
      </c>
      <c r="E487" s="7" t="s">
        <v>2770</v>
      </c>
      <c r="F487" s="10" t="s">
        <v>23</v>
      </c>
      <c r="G487" s="7" t="s">
        <v>24</v>
      </c>
      <c r="H487" s="15">
        <v>39722</v>
      </c>
      <c r="I487" s="10" t="s">
        <v>25</v>
      </c>
      <c r="J487" s="10" t="s">
        <v>138</v>
      </c>
      <c r="K487" s="7" t="s">
        <v>56</v>
      </c>
      <c r="L487" s="10" t="s">
        <v>28</v>
      </c>
      <c r="M487" s="7" t="s">
        <v>29</v>
      </c>
      <c r="N487" s="10" t="s">
        <v>2756</v>
      </c>
      <c r="O487" s="7">
        <v>2014</v>
      </c>
      <c r="P487" s="10" t="s">
        <v>88</v>
      </c>
      <c r="Q487" s="7" t="s">
        <v>2771</v>
      </c>
      <c r="R487" s="7" t="s">
        <v>50</v>
      </c>
      <c r="S487" s="7" t="s">
        <v>34</v>
      </c>
      <c r="T487" s="7" t="s">
        <v>35</v>
      </c>
      <c r="U487" s="7" t="s">
        <v>2772</v>
      </c>
      <c r="V487" s="7" t="s">
        <v>37</v>
      </c>
      <c r="W487" s="7" t="s">
        <v>2773</v>
      </c>
      <c r="X487" s="7" t="str">
        <f t="shared" ca="1" si="99"/>
        <v xml:space="preserve">57 thn, 4 bln </v>
      </c>
      <c r="Y487" s="7" t="str">
        <f t="shared" si="101"/>
        <v>56 thn</v>
      </c>
      <c r="Z487" s="13">
        <v>60</v>
      </c>
      <c r="AA487" s="14">
        <f t="shared" si="100"/>
        <v>45017</v>
      </c>
      <c r="AB487" s="10" t="s">
        <v>2774</v>
      </c>
      <c r="AJ487" s="4" t="s">
        <v>2737</v>
      </c>
    </row>
    <row r="488" spans="1:36" ht="12.9" hidden="1" customHeight="1" outlineLevel="1" x14ac:dyDescent="0.3">
      <c r="C488" s="10" t="s">
        <v>2775</v>
      </c>
      <c r="D488" s="10" t="s">
        <v>401</v>
      </c>
      <c r="E488" s="7" t="s">
        <v>2776</v>
      </c>
      <c r="F488" s="10" t="s">
        <v>23</v>
      </c>
      <c r="G488" s="7" t="s">
        <v>24</v>
      </c>
      <c r="H488" s="11">
        <v>40634</v>
      </c>
      <c r="I488" s="10" t="s">
        <v>25</v>
      </c>
      <c r="J488" s="10" t="s">
        <v>138</v>
      </c>
      <c r="K488" s="7" t="s">
        <v>129</v>
      </c>
      <c r="L488" s="10" t="s">
        <v>28</v>
      </c>
      <c r="M488" s="7" t="s">
        <v>404</v>
      </c>
      <c r="N488" s="10" t="s">
        <v>68</v>
      </c>
      <c r="O488" s="7" t="s">
        <v>2777</v>
      </c>
      <c r="P488" s="10" t="s">
        <v>2778</v>
      </c>
      <c r="Q488" s="7" t="s">
        <v>2779</v>
      </c>
      <c r="R488" s="7" t="s">
        <v>33</v>
      </c>
      <c r="S488" s="7" t="s">
        <v>34</v>
      </c>
      <c r="T488" s="7" t="s">
        <v>35</v>
      </c>
      <c r="U488" s="7" t="s">
        <v>2780</v>
      </c>
      <c r="V488" s="7" t="s">
        <v>37</v>
      </c>
      <c r="W488" s="7" t="s">
        <v>2781</v>
      </c>
      <c r="X488" s="7" t="str">
        <f t="shared" ca="1" si="99"/>
        <v xml:space="preserve">56 thn, 2 bln </v>
      </c>
      <c r="Y488" s="7" t="str">
        <f t="shared" si="101"/>
        <v>55 thn</v>
      </c>
      <c r="Z488" s="13">
        <v>60</v>
      </c>
      <c r="AA488" s="14">
        <f t="shared" si="100"/>
        <v>45444</v>
      </c>
      <c r="AB488" s="10" t="s">
        <v>2782</v>
      </c>
      <c r="AJ488" s="4" t="s">
        <v>2737</v>
      </c>
    </row>
    <row r="489" spans="1:36" ht="12.9" hidden="1" customHeight="1" outlineLevel="1" x14ac:dyDescent="0.3">
      <c r="C489" s="10" t="s">
        <v>2783</v>
      </c>
      <c r="D489" s="10" t="s">
        <v>2784</v>
      </c>
      <c r="E489" s="7" t="s">
        <v>2785</v>
      </c>
      <c r="F489" s="10" t="s">
        <v>23</v>
      </c>
      <c r="G489" s="7" t="s">
        <v>24</v>
      </c>
      <c r="H489" s="8">
        <v>43739</v>
      </c>
      <c r="I489" s="10" t="s">
        <v>25</v>
      </c>
      <c r="J489" s="10" t="s">
        <v>263</v>
      </c>
      <c r="K489" s="7" t="s">
        <v>82</v>
      </c>
      <c r="L489" s="10" t="s">
        <v>28</v>
      </c>
      <c r="M489" s="7" t="s">
        <v>237</v>
      </c>
      <c r="N489" s="10" t="s">
        <v>238</v>
      </c>
      <c r="O489" s="7">
        <v>2013</v>
      </c>
      <c r="P489" s="10" t="s">
        <v>677</v>
      </c>
      <c r="Q489" s="7" t="s">
        <v>2786</v>
      </c>
      <c r="R489" s="7" t="s">
        <v>50</v>
      </c>
      <c r="U489" s="7" t="s">
        <v>2787</v>
      </c>
      <c r="V489" s="7" t="s">
        <v>37</v>
      </c>
      <c r="X489" s="7" t="str">
        <f t="shared" ca="1" si="99"/>
        <v xml:space="preserve">46 thn, 0 bln </v>
      </c>
      <c r="Y489" s="7" t="str">
        <f t="shared" si="101"/>
        <v>45 thn</v>
      </c>
      <c r="Z489" s="13">
        <v>60</v>
      </c>
      <c r="AA489" s="14">
        <f t="shared" si="100"/>
        <v>49157</v>
      </c>
      <c r="AB489" s="10" t="s">
        <v>2788</v>
      </c>
      <c r="AC489" s="7" t="s">
        <v>1396</v>
      </c>
      <c r="AJ489" s="4" t="s">
        <v>2737</v>
      </c>
    </row>
    <row r="490" spans="1:36" ht="12.9" hidden="1" customHeight="1" outlineLevel="1" x14ac:dyDescent="0.3">
      <c r="C490" s="10" t="s">
        <v>2789</v>
      </c>
      <c r="D490" s="10" t="s">
        <v>2790</v>
      </c>
      <c r="E490" s="7" t="s">
        <v>2791</v>
      </c>
      <c r="F490" s="10" t="s">
        <v>23</v>
      </c>
      <c r="G490" s="7" t="s">
        <v>24</v>
      </c>
      <c r="H490" s="8">
        <v>43739</v>
      </c>
      <c r="I490" s="10" t="s">
        <v>25</v>
      </c>
      <c r="J490" s="10" t="s">
        <v>1603</v>
      </c>
      <c r="K490" s="7" t="s">
        <v>624</v>
      </c>
      <c r="L490" s="10" t="s">
        <v>28</v>
      </c>
      <c r="M490" s="7" t="s">
        <v>237</v>
      </c>
      <c r="N490" s="10" t="s">
        <v>238</v>
      </c>
      <c r="O490" s="7">
        <v>2013</v>
      </c>
      <c r="P490" s="10" t="s">
        <v>2792</v>
      </c>
      <c r="Q490" s="7" t="s">
        <v>2793</v>
      </c>
      <c r="R490" s="7" t="s">
        <v>50</v>
      </c>
      <c r="S490" s="7" t="s">
        <v>34</v>
      </c>
      <c r="T490" s="7" t="s">
        <v>35</v>
      </c>
      <c r="U490" s="7" t="s">
        <v>2794</v>
      </c>
      <c r="V490" s="7" t="s">
        <v>37</v>
      </c>
      <c r="X490" s="7" t="str">
        <f t="shared" ca="1" si="99"/>
        <v xml:space="preserve">50 thn, 0 bln </v>
      </c>
      <c r="Y490" s="7" t="str">
        <f t="shared" si="101"/>
        <v>49 thn</v>
      </c>
      <c r="Z490" s="13">
        <v>60</v>
      </c>
      <c r="AA490" s="14">
        <f t="shared" si="100"/>
        <v>47696</v>
      </c>
      <c r="AB490" s="10" t="s">
        <v>2788</v>
      </c>
      <c r="AC490" s="7" t="s">
        <v>2795</v>
      </c>
      <c r="AJ490" s="4" t="s">
        <v>2737</v>
      </c>
    </row>
    <row r="491" spans="1:36" ht="12.9" hidden="1" customHeight="1" outlineLevel="1" x14ac:dyDescent="0.3">
      <c r="B491" s="5" t="s">
        <v>2796</v>
      </c>
      <c r="C491" s="10" t="s">
        <v>2797</v>
      </c>
      <c r="D491" s="6" t="s">
        <v>2798</v>
      </c>
      <c r="E491" s="7" t="s">
        <v>2799</v>
      </c>
      <c r="F491" s="10" t="s">
        <v>78</v>
      </c>
      <c r="G491" s="7" t="s">
        <v>79</v>
      </c>
      <c r="H491" s="15">
        <v>42826</v>
      </c>
      <c r="I491" s="10" t="s">
        <v>80</v>
      </c>
      <c r="J491" s="10" t="s">
        <v>165</v>
      </c>
      <c r="K491" s="7" t="s">
        <v>515</v>
      </c>
      <c r="L491" s="10" t="s">
        <v>28</v>
      </c>
      <c r="M491" s="7" t="s">
        <v>237</v>
      </c>
      <c r="N491" s="10" t="s">
        <v>238</v>
      </c>
      <c r="O491" s="7">
        <v>2013</v>
      </c>
      <c r="P491" s="10" t="s">
        <v>2800</v>
      </c>
      <c r="Q491" s="7" t="s">
        <v>2801</v>
      </c>
      <c r="R491" s="7" t="s">
        <v>50</v>
      </c>
      <c r="S491" s="7" t="s">
        <v>34</v>
      </c>
      <c r="U491" s="7" t="s">
        <v>2802</v>
      </c>
      <c r="V491" s="7" t="s">
        <v>37</v>
      </c>
      <c r="X491" s="7" t="str">
        <f t="shared" ca="1" si="99"/>
        <v xml:space="preserve">55 thn, 9 bln </v>
      </c>
      <c r="Y491" s="7" t="str">
        <f t="shared" si="101"/>
        <v>55 thn</v>
      </c>
      <c r="Z491" s="13">
        <v>60</v>
      </c>
      <c r="AA491" s="14">
        <f t="shared" si="100"/>
        <v>45597</v>
      </c>
      <c r="AB491" s="10" t="s">
        <v>2803</v>
      </c>
      <c r="AC491" s="7" t="s">
        <v>2804</v>
      </c>
      <c r="AJ491" s="4" t="s">
        <v>2737</v>
      </c>
    </row>
    <row r="492" spans="1:36" ht="12.9" hidden="1" customHeight="1" outlineLevel="1" x14ac:dyDescent="0.3">
      <c r="C492" s="10" t="s">
        <v>2805</v>
      </c>
      <c r="D492" s="10" t="s">
        <v>41</v>
      </c>
      <c r="E492" s="7" t="s">
        <v>2806</v>
      </c>
      <c r="F492" s="10" t="s">
        <v>78</v>
      </c>
      <c r="G492" s="7" t="s">
        <v>79</v>
      </c>
      <c r="H492" s="15">
        <v>43191</v>
      </c>
      <c r="I492" s="10" t="s">
        <v>80</v>
      </c>
      <c r="J492" s="10" t="s">
        <v>155</v>
      </c>
      <c r="K492" s="7" t="s">
        <v>201</v>
      </c>
      <c r="L492" s="10" t="s">
        <v>28</v>
      </c>
      <c r="M492" s="7" t="s">
        <v>29</v>
      </c>
      <c r="N492" s="10" t="s">
        <v>2807</v>
      </c>
      <c r="O492" s="7" t="s">
        <v>97</v>
      </c>
      <c r="P492" s="10" t="s">
        <v>608</v>
      </c>
      <c r="Q492" s="7" t="s">
        <v>2808</v>
      </c>
      <c r="R492" s="7" t="s">
        <v>33</v>
      </c>
      <c r="S492" s="7" t="s">
        <v>34</v>
      </c>
      <c r="T492" s="7" t="s">
        <v>35</v>
      </c>
      <c r="U492" s="7" t="s">
        <v>2809</v>
      </c>
      <c r="V492" s="7" t="s">
        <v>37</v>
      </c>
      <c r="X492" s="7" t="str">
        <f t="shared" ca="1" si="99"/>
        <v xml:space="preserve">39 thn, 8 bln </v>
      </c>
      <c r="Y492" s="7" t="str">
        <f t="shared" si="101"/>
        <v>38 thn</v>
      </c>
      <c r="Z492" s="13">
        <v>60</v>
      </c>
      <c r="AA492" s="14">
        <f t="shared" si="100"/>
        <v>51471</v>
      </c>
      <c r="AB492" s="10" t="s">
        <v>2788</v>
      </c>
      <c r="AC492" s="7" t="s">
        <v>2810</v>
      </c>
      <c r="AJ492" s="4" t="s">
        <v>2737</v>
      </c>
    </row>
    <row r="493" spans="1:36" ht="12.9" customHeight="1" collapsed="1" x14ac:dyDescent="0.25">
      <c r="A493" s="4" t="s">
        <v>2811</v>
      </c>
      <c r="J493" s="39"/>
      <c r="M493" s="7"/>
    </row>
    <row r="494" spans="1:36" ht="12.9" hidden="1" customHeight="1" outlineLevel="1" x14ac:dyDescent="0.3">
      <c r="C494" s="10" t="s">
        <v>2812</v>
      </c>
      <c r="D494" s="10" t="s">
        <v>41</v>
      </c>
      <c r="E494" s="7" t="s">
        <v>2813</v>
      </c>
      <c r="F494" s="10" t="s">
        <v>23</v>
      </c>
      <c r="G494" s="7" t="s">
        <v>24</v>
      </c>
      <c r="H494" s="15">
        <v>39173</v>
      </c>
      <c r="I494" s="10" t="s">
        <v>25</v>
      </c>
      <c r="J494" s="10" t="s">
        <v>95</v>
      </c>
      <c r="K494" s="8">
        <v>42604</v>
      </c>
      <c r="L494" s="10" t="s">
        <v>28</v>
      </c>
      <c r="M494" s="7" t="s">
        <v>29</v>
      </c>
      <c r="N494" s="10" t="s">
        <v>255</v>
      </c>
      <c r="O494" s="7" t="s">
        <v>368</v>
      </c>
      <c r="P494" s="10" t="s">
        <v>2814</v>
      </c>
      <c r="Q494" s="7" t="s">
        <v>2815</v>
      </c>
      <c r="R494" s="7" t="s">
        <v>33</v>
      </c>
      <c r="S494" s="7" t="s">
        <v>34</v>
      </c>
      <c r="T494" s="7" t="s">
        <v>35</v>
      </c>
      <c r="U494" s="7" t="s">
        <v>2816</v>
      </c>
      <c r="V494" s="7" t="s">
        <v>37</v>
      </c>
      <c r="W494" s="7" t="s">
        <v>2817</v>
      </c>
      <c r="X494" s="7" t="str">
        <f t="shared" ref="X494:X502" ca="1" si="102">DATEDIF(Q494,NOW( ),"y") &amp; " thn, " &amp; DATEDIF(Q494,NOW( ),"ym") &amp; " bln "</f>
        <v xml:space="preserve">49 thn, 2 bln </v>
      </c>
      <c r="Y494" s="7" t="str">
        <f t="shared" ref="Y494:Y502" si="103">DATEDIF(Q494,($Y$2),"y") &amp; " thn"</f>
        <v>48 thn</v>
      </c>
      <c r="Z494" s="13">
        <v>60</v>
      </c>
      <c r="AA494" s="14">
        <f>DATE(YEAR(Q494)+Z494,MONTH(Q494)+1,1)</f>
        <v>48000</v>
      </c>
      <c r="AB494" s="10" t="s">
        <v>2818</v>
      </c>
      <c r="AC494" s="7" t="s">
        <v>2819</v>
      </c>
      <c r="AJ494" s="4" t="s">
        <v>2811</v>
      </c>
    </row>
    <row r="495" spans="1:36" ht="12.9" hidden="1" customHeight="1" outlineLevel="1" x14ac:dyDescent="0.3">
      <c r="C495" s="10" t="s">
        <v>2820</v>
      </c>
      <c r="D495" s="10" t="s">
        <v>41</v>
      </c>
      <c r="E495" s="7" t="s">
        <v>2821</v>
      </c>
      <c r="F495" s="10" t="s">
        <v>23</v>
      </c>
      <c r="G495" s="7" t="s">
        <v>24</v>
      </c>
      <c r="H495" s="15">
        <v>39173</v>
      </c>
      <c r="I495" s="10" t="s">
        <v>25</v>
      </c>
      <c r="J495" s="10" t="s">
        <v>226</v>
      </c>
      <c r="K495" s="7" t="s">
        <v>376</v>
      </c>
      <c r="L495" s="10" t="s">
        <v>28</v>
      </c>
      <c r="M495" s="7" t="s">
        <v>29</v>
      </c>
      <c r="N495" s="10" t="s">
        <v>96</v>
      </c>
      <c r="O495" s="7" t="s">
        <v>97</v>
      </c>
      <c r="P495" s="10" t="s">
        <v>270</v>
      </c>
      <c r="Q495" s="7" t="s">
        <v>2822</v>
      </c>
      <c r="R495" s="7" t="s">
        <v>33</v>
      </c>
      <c r="S495" s="7" t="s">
        <v>34</v>
      </c>
      <c r="T495" s="7" t="s">
        <v>35</v>
      </c>
      <c r="U495" s="7" t="s">
        <v>2823</v>
      </c>
      <c r="V495" s="7" t="s">
        <v>37</v>
      </c>
      <c r="W495" s="7" t="s">
        <v>2824</v>
      </c>
      <c r="X495" s="7" t="str">
        <f t="shared" ca="1" si="102"/>
        <v xml:space="preserve">56 thn, 2 bln </v>
      </c>
      <c r="Y495" s="7" t="str">
        <f t="shared" si="103"/>
        <v>55 thn</v>
      </c>
      <c r="Z495" s="13">
        <v>60</v>
      </c>
      <c r="AA495" s="14">
        <f t="shared" ref="AA495:AA502" si="104">DATE(YEAR(Q495)+Z495,MONTH(Q495)+1,1)</f>
        <v>45444</v>
      </c>
      <c r="AB495" s="10" t="s">
        <v>2825</v>
      </c>
      <c r="AJ495" s="4" t="s">
        <v>2811</v>
      </c>
    </row>
    <row r="496" spans="1:36" ht="12.9" hidden="1" customHeight="1" outlineLevel="1" x14ac:dyDescent="0.3">
      <c r="C496" s="10" t="s">
        <v>2826</v>
      </c>
      <c r="D496" s="10" t="s">
        <v>41</v>
      </c>
      <c r="E496" s="7" t="s">
        <v>2827</v>
      </c>
      <c r="F496" s="10" t="s">
        <v>23</v>
      </c>
      <c r="G496" s="7" t="s">
        <v>24</v>
      </c>
      <c r="H496" s="15">
        <v>38626</v>
      </c>
      <c r="I496" s="10" t="s">
        <v>25</v>
      </c>
      <c r="J496" s="10" t="s">
        <v>165</v>
      </c>
      <c r="K496" s="7" t="s">
        <v>210</v>
      </c>
      <c r="L496" s="10" t="s">
        <v>28</v>
      </c>
      <c r="M496" s="7" t="s">
        <v>29</v>
      </c>
      <c r="N496" s="10" t="s">
        <v>167</v>
      </c>
      <c r="O496" s="7" t="s">
        <v>192</v>
      </c>
      <c r="P496" s="10" t="s">
        <v>2828</v>
      </c>
      <c r="Q496" s="7" t="s">
        <v>2829</v>
      </c>
      <c r="R496" s="7" t="s">
        <v>33</v>
      </c>
      <c r="S496" s="7" t="s">
        <v>122</v>
      </c>
      <c r="T496" s="7" t="s">
        <v>35</v>
      </c>
      <c r="U496" s="7" t="s">
        <v>2830</v>
      </c>
      <c r="V496" s="7" t="s">
        <v>37</v>
      </c>
      <c r="W496" s="7" t="s">
        <v>2831</v>
      </c>
      <c r="X496" s="7" t="str">
        <f t="shared" ca="1" si="102"/>
        <v xml:space="preserve">56 thn, 6 bln </v>
      </c>
      <c r="Y496" s="7" t="str">
        <f t="shared" si="103"/>
        <v>55 thn</v>
      </c>
      <c r="Z496" s="13">
        <v>60</v>
      </c>
      <c r="AA496" s="14">
        <f t="shared" si="104"/>
        <v>45323</v>
      </c>
      <c r="AB496" s="10" t="s">
        <v>2832</v>
      </c>
      <c r="AJ496" s="4" t="s">
        <v>2811</v>
      </c>
    </row>
    <row r="497" spans="1:36" ht="12.9" hidden="1" customHeight="1" outlineLevel="1" x14ac:dyDescent="0.3">
      <c r="C497" s="10" t="s">
        <v>2833</v>
      </c>
      <c r="D497" s="10" t="s">
        <v>401</v>
      </c>
      <c r="E497" s="7" t="s">
        <v>2834</v>
      </c>
      <c r="F497" s="10" t="s">
        <v>23</v>
      </c>
      <c r="G497" s="7" t="s">
        <v>24</v>
      </c>
      <c r="H497" s="15">
        <v>39722</v>
      </c>
      <c r="I497" s="10" t="s">
        <v>25</v>
      </c>
      <c r="J497" s="10" t="s">
        <v>138</v>
      </c>
      <c r="K497" s="7" t="s">
        <v>210</v>
      </c>
      <c r="L497" s="10" t="s">
        <v>28</v>
      </c>
      <c r="M497" s="7" t="s">
        <v>404</v>
      </c>
      <c r="N497" s="10" t="s">
        <v>68</v>
      </c>
      <c r="O497" s="7" t="s">
        <v>393</v>
      </c>
      <c r="P497" s="10" t="s">
        <v>530</v>
      </c>
      <c r="Q497" s="7" t="s">
        <v>2835</v>
      </c>
      <c r="R497" s="7" t="s">
        <v>50</v>
      </c>
      <c r="S497" s="7" t="s">
        <v>122</v>
      </c>
      <c r="T497" s="7" t="s">
        <v>35</v>
      </c>
      <c r="U497" s="7" t="s">
        <v>2836</v>
      </c>
      <c r="V497" s="7" t="s">
        <v>37</v>
      </c>
      <c r="W497" s="7" t="s">
        <v>2837</v>
      </c>
      <c r="X497" s="7" t="str">
        <f t="shared" ca="1" si="102"/>
        <v xml:space="preserve">55 thn, 11 bln </v>
      </c>
      <c r="Y497" s="7" t="str">
        <f t="shared" si="103"/>
        <v>55 thn</v>
      </c>
      <c r="Z497" s="13">
        <v>60</v>
      </c>
      <c r="AA497" s="14">
        <f t="shared" si="104"/>
        <v>45536</v>
      </c>
      <c r="AB497" s="10" t="s">
        <v>2838</v>
      </c>
      <c r="AJ497" s="4" t="s">
        <v>2811</v>
      </c>
    </row>
    <row r="498" spans="1:36" ht="12.9" hidden="1" customHeight="1" outlineLevel="1" x14ac:dyDescent="0.3">
      <c r="C498" s="10" t="s">
        <v>2839</v>
      </c>
      <c r="D498" s="10" t="s">
        <v>41</v>
      </c>
      <c r="E498" s="7" t="s">
        <v>2840</v>
      </c>
      <c r="F498" s="10" t="s">
        <v>23</v>
      </c>
      <c r="G498" s="7" t="s">
        <v>24</v>
      </c>
      <c r="H498" s="11">
        <v>41365</v>
      </c>
      <c r="I498" s="10" t="s">
        <v>25</v>
      </c>
      <c r="J498" s="10" t="s">
        <v>189</v>
      </c>
      <c r="K498" s="7" t="s">
        <v>2841</v>
      </c>
      <c r="L498" s="10" t="s">
        <v>28</v>
      </c>
      <c r="M498" s="7" t="s">
        <v>29</v>
      </c>
      <c r="N498" s="10" t="s">
        <v>2842</v>
      </c>
      <c r="O498" s="7" t="s">
        <v>385</v>
      </c>
      <c r="P498" s="10" t="s">
        <v>2843</v>
      </c>
      <c r="Q498" s="7" t="s">
        <v>2844</v>
      </c>
      <c r="R498" s="7" t="s">
        <v>50</v>
      </c>
      <c r="S498" s="7" t="s">
        <v>34</v>
      </c>
      <c r="T498" s="7" t="s">
        <v>311</v>
      </c>
      <c r="U498" s="7" t="s">
        <v>2845</v>
      </c>
      <c r="V498" s="7" t="s">
        <v>37</v>
      </c>
      <c r="W498" s="7" t="s">
        <v>2846</v>
      </c>
      <c r="X498" s="7" t="str">
        <f t="shared" ca="1" si="102"/>
        <v xml:space="preserve">48 thn, 0 bln </v>
      </c>
      <c r="Y498" s="7" t="str">
        <f t="shared" si="103"/>
        <v>47 thn</v>
      </c>
      <c r="Z498" s="13">
        <v>60</v>
      </c>
      <c r="AA498" s="14">
        <f t="shared" si="104"/>
        <v>48427</v>
      </c>
      <c r="AB498" s="10" t="s">
        <v>2847</v>
      </c>
      <c r="AJ498" s="4" t="s">
        <v>2811</v>
      </c>
    </row>
    <row r="499" spans="1:36" ht="12.9" hidden="1" customHeight="1" outlineLevel="1" x14ac:dyDescent="0.3">
      <c r="C499" s="10" t="s">
        <v>2848</v>
      </c>
      <c r="D499" s="10" t="s">
        <v>2440</v>
      </c>
      <c r="E499" s="7" t="s">
        <v>2849</v>
      </c>
      <c r="F499" s="10" t="s">
        <v>23</v>
      </c>
      <c r="G499" s="7" t="s">
        <v>24</v>
      </c>
      <c r="H499" s="15">
        <v>43739</v>
      </c>
      <c r="I499" s="10" t="s">
        <v>25</v>
      </c>
      <c r="J499" s="10" t="s">
        <v>165</v>
      </c>
      <c r="K499" s="7" t="s">
        <v>129</v>
      </c>
      <c r="L499" s="10" t="s">
        <v>28</v>
      </c>
      <c r="M499" s="7" t="s">
        <v>29</v>
      </c>
      <c r="N499" s="10" t="s">
        <v>2850</v>
      </c>
      <c r="O499" s="7" t="s">
        <v>119</v>
      </c>
      <c r="P499" s="10" t="s">
        <v>2851</v>
      </c>
      <c r="Q499" s="7" t="s">
        <v>2852</v>
      </c>
      <c r="R499" s="7" t="s">
        <v>33</v>
      </c>
      <c r="S499" s="7" t="s">
        <v>34</v>
      </c>
      <c r="T499" s="7" t="s">
        <v>35</v>
      </c>
      <c r="U499" s="7" t="s">
        <v>2853</v>
      </c>
      <c r="V499" s="7" t="s">
        <v>37</v>
      </c>
      <c r="W499" s="7" t="s">
        <v>2854</v>
      </c>
      <c r="X499" s="7" t="str">
        <f t="shared" ca="1" si="102"/>
        <v xml:space="preserve">49 thn, 3 bln </v>
      </c>
      <c r="Y499" s="7" t="str">
        <f t="shared" si="103"/>
        <v>48 thn</v>
      </c>
      <c r="Z499" s="13">
        <v>60</v>
      </c>
      <c r="AA499" s="14">
        <f t="shared" si="104"/>
        <v>47969</v>
      </c>
      <c r="AB499" s="10" t="s">
        <v>2855</v>
      </c>
      <c r="AJ499" s="4" t="s">
        <v>2811</v>
      </c>
    </row>
    <row r="500" spans="1:36" ht="12.9" hidden="1" customHeight="1" outlineLevel="1" x14ac:dyDescent="0.3">
      <c r="C500" s="10" t="s">
        <v>2856</v>
      </c>
      <c r="D500" s="10" t="s">
        <v>41</v>
      </c>
      <c r="E500" s="7" t="s">
        <v>2857</v>
      </c>
      <c r="F500" s="10" t="s">
        <v>78</v>
      </c>
      <c r="G500" s="7" t="s">
        <v>79</v>
      </c>
      <c r="H500" s="15">
        <v>43739</v>
      </c>
      <c r="I500" s="10" t="s">
        <v>80</v>
      </c>
      <c r="J500" s="10" t="s">
        <v>189</v>
      </c>
      <c r="K500" s="7" t="s">
        <v>82</v>
      </c>
      <c r="L500" s="10" t="s">
        <v>28</v>
      </c>
      <c r="M500" s="7" t="s">
        <v>29</v>
      </c>
      <c r="N500" s="10" t="s">
        <v>191</v>
      </c>
      <c r="O500" s="7" t="s">
        <v>393</v>
      </c>
      <c r="P500" s="10" t="s">
        <v>790</v>
      </c>
      <c r="Q500" s="7" t="s">
        <v>2858</v>
      </c>
      <c r="R500" s="7" t="s">
        <v>50</v>
      </c>
      <c r="S500" s="7" t="s">
        <v>34</v>
      </c>
      <c r="T500" s="7" t="s">
        <v>35</v>
      </c>
      <c r="U500" s="7" t="s">
        <v>2859</v>
      </c>
      <c r="V500" s="7" t="s">
        <v>37</v>
      </c>
      <c r="X500" s="7" t="str">
        <f t="shared" ca="1" si="102"/>
        <v xml:space="preserve">48 thn, 10 bln </v>
      </c>
      <c r="Y500" s="7" t="str">
        <f t="shared" si="103"/>
        <v>48 thn</v>
      </c>
      <c r="Z500" s="13">
        <v>60</v>
      </c>
      <c r="AA500" s="14">
        <f t="shared" si="104"/>
        <v>48122</v>
      </c>
      <c r="AB500" s="10" t="s">
        <v>2860</v>
      </c>
      <c r="AJ500" s="4" t="s">
        <v>2811</v>
      </c>
    </row>
    <row r="501" spans="1:36" ht="12.9" hidden="1" customHeight="1" outlineLevel="1" x14ac:dyDescent="0.3">
      <c r="C501" s="10" t="s">
        <v>2861</v>
      </c>
      <c r="D501" s="10" t="s">
        <v>41</v>
      </c>
      <c r="E501" s="7" t="s">
        <v>2862</v>
      </c>
      <c r="F501" s="10" t="s">
        <v>78</v>
      </c>
      <c r="G501" s="7" t="s">
        <v>79</v>
      </c>
      <c r="H501" s="15">
        <v>43739</v>
      </c>
      <c r="I501" s="10" t="s">
        <v>80</v>
      </c>
      <c r="J501" s="10" t="s">
        <v>263</v>
      </c>
      <c r="K501" s="7" t="s">
        <v>82</v>
      </c>
      <c r="L501" s="10" t="s">
        <v>28</v>
      </c>
      <c r="M501" s="7" t="s">
        <v>29</v>
      </c>
      <c r="N501" s="10" t="s">
        <v>264</v>
      </c>
      <c r="O501" s="7" t="s">
        <v>108</v>
      </c>
      <c r="P501" s="10" t="s">
        <v>1260</v>
      </c>
      <c r="Q501" s="7" t="s">
        <v>2863</v>
      </c>
      <c r="R501" s="7" t="s">
        <v>33</v>
      </c>
      <c r="U501" s="7" t="s">
        <v>2864</v>
      </c>
      <c r="V501" s="7" t="s">
        <v>37</v>
      </c>
      <c r="X501" s="7" t="str">
        <f t="shared" ca="1" si="102"/>
        <v xml:space="preserve">41 thn, 0 bln </v>
      </c>
      <c r="Y501" s="7" t="str">
        <f t="shared" si="103"/>
        <v>40 thn</v>
      </c>
      <c r="Z501" s="13">
        <v>60</v>
      </c>
      <c r="AA501" s="14">
        <f t="shared" si="104"/>
        <v>50983</v>
      </c>
      <c r="AJ501" s="4" t="s">
        <v>2811</v>
      </c>
    </row>
    <row r="502" spans="1:36" ht="12.9" hidden="1" customHeight="1" outlineLevel="1" x14ac:dyDescent="0.3">
      <c r="C502" s="10" t="s">
        <v>2865</v>
      </c>
      <c r="D502" s="10" t="s">
        <v>41</v>
      </c>
      <c r="E502" s="7" t="s">
        <v>2866</v>
      </c>
      <c r="F502" s="10" t="s">
        <v>78</v>
      </c>
      <c r="G502" s="7" t="s">
        <v>79</v>
      </c>
      <c r="H502" s="15">
        <v>42826</v>
      </c>
      <c r="I502" s="10" t="s">
        <v>80</v>
      </c>
      <c r="J502" s="10" t="s">
        <v>106</v>
      </c>
      <c r="K502" s="7" t="s">
        <v>82</v>
      </c>
      <c r="L502" s="10" t="s">
        <v>28</v>
      </c>
      <c r="M502" s="7" t="s">
        <v>29</v>
      </c>
      <c r="N502" s="10" t="s">
        <v>994</v>
      </c>
      <c r="O502" s="7" t="s">
        <v>97</v>
      </c>
      <c r="P502" s="10" t="s">
        <v>2867</v>
      </c>
      <c r="Q502" s="7" t="s">
        <v>2868</v>
      </c>
      <c r="R502" s="7" t="s">
        <v>33</v>
      </c>
      <c r="S502" s="7" t="s">
        <v>34</v>
      </c>
      <c r="T502" s="7" t="s">
        <v>311</v>
      </c>
      <c r="U502" s="7" t="s">
        <v>2869</v>
      </c>
      <c r="V502" s="7" t="s">
        <v>37</v>
      </c>
      <c r="X502" s="7" t="str">
        <f t="shared" ca="1" si="102"/>
        <v xml:space="preserve">39 thn, 10 bln </v>
      </c>
      <c r="Y502" s="7" t="str">
        <f t="shared" si="103"/>
        <v>39 thn</v>
      </c>
      <c r="Z502" s="13">
        <v>60</v>
      </c>
      <c r="AA502" s="14">
        <f t="shared" si="104"/>
        <v>51410</v>
      </c>
      <c r="AB502" s="10" t="s">
        <v>2870</v>
      </c>
      <c r="AC502" s="7" t="s">
        <v>2871</v>
      </c>
      <c r="AJ502" s="4" t="s">
        <v>2811</v>
      </c>
    </row>
    <row r="503" spans="1:36" ht="12.9" customHeight="1" collapsed="1" x14ac:dyDescent="0.25">
      <c r="A503" s="4" t="s">
        <v>2872</v>
      </c>
      <c r="J503" s="40"/>
      <c r="M503" s="7"/>
    </row>
    <row r="504" spans="1:36" ht="12.9" hidden="1" customHeight="1" outlineLevel="1" x14ac:dyDescent="0.3">
      <c r="B504" s="5" t="s">
        <v>2873</v>
      </c>
      <c r="C504" s="10" t="s">
        <v>2874</v>
      </c>
      <c r="E504" s="7" t="s">
        <v>2875</v>
      </c>
      <c r="F504" s="10" t="s">
        <v>92</v>
      </c>
      <c r="G504" s="7" t="s">
        <v>93</v>
      </c>
      <c r="H504" s="8">
        <v>41913</v>
      </c>
      <c r="I504" s="10" t="s">
        <v>94</v>
      </c>
      <c r="J504" s="10" t="s">
        <v>95</v>
      </c>
      <c r="K504" s="12" t="s">
        <v>27</v>
      </c>
      <c r="L504" s="10" t="s">
        <v>28</v>
      </c>
      <c r="M504" s="7" t="s">
        <v>29</v>
      </c>
      <c r="N504" s="10" t="s">
        <v>83</v>
      </c>
      <c r="O504" s="7" t="s">
        <v>130</v>
      </c>
      <c r="P504" s="10" t="s">
        <v>98</v>
      </c>
      <c r="Q504" s="7" t="s">
        <v>2876</v>
      </c>
      <c r="R504" s="7" t="s">
        <v>33</v>
      </c>
      <c r="S504" s="7" t="s">
        <v>34</v>
      </c>
      <c r="T504" s="7" t="s">
        <v>35</v>
      </c>
      <c r="U504" s="7" t="s">
        <v>2877</v>
      </c>
      <c r="V504" s="7" t="s">
        <v>37</v>
      </c>
      <c r="W504" s="7" t="s">
        <v>2878</v>
      </c>
      <c r="X504" s="7" t="str">
        <f t="shared" ref="X504:X513" ca="1" si="105">DATEDIF(Q504,NOW( ),"y") &amp; " thn, " &amp; DATEDIF(Q504,NOW( ),"ym") &amp; " bln "</f>
        <v xml:space="preserve">50 thn, 1 bln </v>
      </c>
      <c r="Y504" s="7" t="str">
        <f t="shared" ref="Y504:Y513" si="106">DATEDIF(Q504,($Y$2),"y") &amp; " thn"</f>
        <v>49 thn</v>
      </c>
      <c r="Z504" s="13">
        <v>60</v>
      </c>
      <c r="AA504" s="14">
        <f t="shared" ref="AA504:AA513" si="107">DATE(YEAR(Q504)+Z504,MONTH(Q504)+1,1)</f>
        <v>47665</v>
      </c>
      <c r="AB504" s="10" t="s">
        <v>2879</v>
      </c>
      <c r="AJ504" s="4" t="s">
        <v>2872</v>
      </c>
    </row>
    <row r="505" spans="1:36" ht="12.9" hidden="1" customHeight="1" outlineLevel="1" x14ac:dyDescent="0.3">
      <c r="C505" s="10" t="s">
        <v>2880</v>
      </c>
      <c r="D505" s="10" t="s">
        <v>41</v>
      </c>
      <c r="E505" s="7" t="s">
        <v>2881</v>
      </c>
      <c r="F505" s="10" t="s">
        <v>23</v>
      </c>
      <c r="G505" s="7" t="s">
        <v>24</v>
      </c>
      <c r="H505" s="15">
        <v>40269</v>
      </c>
      <c r="I505" s="10" t="s">
        <v>25</v>
      </c>
      <c r="J505" s="10" t="s">
        <v>226</v>
      </c>
      <c r="K505" s="7" t="s">
        <v>201</v>
      </c>
      <c r="L505" s="10" t="s">
        <v>28</v>
      </c>
      <c r="M505" s="7" t="s">
        <v>29</v>
      </c>
      <c r="N505" s="10" t="s">
        <v>1443</v>
      </c>
      <c r="O505" s="7" t="s">
        <v>748</v>
      </c>
      <c r="P505" s="10" t="s">
        <v>694</v>
      </c>
      <c r="Q505" s="7" t="s">
        <v>2882</v>
      </c>
      <c r="R505" s="7" t="s">
        <v>50</v>
      </c>
      <c r="S505" s="7" t="s">
        <v>34</v>
      </c>
      <c r="T505" s="7" t="s">
        <v>35</v>
      </c>
      <c r="U505" s="7" t="s">
        <v>2883</v>
      </c>
      <c r="V505" s="7" t="s">
        <v>37</v>
      </c>
      <c r="W505" s="7" t="s">
        <v>2884</v>
      </c>
      <c r="X505" s="7" t="str">
        <f t="shared" ca="1" si="105"/>
        <v xml:space="preserve">55 thn, 0 bln </v>
      </c>
      <c r="Y505" s="7" t="str">
        <f t="shared" si="106"/>
        <v>54 thn</v>
      </c>
      <c r="Z505" s="13">
        <v>60</v>
      </c>
      <c r="AA505" s="14">
        <f t="shared" si="107"/>
        <v>45870</v>
      </c>
      <c r="AB505" s="10" t="s">
        <v>2885</v>
      </c>
      <c r="AJ505" s="4" t="s">
        <v>2872</v>
      </c>
    </row>
    <row r="506" spans="1:36" ht="12.9" hidden="1" customHeight="1" outlineLevel="1" x14ac:dyDescent="0.3">
      <c r="C506" s="10" t="s">
        <v>2886</v>
      </c>
      <c r="D506" s="10" t="s">
        <v>41</v>
      </c>
      <c r="E506" s="7" t="s">
        <v>2887</v>
      </c>
      <c r="F506" s="10" t="s">
        <v>23</v>
      </c>
      <c r="G506" s="7" t="s">
        <v>24</v>
      </c>
      <c r="H506" s="15">
        <v>38261</v>
      </c>
      <c r="I506" s="10" t="s">
        <v>25</v>
      </c>
      <c r="J506" s="10" t="s">
        <v>116</v>
      </c>
      <c r="K506" s="7" t="s">
        <v>403</v>
      </c>
      <c r="L506" s="10" t="s">
        <v>28</v>
      </c>
      <c r="M506" s="7" t="s">
        <v>29</v>
      </c>
      <c r="N506" s="10" t="s">
        <v>118</v>
      </c>
      <c r="O506" s="7" t="s">
        <v>108</v>
      </c>
      <c r="P506" s="10" t="s">
        <v>2828</v>
      </c>
      <c r="Q506" s="7" t="s">
        <v>2888</v>
      </c>
      <c r="R506" s="7" t="s">
        <v>50</v>
      </c>
      <c r="S506" s="7" t="s">
        <v>122</v>
      </c>
      <c r="T506" s="7" t="s">
        <v>35</v>
      </c>
      <c r="U506" s="7" t="s">
        <v>2889</v>
      </c>
      <c r="V506" s="7" t="s">
        <v>37</v>
      </c>
      <c r="W506" s="7" t="s">
        <v>2890</v>
      </c>
      <c r="X506" s="7" t="str">
        <f t="shared" ca="1" si="105"/>
        <v xml:space="preserve">60 thn, 2 bln </v>
      </c>
      <c r="Y506" s="7" t="str">
        <f t="shared" si="106"/>
        <v>59 thn</v>
      </c>
      <c r="Z506" s="13">
        <v>60</v>
      </c>
      <c r="AA506" s="14">
        <f t="shared" si="107"/>
        <v>43983</v>
      </c>
      <c r="AB506" s="10" t="s">
        <v>2891</v>
      </c>
      <c r="AJ506" s="4" t="s">
        <v>2872</v>
      </c>
    </row>
    <row r="507" spans="1:36" ht="12.9" hidden="1" customHeight="1" outlineLevel="1" x14ac:dyDescent="0.3">
      <c r="C507" s="10" t="s">
        <v>863</v>
      </c>
      <c r="D507" s="10" t="s">
        <v>41</v>
      </c>
      <c r="E507" s="7" t="s">
        <v>2892</v>
      </c>
      <c r="F507" s="10" t="s">
        <v>23</v>
      </c>
      <c r="G507" s="7" t="s">
        <v>24</v>
      </c>
      <c r="H507" s="15">
        <v>43739</v>
      </c>
      <c r="I507" s="10" t="s">
        <v>25</v>
      </c>
      <c r="J507" s="10" t="s">
        <v>254</v>
      </c>
      <c r="K507" s="7" t="s">
        <v>129</v>
      </c>
      <c r="L507" s="10" t="s">
        <v>28</v>
      </c>
      <c r="M507" s="7" t="s">
        <v>29</v>
      </c>
      <c r="N507" s="10" t="s">
        <v>255</v>
      </c>
      <c r="O507" s="7" t="s">
        <v>168</v>
      </c>
      <c r="P507" s="10" t="s">
        <v>637</v>
      </c>
      <c r="Q507" s="7" t="s">
        <v>2893</v>
      </c>
      <c r="R507" s="7" t="s">
        <v>50</v>
      </c>
      <c r="S507" s="7" t="s">
        <v>34</v>
      </c>
      <c r="T507" s="7" t="s">
        <v>311</v>
      </c>
      <c r="U507" s="7" t="s">
        <v>2894</v>
      </c>
      <c r="V507" s="7" t="s">
        <v>37</v>
      </c>
      <c r="W507" s="7" t="s">
        <v>2895</v>
      </c>
      <c r="X507" s="7" t="str">
        <f t="shared" ca="1" si="105"/>
        <v xml:space="preserve">39 thn, 5 bln </v>
      </c>
      <c r="Y507" s="7" t="str">
        <f t="shared" si="106"/>
        <v>38 thn</v>
      </c>
      <c r="Z507" s="13">
        <v>60</v>
      </c>
      <c r="AA507" s="14">
        <f t="shared" si="107"/>
        <v>51561</v>
      </c>
      <c r="AB507" s="10" t="s">
        <v>2896</v>
      </c>
      <c r="AJ507" s="4" t="s">
        <v>2872</v>
      </c>
    </row>
    <row r="508" spans="1:36" ht="12.9" hidden="1" customHeight="1" outlineLevel="1" x14ac:dyDescent="0.3">
      <c r="C508" s="10" t="s">
        <v>2897</v>
      </c>
      <c r="D508" s="10" t="s">
        <v>2898</v>
      </c>
      <c r="E508" s="41" t="s">
        <v>2899</v>
      </c>
      <c r="F508" s="10" t="s">
        <v>78</v>
      </c>
      <c r="G508" s="7" t="s">
        <v>79</v>
      </c>
      <c r="H508" s="14">
        <v>41183</v>
      </c>
      <c r="I508" s="10" t="s">
        <v>80</v>
      </c>
      <c r="J508" s="10" t="s">
        <v>2053</v>
      </c>
      <c r="L508" s="10" t="s">
        <v>28</v>
      </c>
      <c r="M508" s="7" t="s">
        <v>29</v>
      </c>
      <c r="N508" s="10" t="s">
        <v>2900</v>
      </c>
      <c r="O508" s="7">
        <v>1992</v>
      </c>
      <c r="P508" s="42" t="s">
        <v>2901</v>
      </c>
      <c r="Q508" s="43">
        <v>23805</v>
      </c>
      <c r="R508" s="7" t="s">
        <v>50</v>
      </c>
      <c r="T508" s="7" t="s">
        <v>35</v>
      </c>
      <c r="V508" s="7" t="s">
        <v>37</v>
      </c>
      <c r="X508" s="7" t="str">
        <f t="shared" ca="1" si="105"/>
        <v xml:space="preserve">55 thn, 4 bln </v>
      </c>
      <c r="Y508" s="7" t="str">
        <f>DATEDIF(Q508,($Y$2),"y") &amp; " thn"</f>
        <v>54 thn</v>
      </c>
      <c r="Z508" s="13">
        <v>60</v>
      </c>
      <c r="AA508" s="14">
        <f>DATE(YEAR(Q508)+Z508,MONTH(Q508)+1,1)</f>
        <v>45748</v>
      </c>
      <c r="AB508" s="10"/>
      <c r="AJ508" s="4" t="s">
        <v>2872</v>
      </c>
    </row>
    <row r="509" spans="1:36" ht="12.9" hidden="1" customHeight="1" outlineLevel="1" x14ac:dyDescent="0.3">
      <c r="C509" s="10" t="s">
        <v>2902</v>
      </c>
      <c r="D509" s="10" t="s">
        <v>41</v>
      </c>
      <c r="E509" s="7" t="s">
        <v>2903</v>
      </c>
      <c r="F509" s="10" t="s">
        <v>276</v>
      </c>
      <c r="G509" s="7" t="s">
        <v>43</v>
      </c>
      <c r="H509" s="14">
        <v>41183</v>
      </c>
      <c r="I509" s="10" t="s">
        <v>277</v>
      </c>
      <c r="J509" s="10" t="s">
        <v>263</v>
      </c>
      <c r="K509" s="7" t="s">
        <v>82</v>
      </c>
      <c r="L509" s="10" t="s">
        <v>28</v>
      </c>
      <c r="M509" s="7" t="s">
        <v>29</v>
      </c>
      <c r="N509" s="10" t="s">
        <v>264</v>
      </c>
      <c r="O509" s="7" t="s">
        <v>168</v>
      </c>
      <c r="P509" s="10" t="s">
        <v>2374</v>
      </c>
      <c r="Q509" s="7" t="s">
        <v>2904</v>
      </c>
      <c r="R509" s="7" t="s">
        <v>33</v>
      </c>
      <c r="S509" s="7" t="s">
        <v>34</v>
      </c>
      <c r="T509" s="7" t="s">
        <v>35</v>
      </c>
      <c r="U509" s="7" t="s">
        <v>2905</v>
      </c>
      <c r="V509" s="7" t="s">
        <v>37</v>
      </c>
      <c r="X509" s="7" t="str">
        <f t="shared" ca="1" si="105"/>
        <v xml:space="preserve">44 thn, 11 bln </v>
      </c>
      <c r="Y509" s="7" t="str">
        <f t="shared" si="106"/>
        <v>44 thn</v>
      </c>
      <c r="Z509" s="13">
        <v>60</v>
      </c>
      <c r="AA509" s="14">
        <f t="shared" si="107"/>
        <v>49553</v>
      </c>
      <c r="AB509" s="10" t="s">
        <v>2906</v>
      </c>
      <c r="AJ509" s="4" t="s">
        <v>2872</v>
      </c>
    </row>
    <row r="510" spans="1:36" ht="12.9" hidden="1" customHeight="1" outlineLevel="1" x14ac:dyDescent="0.3">
      <c r="C510" s="10" t="s">
        <v>2907</v>
      </c>
      <c r="D510" s="10" t="s">
        <v>2440</v>
      </c>
      <c r="E510" s="7" t="s">
        <v>2908</v>
      </c>
      <c r="F510" s="10" t="s">
        <v>78</v>
      </c>
      <c r="G510" s="7" t="s">
        <v>79</v>
      </c>
      <c r="H510" s="15">
        <v>43739</v>
      </c>
      <c r="I510" s="10" t="s">
        <v>80</v>
      </c>
      <c r="J510" s="10" t="s">
        <v>138</v>
      </c>
      <c r="K510" s="7" t="s">
        <v>82</v>
      </c>
      <c r="L510" s="10" t="s">
        <v>28</v>
      </c>
      <c r="M510" s="7" t="s">
        <v>29</v>
      </c>
      <c r="N510" s="10" t="s">
        <v>2909</v>
      </c>
      <c r="O510" s="7" t="s">
        <v>192</v>
      </c>
      <c r="P510" s="10" t="s">
        <v>2700</v>
      </c>
      <c r="Q510" s="7" t="s">
        <v>2910</v>
      </c>
      <c r="R510" s="7" t="s">
        <v>50</v>
      </c>
      <c r="S510" s="7" t="s">
        <v>34</v>
      </c>
      <c r="T510" s="7" t="s">
        <v>35</v>
      </c>
      <c r="U510" s="7" t="s">
        <v>2911</v>
      </c>
      <c r="V510" s="7" t="s">
        <v>37</v>
      </c>
      <c r="X510" s="7" t="str">
        <f t="shared" ca="1" si="105"/>
        <v xml:space="preserve">46 thn, 7 bln </v>
      </c>
      <c r="Y510" s="7" t="str">
        <f t="shared" si="106"/>
        <v>45 thn</v>
      </c>
      <c r="Z510" s="13">
        <v>60</v>
      </c>
      <c r="AA510" s="14">
        <f t="shared" si="107"/>
        <v>48945</v>
      </c>
      <c r="AB510" s="10" t="s">
        <v>2912</v>
      </c>
      <c r="AJ510" s="4" t="s">
        <v>2872</v>
      </c>
    </row>
    <row r="511" spans="1:36" ht="12.9" hidden="1" customHeight="1" outlineLevel="1" x14ac:dyDescent="0.3">
      <c r="C511" s="10" t="s">
        <v>2913</v>
      </c>
      <c r="D511" s="10" t="s">
        <v>41</v>
      </c>
      <c r="E511" s="7" t="s">
        <v>2914</v>
      </c>
      <c r="F511" s="10" t="s">
        <v>276</v>
      </c>
      <c r="G511" s="7" t="s">
        <v>43</v>
      </c>
      <c r="H511" s="14">
        <v>43739</v>
      </c>
      <c r="I511" s="10" t="s">
        <v>277</v>
      </c>
      <c r="J511" s="10" t="s">
        <v>528</v>
      </c>
      <c r="K511" s="7" t="s">
        <v>999</v>
      </c>
      <c r="L511" s="10" t="s">
        <v>28</v>
      </c>
      <c r="M511" s="7" t="s">
        <v>29</v>
      </c>
      <c r="N511" s="10" t="s">
        <v>529</v>
      </c>
      <c r="O511" s="7" t="s">
        <v>108</v>
      </c>
      <c r="P511" s="10" t="s">
        <v>824</v>
      </c>
      <c r="Q511" s="7" t="s">
        <v>2915</v>
      </c>
      <c r="R511" s="7" t="s">
        <v>50</v>
      </c>
      <c r="S511" s="7" t="s">
        <v>34</v>
      </c>
      <c r="T511" s="7" t="s">
        <v>311</v>
      </c>
      <c r="V511" s="7" t="s">
        <v>37</v>
      </c>
      <c r="X511" s="7" t="str">
        <f t="shared" ca="1" si="105"/>
        <v xml:space="preserve">44 thn, 11 bln </v>
      </c>
      <c r="Y511" s="7" t="str">
        <f t="shared" si="106"/>
        <v>44 thn</v>
      </c>
      <c r="Z511" s="13">
        <v>60</v>
      </c>
      <c r="AA511" s="14">
        <f t="shared" si="107"/>
        <v>49553</v>
      </c>
      <c r="AB511" s="10" t="s">
        <v>2916</v>
      </c>
      <c r="AC511" s="7" t="s">
        <v>2917</v>
      </c>
      <c r="AJ511" s="4" t="s">
        <v>2872</v>
      </c>
    </row>
    <row r="512" spans="1:36" ht="12.9" hidden="1" customHeight="1" outlineLevel="1" x14ac:dyDescent="0.3">
      <c r="C512" s="10" t="s">
        <v>2918</v>
      </c>
      <c r="D512" s="10" t="s">
        <v>41</v>
      </c>
      <c r="E512" s="7" t="s">
        <v>2919</v>
      </c>
      <c r="F512" s="10" t="s">
        <v>276</v>
      </c>
      <c r="G512" s="7" t="s">
        <v>43</v>
      </c>
      <c r="H512" s="14">
        <v>43739</v>
      </c>
      <c r="I512" s="10" t="s">
        <v>277</v>
      </c>
      <c r="J512" s="10" t="s">
        <v>254</v>
      </c>
      <c r="K512" s="7" t="s">
        <v>999</v>
      </c>
      <c r="L512" s="10" t="s">
        <v>28</v>
      </c>
      <c r="M512" s="7" t="s">
        <v>29</v>
      </c>
      <c r="N512" s="10" t="s">
        <v>255</v>
      </c>
      <c r="O512" s="7" t="s">
        <v>325</v>
      </c>
      <c r="P512" s="10" t="s">
        <v>824</v>
      </c>
      <c r="Q512" s="7" t="s">
        <v>2920</v>
      </c>
      <c r="R512" s="7" t="s">
        <v>50</v>
      </c>
      <c r="S512" s="7" t="s">
        <v>34</v>
      </c>
      <c r="T512" s="7" t="s">
        <v>311</v>
      </c>
      <c r="V512" s="7" t="s">
        <v>37</v>
      </c>
      <c r="X512" s="7" t="str">
        <f t="shared" ca="1" si="105"/>
        <v xml:space="preserve">36 thn, 6 bln </v>
      </c>
      <c r="Y512" s="7" t="str">
        <f t="shared" si="106"/>
        <v>35 thn</v>
      </c>
      <c r="Z512" s="13">
        <v>60</v>
      </c>
      <c r="AA512" s="14">
        <f t="shared" si="107"/>
        <v>52628</v>
      </c>
      <c r="AB512" s="10" t="s">
        <v>2921</v>
      </c>
      <c r="AC512" s="7" t="s">
        <v>2922</v>
      </c>
      <c r="AJ512" s="4" t="s">
        <v>2872</v>
      </c>
    </row>
    <row r="513" spans="1:36" ht="12.9" hidden="1" customHeight="1" outlineLevel="1" x14ac:dyDescent="0.3">
      <c r="C513" s="10" t="s">
        <v>2923</v>
      </c>
      <c r="D513" s="10" t="s">
        <v>145</v>
      </c>
      <c r="E513" s="7" t="s">
        <v>2924</v>
      </c>
      <c r="F513" s="10" t="s">
        <v>332</v>
      </c>
      <c r="G513" s="19" t="s">
        <v>333</v>
      </c>
      <c r="H513" s="20">
        <v>43556</v>
      </c>
      <c r="I513" s="6" t="s">
        <v>334</v>
      </c>
      <c r="J513" s="10" t="s">
        <v>269</v>
      </c>
      <c r="K513" s="7" t="s">
        <v>515</v>
      </c>
      <c r="L513" s="10" t="s">
        <v>28</v>
      </c>
      <c r="M513" s="7" t="s">
        <v>29</v>
      </c>
      <c r="N513" s="10" t="s">
        <v>83</v>
      </c>
      <c r="O513" s="7">
        <v>2014</v>
      </c>
      <c r="P513" s="10" t="s">
        <v>488</v>
      </c>
      <c r="Q513" s="7" t="s">
        <v>2925</v>
      </c>
      <c r="R513" s="7" t="s">
        <v>50</v>
      </c>
      <c r="U513" s="7" t="s">
        <v>2926</v>
      </c>
      <c r="V513" s="7" t="s">
        <v>37</v>
      </c>
      <c r="X513" s="7" t="str">
        <f t="shared" ca="1" si="105"/>
        <v xml:space="preserve">56 thn, 10 bln </v>
      </c>
      <c r="Y513" s="7" t="str">
        <f t="shared" si="106"/>
        <v>56 thn</v>
      </c>
      <c r="Z513" s="13">
        <v>60</v>
      </c>
      <c r="AA513" s="14">
        <f t="shared" si="107"/>
        <v>45200</v>
      </c>
      <c r="AJ513" s="4" t="s">
        <v>2872</v>
      </c>
    </row>
    <row r="514" spans="1:36" ht="12.9" customHeight="1" collapsed="1" x14ac:dyDescent="0.25">
      <c r="A514" s="4" t="s">
        <v>2927</v>
      </c>
      <c r="J514" s="40"/>
      <c r="M514" s="7"/>
    </row>
    <row r="515" spans="1:36" ht="12.9" hidden="1" customHeight="1" outlineLevel="1" x14ac:dyDescent="0.3">
      <c r="C515" s="10" t="s">
        <v>2928</v>
      </c>
      <c r="D515" s="10" t="s">
        <v>2929</v>
      </c>
      <c r="E515" s="7" t="s">
        <v>2930</v>
      </c>
      <c r="F515" s="10" t="s">
        <v>23</v>
      </c>
      <c r="G515" s="7" t="s">
        <v>24</v>
      </c>
      <c r="H515" s="14">
        <v>41183</v>
      </c>
      <c r="I515" s="10" t="s">
        <v>25</v>
      </c>
      <c r="J515" s="10" t="s">
        <v>95</v>
      </c>
      <c r="K515" s="8">
        <v>42104</v>
      </c>
      <c r="L515" s="10" t="s">
        <v>28</v>
      </c>
      <c r="M515" s="7" t="s">
        <v>237</v>
      </c>
      <c r="N515" s="10" t="s">
        <v>247</v>
      </c>
      <c r="O515" s="7">
        <v>2012</v>
      </c>
      <c r="P515" s="10" t="s">
        <v>211</v>
      </c>
      <c r="Q515" s="7" t="s">
        <v>2931</v>
      </c>
      <c r="R515" s="7" t="s">
        <v>33</v>
      </c>
      <c r="S515" s="7" t="s">
        <v>34</v>
      </c>
      <c r="T515" s="7" t="s">
        <v>35</v>
      </c>
      <c r="U515" s="7" t="s">
        <v>2932</v>
      </c>
      <c r="V515" s="7" t="s">
        <v>37</v>
      </c>
      <c r="W515" s="7" t="s">
        <v>2933</v>
      </c>
      <c r="X515" s="7" t="str">
        <f t="shared" ref="X515:X521" ca="1" si="108">DATEDIF(Q515,NOW( ),"y") &amp; " thn, " &amp; DATEDIF(Q515,NOW( ),"ym") &amp; " bln "</f>
        <v xml:space="preserve">45 thn, 5 bln </v>
      </c>
      <c r="Y515" s="7" t="str">
        <f t="shared" ref="Y515:Y521" si="109">DATEDIF(Q515,($Y$2),"y") &amp; " thn"</f>
        <v>44 thn</v>
      </c>
      <c r="Z515" s="13">
        <v>60</v>
      </c>
      <c r="AA515" s="14">
        <f>DATE(YEAR(Q515)+Z515,MONTH(Q515)+1,1)</f>
        <v>49369</v>
      </c>
      <c r="AB515" s="10" t="s">
        <v>2934</v>
      </c>
      <c r="AC515" s="7" t="s">
        <v>2935</v>
      </c>
      <c r="AJ515" s="4" t="s">
        <v>2927</v>
      </c>
    </row>
    <row r="516" spans="1:36" ht="12.9" hidden="1" customHeight="1" outlineLevel="1" x14ac:dyDescent="0.3">
      <c r="C516" s="10" t="s">
        <v>2936</v>
      </c>
      <c r="D516" s="10" t="s">
        <v>41</v>
      </c>
      <c r="E516" s="7" t="s">
        <v>2937</v>
      </c>
      <c r="F516" s="10" t="s">
        <v>92</v>
      </c>
      <c r="G516" s="7" t="s">
        <v>93</v>
      </c>
      <c r="H516" s="8">
        <v>42278</v>
      </c>
      <c r="I516" s="10" t="s">
        <v>94</v>
      </c>
      <c r="J516" s="10" t="s">
        <v>155</v>
      </c>
      <c r="K516" s="7" t="s">
        <v>56</v>
      </c>
      <c r="L516" s="10" t="s">
        <v>28</v>
      </c>
      <c r="M516" s="7" t="s">
        <v>29</v>
      </c>
      <c r="N516" s="10" t="s">
        <v>57</v>
      </c>
      <c r="O516" s="7" t="s">
        <v>279</v>
      </c>
      <c r="P516" s="10" t="s">
        <v>2938</v>
      </c>
      <c r="Q516" s="7" t="s">
        <v>2939</v>
      </c>
      <c r="R516" s="7" t="s">
        <v>50</v>
      </c>
      <c r="S516" s="7" t="s">
        <v>803</v>
      </c>
      <c r="T516" s="7" t="s">
        <v>35</v>
      </c>
      <c r="U516" s="7" t="s">
        <v>2940</v>
      </c>
      <c r="V516" s="7" t="s">
        <v>37</v>
      </c>
      <c r="W516" s="7" t="s">
        <v>2941</v>
      </c>
      <c r="X516" s="7" t="str">
        <f t="shared" ca="1" si="108"/>
        <v xml:space="preserve">46 thn, 9 bln </v>
      </c>
      <c r="Y516" s="7" t="str">
        <f t="shared" si="109"/>
        <v>46 thn</v>
      </c>
      <c r="Z516" s="13">
        <v>60</v>
      </c>
      <c r="AA516" s="14">
        <f t="shared" ref="AA516:AA521" si="110">DATE(YEAR(Q516)+Z516,MONTH(Q516)+1,1)</f>
        <v>48884</v>
      </c>
      <c r="AB516" s="10" t="s">
        <v>2942</v>
      </c>
      <c r="AJ516" s="4" t="s">
        <v>2927</v>
      </c>
    </row>
    <row r="517" spans="1:36" ht="12.9" hidden="1" customHeight="1" outlineLevel="1" x14ac:dyDescent="0.3">
      <c r="C517" s="10" t="s">
        <v>2943</v>
      </c>
      <c r="D517" s="10" t="s">
        <v>41</v>
      </c>
      <c r="E517" s="7" t="s">
        <v>2944</v>
      </c>
      <c r="F517" s="10" t="s">
        <v>23</v>
      </c>
      <c r="G517" s="7" t="s">
        <v>24</v>
      </c>
      <c r="H517" s="15">
        <v>38808</v>
      </c>
      <c r="I517" s="10" t="s">
        <v>25</v>
      </c>
      <c r="J517" s="10" t="s">
        <v>226</v>
      </c>
      <c r="K517" s="7" t="s">
        <v>82</v>
      </c>
      <c r="L517" s="10" t="s">
        <v>28</v>
      </c>
      <c r="M517" s="7" t="s">
        <v>29</v>
      </c>
      <c r="N517" s="10" t="s">
        <v>96</v>
      </c>
      <c r="O517" s="7" t="s">
        <v>97</v>
      </c>
      <c r="P517" s="10" t="s">
        <v>488</v>
      </c>
      <c r="Q517" s="7" t="s">
        <v>2945</v>
      </c>
      <c r="R517" s="7" t="s">
        <v>33</v>
      </c>
      <c r="S517" s="7" t="s">
        <v>34</v>
      </c>
      <c r="T517" s="7" t="s">
        <v>35</v>
      </c>
      <c r="U517" s="7" t="s">
        <v>2946</v>
      </c>
      <c r="V517" s="7" t="s">
        <v>37</v>
      </c>
      <c r="W517" s="7" t="s">
        <v>2947</v>
      </c>
      <c r="X517" s="7" t="str">
        <f t="shared" ca="1" si="108"/>
        <v xml:space="preserve">57 thn, 0 bln </v>
      </c>
      <c r="Y517" s="7" t="str">
        <f t="shared" si="109"/>
        <v>56 thn</v>
      </c>
      <c r="Z517" s="13">
        <v>60</v>
      </c>
      <c r="AA517" s="14">
        <f>DATE(YEAR(Q517)+Z517,MONTH(Q517)+1,1)</f>
        <v>45139</v>
      </c>
      <c r="AB517" s="10" t="s">
        <v>2948</v>
      </c>
      <c r="AJ517" s="4" t="s">
        <v>2927</v>
      </c>
    </row>
    <row r="518" spans="1:36" ht="12.9" hidden="1" customHeight="1" outlineLevel="1" x14ac:dyDescent="0.3">
      <c r="C518" s="10" t="s">
        <v>2949</v>
      </c>
      <c r="D518" s="10" t="s">
        <v>41</v>
      </c>
      <c r="E518" s="7" t="s">
        <v>2950</v>
      </c>
      <c r="F518" s="10" t="s">
        <v>78</v>
      </c>
      <c r="G518" s="7" t="s">
        <v>79</v>
      </c>
      <c r="H518" s="15">
        <v>43191</v>
      </c>
      <c r="I518" s="10" t="s">
        <v>80</v>
      </c>
      <c r="J518" s="10" t="s">
        <v>165</v>
      </c>
      <c r="K518" s="7" t="s">
        <v>82</v>
      </c>
      <c r="L518" s="10" t="s">
        <v>28</v>
      </c>
      <c r="M518" s="7" t="s">
        <v>29</v>
      </c>
      <c r="N518" s="10" t="s">
        <v>167</v>
      </c>
      <c r="O518" s="7" t="s">
        <v>119</v>
      </c>
      <c r="P518" s="10" t="s">
        <v>926</v>
      </c>
      <c r="Q518" s="7" t="s">
        <v>2951</v>
      </c>
      <c r="R518" s="7" t="s">
        <v>33</v>
      </c>
      <c r="S518" s="7" t="s">
        <v>34</v>
      </c>
      <c r="T518" s="7" t="s">
        <v>35</v>
      </c>
      <c r="U518" s="7" t="s">
        <v>2952</v>
      </c>
      <c r="V518" s="7" t="s">
        <v>37</v>
      </c>
      <c r="X518" s="7" t="str">
        <f t="shared" ca="1" si="108"/>
        <v xml:space="preserve">53 thn, 2 bln </v>
      </c>
      <c r="Y518" s="7" t="str">
        <f t="shared" si="109"/>
        <v>52 thn</v>
      </c>
      <c r="Z518" s="13">
        <v>60</v>
      </c>
      <c r="AA518" s="14">
        <f t="shared" si="110"/>
        <v>46539</v>
      </c>
      <c r="AB518" s="10" t="s">
        <v>2953</v>
      </c>
      <c r="AC518" s="7" t="s">
        <v>2954</v>
      </c>
      <c r="AJ518" s="4" t="s">
        <v>2927</v>
      </c>
    </row>
    <row r="519" spans="1:36" ht="12.9" hidden="1" customHeight="1" outlineLevel="1" x14ac:dyDescent="0.3">
      <c r="C519" s="10" t="s">
        <v>2955</v>
      </c>
      <c r="D519" s="10" t="s">
        <v>41</v>
      </c>
      <c r="E519" s="7" t="s">
        <v>2956</v>
      </c>
      <c r="F519" s="10" t="s">
        <v>78</v>
      </c>
      <c r="G519" s="7" t="s">
        <v>79</v>
      </c>
      <c r="H519" s="15">
        <v>42826</v>
      </c>
      <c r="I519" s="10" t="s">
        <v>80</v>
      </c>
      <c r="J519" s="10" t="s">
        <v>263</v>
      </c>
      <c r="K519" s="7" t="s">
        <v>82</v>
      </c>
      <c r="L519" s="10" t="s">
        <v>28</v>
      </c>
      <c r="M519" s="7" t="s">
        <v>29</v>
      </c>
      <c r="N519" s="10" t="s">
        <v>264</v>
      </c>
      <c r="O519" s="7" t="s">
        <v>108</v>
      </c>
      <c r="P519" s="10" t="s">
        <v>1952</v>
      </c>
      <c r="Q519" s="7" t="s">
        <v>2957</v>
      </c>
      <c r="R519" s="7" t="s">
        <v>50</v>
      </c>
      <c r="U519" s="7" t="s">
        <v>2958</v>
      </c>
      <c r="V519" s="7" t="s">
        <v>37</v>
      </c>
      <c r="X519" s="7" t="str">
        <f t="shared" ca="1" si="108"/>
        <v xml:space="preserve">48 thn, 8 bln </v>
      </c>
      <c r="Y519" s="7" t="str">
        <f t="shared" si="109"/>
        <v>47 thn</v>
      </c>
      <c r="Z519" s="13">
        <v>60</v>
      </c>
      <c r="AA519" s="14">
        <f t="shared" si="110"/>
        <v>48183</v>
      </c>
      <c r="AJ519" s="4" t="s">
        <v>2927</v>
      </c>
    </row>
    <row r="520" spans="1:36" ht="12.9" hidden="1" customHeight="1" outlineLevel="1" x14ac:dyDescent="0.3">
      <c r="C520" s="10" t="s">
        <v>2959</v>
      </c>
      <c r="D520" s="10" t="s">
        <v>2960</v>
      </c>
      <c r="E520" s="7" t="s">
        <v>2961</v>
      </c>
      <c r="F520" s="10" t="s">
        <v>78</v>
      </c>
      <c r="G520" s="7" t="s">
        <v>79</v>
      </c>
      <c r="H520" s="11">
        <v>42644</v>
      </c>
      <c r="I520" s="10" t="s">
        <v>80</v>
      </c>
      <c r="J520" s="10" t="s">
        <v>269</v>
      </c>
      <c r="K520" s="7" t="s">
        <v>82</v>
      </c>
      <c r="L520" s="10" t="s">
        <v>28</v>
      </c>
      <c r="M520" s="7" t="s">
        <v>237</v>
      </c>
      <c r="N520" s="10" t="s">
        <v>83</v>
      </c>
      <c r="O520" s="7">
        <v>2015</v>
      </c>
      <c r="P520" s="10" t="s">
        <v>2962</v>
      </c>
      <c r="Q520" s="7" t="s">
        <v>2963</v>
      </c>
      <c r="R520" s="7" t="s">
        <v>50</v>
      </c>
      <c r="S520" s="7" t="s">
        <v>34</v>
      </c>
      <c r="U520" s="7" t="s">
        <v>2964</v>
      </c>
      <c r="V520" s="7" t="s">
        <v>37</v>
      </c>
      <c r="X520" s="7" t="str">
        <f t="shared" ca="1" si="108"/>
        <v xml:space="preserve">45 thn, 11 bln </v>
      </c>
      <c r="Y520" s="7" t="str">
        <f t="shared" si="109"/>
        <v>45 thn</v>
      </c>
      <c r="Z520" s="13">
        <v>60</v>
      </c>
      <c r="AA520" s="14">
        <f t="shared" si="110"/>
        <v>49188</v>
      </c>
      <c r="AJ520" s="4" t="s">
        <v>2927</v>
      </c>
    </row>
    <row r="521" spans="1:36" ht="12.9" hidden="1" customHeight="1" outlineLevel="1" x14ac:dyDescent="0.3">
      <c r="C521" s="10" t="s">
        <v>2965</v>
      </c>
      <c r="D521" s="10" t="s">
        <v>41</v>
      </c>
      <c r="E521" s="7" t="s">
        <v>2966</v>
      </c>
      <c r="F521" s="10" t="s">
        <v>276</v>
      </c>
      <c r="G521" s="7" t="s">
        <v>43</v>
      </c>
      <c r="H521" s="8">
        <v>42278</v>
      </c>
      <c r="I521" s="10" t="s">
        <v>277</v>
      </c>
      <c r="J521" s="10" t="s">
        <v>189</v>
      </c>
      <c r="K521" s="7" t="s">
        <v>515</v>
      </c>
      <c r="L521" s="10" t="s">
        <v>28</v>
      </c>
      <c r="M521" s="7" t="s">
        <v>29</v>
      </c>
      <c r="N521" s="10" t="s">
        <v>2432</v>
      </c>
      <c r="O521" s="7" t="s">
        <v>368</v>
      </c>
      <c r="P521" s="10" t="s">
        <v>2967</v>
      </c>
      <c r="Q521" s="7" t="s">
        <v>2968</v>
      </c>
      <c r="R521" s="7" t="s">
        <v>50</v>
      </c>
      <c r="U521" s="7" t="s">
        <v>2969</v>
      </c>
      <c r="V521" s="7" t="s">
        <v>37</v>
      </c>
      <c r="X521" s="7" t="str">
        <f t="shared" ca="1" si="108"/>
        <v xml:space="preserve">42 thn, 11 bln </v>
      </c>
      <c r="Y521" s="7" t="str">
        <f t="shared" si="109"/>
        <v>42 thn</v>
      </c>
      <c r="Z521" s="13">
        <v>60</v>
      </c>
      <c r="AA521" s="14">
        <f t="shared" si="110"/>
        <v>50284</v>
      </c>
      <c r="AJ521" s="4" t="s">
        <v>2927</v>
      </c>
    </row>
    <row r="522" spans="1:36" ht="12.9" customHeight="1" collapsed="1" x14ac:dyDescent="0.25">
      <c r="A522" s="4" t="s">
        <v>2970</v>
      </c>
      <c r="J522" s="40"/>
      <c r="M522" s="7"/>
    </row>
    <row r="523" spans="1:36" ht="12.9" hidden="1" customHeight="1" outlineLevel="1" x14ac:dyDescent="0.3">
      <c r="C523" s="10" t="s">
        <v>2971</v>
      </c>
      <c r="D523" s="10" t="s">
        <v>41</v>
      </c>
      <c r="E523" s="7" t="s">
        <v>2972</v>
      </c>
      <c r="F523" s="10" t="s">
        <v>23</v>
      </c>
      <c r="G523" s="7" t="s">
        <v>24</v>
      </c>
      <c r="H523" s="15">
        <v>38078</v>
      </c>
      <c r="I523" s="10" t="s">
        <v>25</v>
      </c>
      <c r="J523" s="10" t="s">
        <v>95</v>
      </c>
      <c r="K523" s="7" t="s">
        <v>874</v>
      </c>
      <c r="L523" s="10" t="s">
        <v>28</v>
      </c>
      <c r="M523" s="7" t="s">
        <v>29</v>
      </c>
      <c r="N523" s="10" t="s">
        <v>96</v>
      </c>
      <c r="O523" s="7" t="s">
        <v>97</v>
      </c>
      <c r="P523" s="10" t="s">
        <v>2973</v>
      </c>
      <c r="Q523" s="7" t="s">
        <v>2404</v>
      </c>
      <c r="R523" s="7" t="s">
        <v>33</v>
      </c>
      <c r="S523" s="7" t="s">
        <v>34</v>
      </c>
      <c r="T523" s="7" t="s">
        <v>35</v>
      </c>
      <c r="U523" s="7" t="s">
        <v>2974</v>
      </c>
      <c r="V523" s="7" t="s">
        <v>37</v>
      </c>
      <c r="W523" s="7" t="s">
        <v>2975</v>
      </c>
      <c r="X523" s="7" t="str">
        <f ca="1">DATEDIF(Q523,NOW( ),"y") &amp; " thn, " &amp; DATEDIF(Q523,NOW( ),"ym") &amp; " bln "</f>
        <v xml:space="preserve">58 thn, 10 bln </v>
      </c>
      <c r="Y523" s="7" t="str">
        <f>DATEDIF(Q523,($Y$2),"y") &amp; " thn"</f>
        <v>58 thn</v>
      </c>
      <c r="Z523" s="13">
        <v>60</v>
      </c>
      <c r="AA523" s="14">
        <f>DATE(YEAR(Q523)+Z523,MONTH(Q523)+1,1)</f>
        <v>44470</v>
      </c>
      <c r="AB523" s="10" t="s">
        <v>2976</v>
      </c>
      <c r="AC523" s="7" t="s">
        <v>2977</v>
      </c>
      <c r="AJ523" s="4" t="s">
        <v>2970</v>
      </c>
    </row>
    <row r="524" spans="1:36" ht="12.9" hidden="1" customHeight="1" outlineLevel="1" x14ac:dyDescent="0.3">
      <c r="C524" s="10" t="s">
        <v>2978</v>
      </c>
      <c r="D524" s="10" t="s">
        <v>41</v>
      </c>
      <c r="E524" s="7" t="s">
        <v>2979</v>
      </c>
      <c r="F524" s="10" t="s">
        <v>78</v>
      </c>
      <c r="G524" s="7" t="s">
        <v>79</v>
      </c>
      <c r="H524" s="15">
        <v>42826</v>
      </c>
      <c r="I524" s="10" t="s">
        <v>80</v>
      </c>
      <c r="J524" s="10" t="s">
        <v>263</v>
      </c>
      <c r="K524" s="7" t="s">
        <v>82</v>
      </c>
      <c r="L524" s="10" t="s">
        <v>28</v>
      </c>
      <c r="M524" s="7" t="s">
        <v>29</v>
      </c>
      <c r="N524" s="10" t="s">
        <v>1205</v>
      </c>
      <c r="O524" s="7" t="s">
        <v>108</v>
      </c>
      <c r="P524" s="10" t="s">
        <v>637</v>
      </c>
      <c r="Q524" s="7" t="s">
        <v>2844</v>
      </c>
      <c r="R524" s="7" t="s">
        <v>50</v>
      </c>
      <c r="S524" s="7" t="s">
        <v>34</v>
      </c>
      <c r="T524" s="7" t="s">
        <v>311</v>
      </c>
      <c r="U524" s="7" t="s">
        <v>2980</v>
      </c>
      <c r="V524" s="7" t="s">
        <v>37</v>
      </c>
      <c r="X524" s="7" t="str">
        <f ca="1">DATEDIF(Q524,NOW( ),"y") &amp; " thn, " &amp; DATEDIF(Q524,NOW( ),"ym") &amp; " bln "</f>
        <v xml:space="preserve">48 thn, 0 bln </v>
      </c>
      <c r="Y524" s="7" t="str">
        <f>DATEDIF(Q524,($Y$2),"y") &amp; " thn"</f>
        <v>47 thn</v>
      </c>
      <c r="Z524" s="13">
        <v>60</v>
      </c>
      <c r="AA524" s="14">
        <f>DATE(YEAR(Q524)+Z524,MONTH(Q524)+1,1)</f>
        <v>48427</v>
      </c>
      <c r="AB524" s="10" t="s">
        <v>2981</v>
      </c>
      <c r="AC524" s="7" t="s">
        <v>2982</v>
      </c>
      <c r="AJ524" s="4" t="s">
        <v>2970</v>
      </c>
    </row>
    <row r="525" spans="1:36" ht="12.9" hidden="1" customHeight="1" outlineLevel="1" x14ac:dyDescent="0.3">
      <c r="C525" s="10" t="s">
        <v>2983</v>
      </c>
      <c r="D525" s="10" t="s">
        <v>41</v>
      </c>
      <c r="E525" s="7" t="s">
        <v>2984</v>
      </c>
      <c r="F525" s="10" t="s">
        <v>78</v>
      </c>
      <c r="G525" s="7" t="s">
        <v>79</v>
      </c>
      <c r="H525" s="15">
        <v>42826</v>
      </c>
      <c r="I525" s="10" t="s">
        <v>80</v>
      </c>
      <c r="J525" s="10" t="s">
        <v>254</v>
      </c>
      <c r="K525" s="8">
        <v>42186</v>
      </c>
      <c r="L525" s="10" t="s">
        <v>28</v>
      </c>
      <c r="M525" s="7" t="s">
        <v>29</v>
      </c>
      <c r="N525" s="10" t="s">
        <v>255</v>
      </c>
      <c r="O525" s="7" t="s">
        <v>168</v>
      </c>
      <c r="P525" s="10" t="s">
        <v>175</v>
      </c>
      <c r="Q525" s="7" t="s">
        <v>2985</v>
      </c>
      <c r="R525" s="7" t="s">
        <v>50</v>
      </c>
      <c r="U525" s="7" t="s">
        <v>2986</v>
      </c>
      <c r="V525" s="7" t="s">
        <v>37</v>
      </c>
      <c r="X525" s="7" t="str">
        <f ca="1">DATEDIF(Q525,NOW( ),"y") &amp; " thn, " &amp; DATEDIF(Q525,NOW( ),"ym") &amp; " bln "</f>
        <v xml:space="preserve">38 thn, 8 bln </v>
      </c>
      <c r="Y525" s="7" t="str">
        <f>DATEDIF(Q525,($Y$2),"y") &amp; " thn"</f>
        <v>37 thn</v>
      </c>
      <c r="Z525" s="13">
        <v>60</v>
      </c>
      <c r="AA525" s="14">
        <f>DATE(YEAR(Q525)+Z525,MONTH(Q525)+1,1)</f>
        <v>51836</v>
      </c>
      <c r="AJ525" s="4" t="s">
        <v>2970</v>
      </c>
    </row>
    <row r="526" spans="1:36" ht="12.9" hidden="1" customHeight="1" outlineLevel="1" x14ac:dyDescent="0.3">
      <c r="C526" s="10" t="s">
        <v>2987</v>
      </c>
      <c r="D526" s="10" t="s">
        <v>76</v>
      </c>
      <c r="E526" s="7" t="s">
        <v>2988</v>
      </c>
      <c r="F526" s="10" t="s">
        <v>78</v>
      </c>
      <c r="G526" s="7" t="s">
        <v>79</v>
      </c>
      <c r="H526" s="14">
        <v>43374</v>
      </c>
      <c r="I526" s="10" t="s">
        <v>80</v>
      </c>
      <c r="J526" s="10" t="s">
        <v>269</v>
      </c>
      <c r="K526" s="8">
        <v>42552</v>
      </c>
      <c r="L526" s="10" t="s">
        <v>28</v>
      </c>
      <c r="M526" s="7" t="s">
        <v>29</v>
      </c>
      <c r="N526" s="10" t="s">
        <v>83</v>
      </c>
      <c r="O526" s="7" t="s">
        <v>368</v>
      </c>
      <c r="P526" s="10" t="s">
        <v>824</v>
      </c>
      <c r="Q526" s="7" t="s">
        <v>2989</v>
      </c>
      <c r="R526" s="7" t="s">
        <v>50</v>
      </c>
      <c r="S526" s="7" t="s">
        <v>34</v>
      </c>
      <c r="T526" s="7" t="s">
        <v>35</v>
      </c>
      <c r="U526" s="7" t="s">
        <v>2990</v>
      </c>
      <c r="V526" s="7" t="s">
        <v>37</v>
      </c>
      <c r="X526" s="7" t="str">
        <f ca="1">DATEDIF(Q526,NOW( ),"y") &amp; " thn, " &amp; DATEDIF(Q526,NOW( ),"ym") &amp; " bln "</f>
        <v xml:space="preserve">44 thn, 4 bln </v>
      </c>
      <c r="Y526" s="7" t="str">
        <f>DATEDIF(Q526,($Y$2),"y") &amp; " thn"</f>
        <v>43 thn</v>
      </c>
      <c r="Z526" s="13">
        <v>60</v>
      </c>
      <c r="AA526" s="14">
        <f>DATE(YEAR(Q526)+Z526,MONTH(Q526)+1,1)</f>
        <v>49766</v>
      </c>
      <c r="AB526" s="10" t="s">
        <v>637</v>
      </c>
      <c r="AJ526" s="4" t="s">
        <v>2970</v>
      </c>
    </row>
    <row r="527" spans="1:36" ht="12.9" hidden="1" customHeight="1" outlineLevel="1" x14ac:dyDescent="0.3">
      <c r="C527" s="10" t="s">
        <v>2991</v>
      </c>
      <c r="D527" s="10" t="s">
        <v>41</v>
      </c>
      <c r="E527" s="7" t="s">
        <v>2992</v>
      </c>
      <c r="F527" s="10" t="s">
        <v>514</v>
      </c>
      <c r="G527" s="7" t="s">
        <v>333</v>
      </c>
      <c r="H527" s="11">
        <v>41000</v>
      </c>
      <c r="I527" s="10" t="s">
        <v>334</v>
      </c>
      <c r="J527" s="10" t="s">
        <v>2993</v>
      </c>
      <c r="K527" s="7" t="s">
        <v>774</v>
      </c>
      <c r="L527" s="10" t="s">
        <v>28</v>
      </c>
      <c r="M527" s="7" t="s">
        <v>29</v>
      </c>
      <c r="N527" s="10" t="s">
        <v>2756</v>
      </c>
      <c r="O527" s="7" t="s">
        <v>168</v>
      </c>
      <c r="P527" s="10" t="s">
        <v>637</v>
      </c>
      <c r="Q527" s="7" t="s">
        <v>2994</v>
      </c>
      <c r="R527" s="7" t="s">
        <v>50</v>
      </c>
      <c r="S527" s="7" t="s">
        <v>34</v>
      </c>
      <c r="T527" s="7" t="s">
        <v>311</v>
      </c>
      <c r="U527" s="7" t="s">
        <v>2995</v>
      </c>
      <c r="V527" s="7" t="s">
        <v>37</v>
      </c>
      <c r="X527" s="7" t="str">
        <f ca="1">DATEDIF(Q527,NOW( ),"y") &amp; " thn, " &amp; DATEDIF(Q527,NOW( ),"ym") &amp; " bln "</f>
        <v xml:space="preserve">45 thn, 8 bln </v>
      </c>
      <c r="Y527" s="7" t="str">
        <f>DATEDIF(Q527,($Y$2),"y") &amp; " thn"</f>
        <v>45 thn</v>
      </c>
      <c r="Z527" s="13">
        <v>60</v>
      </c>
      <c r="AA527" s="14">
        <f>DATE(YEAR(Q527)+Z527,MONTH(Q527)+1,1)</f>
        <v>49249</v>
      </c>
      <c r="AB527" s="10" t="s">
        <v>2996</v>
      </c>
      <c r="AC527" s="7" t="s">
        <v>2997</v>
      </c>
      <c r="AJ527" s="4" t="s">
        <v>2970</v>
      </c>
    </row>
    <row r="528" spans="1:36" ht="12.9" hidden="1" customHeight="1" outlineLevel="1" x14ac:dyDescent="0.3">
      <c r="C528" s="10"/>
      <c r="D528" s="10"/>
      <c r="F528" s="10"/>
      <c r="H528" s="15"/>
      <c r="I528" s="10"/>
      <c r="J528" s="10"/>
      <c r="L528" s="10"/>
      <c r="M528" s="7"/>
      <c r="N528" s="10"/>
      <c r="P528" s="10"/>
      <c r="Z528" s="13"/>
      <c r="AA528" s="14"/>
      <c r="AB528" s="10"/>
      <c r="AJ528" s="4"/>
    </row>
    <row r="529" spans="1:36" ht="12.9" customHeight="1" collapsed="1" x14ac:dyDescent="0.25">
      <c r="A529" s="4" t="s">
        <v>2998</v>
      </c>
      <c r="J529" s="40"/>
      <c r="M529" s="7"/>
    </row>
    <row r="530" spans="1:36" ht="12.9" hidden="1" customHeight="1" outlineLevel="1" x14ac:dyDescent="0.3">
      <c r="C530" s="10" t="s">
        <v>2999</v>
      </c>
      <c r="D530" s="10" t="s">
        <v>76</v>
      </c>
      <c r="E530" s="7" t="s">
        <v>3000</v>
      </c>
      <c r="F530" s="10" t="s">
        <v>78</v>
      </c>
      <c r="G530" s="7" t="s">
        <v>79</v>
      </c>
      <c r="H530" s="11">
        <v>40817</v>
      </c>
      <c r="I530" s="10" t="s">
        <v>80</v>
      </c>
      <c r="J530" s="10" t="s">
        <v>95</v>
      </c>
      <c r="K530" s="8">
        <v>42104</v>
      </c>
      <c r="L530" s="10" t="s">
        <v>28</v>
      </c>
      <c r="M530" s="7" t="s">
        <v>29</v>
      </c>
      <c r="N530" s="10" t="s">
        <v>83</v>
      </c>
      <c r="O530" s="7" t="s">
        <v>58</v>
      </c>
      <c r="P530" s="10" t="s">
        <v>637</v>
      </c>
      <c r="Q530" s="7" t="s">
        <v>1540</v>
      </c>
      <c r="R530" s="7" t="s">
        <v>33</v>
      </c>
      <c r="S530" s="7" t="s">
        <v>34</v>
      </c>
      <c r="T530" s="7" t="s">
        <v>35</v>
      </c>
      <c r="U530" s="7" t="s">
        <v>3001</v>
      </c>
      <c r="V530" s="7" t="s">
        <v>37</v>
      </c>
      <c r="W530" s="7" t="s">
        <v>3002</v>
      </c>
      <c r="X530" s="7" t="str">
        <f ca="1">DATEDIF(Q530,NOW( ),"y") &amp; " thn, " &amp; DATEDIF(Q530,NOW( ),"ym") &amp; " bln "</f>
        <v xml:space="preserve">50 thn, 0 bln </v>
      </c>
      <c r="Y530" s="7" t="str">
        <f>DATEDIF(Q530,($Y$2),"y") &amp; " thn"</f>
        <v>49 thn</v>
      </c>
      <c r="Z530" s="13">
        <v>60</v>
      </c>
      <c r="AA530" s="14">
        <f>DATE(YEAR(Q530)+Z530,MONTH(Q530)+1,1)</f>
        <v>47696</v>
      </c>
      <c r="AB530" s="10" t="s">
        <v>3003</v>
      </c>
      <c r="AC530" s="7" t="s">
        <v>3004</v>
      </c>
      <c r="AJ530" s="4" t="s">
        <v>2998</v>
      </c>
    </row>
    <row r="531" spans="1:36" ht="12.9" hidden="1" customHeight="1" outlineLevel="1" x14ac:dyDescent="0.3">
      <c r="C531" s="10" t="s">
        <v>3005</v>
      </c>
      <c r="D531" s="10" t="s">
        <v>41</v>
      </c>
      <c r="E531" s="7" t="s">
        <v>3006</v>
      </c>
      <c r="F531" s="10" t="s">
        <v>276</v>
      </c>
      <c r="G531" s="7" t="s">
        <v>43</v>
      </c>
      <c r="H531" s="8">
        <v>42826</v>
      </c>
      <c r="I531" s="10" t="s">
        <v>277</v>
      </c>
      <c r="J531" s="10" t="s">
        <v>323</v>
      </c>
      <c r="K531" s="7" t="s">
        <v>999</v>
      </c>
      <c r="L531" s="10" t="s">
        <v>28</v>
      </c>
      <c r="M531" s="7" t="s">
        <v>29</v>
      </c>
      <c r="N531" s="10" t="s">
        <v>324</v>
      </c>
      <c r="O531" s="7" t="s">
        <v>168</v>
      </c>
      <c r="P531" s="10" t="s">
        <v>3007</v>
      </c>
      <c r="Q531" s="7" t="s">
        <v>3008</v>
      </c>
      <c r="R531" s="7" t="s">
        <v>50</v>
      </c>
      <c r="S531" s="7" t="s">
        <v>34</v>
      </c>
      <c r="T531" s="7" t="s">
        <v>311</v>
      </c>
      <c r="V531" s="7" t="s">
        <v>37</v>
      </c>
      <c r="X531" s="7" t="str">
        <f ca="1">DATEDIF(Q531,NOW( ),"y") &amp; " thn, " &amp; DATEDIF(Q531,NOW( ),"ym") &amp; " bln "</f>
        <v xml:space="preserve">40 thn, 11 bln </v>
      </c>
      <c r="Y531" s="7" t="str">
        <f>DATEDIF(Q531,($Y$2),"y") &amp; " thn"</f>
        <v>40 thn</v>
      </c>
      <c r="Z531" s="13">
        <v>60</v>
      </c>
      <c r="AA531" s="14">
        <f>DATE(YEAR(Q531)+Z531,MONTH(Q531)+1,1)</f>
        <v>51014</v>
      </c>
      <c r="AB531" s="10" t="s">
        <v>3009</v>
      </c>
      <c r="AC531" s="7" t="s">
        <v>3010</v>
      </c>
      <c r="AJ531" s="4" t="s">
        <v>2998</v>
      </c>
    </row>
    <row r="532" spans="1:36" ht="12.9" hidden="1" customHeight="1" outlineLevel="1" x14ac:dyDescent="0.3">
      <c r="C532" s="10" t="s">
        <v>3011</v>
      </c>
      <c r="D532" s="10" t="s">
        <v>41</v>
      </c>
      <c r="E532" s="7" t="s">
        <v>3012</v>
      </c>
      <c r="F532" s="10" t="s">
        <v>276</v>
      </c>
      <c r="G532" s="7" t="s">
        <v>43</v>
      </c>
      <c r="H532" s="8">
        <v>42826</v>
      </c>
      <c r="I532" s="10" t="s">
        <v>277</v>
      </c>
      <c r="J532" s="10" t="s">
        <v>636</v>
      </c>
      <c r="K532" s="7" t="s">
        <v>522</v>
      </c>
      <c r="L532" s="10" t="s">
        <v>28</v>
      </c>
      <c r="M532" s="7" t="s">
        <v>29</v>
      </c>
      <c r="N532" s="10" t="s">
        <v>255</v>
      </c>
      <c r="O532" s="7" t="s">
        <v>524</v>
      </c>
      <c r="P532" s="10" t="s">
        <v>2700</v>
      </c>
      <c r="Q532" s="7" t="s">
        <v>3013</v>
      </c>
      <c r="R532" s="7" t="s">
        <v>50</v>
      </c>
      <c r="V532" s="7" t="s">
        <v>37</v>
      </c>
      <c r="X532" s="7" t="str">
        <f ca="1">DATEDIF(Q532,NOW( ),"y") &amp; " thn, " &amp; DATEDIF(Q532,NOW( ),"ym") &amp; " bln "</f>
        <v xml:space="preserve">34 thn, 5 bln </v>
      </c>
      <c r="Y532" s="7" t="str">
        <f>DATEDIF(Q532,($Y$2),"y") &amp; " thn"</f>
        <v>33 thn</v>
      </c>
      <c r="Z532" s="13">
        <v>60</v>
      </c>
      <c r="AA532" s="14">
        <f>DATE(YEAR(Q532)+Z532,MONTH(Q532)+1,1)</f>
        <v>53387</v>
      </c>
      <c r="AJ532" s="4" t="s">
        <v>2998</v>
      </c>
    </row>
    <row r="533" spans="1:36" ht="12.9" hidden="1" customHeight="1" outlineLevel="1" x14ac:dyDescent="0.3">
      <c r="C533" s="10"/>
      <c r="D533" s="10"/>
      <c r="F533" s="10"/>
      <c r="H533" s="12"/>
      <c r="I533" s="10"/>
      <c r="J533" s="10"/>
      <c r="L533" s="10"/>
      <c r="M533" s="7"/>
      <c r="N533" s="10"/>
      <c r="P533" s="10"/>
      <c r="Z533" s="13"/>
      <c r="AA533" s="14"/>
      <c r="AJ533" s="4" t="s">
        <v>2998</v>
      </c>
    </row>
    <row r="534" spans="1:36" ht="12.9" customHeight="1" collapsed="1" x14ac:dyDescent="0.25">
      <c r="A534" s="4" t="s">
        <v>3014</v>
      </c>
      <c r="M534" s="7"/>
    </row>
    <row r="535" spans="1:36" ht="12.9" hidden="1" customHeight="1" outlineLevel="1" x14ac:dyDescent="0.3">
      <c r="C535" s="10" t="s">
        <v>3015</v>
      </c>
      <c r="D535" s="10" t="s">
        <v>41</v>
      </c>
      <c r="E535" s="7" t="s">
        <v>3016</v>
      </c>
      <c r="F535" s="10" t="s">
        <v>23</v>
      </c>
      <c r="G535" s="7" t="s">
        <v>24</v>
      </c>
      <c r="H535" s="15">
        <v>38991</v>
      </c>
      <c r="I535" s="10" t="s">
        <v>25</v>
      </c>
      <c r="J535" s="10" t="s">
        <v>95</v>
      </c>
      <c r="K535" s="8">
        <v>42957</v>
      </c>
      <c r="L535" s="10" t="s">
        <v>28</v>
      </c>
      <c r="M535" s="7" t="s">
        <v>29</v>
      </c>
      <c r="N535" s="10" t="s">
        <v>68</v>
      </c>
      <c r="O535" s="7" t="s">
        <v>368</v>
      </c>
      <c r="P535" s="10" t="s">
        <v>3017</v>
      </c>
      <c r="Q535" s="7" t="s">
        <v>3018</v>
      </c>
      <c r="R535" s="7" t="s">
        <v>33</v>
      </c>
      <c r="S535" s="7" t="s">
        <v>34</v>
      </c>
      <c r="T535" s="7" t="s">
        <v>35</v>
      </c>
      <c r="U535" s="7" t="s">
        <v>3019</v>
      </c>
      <c r="V535" s="7" t="s">
        <v>37</v>
      </c>
      <c r="W535" s="7" t="s">
        <v>3020</v>
      </c>
      <c r="X535" s="7" t="str">
        <f ca="1">DATEDIF(Q535,NOW( ),"y") &amp; " thn, " &amp; DATEDIF(Q535,NOW( ),"ym") &amp; " bln "</f>
        <v xml:space="preserve">55 thn, 6 bln </v>
      </c>
      <c r="Y535" s="7" t="str">
        <f>DATEDIF(Q535,($Y$2),"y") &amp; " thn"</f>
        <v>54 thn</v>
      </c>
      <c r="Z535" s="13">
        <v>60</v>
      </c>
      <c r="AA535" s="14">
        <f>DATE(YEAR(Q535)+Z535,MONTH(Q535)+1,1)</f>
        <v>45689</v>
      </c>
      <c r="AB535" s="10" t="s">
        <v>3021</v>
      </c>
      <c r="AC535" s="7" t="s">
        <v>3022</v>
      </c>
      <c r="AJ535" s="4" t="s">
        <v>3014</v>
      </c>
    </row>
    <row r="536" spans="1:36" ht="12.9" hidden="1" customHeight="1" outlineLevel="1" x14ac:dyDescent="0.3">
      <c r="B536" s="5" t="s">
        <v>382</v>
      </c>
      <c r="C536" s="10" t="s">
        <v>3023</v>
      </c>
      <c r="E536" s="7" t="s">
        <v>3024</v>
      </c>
      <c r="F536" s="10" t="s">
        <v>78</v>
      </c>
      <c r="G536" s="7" t="s">
        <v>79</v>
      </c>
      <c r="H536" s="11">
        <v>43739</v>
      </c>
      <c r="I536" s="10" t="s">
        <v>80</v>
      </c>
      <c r="J536" s="10" t="s">
        <v>226</v>
      </c>
      <c r="K536" s="7" t="s">
        <v>515</v>
      </c>
      <c r="L536" s="10" t="s">
        <v>28</v>
      </c>
      <c r="M536" s="7" t="s">
        <v>29</v>
      </c>
      <c r="N536" s="10" t="s">
        <v>1310</v>
      </c>
      <c r="O536" s="7" t="s">
        <v>676</v>
      </c>
      <c r="P536" s="10" t="s">
        <v>3025</v>
      </c>
      <c r="Q536" s="7" t="s">
        <v>3026</v>
      </c>
      <c r="R536" s="7" t="s">
        <v>33</v>
      </c>
      <c r="U536" s="7" t="s">
        <v>3027</v>
      </c>
      <c r="V536" s="7" t="s">
        <v>37</v>
      </c>
      <c r="X536" s="7" t="str">
        <f ca="1">DATEDIF(Q536,NOW( ),"y") &amp; " thn, " &amp; DATEDIF(Q536,NOW( ),"ym") &amp; " bln "</f>
        <v xml:space="preserve">52 thn, 5 bln </v>
      </c>
      <c r="Y536" s="7" t="str">
        <f>DATEDIF(Q536,($Y$2),"y") &amp; " thn"</f>
        <v>51 thn</v>
      </c>
      <c r="Z536" s="13">
        <v>60</v>
      </c>
      <c r="AA536" s="14">
        <f>DATE(YEAR(Q536)+Z536,MONTH(Q536)+1,1)</f>
        <v>46813</v>
      </c>
      <c r="AJ536" s="4" t="s">
        <v>3014</v>
      </c>
    </row>
    <row r="537" spans="1:36" ht="12.9" hidden="1" customHeight="1" outlineLevel="1" x14ac:dyDescent="0.3">
      <c r="C537" s="10" t="s">
        <v>3028</v>
      </c>
      <c r="D537" s="10" t="s">
        <v>3029</v>
      </c>
      <c r="E537" s="7" t="s">
        <v>3030</v>
      </c>
      <c r="F537" s="10" t="s">
        <v>23</v>
      </c>
      <c r="G537" s="19" t="s">
        <v>24</v>
      </c>
      <c r="H537" s="20">
        <v>43556</v>
      </c>
      <c r="I537" s="10" t="s">
        <v>25</v>
      </c>
      <c r="J537" s="10" t="s">
        <v>301</v>
      </c>
      <c r="K537" s="8">
        <v>42186</v>
      </c>
      <c r="L537" s="10" t="s">
        <v>28</v>
      </c>
      <c r="M537" s="7" t="s">
        <v>237</v>
      </c>
      <c r="N537" s="10" t="s">
        <v>2093</v>
      </c>
      <c r="O537" s="7">
        <v>2013</v>
      </c>
      <c r="P537" s="10" t="s">
        <v>3031</v>
      </c>
      <c r="Q537" s="7" t="s">
        <v>3032</v>
      </c>
      <c r="R537" s="7" t="s">
        <v>50</v>
      </c>
      <c r="U537" s="7" t="s">
        <v>3033</v>
      </c>
      <c r="V537" s="7" t="s">
        <v>37</v>
      </c>
      <c r="X537" s="7" t="str">
        <f ca="1">DATEDIF(Q537,NOW( ),"y") &amp; " thn, " &amp; DATEDIF(Q537,NOW( ),"ym") &amp; " bln "</f>
        <v xml:space="preserve">43 thn, 9 bln </v>
      </c>
      <c r="Y537" s="7" t="str">
        <f>DATEDIF(Q537,($Y$2),"y") &amp; " thn"</f>
        <v>43 thn</v>
      </c>
      <c r="Z537" s="13">
        <v>60</v>
      </c>
      <c r="AA537" s="14">
        <f>DATE(YEAR(Q537)+Z537,MONTH(Q537)+1,1)</f>
        <v>49980</v>
      </c>
      <c r="AJ537" s="4" t="s">
        <v>3014</v>
      </c>
    </row>
    <row r="538" spans="1:36" ht="12.9" hidden="1" customHeight="1" outlineLevel="1" x14ac:dyDescent="0.3">
      <c r="C538" s="10" t="s">
        <v>3034</v>
      </c>
      <c r="D538" s="10" t="s">
        <v>41</v>
      </c>
      <c r="E538" s="7" t="s">
        <v>3035</v>
      </c>
      <c r="F538" s="10" t="s">
        <v>276</v>
      </c>
      <c r="G538" s="7" t="s">
        <v>43</v>
      </c>
      <c r="H538" s="14">
        <v>42461</v>
      </c>
      <c r="I538" s="10" t="s">
        <v>277</v>
      </c>
      <c r="J538" s="10" t="s">
        <v>138</v>
      </c>
      <c r="K538" s="8">
        <v>41670</v>
      </c>
      <c r="L538" s="10" t="s">
        <v>28</v>
      </c>
      <c r="M538" s="7" t="s">
        <v>29</v>
      </c>
      <c r="N538" s="10" t="s">
        <v>3036</v>
      </c>
      <c r="O538" s="7" t="s">
        <v>318</v>
      </c>
      <c r="P538" s="10" t="s">
        <v>460</v>
      </c>
      <c r="Q538" s="7" t="s">
        <v>3037</v>
      </c>
      <c r="R538" s="7" t="s">
        <v>50</v>
      </c>
      <c r="S538" s="7" t="s">
        <v>34</v>
      </c>
      <c r="T538" s="7" t="s">
        <v>311</v>
      </c>
      <c r="U538" s="7" t="s">
        <v>3038</v>
      </c>
      <c r="V538" s="7" t="s">
        <v>37</v>
      </c>
      <c r="X538" s="7" t="str">
        <f ca="1">DATEDIF(Q538,NOW( ),"y") &amp; " thn, " &amp; DATEDIF(Q538,NOW( ),"ym") &amp; " bln "</f>
        <v xml:space="preserve">34 thn, 8 bln </v>
      </c>
      <c r="Y538" s="7" t="str">
        <f>DATEDIF(Q538,($Y$2),"y") &amp; " thn"</f>
        <v>33 thn</v>
      </c>
      <c r="Z538" s="13">
        <v>60</v>
      </c>
      <c r="AA538" s="14">
        <f>DATE(YEAR(Q538)+Z538,MONTH(Q538)+1,1)</f>
        <v>53297</v>
      </c>
      <c r="AB538" s="10" t="s">
        <v>3039</v>
      </c>
      <c r="AC538" s="7" t="s">
        <v>3040</v>
      </c>
      <c r="AJ538" s="4" t="s">
        <v>3014</v>
      </c>
    </row>
    <row r="539" spans="1:36" ht="12.9" hidden="1" customHeight="1" outlineLevel="1" x14ac:dyDescent="0.3">
      <c r="C539" s="10"/>
      <c r="D539" s="10"/>
      <c r="F539" s="10"/>
      <c r="H539" s="12"/>
      <c r="I539" s="10"/>
      <c r="J539" s="10"/>
      <c r="L539" s="10"/>
      <c r="M539" s="7"/>
      <c r="N539" s="10"/>
      <c r="P539" s="10"/>
      <c r="Z539" s="13"/>
      <c r="AA539" s="14"/>
      <c r="AB539" s="10"/>
      <c r="AJ539" s="4" t="s">
        <v>3014</v>
      </c>
    </row>
    <row r="540" spans="1:36" ht="12.9" customHeight="1" collapsed="1" x14ac:dyDescent="0.25">
      <c r="A540" s="4" t="s">
        <v>3041</v>
      </c>
      <c r="M540" s="7"/>
    </row>
    <row r="541" spans="1:36" ht="12.9" hidden="1" customHeight="1" outlineLevel="1" x14ac:dyDescent="0.3">
      <c r="C541" s="10" t="s">
        <v>3042</v>
      </c>
      <c r="D541" s="10" t="s">
        <v>604</v>
      </c>
      <c r="E541" s="7" t="s">
        <v>3043</v>
      </c>
      <c r="F541" s="10" t="s">
        <v>23</v>
      </c>
      <c r="G541" s="7" t="s">
        <v>24</v>
      </c>
      <c r="H541" s="11">
        <v>40634</v>
      </c>
      <c r="I541" s="10" t="s">
        <v>25</v>
      </c>
      <c r="J541" s="10" t="s">
        <v>95</v>
      </c>
      <c r="K541" s="8">
        <v>42604</v>
      </c>
      <c r="L541" s="10" t="s">
        <v>28</v>
      </c>
      <c r="M541" s="7" t="s">
        <v>237</v>
      </c>
      <c r="N541" s="6" t="s">
        <v>3044</v>
      </c>
      <c r="O541" s="7">
        <v>2012</v>
      </c>
      <c r="P541" s="10" t="s">
        <v>59</v>
      </c>
      <c r="Q541" s="7" t="s">
        <v>3045</v>
      </c>
      <c r="R541" s="7" t="s">
        <v>33</v>
      </c>
      <c r="S541" s="7" t="s">
        <v>34</v>
      </c>
      <c r="T541" s="7" t="s">
        <v>35</v>
      </c>
      <c r="U541" s="7" t="s">
        <v>3046</v>
      </c>
      <c r="V541" s="7" t="s">
        <v>37</v>
      </c>
      <c r="W541" s="7" t="s">
        <v>3047</v>
      </c>
      <c r="X541" s="7" t="str">
        <f ca="1">DATEDIF(Q541,NOW( ),"y") &amp; " thn, " &amp; DATEDIF(Q541,NOW( ),"ym") &amp; " bln "</f>
        <v xml:space="preserve">47 thn, 1 bln </v>
      </c>
      <c r="Y541" s="7" t="str">
        <f>DATEDIF(Q541,($Y$2),"y") &amp; " thn"</f>
        <v>46 thn</v>
      </c>
      <c r="Z541" s="13">
        <v>60</v>
      </c>
      <c r="AA541" s="14">
        <f>DATE(YEAR(Q541)+Z541,MONTH(Q541)+1,1)</f>
        <v>48761</v>
      </c>
      <c r="AJ541" s="4" t="s">
        <v>3041</v>
      </c>
    </row>
    <row r="542" spans="1:36" ht="12.9" hidden="1" customHeight="1" outlineLevel="1" x14ac:dyDescent="0.3">
      <c r="C542" s="10" t="s">
        <v>3048</v>
      </c>
      <c r="D542" s="10" t="s">
        <v>41</v>
      </c>
      <c r="E542" s="7" t="s">
        <v>3049</v>
      </c>
      <c r="F542" s="10" t="s">
        <v>276</v>
      </c>
      <c r="G542" s="7" t="s">
        <v>43</v>
      </c>
      <c r="H542" s="14">
        <v>43374</v>
      </c>
      <c r="I542" s="10" t="s">
        <v>277</v>
      </c>
      <c r="J542" s="10" t="s">
        <v>1358</v>
      </c>
      <c r="K542" s="7" t="s">
        <v>1749</v>
      </c>
      <c r="L542" s="10" t="s">
        <v>28</v>
      </c>
      <c r="M542" s="7" t="s">
        <v>29</v>
      </c>
      <c r="N542" s="10" t="s">
        <v>57</v>
      </c>
      <c r="O542" s="7" t="s">
        <v>1010</v>
      </c>
      <c r="P542" s="10" t="s">
        <v>460</v>
      </c>
      <c r="Q542" s="7" t="s">
        <v>3050</v>
      </c>
      <c r="R542" s="7" t="s">
        <v>50</v>
      </c>
      <c r="S542" s="7" t="s">
        <v>34</v>
      </c>
      <c r="T542" s="7" t="s">
        <v>311</v>
      </c>
      <c r="V542" s="7" t="s">
        <v>37</v>
      </c>
      <c r="X542" s="7" t="str">
        <f ca="1">DATEDIF(Q542,NOW( ),"y") &amp; " thn, " &amp; DATEDIF(Q542,NOW( ),"ym") &amp; " bln "</f>
        <v xml:space="preserve">36 thn, 0 bln </v>
      </c>
      <c r="Y542" s="7" t="str">
        <f>DATEDIF(Q542,($Y$2),"y") &amp; " thn"</f>
        <v>35 thn</v>
      </c>
      <c r="Z542" s="13">
        <v>60</v>
      </c>
      <c r="AA542" s="14">
        <f>DATE(YEAR(Q542)+Z542,MONTH(Q542)+1,1)</f>
        <v>52810</v>
      </c>
      <c r="AB542" s="10" t="s">
        <v>3051</v>
      </c>
      <c r="AC542" s="7" t="s">
        <v>3052</v>
      </c>
      <c r="AJ542" s="4" t="s">
        <v>3041</v>
      </c>
    </row>
    <row r="543" spans="1:36" ht="12.9" hidden="1" customHeight="1" outlineLevel="1" x14ac:dyDescent="0.3">
      <c r="C543" s="10" t="s">
        <v>3053</v>
      </c>
      <c r="D543" s="10" t="s">
        <v>41</v>
      </c>
      <c r="E543" s="7" t="s">
        <v>3054</v>
      </c>
      <c r="F543" s="10" t="s">
        <v>514</v>
      </c>
      <c r="G543" s="7" t="s">
        <v>333</v>
      </c>
      <c r="H543" s="8">
        <v>42095</v>
      </c>
      <c r="I543" s="10" t="s">
        <v>334</v>
      </c>
      <c r="J543" s="10" t="s">
        <v>1036</v>
      </c>
      <c r="K543" s="7" t="s">
        <v>1749</v>
      </c>
      <c r="L543" s="10" t="s">
        <v>28</v>
      </c>
      <c r="M543" s="7" t="s">
        <v>29</v>
      </c>
      <c r="N543" s="10" t="s">
        <v>191</v>
      </c>
      <c r="O543" s="7" t="s">
        <v>1010</v>
      </c>
      <c r="P543" s="10" t="s">
        <v>2159</v>
      </c>
      <c r="Q543" s="7" t="s">
        <v>3055</v>
      </c>
      <c r="R543" s="7" t="s">
        <v>33</v>
      </c>
      <c r="S543" s="7" t="s">
        <v>34</v>
      </c>
      <c r="T543" s="7" t="s">
        <v>311</v>
      </c>
      <c r="V543" s="7" t="s">
        <v>37</v>
      </c>
      <c r="X543" s="7" t="str">
        <f ca="1">DATEDIF(Q543,NOW( ),"y") &amp; " thn, " &amp; DATEDIF(Q543,NOW( ),"ym") &amp; " bln "</f>
        <v xml:space="preserve">32 thn, 0 bln </v>
      </c>
      <c r="Y543" s="7" t="str">
        <f>DATEDIF(Q543,($Y$2),"y") &amp; " thn"</f>
        <v>31 thn</v>
      </c>
      <c r="Z543" s="13">
        <v>60</v>
      </c>
      <c r="AA543" s="14">
        <f>DATE(YEAR(Q543)+Z543,MONTH(Q543)+1,1)</f>
        <v>54271</v>
      </c>
      <c r="AB543" s="10" t="s">
        <v>3056</v>
      </c>
      <c r="AC543" s="7" t="s">
        <v>3057</v>
      </c>
      <c r="AJ543" s="4" t="s">
        <v>3041</v>
      </c>
    </row>
    <row r="544" spans="1:36" ht="12.9" hidden="1" customHeight="1" outlineLevel="1" x14ac:dyDescent="0.3">
      <c r="C544" s="10" t="s">
        <v>3058</v>
      </c>
      <c r="D544" s="10" t="s">
        <v>145</v>
      </c>
      <c r="E544" s="7" t="s">
        <v>3059</v>
      </c>
      <c r="F544" s="10" t="s">
        <v>276</v>
      </c>
      <c r="G544" s="7" t="s">
        <v>43</v>
      </c>
      <c r="H544" s="14">
        <v>43374</v>
      </c>
      <c r="I544" s="10" t="s">
        <v>277</v>
      </c>
      <c r="J544" s="10" t="s">
        <v>3060</v>
      </c>
      <c r="K544" s="7" t="s">
        <v>999</v>
      </c>
      <c r="L544" s="10" t="s">
        <v>28</v>
      </c>
      <c r="M544" s="7" t="s">
        <v>29</v>
      </c>
      <c r="N544" s="10" t="s">
        <v>754</v>
      </c>
      <c r="O544" s="7" t="s">
        <v>119</v>
      </c>
      <c r="P544" s="10" t="s">
        <v>3061</v>
      </c>
      <c r="Q544" s="7" t="s">
        <v>3062</v>
      </c>
      <c r="R544" s="7" t="s">
        <v>50</v>
      </c>
      <c r="S544" s="7" t="s">
        <v>34</v>
      </c>
      <c r="T544" s="7" t="s">
        <v>311</v>
      </c>
      <c r="V544" s="7" t="s">
        <v>37</v>
      </c>
      <c r="X544" s="7" t="str">
        <f ca="1">DATEDIF(Q544,NOW( ),"y") &amp; " thn, " &amp; DATEDIF(Q544,NOW( ),"ym") &amp; " bln "</f>
        <v xml:space="preserve">41 thn, 0 bln </v>
      </c>
      <c r="Y544" s="7" t="str">
        <f>DATEDIF(Q544,($Y$2),"y") &amp; " thn"</f>
        <v>40 thn</v>
      </c>
      <c r="Z544" s="13">
        <v>60</v>
      </c>
      <c r="AA544" s="14">
        <f>DATE(YEAR(Q544)+Z544,MONTH(Q544)+1,1)</f>
        <v>50983</v>
      </c>
      <c r="AB544" s="10" t="s">
        <v>3063</v>
      </c>
      <c r="AC544" s="7" t="s">
        <v>3064</v>
      </c>
      <c r="AJ544" s="4" t="s">
        <v>3041</v>
      </c>
    </row>
    <row r="545" spans="1:36" ht="12.9" hidden="1" customHeight="1" outlineLevel="1" x14ac:dyDescent="0.3">
      <c r="C545" s="10" t="s">
        <v>3065</v>
      </c>
      <c r="D545" s="10" t="s">
        <v>41</v>
      </c>
      <c r="E545" s="7" t="s">
        <v>3066</v>
      </c>
      <c r="F545" s="10" t="s">
        <v>276</v>
      </c>
      <c r="G545" s="7" t="s">
        <v>43</v>
      </c>
      <c r="H545" s="8">
        <v>42278</v>
      </c>
      <c r="I545" s="10" t="s">
        <v>277</v>
      </c>
      <c r="J545" s="10" t="s">
        <v>1408</v>
      </c>
      <c r="K545" s="7" t="s">
        <v>999</v>
      </c>
      <c r="L545" s="10" t="s">
        <v>28</v>
      </c>
      <c r="M545" s="7" t="s">
        <v>29</v>
      </c>
      <c r="N545" s="10" t="s">
        <v>1409</v>
      </c>
      <c r="O545" s="7" t="s">
        <v>97</v>
      </c>
      <c r="P545" s="10" t="s">
        <v>3067</v>
      </c>
      <c r="Q545" s="7" t="s">
        <v>3068</v>
      </c>
      <c r="R545" s="7" t="s">
        <v>50</v>
      </c>
      <c r="S545" s="7" t="s">
        <v>34</v>
      </c>
      <c r="T545" s="7" t="s">
        <v>35</v>
      </c>
      <c r="V545" s="7" t="s">
        <v>37</v>
      </c>
      <c r="X545" s="7" t="str">
        <f ca="1">DATEDIF(Q545,NOW( ),"y") &amp; " thn, " &amp; DATEDIF(Q545,NOW( ),"ym") &amp; " bln "</f>
        <v xml:space="preserve">36 thn, 11 bln </v>
      </c>
      <c r="Y545" s="7" t="str">
        <f>DATEDIF(Q545,($Y$2),"y") &amp; " thn"</f>
        <v>36 thn</v>
      </c>
      <c r="Z545" s="13">
        <v>60</v>
      </c>
      <c r="AA545" s="14">
        <f>DATE(YEAR(Q545)+Z545,MONTH(Q545)+1,1)</f>
        <v>52475</v>
      </c>
      <c r="AB545" s="10" t="s">
        <v>3069</v>
      </c>
      <c r="AC545" s="7" t="s">
        <v>3070</v>
      </c>
      <c r="AJ545" s="4" t="s">
        <v>3041</v>
      </c>
    </row>
    <row r="546" spans="1:36" ht="12.9" hidden="1" customHeight="1" outlineLevel="1" x14ac:dyDescent="0.3">
      <c r="C546" s="10"/>
      <c r="D546" s="10"/>
      <c r="F546" s="10"/>
      <c r="H546" s="14"/>
      <c r="I546" s="10"/>
      <c r="J546" s="10"/>
      <c r="L546" s="10"/>
      <c r="M546" s="7"/>
      <c r="N546" s="10"/>
      <c r="P546" s="10"/>
      <c r="Z546" s="13"/>
      <c r="AA546" s="14"/>
      <c r="AB546" s="10"/>
      <c r="AJ546" s="4"/>
    </row>
    <row r="547" spans="1:36" ht="12.9" customHeight="1" collapsed="1" x14ac:dyDescent="0.25">
      <c r="A547" s="4" t="s">
        <v>3041</v>
      </c>
      <c r="M547" s="7"/>
    </row>
    <row r="548" spans="1:36" ht="12.9" hidden="1" customHeight="1" outlineLevel="1" x14ac:dyDescent="0.3">
      <c r="C548" s="10" t="s">
        <v>3071</v>
      </c>
      <c r="D548" s="10" t="s">
        <v>41</v>
      </c>
      <c r="E548" s="7" t="s">
        <v>3072</v>
      </c>
      <c r="F548" s="10" t="s">
        <v>23</v>
      </c>
      <c r="G548" s="7" t="s">
        <v>24</v>
      </c>
      <c r="H548" s="11">
        <v>37895</v>
      </c>
      <c r="I548" s="10" t="s">
        <v>25</v>
      </c>
      <c r="J548" s="10" t="s">
        <v>95</v>
      </c>
      <c r="K548" s="14">
        <v>42957</v>
      </c>
      <c r="L548" s="10" t="s">
        <v>28</v>
      </c>
      <c r="M548" s="7" t="s">
        <v>29</v>
      </c>
      <c r="N548" s="10" t="s">
        <v>68</v>
      </c>
      <c r="O548" s="7" t="s">
        <v>119</v>
      </c>
      <c r="P548" s="10" t="s">
        <v>59</v>
      </c>
      <c r="Q548" s="7" t="s">
        <v>3073</v>
      </c>
      <c r="R548" s="7" t="s">
        <v>33</v>
      </c>
      <c r="S548" s="7" t="s">
        <v>34</v>
      </c>
      <c r="T548" s="7" t="s">
        <v>35</v>
      </c>
      <c r="U548" s="7" t="s">
        <v>3074</v>
      </c>
      <c r="V548" s="7" t="s">
        <v>37</v>
      </c>
      <c r="W548" s="7" t="s">
        <v>3075</v>
      </c>
      <c r="X548" s="7" t="str">
        <f ca="1">DATEDIF(Q548,NOW( ),"y") &amp; " thn, " &amp; DATEDIF(Q548,NOW( ),"ym") &amp; " bln "</f>
        <v xml:space="preserve">56 thn, 4 bln </v>
      </c>
      <c r="Y548" s="7" t="str">
        <f>DATEDIF(Q548,($Y$2),"y") &amp; " thn"</f>
        <v>55 thn</v>
      </c>
      <c r="Z548" s="13">
        <v>60</v>
      </c>
      <c r="AA548" s="14">
        <f>DATE(YEAR(Q548)+Z548,MONTH(Q548)+1,1)</f>
        <v>45383</v>
      </c>
      <c r="AB548" s="10" t="s">
        <v>3076</v>
      </c>
      <c r="AC548" s="7" t="s">
        <v>3077</v>
      </c>
      <c r="AJ548" s="4" t="s">
        <v>3041</v>
      </c>
    </row>
    <row r="549" spans="1:36" ht="12.9" hidden="1" customHeight="1" outlineLevel="1" x14ac:dyDescent="0.3">
      <c r="C549" s="10"/>
      <c r="D549" s="10"/>
      <c r="F549" s="10"/>
      <c r="H549" s="14"/>
      <c r="I549" s="10"/>
      <c r="J549" s="10" t="s">
        <v>269</v>
      </c>
      <c r="L549" s="10"/>
      <c r="M549" s="7"/>
      <c r="N549" s="10"/>
      <c r="P549" s="10"/>
      <c r="Z549" s="13"/>
      <c r="AA549" s="14"/>
      <c r="AB549" s="10"/>
      <c r="AJ549" s="4" t="s">
        <v>3041</v>
      </c>
    </row>
    <row r="550" spans="1:36" ht="12.9" hidden="1" customHeight="1" outlineLevel="1" x14ac:dyDescent="0.3">
      <c r="C550" s="10" t="s">
        <v>3078</v>
      </c>
      <c r="D550" s="10" t="s">
        <v>290</v>
      </c>
      <c r="E550" s="7" t="s">
        <v>3079</v>
      </c>
      <c r="F550" s="10" t="s">
        <v>276</v>
      </c>
      <c r="G550" s="7" t="s">
        <v>43</v>
      </c>
      <c r="H550" s="8">
        <v>43374</v>
      </c>
      <c r="I550" s="10" t="s">
        <v>277</v>
      </c>
      <c r="J550" s="10" t="s">
        <v>1603</v>
      </c>
      <c r="K550" s="8">
        <v>42248</v>
      </c>
      <c r="L550" s="10" t="s">
        <v>28</v>
      </c>
      <c r="M550" s="7" t="s">
        <v>29</v>
      </c>
      <c r="N550" s="10" t="s">
        <v>1976</v>
      </c>
      <c r="O550" s="7" t="s">
        <v>368</v>
      </c>
      <c r="P550" s="10" t="s">
        <v>488</v>
      </c>
      <c r="Q550" s="7" t="s">
        <v>3080</v>
      </c>
      <c r="R550" s="7" t="s">
        <v>50</v>
      </c>
      <c r="S550" s="7" t="s">
        <v>34</v>
      </c>
      <c r="T550" s="7" t="s">
        <v>35</v>
      </c>
      <c r="U550" s="7" t="s">
        <v>3081</v>
      </c>
      <c r="V550" s="7" t="s">
        <v>37</v>
      </c>
      <c r="X550" s="7" t="str">
        <f ca="1">DATEDIF(Q550,NOW( ),"y") &amp; " thn, " &amp; DATEDIF(Q550,NOW( ),"ym") &amp; " bln "</f>
        <v xml:space="preserve">42 thn, 1 bln </v>
      </c>
      <c r="Y550" s="7" t="str">
        <f>DATEDIF(Q550,($Y$2),"y") &amp; " thn"</f>
        <v>41 thn</v>
      </c>
      <c r="Z550" s="13">
        <v>60</v>
      </c>
      <c r="AA550" s="14">
        <f>DATE(YEAR(Q550)+Z550,MONTH(Q550)+1,1)</f>
        <v>50557</v>
      </c>
      <c r="AB550" s="10" t="s">
        <v>280</v>
      </c>
      <c r="AJ550" s="4" t="s">
        <v>3041</v>
      </c>
    </row>
    <row r="551" spans="1:36" ht="12.9" hidden="1" customHeight="1" outlineLevel="1" x14ac:dyDescent="0.3">
      <c r="C551" s="10"/>
      <c r="D551" s="10"/>
      <c r="F551" s="10"/>
      <c r="H551" s="8"/>
      <c r="I551" s="10"/>
      <c r="J551" s="10" t="s">
        <v>1756</v>
      </c>
      <c r="L551" s="10"/>
      <c r="M551" s="7"/>
      <c r="N551" s="10"/>
      <c r="P551" s="10"/>
      <c r="Z551" s="13"/>
      <c r="AA551" s="14"/>
      <c r="AB551" s="10"/>
      <c r="AJ551" s="4" t="s">
        <v>3041</v>
      </c>
    </row>
    <row r="552" spans="1:36" ht="12.9" hidden="1" customHeight="1" outlineLevel="1" x14ac:dyDescent="0.3">
      <c r="C552" s="10" t="s">
        <v>3082</v>
      </c>
      <c r="D552" s="10" t="s">
        <v>41</v>
      </c>
      <c r="E552" s="7" t="s">
        <v>3083</v>
      </c>
      <c r="F552" s="10" t="s">
        <v>514</v>
      </c>
      <c r="G552" s="7" t="s">
        <v>333</v>
      </c>
      <c r="H552" s="8">
        <v>41913</v>
      </c>
      <c r="I552" s="10" t="s">
        <v>334</v>
      </c>
      <c r="J552" s="10" t="s">
        <v>1358</v>
      </c>
      <c r="K552" s="7" t="s">
        <v>1749</v>
      </c>
      <c r="L552" s="10" t="s">
        <v>28</v>
      </c>
      <c r="M552" s="7" t="s">
        <v>29</v>
      </c>
      <c r="N552" s="10" t="s">
        <v>1016</v>
      </c>
      <c r="O552" s="7" t="s">
        <v>1010</v>
      </c>
      <c r="P552" s="10" t="s">
        <v>3084</v>
      </c>
      <c r="Q552" s="7" t="s">
        <v>3085</v>
      </c>
      <c r="R552" s="7" t="s">
        <v>50</v>
      </c>
      <c r="S552" s="7" t="s">
        <v>34</v>
      </c>
      <c r="T552" s="7" t="s">
        <v>311</v>
      </c>
      <c r="V552" s="7" t="s">
        <v>37</v>
      </c>
      <c r="X552" s="7" t="str">
        <f ca="1">DATEDIF(Q552,NOW( ),"y") &amp; " thn, " &amp; DATEDIF(Q552,NOW( ),"ym") &amp; " bln "</f>
        <v xml:space="preserve">32 thn, 6 bln </v>
      </c>
      <c r="Y552" s="7" t="str">
        <f>DATEDIF(Q552,($Y$2),"y") &amp; " thn"</f>
        <v>31 thn</v>
      </c>
      <c r="Z552" s="13">
        <v>60</v>
      </c>
      <c r="AA552" s="14">
        <f>DATE(YEAR(Q552)+Z552,MONTH(Q552)+1,1)</f>
        <v>54089</v>
      </c>
      <c r="AB552" s="10" t="s">
        <v>3086</v>
      </c>
      <c r="AC552" s="7" t="s">
        <v>3087</v>
      </c>
      <c r="AJ552" s="4" t="s">
        <v>3041</v>
      </c>
    </row>
    <row r="553" spans="1:36" ht="12.9" customHeight="1" collapsed="1" x14ac:dyDescent="0.25">
      <c r="A553" s="4" t="s">
        <v>3088</v>
      </c>
      <c r="M553" s="7"/>
    </row>
    <row r="554" spans="1:36" ht="12.9" hidden="1" customHeight="1" outlineLevel="1" x14ac:dyDescent="0.3">
      <c r="C554" s="10" t="s">
        <v>3089</v>
      </c>
      <c r="D554" s="10" t="s">
        <v>41</v>
      </c>
      <c r="E554" s="7" t="s">
        <v>3090</v>
      </c>
      <c r="F554" s="10" t="s">
        <v>23</v>
      </c>
      <c r="G554" s="7" t="s">
        <v>24</v>
      </c>
      <c r="H554" s="15">
        <v>40269</v>
      </c>
      <c r="I554" s="10" t="s">
        <v>25</v>
      </c>
      <c r="J554" s="10" t="s">
        <v>95</v>
      </c>
      <c r="K554" s="8">
        <v>42957</v>
      </c>
      <c r="L554" s="10" t="s">
        <v>28</v>
      </c>
      <c r="M554" s="7" t="s">
        <v>29</v>
      </c>
      <c r="N554" s="10" t="s">
        <v>1480</v>
      </c>
      <c r="O554" s="7" t="s">
        <v>192</v>
      </c>
      <c r="P554" s="10" t="s">
        <v>3091</v>
      </c>
      <c r="Q554" s="7" t="s">
        <v>3092</v>
      </c>
      <c r="R554" s="7" t="s">
        <v>33</v>
      </c>
      <c r="S554" s="7" t="s">
        <v>34</v>
      </c>
      <c r="T554" s="7" t="s">
        <v>35</v>
      </c>
      <c r="U554" s="7" t="s">
        <v>3093</v>
      </c>
      <c r="V554" s="7" t="s">
        <v>37</v>
      </c>
      <c r="W554" s="7" t="s">
        <v>3094</v>
      </c>
      <c r="X554" s="7" t="str">
        <f ca="1">DATEDIF(Q554,NOW( ),"y") &amp; " thn, " &amp; DATEDIF(Q554,NOW( ),"ym") &amp; " bln "</f>
        <v xml:space="preserve">53 thn, 3 bln </v>
      </c>
      <c r="Y554" s="7" t="str">
        <f>DATEDIF(Q554,($Y$2),"y") &amp; " thn"</f>
        <v>52 thn</v>
      </c>
      <c r="Z554" s="13">
        <v>60</v>
      </c>
      <c r="AA554" s="14">
        <f>DATE(YEAR(Q554)+Z554,MONTH(Q554)+1,1)</f>
        <v>46508</v>
      </c>
      <c r="AB554" s="10" t="s">
        <v>3095</v>
      </c>
      <c r="AC554" s="7" t="s">
        <v>3096</v>
      </c>
      <c r="AJ554" s="4" t="s">
        <v>3088</v>
      </c>
    </row>
    <row r="555" spans="1:36" ht="12.9" hidden="1" customHeight="1" outlineLevel="1" x14ac:dyDescent="0.3">
      <c r="C555" s="10" t="s">
        <v>3097</v>
      </c>
      <c r="D555" s="10" t="s">
        <v>41</v>
      </c>
      <c r="E555" s="7" t="s">
        <v>3098</v>
      </c>
      <c r="F555" s="10" t="s">
        <v>276</v>
      </c>
      <c r="G555" s="7" t="s">
        <v>43</v>
      </c>
      <c r="H555" s="8">
        <v>43374</v>
      </c>
      <c r="I555" s="10" t="s">
        <v>277</v>
      </c>
      <c r="J555" s="10" t="s">
        <v>1358</v>
      </c>
      <c r="K555" s="7" t="s">
        <v>1749</v>
      </c>
      <c r="L555" s="10" t="s">
        <v>28</v>
      </c>
      <c r="M555" s="7" t="s">
        <v>29</v>
      </c>
      <c r="N555" s="10" t="s">
        <v>57</v>
      </c>
      <c r="O555" s="7" t="s">
        <v>524</v>
      </c>
      <c r="P555" s="10" t="s">
        <v>59</v>
      </c>
      <c r="Q555" s="7" t="s">
        <v>3099</v>
      </c>
      <c r="R555" s="7" t="s">
        <v>33</v>
      </c>
      <c r="S555" s="7" t="s">
        <v>34</v>
      </c>
      <c r="T555" s="7" t="s">
        <v>311</v>
      </c>
      <c r="V555" s="7" t="s">
        <v>37</v>
      </c>
      <c r="X555" s="7" t="str">
        <f ca="1">DATEDIF(Q555,NOW( ),"y") &amp; " thn, " &amp; DATEDIF(Q555,NOW( ),"ym") &amp; " bln "</f>
        <v xml:space="preserve">33 thn, 7 bln </v>
      </c>
      <c r="Y555" s="7" t="str">
        <f>DATEDIF(Q555,($Y$2),"y") &amp; " thn"</f>
        <v>32 thn</v>
      </c>
      <c r="Z555" s="13">
        <v>60</v>
      </c>
      <c r="AA555" s="14">
        <f>DATE(YEAR(Q555)+Z555,MONTH(Q555)+1,1)</f>
        <v>53693</v>
      </c>
      <c r="AB555" s="10" t="s">
        <v>3100</v>
      </c>
      <c r="AC555" s="7" t="s">
        <v>3101</v>
      </c>
      <c r="AJ555" s="4" t="s">
        <v>3088</v>
      </c>
    </row>
    <row r="556" spans="1:36" ht="12.9" hidden="1" customHeight="1" outlineLevel="1" x14ac:dyDescent="0.3">
      <c r="C556" s="36" t="s">
        <v>3102</v>
      </c>
      <c r="D556" s="36" t="s">
        <v>41</v>
      </c>
      <c r="E556" s="36" t="s">
        <v>3103</v>
      </c>
      <c r="F556" s="17" t="s">
        <v>332</v>
      </c>
      <c r="G556" s="37" t="s">
        <v>343</v>
      </c>
      <c r="H556" s="35">
        <v>43525</v>
      </c>
      <c r="I556" s="6" t="s">
        <v>344</v>
      </c>
      <c r="J556" s="10" t="s">
        <v>3104</v>
      </c>
      <c r="K556" s="35">
        <v>43573</v>
      </c>
      <c r="L556" s="6" t="s">
        <v>28</v>
      </c>
      <c r="M556" s="7" t="s">
        <v>29</v>
      </c>
      <c r="N556" s="36" t="s">
        <v>167</v>
      </c>
      <c r="O556" s="38"/>
      <c r="P556" s="36" t="s">
        <v>98</v>
      </c>
      <c r="Q556" s="44">
        <v>31123</v>
      </c>
      <c r="R556" s="7" t="s">
        <v>50</v>
      </c>
      <c r="S556" s="7" t="s">
        <v>34</v>
      </c>
      <c r="T556" s="7" t="s">
        <v>35</v>
      </c>
      <c r="U556" s="38"/>
      <c r="V556" s="18" t="s">
        <v>2718</v>
      </c>
      <c r="W556" s="38"/>
      <c r="X556" s="7" t="str">
        <f ca="1">DATEDIF(Q556,NOW( ),"y") &amp; " thn, " &amp; DATEDIF(Q556,NOW( ),"ym") &amp; " bln "</f>
        <v xml:space="preserve">35 thn, 4 bln </v>
      </c>
      <c r="Y556" s="7" t="str">
        <f>DATEDIF(Q556,($Y$2),"y") &amp; " thn"</f>
        <v>34 thn</v>
      </c>
      <c r="Z556" s="13">
        <v>60</v>
      </c>
      <c r="AA556" s="14">
        <f>DATE(YEAR(Q556)+Z556,MONTH(Q556)+1,1)</f>
        <v>53053</v>
      </c>
      <c r="AB556" s="38"/>
      <c r="AC556" s="38"/>
      <c r="AD556" s="38"/>
      <c r="AE556" s="38"/>
      <c r="AF556" s="38"/>
      <c r="AG556" s="38"/>
      <c r="AH556" s="38"/>
      <c r="AI556" s="38"/>
      <c r="AJ556" s="4" t="s">
        <v>3088</v>
      </c>
    </row>
    <row r="557" spans="1:36" ht="12.9" hidden="1" customHeight="1" outlineLevel="1" x14ac:dyDescent="0.3">
      <c r="C557" s="10"/>
      <c r="D557" s="10"/>
      <c r="F557" s="10"/>
      <c r="H557" s="8"/>
      <c r="I557" s="10"/>
      <c r="J557" s="10"/>
      <c r="L557" s="10"/>
      <c r="M557" s="7"/>
      <c r="N557" s="10"/>
      <c r="P557" s="10"/>
      <c r="Z557" s="13"/>
      <c r="AA557" s="14"/>
      <c r="AB557" s="10"/>
      <c r="AJ557" s="4" t="s">
        <v>3088</v>
      </c>
    </row>
    <row r="558" spans="1:36" ht="12.9" customHeight="1" collapsed="1" x14ac:dyDescent="0.25">
      <c r="A558" s="4" t="s">
        <v>3105</v>
      </c>
      <c r="M558" s="7"/>
    </row>
    <row r="559" spans="1:36" ht="12.9" hidden="1" customHeight="1" outlineLevel="1" x14ac:dyDescent="0.3">
      <c r="C559" s="10" t="s">
        <v>3106</v>
      </c>
      <c r="D559" s="10" t="s">
        <v>41</v>
      </c>
      <c r="E559" s="7" t="s">
        <v>3107</v>
      </c>
      <c r="F559" s="10" t="s">
        <v>23</v>
      </c>
      <c r="G559" s="7" t="s">
        <v>24</v>
      </c>
      <c r="H559" s="15">
        <v>38443</v>
      </c>
      <c r="I559" s="10" t="s">
        <v>25</v>
      </c>
      <c r="J559" s="10" t="s">
        <v>95</v>
      </c>
      <c r="K559" s="8">
        <v>42104</v>
      </c>
      <c r="L559" s="10" t="s">
        <v>28</v>
      </c>
      <c r="M559" s="7" t="s">
        <v>29</v>
      </c>
      <c r="N559" s="10" t="s">
        <v>118</v>
      </c>
      <c r="P559" s="10" t="s">
        <v>3108</v>
      </c>
      <c r="Q559" s="7" t="s">
        <v>3109</v>
      </c>
      <c r="R559" s="7" t="s">
        <v>33</v>
      </c>
      <c r="S559" s="7" t="s">
        <v>34</v>
      </c>
      <c r="T559" s="7" t="s">
        <v>35</v>
      </c>
      <c r="U559" s="7" t="s">
        <v>3110</v>
      </c>
      <c r="V559" s="7" t="s">
        <v>37</v>
      </c>
      <c r="W559" s="7" t="s">
        <v>3111</v>
      </c>
      <c r="X559" s="7" t="str">
        <f ca="1">DATEDIF(Q559,NOW( ),"y") &amp; " thn, " &amp; DATEDIF(Q559,NOW( ),"ym") &amp; " bln "</f>
        <v xml:space="preserve">58 thn, 5 bln </v>
      </c>
      <c r="Y559" s="7" t="str">
        <f>DATEDIF(Q559,($Y$2),"y") &amp; " thn"</f>
        <v>57 thn</v>
      </c>
      <c r="Z559" s="13">
        <v>60</v>
      </c>
      <c r="AA559" s="14">
        <f>DATE(YEAR(Q559)+Z559,MONTH(Q559)+1,1)</f>
        <v>44621</v>
      </c>
      <c r="AB559" s="10" t="s">
        <v>3112</v>
      </c>
      <c r="AJ559" s="4" t="s">
        <v>3105</v>
      </c>
    </row>
    <row r="560" spans="1:36" ht="12.9" hidden="1" customHeight="1" outlineLevel="1" x14ac:dyDescent="0.3">
      <c r="C560" s="10" t="s">
        <v>3113</v>
      </c>
      <c r="D560" s="10" t="s">
        <v>41</v>
      </c>
      <c r="E560" s="7" t="s">
        <v>3114</v>
      </c>
      <c r="F560" s="10" t="s">
        <v>276</v>
      </c>
      <c r="G560" s="7" t="s">
        <v>43</v>
      </c>
      <c r="H560" s="8">
        <v>43374</v>
      </c>
      <c r="I560" s="10" t="s">
        <v>277</v>
      </c>
      <c r="J560" s="10" t="s">
        <v>1284</v>
      </c>
      <c r="K560" s="7" t="s">
        <v>1749</v>
      </c>
      <c r="L560" s="10" t="s">
        <v>28</v>
      </c>
      <c r="M560" s="7" t="s">
        <v>29</v>
      </c>
      <c r="N560" s="10" t="s">
        <v>68</v>
      </c>
      <c r="O560" s="7" t="s">
        <v>524</v>
      </c>
      <c r="P560" s="10" t="s">
        <v>3115</v>
      </c>
      <c r="Q560" s="7" t="s">
        <v>3116</v>
      </c>
      <c r="R560" s="7" t="s">
        <v>50</v>
      </c>
      <c r="S560" s="7" t="s">
        <v>34</v>
      </c>
      <c r="T560" s="7" t="s">
        <v>311</v>
      </c>
      <c r="V560" s="7" t="s">
        <v>37</v>
      </c>
      <c r="X560" s="7" t="str">
        <f ca="1">DATEDIF(Q560,NOW( ),"y") &amp; " thn, " &amp; DATEDIF(Q560,NOW( ),"ym") &amp; " bln "</f>
        <v xml:space="preserve">34 thn, 3 bln </v>
      </c>
      <c r="Y560" s="7" t="str">
        <f>DATEDIF(Q560,($Y$2),"y") &amp; " thn"</f>
        <v>33 thn</v>
      </c>
      <c r="Z560" s="13">
        <v>60</v>
      </c>
      <c r="AA560" s="14">
        <f>DATE(YEAR(Q560)+Z560,MONTH(Q560)+1,1)</f>
        <v>53448</v>
      </c>
      <c r="AB560" s="10" t="s">
        <v>3117</v>
      </c>
      <c r="AC560" s="7" t="s">
        <v>3118</v>
      </c>
      <c r="AJ560" s="4" t="s">
        <v>3105</v>
      </c>
    </row>
    <row r="561" spans="1:36" ht="12.9" hidden="1" customHeight="1" outlineLevel="1" x14ac:dyDescent="0.3">
      <c r="C561" s="10" t="s">
        <v>3119</v>
      </c>
      <c r="D561" s="10" t="s">
        <v>41</v>
      </c>
      <c r="E561" s="7" t="s">
        <v>3120</v>
      </c>
      <c r="F561" s="10" t="s">
        <v>514</v>
      </c>
      <c r="G561" s="7" t="s">
        <v>333</v>
      </c>
      <c r="H561" s="8">
        <v>41913</v>
      </c>
      <c r="I561" s="10" t="s">
        <v>334</v>
      </c>
      <c r="J561" s="10" t="s">
        <v>1756</v>
      </c>
      <c r="K561" s="7" t="s">
        <v>1749</v>
      </c>
      <c r="L561" s="10" t="s">
        <v>28</v>
      </c>
      <c r="M561" s="7" t="s">
        <v>29</v>
      </c>
      <c r="N561" s="10" t="s">
        <v>167</v>
      </c>
      <c r="O561" s="7" t="s">
        <v>1010</v>
      </c>
      <c r="P561" s="10" t="s">
        <v>3121</v>
      </c>
      <c r="Q561" s="7" t="s">
        <v>3122</v>
      </c>
      <c r="R561" s="7" t="s">
        <v>33</v>
      </c>
      <c r="S561" s="7" t="s">
        <v>34</v>
      </c>
      <c r="T561" s="7" t="s">
        <v>311</v>
      </c>
      <c r="V561" s="7" t="s">
        <v>37</v>
      </c>
      <c r="X561" s="7" t="str">
        <f ca="1">DATEDIF(Q561,NOW( ),"y") &amp; " thn, " &amp; DATEDIF(Q561,NOW( ),"ym") &amp; " bln "</f>
        <v xml:space="preserve">31 thn, 4 bln </v>
      </c>
      <c r="Y561" s="7" t="str">
        <f>DATEDIF(Q561,($Y$2),"y") &amp; " thn"</f>
        <v>30 thn</v>
      </c>
      <c r="Z561" s="13">
        <v>60</v>
      </c>
      <c r="AA561" s="14">
        <f>DATE(YEAR(Q561)+Z561,MONTH(Q561)+1,1)</f>
        <v>54514</v>
      </c>
      <c r="AB561" s="10" t="s">
        <v>3123</v>
      </c>
      <c r="AC561" s="7" t="s">
        <v>3124</v>
      </c>
      <c r="AJ561" s="4" t="s">
        <v>3105</v>
      </c>
    </row>
    <row r="562" spans="1:36" ht="12.9" customHeight="1" collapsed="1" x14ac:dyDescent="0.25">
      <c r="A562" s="4" t="s">
        <v>3125</v>
      </c>
      <c r="M562" s="7"/>
    </row>
    <row r="563" spans="1:36" ht="12.9" hidden="1" customHeight="1" outlineLevel="1" x14ac:dyDescent="0.3">
      <c r="C563" s="10" t="s">
        <v>3126</v>
      </c>
      <c r="D563" s="10" t="s">
        <v>41</v>
      </c>
      <c r="E563" s="7" t="s">
        <v>3127</v>
      </c>
      <c r="F563" s="10" t="s">
        <v>23</v>
      </c>
      <c r="G563" s="7" t="s">
        <v>24</v>
      </c>
      <c r="H563" s="11">
        <v>40634</v>
      </c>
      <c r="I563" s="10" t="s">
        <v>25</v>
      </c>
      <c r="J563" s="10" t="s">
        <v>95</v>
      </c>
      <c r="K563" s="8">
        <v>42604</v>
      </c>
      <c r="L563" s="10" t="s">
        <v>28</v>
      </c>
      <c r="M563" s="7" t="s">
        <v>29</v>
      </c>
      <c r="N563" s="10" t="s">
        <v>68</v>
      </c>
      <c r="O563" s="7" t="s">
        <v>368</v>
      </c>
      <c r="P563" s="10" t="s">
        <v>98</v>
      </c>
      <c r="Q563" s="7" t="s">
        <v>3128</v>
      </c>
      <c r="R563" s="7" t="s">
        <v>33</v>
      </c>
      <c r="S563" s="7" t="s">
        <v>34</v>
      </c>
      <c r="T563" s="7" t="s">
        <v>35</v>
      </c>
      <c r="U563" s="7" t="s">
        <v>3129</v>
      </c>
      <c r="V563" s="7" t="s">
        <v>37</v>
      </c>
      <c r="W563" s="7" t="s">
        <v>3130</v>
      </c>
      <c r="X563" s="7" t="str">
        <f t="shared" ref="X563:X571" ca="1" si="111">DATEDIF(Q563,NOW( ),"y") &amp; " thn, " &amp; DATEDIF(Q563,NOW( ),"ym") &amp; " bln "</f>
        <v xml:space="preserve">47 thn, 6 bln </v>
      </c>
      <c r="Y563" s="7" t="str">
        <f t="shared" ref="Y563:Y572" si="112">DATEDIF(Q563,($Y$2),"y") &amp; " thn"</f>
        <v>46 thn</v>
      </c>
      <c r="Z563" s="13">
        <v>60</v>
      </c>
      <c r="AA563" s="14">
        <f>DATE(YEAR(Q563)+Z563,MONTH(Q563)+1,1)</f>
        <v>48611</v>
      </c>
      <c r="AB563" s="10" t="s">
        <v>2912</v>
      </c>
      <c r="AJ563" s="4" t="s">
        <v>3125</v>
      </c>
    </row>
    <row r="564" spans="1:36" ht="12.9" hidden="1" customHeight="1" outlineLevel="1" x14ac:dyDescent="0.3">
      <c r="C564" s="10" t="s">
        <v>3131</v>
      </c>
      <c r="D564" s="10" t="s">
        <v>145</v>
      </c>
      <c r="E564" s="7" t="s">
        <v>3132</v>
      </c>
      <c r="F564" s="10" t="s">
        <v>23</v>
      </c>
      <c r="G564" s="7" t="s">
        <v>24</v>
      </c>
      <c r="H564" s="15">
        <v>38443</v>
      </c>
      <c r="I564" s="10" t="s">
        <v>25</v>
      </c>
      <c r="J564" s="10" t="s">
        <v>269</v>
      </c>
      <c r="K564" s="7" t="s">
        <v>190</v>
      </c>
      <c r="L564" s="10" t="s">
        <v>28</v>
      </c>
      <c r="M564" s="7" t="s">
        <v>29</v>
      </c>
      <c r="N564" s="10" t="s">
        <v>83</v>
      </c>
      <c r="O564" s="7" t="s">
        <v>119</v>
      </c>
      <c r="P564" s="10" t="s">
        <v>3133</v>
      </c>
      <c r="Q564" s="7" t="s">
        <v>3134</v>
      </c>
      <c r="R564" s="7" t="s">
        <v>33</v>
      </c>
      <c r="S564" s="7" t="s">
        <v>34</v>
      </c>
      <c r="T564" s="7" t="s">
        <v>35</v>
      </c>
      <c r="U564" s="7" t="s">
        <v>3135</v>
      </c>
      <c r="V564" s="7" t="s">
        <v>37</v>
      </c>
      <c r="W564" s="7" t="s">
        <v>3136</v>
      </c>
      <c r="X564" s="7" t="str">
        <f t="shared" ca="1" si="111"/>
        <v xml:space="preserve">58 thn, 0 bln </v>
      </c>
      <c r="Y564" s="7" t="str">
        <f t="shared" si="112"/>
        <v>57 thn</v>
      </c>
      <c r="Z564" s="13">
        <v>60</v>
      </c>
      <c r="AA564" s="14">
        <f t="shared" ref="AA564:AA569" si="113">DATE(YEAR(Q564)+Z564,MONTH(Q564)+1,1)</f>
        <v>44774</v>
      </c>
      <c r="AB564" s="10" t="s">
        <v>3137</v>
      </c>
      <c r="AJ564" s="4" t="s">
        <v>3125</v>
      </c>
    </row>
    <row r="565" spans="1:36" ht="12.9" hidden="1" customHeight="1" outlineLevel="1" x14ac:dyDescent="0.3">
      <c r="C565" s="10" t="s">
        <v>3138</v>
      </c>
      <c r="E565" s="7" t="s">
        <v>3139</v>
      </c>
      <c r="F565" s="10" t="s">
        <v>23</v>
      </c>
      <c r="G565" s="7" t="s">
        <v>24</v>
      </c>
      <c r="H565" s="15">
        <v>38808</v>
      </c>
      <c r="I565" s="10" t="s">
        <v>25</v>
      </c>
      <c r="J565" s="10" t="s">
        <v>106</v>
      </c>
      <c r="K565" s="7" t="s">
        <v>82</v>
      </c>
      <c r="L565" s="10" t="s">
        <v>28</v>
      </c>
      <c r="M565" s="7" t="s">
        <v>361</v>
      </c>
      <c r="N565" s="10" t="s">
        <v>202</v>
      </c>
      <c r="O565" s="7" t="s">
        <v>1780</v>
      </c>
      <c r="P565" s="10" t="s">
        <v>98</v>
      </c>
      <c r="Q565" s="7" t="s">
        <v>2888</v>
      </c>
      <c r="R565" s="7" t="s">
        <v>33</v>
      </c>
      <c r="S565" s="7" t="s">
        <v>34</v>
      </c>
      <c r="T565" s="7" t="s">
        <v>35</v>
      </c>
      <c r="U565" s="7" t="s">
        <v>3140</v>
      </c>
      <c r="V565" s="7" t="s">
        <v>37</v>
      </c>
      <c r="W565" s="7" t="s">
        <v>3141</v>
      </c>
      <c r="X565" s="7" t="str">
        <f t="shared" ca="1" si="111"/>
        <v xml:space="preserve">60 thn, 2 bln </v>
      </c>
      <c r="Y565" s="7" t="str">
        <f t="shared" si="112"/>
        <v>59 thn</v>
      </c>
      <c r="Z565" s="13">
        <v>60</v>
      </c>
      <c r="AA565" s="14">
        <f t="shared" si="113"/>
        <v>43983</v>
      </c>
      <c r="AB565" s="10" t="s">
        <v>3142</v>
      </c>
      <c r="AJ565" s="4" t="s">
        <v>3125</v>
      </c>
    </row>
    <row r="566" spans="1:36" ht="12.9" hidden="1" customHeight="1" outlineLevel="1" x14ac:dyDescent="0.3">
      <c r="C566" s="10" t="s">
        <v>3143</v>
      </c>
      <c r="D566" s="10" t="s">
        <v>76</v>
      </c>
      <c r="E566" s="7" t="s">
        <v>3144</v>
      </c>
      <c r="F566" s="10" t="s">
        <v>276</v>
      </c>
      <c r="G566" s="7" t="s">
        <v>43</v>
      </c>
      <c r="H566" s="14">
        <v>41548</v>
      </c>
      <c r="I566" s="10" t="s">
        <v>277</v>
      </c>
      <c r="J566" s="10" t="s">
        <v>269</v>
      </c>
      <c r="K566" s="7" t="s">
        <v>515</v>
      </c>
      <c r="L566" s="10" t="s">
        <v>28</v>
      </c>
      <c r="M566" s="7" t="s">
        <v>29</v>
      </c>
      <c r="N566" s="10" t="s">
        <v>1703</v>
      </c>
      <c r="O566" s="7" t="s">
        <v>58</v>
      </c>
      <c r="P566" s="10" t="s">
        <v>3145</v>
      </c>
      <c r="Q566" s="7" t="s">
        <v>3146</v>
      </c>
      <c r="R566" s="7" t="s">
        <v>50</v>
      </c>
      <c r="U566" s="7" t="s">
        <v>3147</v>
      </c>
      <c r="V566" s="7" t="s">
        <v>37</v>
      </c>
      <c r="X566" s="7" t="str">
        <f t="shared" ca="1" si="111"/>
        <v xml:space="preserve">51 thn, 0 bln </v>
      </c>
      <c r="Y566" s="7" t="str">
        <f t="shared" si="112"/>
        <v>50 thn</v>
      </c>
      <c r="Z566" s="13">
        <v>60</v>
      </c>
      <c r="AA566" s="14">
        <f t="shared" si="113"/>
        <v>47331</v>
      </c>
      <c r="AJ566" s="4" t="s">
        <v>3125</v>
      </c>
    </row>
    <row r="567" spans="1:36" ht="12.9" hidden="1" customHeight="1" outlineLevel="1" x14ac:dyDescent="0.3">
      <c r="C567" s="10" t="s">
        <v>3148</v>
      </c>
      <c r="D567" s="10" t="s">
        <v>604</v>
      </c>
      <c r="E567" s="7" t="s">
        <v>3149</v>
      </c>
      <c r="F567" s="10" t="s">
        <v>276</v>
      </c>
      <c r="G567" s="7" t="s">
        <v>43</v>
      </c>
      <c r="H567" s="15">
        <v>42826</v>
      </c>
      <c r="I567" s="10" t="s">
        <v>277</v>
      </c>
      <c r="J567" s="10" t="s">
        <v>165</v>
      </c>
      <c r="K567" s="12" t="s">
        <v>854</v>
      </c>
      <c r="L567" s="10" t="s">
        <v>28</v>
      </c>
      <c r="M567" s="7" t="s">
        <v>237</v>
      </c>
      <c r="N567" s="10" t="s">
        <v>3150</v>
      </c>
      <c r="O567" s="7">
        <v>2012</v>
      </c>
      <c r="P567" s="10" t="s">
        <v>1268</v>
      </c>
      <c r="Q567" s="7" t="s">
        <v>3151</v>
      </c>
      <c r="R567" s="7" t="s">
        <v>50</v>
      </c>
      <c r="U567" s="7" t="s">
        <v>3152</v>
      </c>
      <c r="V567" s="7" t="s">
        <v>37</v>
      </c>
      <c r="X567" s="7" t="str">
        <f t="shared" ca="1" si="111"/>
        <v xml:space="preserve">52 thn, 3 bln </v>
      </c>
      <c r="Y567" s="7" t="str">
        <f t="shared" si="112"/>
        <v>51 thn</v>
      </c>
      <c r="Z567" s="13">
        <v>60</v>
      </c>
      <c r="AA567" s="14">
        <f t="shared" si="113"/>
        <v>46874</v>
      </c>
      <c r="AJ567" s="4" t="s">
        <v>3125</v>
      </c>
    </row>
    <row r="568" spans="1:36" ht="12.9" hidden="1" customHeight="1" outlineLevel="1" x14ac:dyDescent="0.3">
      <c r="C568" s="10" t="s">
        <v>3153</v>
      </c>
      <c r="D568" s="10" t="s">
        <v>41</v>
      </c>
      <c r="E568" s="7" t="s">
        <v>3154</v>
      </c>
      <c r="F568" s="10" t="s">
        <v>276</v>
      </c>
      <c r="G568" s="7" t="s">
        <v>43</v>
      </c>
      <c r="H568" s="15">
        <v>43191</v>
      </c>
      <c r="I568" s="10" t="s">
        <v>277</v>
      </c>
      <c r="J568" s="10" t="s">
        <v>989</v>
      </c>
      <c r="K568" s="12" t="s">
        <v>2207</v>
      </c>
      <c r="L568" s="10" t="s">
        <v>28</v>
      </c>
      <c r="M568" s="7" t="s">
        <v>29</v>
      </c>
      <c r="N568" s="10" t="s">
        <v>68</v>
      </c>
      <c r="O568" s="7" t="s">
        <v>47</v>
      </c>
      <c r="P568" s="10" t="s">
        <v>2168</v>
      </c>
      <c r="Q568" s="7" t="s">
        <v>3155</v>
      </c>
      <c r="R568" s="7" t="s">
        <v>50</v>
      </c>
      <c r="V568" s="7" t="s">
        <v>37</v>
      </c>
      <c r="X568" s="7" t="str">
        <f t="shared" ca="1" si="111"/>
        <v xml:space="preserve">37 thn, 4 bln </v>
      </c>
      <c r="Y568" s="7" t="str">
        <f t="shared" si="112"/>
        <v>36 thn</v>
      </c>
      <c r="Z568" s="13">
        <v>60</v>
      </c>
      <c r="AA568" s="14">
        <f t="shared" si="113"/>
        <v>52322</v>
      </c>
      <c r="AJ568" s="4" t="s">
        <v>3125</v>
      </c>
    </row>
    <row r="569" spans="1:36" ht="12.9" hidden="1" customHeight="1" outlineLevel="1" x14ac:dyDescent="0.3">
      <c r="C569" s="10" t="s">
        <v>3156</v>
      </c>
      <c r="D569" s="10" t="s">
        <v>41</v>
      </c>
      <c r="E569" s="7" t="s">
        <v>3157</v>
      </c>
      <c r="F569" s="10" t="s">
        <v>514</v>
      </c>
      <c r="G569" s="7" t="s">
        <v>333</v>
      </c>
      <c r="H569" s="14">
        <v>41548</v>
      </c>
      <c r="I569" s="10" t="s">
        <v>334</v>
      </c>
      <c r="J569" s="10" t="s">
        <v>541</v>
      </c>
      <c r="K569" s="8">
        <v>42006</v>
      </c>
      <c r="L569" s="10" t="s">
        <v>28</v>
      </c>
      <c r="M569" s="7" t="s">
        <v>29</v>
      </c>
      <c r="N569" s="10" t="s">
        <v>542</v>
      </c>
      <c r="O569" s="7" t="s">
        <v>524</v>
      </c>
      <c r="P569" s="10" t="s">
        <v>3158</v>
      </c>
      <c r="Q569" s="7" t="s">
        <v>3159</v>
      </c>
      <c r="R569" s="7" t="s">
        <v>50</v>
      </c>
      <c r="V569" s="7" t="s">
        <v>37</v>
      </c>
      <c r="X569" s="7" t="str">
        <f t="shared" ca="1" si="111"/>
        <v xml:space="preserve">38 thn, 4 bln </v>
      </c>
      <c r="Y569" s="7" t="str">
        <f t="shared" si="112"/>
        <v>37 thn</v>
      </c>
      <c r="Z569" s="13">
        <v>60</v>
      </c>
      <c r="AA569" s="14">
        <f t="shared" si="113"/>
        <v>51957</v>
      </c>
      <c r="AJ569" s="4" t="s">
        <v>3125</v>
      </c>
    </row>
    <row r="570" spans="1:36" ht="12.9" hidden="1" customHeight="1" outlineLevel="1" x14ac:dyDescent="0.3">
      <c r="C570" s="10" t="s">
        <v>3160</v>
      </c>
      <c r="D570" s="10" t="s">
        <v>41</v>
      </c>
      <c r="E570" s="7" t="s">
        <v>3161</v>
      </c>
      <c r="F570" s="10" t="s">
        <v>514</v>
      </c>
      <c r="G570" s="7" t="s">
        <v>333</v>
      </c>
      <c r="H570" s="8">
        <v>41913</v>
      </c>
      <c r="I570" s="10" t="s">
        <v>334</v>
      </c>
      <c r="J570" s="10" t="s">
        <v>2491</v>
      </c>
      <c r="K570" s="7" t="s">
        <v>1749</v>
      </c>
      <c r="L570" s="10" t="s">
        <v>28</v>
      </c>
      <c r="M570" s="7" t="s">
        <v>29</v>
      </c>
      <c r="N570" s="10" t="s">
        <v>3162</v>
      </c>
      <c r="O570" s="7" t="s">
        <v>1010</v>
      </c>
      <c r="P570" s="10" t="s">
        <v>824</v>
      </c>
      <c r="Q570" s="7" t="s">
        <v>3163</v>
      </c>
      <c r="R570" s="7" t="s">
        <v>50</v>
      </c>
      <c r="S570" s="7" t="s">
        <v>34</v>
      </c>
      <c r="T570" s="7" t="s">
        <v>311</v>
      </c>
      <c r="V570" s="7" t="s">
        <v>37</v>
      </c>
      <c r="X570" s="7" t="str">
        <f t="shared" ca="1" si="111"/>
        <v xml:space="preserve">33 thn, 9 bln </v>
      </c>
      <c r="Y570" s="7" t="str">
        <f t="shared" si="112"/>
        <v>33 thn</v>
      </c>
      <c r="Z570" s="13">
        <v>60</v>
      </c>
      <c r="AA570" s="14">
        <f>DATE(YEAR(Q570)+Z570,MONTH(Q570)+1,1)</f>
        <v>53632</v>
      </c>
      <c r="AB570" s="10" t="s">
        <v>3164</v>
      </c>
      <c r="AC570" s="7" t="s">
        <v>3165</v>
      </c>
      <c r="AJ570" s="4" t="s">
        <v>3125</v>
      </c>
    </row>
    <row r="571" spans="1:36" ht="12.9" hidden="1" customHeight="1" outlineLevel="1" x14ac:dyDescent="0.3">
      <c r="B571" s="6"/>
      <c r="C571" s="6" t="s">
        <v>3166</v>
      </c>
      <c r="D571" s="6" t="s">
        <v>720</v>
      </c>
      <c r="E571" s="7" t="s">
        <v>3167</v>
      </c>
      <c r="F571" s="6" t="s">
        <v>332</v>
      </c>
      <c r="G571" s="19" t="s">
        <v>333</v>
      </c>
      <c r="H571" s="20">
        <v>43556</v>
      </c>
      <c r="I571" s="6" t="s">
        <v>334</v>
      </c>
      <c r="J571" s="6" t="s">
        <v>345</v>
      </c>
      <c r="K571" s="7" t="s">
        <v>336</v>
      </c>
      <c r="L571" s="6" t="s">
        <v>28</v>
      </c>
      <c r="M571" s="7" t="s">
        <v>29</v>
      </c>
      <c r="N571" s="6" t="s">
        <v>3168</v>
      </c>
      <c r="O571" s="7" t="s">
        <v>97</v>
      </c>
      <c r="P571" s="6" t="s">
        <v>98</v>
      </c>
      <c r="Q571" s="6" t="s">
        <v>3169</v>
      </c>
      <c r="R571" s="7" t="s">
        <v>33</v>
      </c>
      <c r="S571" s="7" t="s">
        <v>34</v>
      </c>
      <c r="T571" s="7" t="s">
        <v>35</v>
      </c>
      <c r="V571" s="7" t="s">
        <v>37</v>
      </c>
      <c r="X571" s="7" t="str">
        <f t="shared" ca="1" si="111"/>
        <v xml:space="preserve">38 thn, 3 bln </v>
      </c>
      <c r="Y571" s="7" t="str">
        <f t="shared" si="112"/>
        <v>37 thn</v>
      </c>
      <c r="Z571" s="13">
        <v>60</v>
      </c>
      <c r="AA571" s="14">
        <f>DATE(YEAR(Q571)+Z571,MONTH(Q571)+1,1)</f>
        <v>51987</v>
      </c>
      <c r="AB571" s="6" t="s">
        <v>3170</v>
      </c>
      <c r="AC571" s="6" t="s">
        <v>3171</v>
      </c>
      <c r="AJ571" s="4" t="s">
        <v>3125</v>
      </c>
    </row>
    <row r="572" spans="1:36" ht="12.9" hidden="1" customHeight="1" outlineLevel="1" x14ac:dyDescent="0.3">
      <c r="B572" s="6"/>
      <c r="C572" s="32" t="s">
        <v>2430</v>
      </c>
      <c r="D572" s="6" t="s">
        <v>3172</v>
      </c>
      <c r="E572" s="45" t="s">
        <v>3173</v>
      </c>
      <c r="F572" s="6" t="s">
        <v>332</v>
      </c>
      <c r="G572" s="19" t="s">
        <v>333</v>
      </c>
      <c r="H572" s="20">
        <v>43556</v>
      </c>
      <c r="I572" s="6" t="s">
        <v>334</v>
      </c>
      <c r="J572" s="32" t="s">
        <v>1284</v>
      </c>
      <c r="K572" s="8">
        <v>42151</v>
      </c>
      <c r="L572" s="6" t="s">
        <v>28</v>
      </c>
      <c r="M572" s="7" t="s">
        <v>29</v>
      </c>
      <c r="N572" s="32" t="s">
        <v>3174</v>
      </c>
      <c r="O572" s="45" t="s">
        <v>368</v>
      </c>
      <c r="P572" s="32" t="s">
        <v>59</v>
      </c>
      <c r="Q572" s="45" t="s">
        <v>2963</v>
      </c>
      <c r="R572" s="45" t="s">
        <v>50</v>
      </c>
      <c r="S572" s="45" t="s">
        <v>34</v>
      </c>
      <c r="T572" s="45" t="s">
        <v>35</v>
      </c>
      <c r="U572" s="6"/>
      <c r="V572" s="7" t="s">
        <v>37</v>
      </c>
      <c r="W572" s="6"/>
      <c r="X572" s="7" t="str">
        <f ca="1">DATEDIF(Q572,NOW( ),"y") &amp; " thn, " &amp; DATEDIF(O572,NOW( ),"ym") &amp; " bln "</f>
        <v xml:space="preserve">45 thn, 1 bln </v>
      </c>
      <c r="Y572" s="7" t="str">
        <f t="shared" si="112"/>
        <v>45 thn</v>
      </c>
      <c r="Z572" s="13">
        <v>60</v>
      </c>
      <c r="AA572" s="14">
        <f>DATE(YEAR(Q572)+Z572,MONTH(Q572)+1,1)</f>
        <v>49188</v>
      </c>
      <c r="AB572" s="32" t="s">
        <v>3175</v>
      </c>
      <c r="AC572" s="46" t="s">
        <v>3176</v>
      </c>
      <c r="AJ572" s="4" t="s">
        <v>3125</v>
      </c>
    </row>
    <row r="573" spans="1:36" ht="12.9" customHeight="1" collapsed="1" x14ac:dyDescent="0.25">
      <c r="A573" s="4" t="s">
        <v>3177</v>
      </c>
      <c r="M573" s="7"/>
    </row>
    <row r="574" spans="1:36" ht="12.9" hidden="1" customHeight="1" outlineLevel="1" x14ac:dyDescent="0.3">
      <c r="C574" s="10" t="s">
        <v>3178</v>
      </c>
      <c r="D574" s="10" t="s">
        <v>41</v>
      </c>
      <c r="E574" s="7" t="s">
        <v>3179</v>
      </c>
      <c r="F574" s="10" t="s">
        <v>92</v>
      </c>
      <c r="G574" s="7" t="s">
        <v>93</v>
      </c>
      <c r="H574" s="15">
        <v>42461</v>
      </c>
      <c r="I574" s="10" t="s">
        <v>94</v>
      </c>
      <c r="J574" s="10" t="s">
        <v>95</v>
      </c>
      <c r="K574" s="8">
        <v>42604</v>
      </c>
      <c r="L574" s="10" t="s">
        <v>28</v>
      </c>
      <c r="M574" s="7" t="s">
        <v>29</v>
      </c>
      <c r="N574" s="10" t="s">
        <v>57</v>
      </c>
      <c r="O574" s="7">
        <v>2009</v>
      </c>
      <c r="P574" s="10" t="s">
        <v>891</v>
      </c>
      <c r="Q574" s="7" t="s">
        <v>3180</v>
      </c>
      <c r="R574" s="7" t="s">
        <v>33</v>
      </c>
      <c r="S574" s="7" t="s">
        <v>34</v>
      </c>
      <c r="T574" s="7" t="s">
        <v>35</v>
      </c>
      <c r="U574" s="7" t="s">
        <v>3181</v>
      </c>
      <c r="V574" s="7" t="s">
        <v>37</v>
      </c>
      <c r="W574" s="7" t="s">
        <v>3182</v>
      </c>
      <c r="X574" s="7" t="str">
        <f t="shared" ref="X574:X581" ca="1" si="114">DATEDIF(Q574,NOW( ),"y") &amp; " thn, " &amp; DATEDIF(Q574,NOW( ),"ym") &amp; " bln "</f>
        <v xml:space="preserve">54 thn, 4 bln </v>
      </c>
      <c r="Y574" s="7" t="str">
        <f t="shared" ref="Y574:Y581" si="115">DATEDIF(Q574,($Y$2),"y") &amp; " thn"</f>
        <v>53 thn</v>
      </c>
      <c r="Z574" s="13">
        <v>60</v>
      </c>
      <c r="AA574" s="14">
        <f t="shared" ref="AA574:AA581" si="116">DATE(YEAR(Q574)+Z574,MONTH(Q574)+1,1)</f>
        <v>46113</v>
      </c>
      <c r="AB574" s="10" t="s">
        <v>3183</v>
      </c>
      <c r="AC574" s="7" t="s">
        <v>3184</v>
      </c>
      <c r="AJ574" s="4" t="s">
        <v>3177</v>
      </c>
    </row>
    <row r="575" spans="1:36" ht="12.9" hidden="1" customHeight="1" outlineLevel="1" x14ac:dyDescent="0.3">
      <c r="C575" s="10" t="s">
        <v>3185</v>
      </c>
      <c r="D575" s="10" t="s">
        <v>145</v>
      </c>
      <c r="E575" s="7" t="s">
        <v>3186</v>
      </c>
      <c r="F575" s="10" t="s">
        <v>276</v>
      </c>
      <c r="G575" s="7" t="s">
        <v>43</v>
      </c>
      <c r="H575" s="8">
        <v>42278</v>
      </c>
      <c r="I575" s="10" t="s">
        <v>277</v>
      </c>
      <c r="J575" s="10" t="s">
        <v>301</v>
      </c>
      <c r="K575" s="7" t="s">
        <v>774</v>
      </c>
      <c r="L575" s="10" t="s">
        <v>28</v>
      </c>
      <c r="M575" s="7" t="s">
        <v>29</v>
      </c>
      <c r="N575" s="10" t="s">
        <v>3187</v>
      </c>
      <c r="O575" s="7" t="s">
        <v>192</v>
      </c>
      <c r="P575" s="10" t="s">
        <v>2018</v>
      </c>
      <c r="Q575" s="7" t="s">
        <v>3188</v>
      </c>
      <c r="R575" s="7" t="s">
        <v>50</v>
      </c>
      <c r="S575" s="7" t="s">
        <v>34</v>
      </c>
      <c r="T575" s="7" t="s">
        <v>35</v>
      </c>
      <c r="U575" s="7" t="s">
        <v>3189</v>
      </c>
      <c r="V575" s="7" t="s">
        <v>37</v>
      </c>
      <c r="X575" s="7" t="str">
        <f t="shared" ca="1" si="114"/>
        <v xml:space="preserve">44 thn, 2 bln </v>
      </c>
      <c r="Y575" s="7" t="str">
        <f t="shared" si="115"/>
        <v>43 thn</v>
      </c>
      <c r="Z575" s="13">
        <v>60</v>
      </c>
      <c r="AA575" s="14">
        <f t="shared" si="116"/>
        <v>49827</v>
      </c>
      <c r="AB575" s="10" t="s">
        <v>3190</v>
      </c>
      <c r="AC575" s="7" t="s">
        <v>3191</v>
      </c>
      <c r="AJ575" s="4" t="s">
        <v>3177</v>
      </c>
    </row>
    <row r="576" spans="1:36" ht="12.9" hidden="1" customHeight="1" outlineLevel="1" x14ac:dyDescent="0.3">
      <c r="C576" s="10" t="s">
        <v>3192</v>
      </c>
      <c r="D576" s="10" t="s">
        <v>76</v>
      </c>
      <c r="E576" s="7" t="s">
        <v>3193</v>
      </c>
      <c r="F576" s="10" t="s">
        <v>276</v>
      </c>
      <c r="G576" s="7" t="s">
        <v>43</v>
      </c>
      <c r="H576" s="14">
        <v>41548</v>
      </c>
      <c r="I576" s="10" t="s">
        <v>277</v>
      </c>
      <c r="J576" s="10" t="s">
        <v>269</v>
      </c>
      <c r="K576" s="8">
        <v>42917</v>
      </c>
      <c r="L576" s="10" t="s">
        <v>28</v>
      </c>
      <c r="M576" s="7" t="s">
        <v>29</v>
      </c>
      <c r="N576" s="10" t="s">
        <v>3194</v>
      </c>
      <c r="O576" s="7" t="s">
        <v>393</v>
      </c>
      <c r="P576" s="10" t="s">
        <v>3195</v>
      </c>
      <c r="Q576" s="7" t="s">
        <v>3196</v>
      </c>
      <c r="R576" s="7" t="s">
        <v>33</v>
      </c>
      <c r="S576" s="7" t="s">
        <v>34</v>
      </c>
      <c r="U576" s="7" t="s">
        <v>3197</v>
      </c>
      <c r="V576" s="7" t="s">
        <v>37</v>
      </c>
      <c r="X576" s="7" t="str">
        <f t="shared" ca="1" si="114"/>
        <v xml:space="preserve">47 thn, 1 bln </v>
      </c>
      <c r="Y576" s="7" t="str">
        <f t="shared" si="115"/>
        <v>46 thn</v>
      </c>
      <c r="Z576" s="13">
        <v>60</v>
      </c>
      <c r="AA576" s="14">
        <f t="shared" si="116"/>
        <v>48761</v>
      </c>
      <c r="AJ576" s="4" t="s">
        <v>3177</v>
      </c>
    </row>
    <row r="577" spans="1:38" ht="12.9" hidden="1" customHeight="1" outlineLevel="1" x14ac:dyDescent="0.3">
      <c r="C577" s="10" t="s">
        <v>3198</v>
      </c>
      <c r="D577" s="10" t="s">
        <v>41</v>
      </c>
      <c r="E577" s="7" t="s">
        <v>3199</v>
      </c>
      <c r="F577" s="10" t="s">
        <v>514</v>
      </c>
      <c r="G577" s="7" t="s">
        <v>333</v>
      </c>
      <c r="H577" s="14">
        <v>41183</v>
      </c>
      <c r="I577" s="10" t="s">
        <v>334</v>
      </c>
      <c r="J577" s="10" t="s">
        <v>263</v>
      </c>
      <c r="K577" s="7" t="s">
        <v>993</v>
      </c>
      <c r="L577" s="10" t="s">
        <v>28</v>
      </c>
      <c r="M577" s="7" t="s">
        <v>29</v>
      </c>
      <c r="N577" s="10" t="s">
        <v>1205</v>
      </c>
      <c r="O577" s="7" t="s">
        <v>119</v>
      </c>
      <c r="P577" s="10" t="s">
        <v>637</v>
      </c>
      <c r="Q577" s="7" t="s">
        <v>3200</v>
      </c>
      <c r="R577" s="7" t="s">
        <v>33</v>
      </c>
      <c r="S577" s="7" t="s">
        <v>34</v>
      </c>
      <c r="T577" s="7" t="s">
        <v>35</v>
      </c>
      <c r="U577" s="7" t="s">
        <v>3201</v>
      </c>
      <c r="V577" s="7" t="s">
        <v>37</v>
      </c>
      <c r="X577" s="7" t="str">
        <f t="shared" ca="1" si="114"/>
        <v xml:space="preserve">42 thn, 10 bln </v>
      </c>
      <c r="Y577" s="7" t="str">
        <f t="shared" si="115"/>
        <v>42 thn</v>
      </c>
      <c r="Z577" s="13">
        <v>60</v>
      </c>
      <c r="AA577" s="14">
        <f t="shared" si="116"/>
        <v>50314</v>
      </c>
      <c r="AB577" s="10" t="s">
        <v>891</v>
      </c>
      <c r="AJ577" s="4" t="s">
        <v>3177</v>
      </c>
    </row>
    <row r="578" spans="1:38" ht="12.9" hidden="1" customHeight="1" outlineLevel="1" x14ac:dyDescent="0.3">
      <c r="C578" s="10" t="s">
        <v>3202</v>
      </c>
      <c r="D578" s="10" t="s">
        <v>41</v>
      </c>
      <c r="E578" s="7" t="s">
        <v>3203</v>
      </c>
      <c r="F578" s="10" t="s">
        <v>514</v>
      </c>
      <c r="G578" s="7" t="s">
        <v>333</v>
      </c>
      <c r="H578" s="14">
        <v>41183</v>
      </c>
      <c r="I578" s="10" t="s">
        <v>334</v>
      </c>
      <c r="J578" s="10" t="s">
        <v>307</v>
      </c>
      <c r="K578" s="8">
        <v>42675</v>
      </c>
      <c r="L578" s="10" t="s">
        <v>28</v>
      </c>
      <c r="M578" s="7" t="s">
        <v>29</v>
      </c>
      <c r="N578" s="10" t="s">
        <v>308</v>
      </c>
      <c r="O578" s="7" t="s">
        <v>325</v>
      </c>
      <c r="P578" s="10" t="s">
        <v>3204</v>
      </c>
      <c r="Q578" s="7" t="s">
        <v>3205</v>
      </c>
      <c r="R578" s="7" t="s">
        <v>50</v>
      </c>
      <c r="S578" s="7" t="s">
        <v>34</v>
      </c>
      <c r="T578" s="7" t="s">
        <v>35</v>
      </c>
      <c r="V578" s="7" t="s">
        <v>37</v>
      </c>
      <c r="X578" s="7" t="str">
        <f t="shared" ca="1" si="114"/>
        <v xml:space="preserve">35 thn, 2 bln </v>
      </c>
      <c r="Y578" s="7" t="str">
        <f t="shared" si="115"/>
        <v>34 thn</v>
      </c>
      <c r="Z578" s="13">
        <v>60</v>
      </c>
      <c r="AA578" s="14">
        <f t="shared" si="116"/>
        <v>53114</v>
      </c>
      <c r="AB578" s="10" t="s">
        <v>3206</v>
      </c>
      <c r="AC578" s="7" t="s">
        <v>329</v>
      </c>
      <c r="AJ578" s="4" t="s">
        <v>3177</v>
      </c>
    </row>
    <row r="579" spans="1:38" ht="12.9" hidden="1" customHeight="1" outlineLevel="1" x14ac:dyDescent="0.3">
      <c r="C579" s="10" t="s">
        <v>3207</v>
      </c>
      <c r="D579" s="10" t="s">
        <v>41</v>
      </c>
      <c r="E579" s="7" t="s">
        <v>3208</v>
      </c>
      <c r="F579" s="10" t="s">
        <v>514</v>
      </c>
      <c r="G579" s="7" t="s">
        <v>333</v>
      </c>
      <c r="H579" s="15">
        <v>42826</v>
      </c>
      <c r="I579" s="10" t="s">
        <v>334</v>
      </c>
      <c r="J579" s="10" t="s">
        <v>138</v>
      </c>
      <c r="K579" s="7" t="s">
        <v>82</v>
      </c>
      <c r="L579" s="10" t="s">
        <v>28</v>
      </c>
      <c r="M579" s="7" t="s">
        <v>29</v>
      </c>
      <c r="N579" s="10" t="s">
        <v>68</v>
      </c>
      <c r="O579" s="7">
        <v>2010</v>
      </c>
      <c r="P579" s="10" t="s">
        <v>1952</v>
      </c>
      <c r="Q579" s="7" t="s">
        <v>3209</v>
      </c>
      <c r="R579" s="7" t="s">
        <v>50</v>
      </c>
      <c r="S579" s="7" t="s">
        <v>34</v>
      </c>
      <c r="T579" s="7" t="s">
        <v>35</v>
      </c>
      <c r="U579" s="7" t="s">
        <v>3210</v>
      </c>
      <c r="V579" s="7" t="s">
        <v>37</v>
      </c>
      <c r="X579" s="7" t="str">
        <f t="shared" ca="1" si="114"/>
        <v xml:space="preserve">51 thn, 11 bln </v>
      </c>
      <c r="Y579" s="7" t="str">
        <f t="shared" si="115"/>
        <v>51 thn</v>
      </c>
      <c r="Z579" s="13">
        <v>60</v>
      </c>
      <c r="AA579" s="14">
        <f t="shared" si="116"/>
        <v>46966</v>
      </c>
      <c r="AB579" s="10" t="s">
        <v>3211</v>
      </c>
      <c r="AC579" s="7" t="s">
        <v>1737</v>
      </c>
      <c r="AJ579" s="4" t="s">
        <v>3177</v>
      </c>
    </row>
    <row r="580" spans="1:38" ht="12.9" hidden="1" customHeight="1" outlineLevel="1" x14ac:dyDescent="0.3">
      <c r="C580" s="17" t="s">
        <v>3212</v>
      </c>
      <c r="D580" s="17" t="s">
        <v>41</v>
      </c>
      <c r="E580" s="17" t="s">
        <v>3213</v>
      </c>
      <c r="F580" s="17" t="s">
        <v>332</v>
      </c>
      <c r="G580" s="18" t="s">
        <v>343</v>
      </c>
      <c r="H580" s="35">
        <v>43525</v>
      </c>
      <c r="I580" s="6" t="s">
        <v>344</v>
      </c>
      <c r="J580" s="17" t="s">
        <v>2721</v>
      </c>
      <c r="K580" s="35">
        <v>43573</v>
      </c>
      <c r="L580" s="6" t="s">
        <v>28</v>
      </c>
      <c r="M580" s="7" t="s">
        <v>29</v>
      </c>
      <c r="N580" s="17" t="s">
        <v>800</v>
      </c>
      <c r="O580" s="17"/>
      <c r="P580" s="17" t="s">
        <v>98</v>
      </c>
      <c r="Q580" s="17" t="s">
        <v>3214</v>
      </c>
      <c r="R580" s="7" t="s">
        <v>50</v>
      </c>
      <c r="S580" s="16"/>
      <c r="T580" s="16"/>
      <c r="U580" s="17" t="s">
        <v>2714</v>
      </c>
      <c r="V580" s="18" t="s">
        <v>2718</v>
      </c>
      <c r="W580" s="17"/>
      <c r="X580" s="7" t="str">
        <f t="shared" ca="1" si="114"/>
        <v xml:space="preserve">34 thn, 11 bln </v>
      </c>
      <c r="Y580" s="7" t="str">
        <f t="shared" si="115"/>
        <v>34 thn</v>
      </c>
      <c r="Z580" s="13">
        <v>60</v>
      </c>
      <c r="AA580" s="14">
        <f t="shared" si="116"/>
        <v>53206</v>
      </c>
      <c r="AB580" s="17"/>
      <c r="AC580" s="17"/>
      <c r="AD580" s="17"/>
      <c r="AE580" s="17"/>
      <c r="AF580" s="17"/>
      <c r="AG580" s="17"/>
      <c r="AH580" s="17"/>
      <c r="AI580" s="17"/>
      <c r="AJ580" s="4" t="s">
        <v>3177</v>
      </c>
      <c r="AK580" s="17"/>
      <c r="AL580" s="16"/>
    </row>
    <row r="581" spans="1:38" ht="12.9" hidden="1" customHeight="1" outlineLevel="1" x14ac:dyDescent="0.3">
      <c r="C581" s="17" t="s">
        <v>3215</v>
      </c>
      <c r="D581" s="17" t="s">
        <v>41</v>
      </c>
      <c r="E581" s="17" t="s">
        <v>3216</v>
      </c>
      <c r="F581" s="17" t="s">
        <v>332</v>
      </c>
      <c r="G581" s="18" t="s">
        <v>343</v>
      </c>
      <c r="H581" s="35">
        <v>43525</v>
      </c>
      <c r="I581" s="6" t="s">
        <v>344</v>
      </c>
      <c r="J581" s="17" t="s">
        <v>506</v>
      </c>
      <c r="K581" s="35">
        <v>43573</v>
      </c>
      <c r="L581" s="6" t="s">
        <v>28</v>
      </c>
      <c r="M581" s="7" t="s">
        <v>29</v>
      </c>
      <c r="N581" s="17" t="s">
        <v>57</v>
      </c>
      <c r="O581" s="17"/>
      <c r="P581" s="17" t="s">
        <v>98</v>
      </c>
      <c r="Q581" s="17" t="s">
        <v>3217</v>
      </c>
      <c r="R581" s="7" t="s">
        <v>50</v>
      </c>
      <c r="S581" s="16"/>
      <c r="T581" s="16"/>
      <c r="U581" s="17" t="s">
        <v>2714</v>
      </c>
      <c r="V581" s="18" t="s">
        <v>2718</v>
      </c>
      <c r="W581" s="17"/>
      <c r="X581" s="7" t="str">
        <f t="shared" ca="1" si="114"/>
        <v xml:space="preserve">32 thn, 5 bln </v>
      </c>
      <c r="Y581" s="7" t="str">
        <f t="shared" si="115"/>
        <v>31 thn</v>
      </c>
      <c r="Z581" s="13">
        <v>60</v>
      </c>
      <c r="AA581" s="14">
        <f t="shared" si="116"/>
        <v>54118</v>
      </c>
      <c r="AB581" s="17"/>
      <c r="AC581" s="17"/>
      <c r="AD581" s="17"/>
      <c r="AE581" s="17"/>
      <c r="AF581" s="17"/>
      <c r="AG581" s="17"/>
      <c r="AH581" s="17"/>
      <c r="AI581" s="17"/>
      <c r="AJ581" s="4" t="s">
        <v>3177</v>
      </c>
      <c r="AK581" s="17"/>
      <c r="AL581" s="16"/>
    </row>
    <row r="582" spans="1:38" ht="12.9" hidden="1" customHeight="1" outlineLevel="1" x14ac:dyDescent="0.3">
      <c r="C582" s="10"/>
      <c r="D582" s="10"/>
      <c r="F582" s="10"/>
      <c r="H582" s="15"/>
      <c r="I582" s="10"/>
      <c r="J582" s="10"/>
      <c r="L582" s="10"/>
      <c r="M582" s="7"/>
      <c r="N582" s="10"/>
      <c r="P582" s="10"/>
      <c r="Z582" s="13"/>
      <c r="AA582" s="14"/>
      <c r="AB582" s="10"/>
      <c r="AJ582" s="4"/>
    </row>
    <row r="583" spans="1:38" ht="12.9" customHeight="1" collapsed="1" x14ac:dyDescent="0.25">
      <c r="A583" s="4" t="s">
        <v>3218</v>
      </c>
      <c r="M583" s="7"/>
    </row>
    <row r="584" spans="1:38" ht="12.9" hidden="1" customHeight="1" outlineLevel="1" x14ac:dyDescent="0.3">
      <c r="C584" s="10" t="s">
        <v>3219</v>
      </c>
      <c r="D584" s="10" t="s">
        <v>41</v>
      </c>
      <c r="E584" s="7" t="s">
        <v>3220</v>
      </c>
      <c r="F584" s="10" t="s">
        <v>92</v>
      </c>
      <c r="G584" s="7" t="s">
        <v>93</v>
      </c>
      <c r="H584" s="8">
        <v>42278</v>
      </c>
      <c r="I584" s="10" t="s">
        <v>94</v>
      </c>
      <c r="J584" s="10" t="s">
        <v>95</v>
      </c>
      <c r="K584" s="8">
        <v>42604</v>
      </c>
      <c r="L584" s="10" t="s">
        <v>28</v>
      </c>
      <c r="M584" s="7" t="s">
        <v>29</v>
      </c>
      <c r="N584" s="10" t="s">
        <v>167</v>
      </c>
      <c r="O584" s="7" t="s">
        <v>168</v>
      </c>
      <c r="P584" s="10" t="s">
        <v>98</v>
      </c>
      <c r="Q584" s="7" t="s">
        <v>3221</v>
      </c>
      <c r="R584" s="7" t="s">
        <v>33</v>
      </c>
      <c r="S584" s="7" t="s">
        <v>34</v>
      </c>
      <c r="T584" s="7" t="s">
        <v>35</v>
      </c>
      <c r="U584" s="7" t="s">
        <v>3222</v>
      </c>
      <c r="V584" s="7" t="s">
        <v>37</v>
      </c>
      <c r="W584" s="7" t="s">
        <v>3223</v>
      </c>
      <c r="X584" s="7" t="str">
        <f t="shared" ref="X584:X589" ca="1" si="117">DATEDIF(Q584,NOW( ),"y") &amp; " thn, " &amp; DATEDIF(Q584,NOW( ),"ym") &amp; " bln "</f>
        <v xml:space="preserve">55 thn, 9 bln </v>
      </c>
      <c r="Y584" s="7" t="str">
        <f t="shared" ref="Y584:Y589" si="118">DATEDIF(Q584,($Y$2),"y") &amp; " thn"</f>
        <v>55 thn</v>
      </c>
      <c r="Z584" s="13">
        <v>60</v>
      </c>
      <c r="AA584" s="14">
        <f t="shared" ref="AA584:AA589" si="119">DATE(YEAR(Q584)+Z584,MONTH(Q584)+1,1)</f>
        <v>45597</v>
      </c>
      <c r="AB584" s="10" t="s">
        <v>3224</v>
      </c>
      <c r="AJ584" s="4" t="s">
        <v>3218</v>
      </c>
    </row>
    <row r="585" spans="1:38" ht="12.9" hidden="1" customHeight="1" outlineLevel="1" x14ac:dyDescent="0.3">
      <c r="C585" s="10" t="s">
        <v>3225</v>
      </c>
      <c r="D585" s="10" t="s">
        <v>41</v>
      </c>
      <c r="E585" s="7" t="s">
        <v>3226</v>
      </c>
      <c r="F585" s="10" t="s">
        <v>78</v>
      </c>
      <c r="G585" s="7" t="s">
        <v>79</v>
      </c>
      <c r="H585" s="15">
        <v>43191</v>
      </c>
      <c r="I585" s="10" t="s">
        <v>80</v>
      </c>
      <c r="J585" s="10" t="s">
        <v>138</v>
      </c>
      <c r="K585" s="7" t="s">
        <v>236</v>
      </c>
      <c r="L585" s="10" t="s">
        <v>28</v>
      </c>
      <c r="M585" s="7" t="s">
        <v>29</v>
      </c>
      <c r="N585" s="10" t="s">
        <v>68</v>
      </c>
      <c r="O585" s="7" t="s">
        <v>192</v>
      </c>
      <c r="P585" s="10" t="s">
        <v>3227</v>
      </c>
      <c r="Q585" s="7" t="s">
        <v>3228</v>
      </c>
      <c r="R585" s="7" t="s">
        <v>50</v>
      </c>
      <c r="S585" s="7" t="s">
        <v>34</v>
      </c>
      <c r="T585" s="7" t="s">
        <v>35</v>
      </c>
      <c r="U585" s="7" t="s">
        <v>3229</v>
      </c>
      <c r="V585" s="7" t="s">
        <v>37</v>
      </c>
      <c r="W585" s="7" t="s">
        <v>3230</v>
      </c>
      <c r="X585" s="7" t="str">
        <f t="shared" ca="1" si="117"/>
        <v xml:space="preserve">44 thn, 0 bln </v>
      </c>
      <c r="Y585" s="7" t="str">
        <f t="shared" si="118"/>
        <v>43 thn</v>
      </c>
      <c r="Z585" s="13">
        <v>60</v>
      </c>
      <c r="AA585" s="14">
        <f t="shared" si="119"/>
        <v>49888</v>
      </c>
      <c r="AB585" s="10" t="s">
        <v>3231</v>
      </c>
      <c r="AJ585" s="4" t="s">
        <v>3218</v>
      </c>
    </row>
    <row r="586" spans="1:38" ht="12.9" hidden="1" customHeight="1" outlineLevel="1" x14ac:dyDescent="0.3">
      <c r="C586" s="10" t="s">
        <v>3232</v>
      </c>
      <c r="D586" s="10" t="s">
        <v>3233</v>
      </c>
      <c r="E586" s="7" t="s">
        <v>3234</v>
      </c>
      <c r="F586" s="10" t="s">
        <v>276</v>
      </c>
      <c r="G586" s="7" t="s">
        <v>43</v>
      </c>
      <c r="H586" s="14">
        <v>43739</v>
      </c>
      <c r="I586" s="10" t="s">
        <v>277</v>
      </c>
      <c r="J586" s="10" t="s">
        <v>155</v>
      </c>
      <c r="K586" s="7" t="s">
        <v>201</v>
      </c>
      <c r="L586" s="10" t="s">
        <v>28</v>
      </c>
      <c r="M586" s="7" t="s">
        <v>29</v>
      </c>
      <c r="N586" s="10" t="s">
        <v>57</v>
      </c>
      <c r="O586" s="7" t="s">
        <v>47</v>
      </c>
      <c r="P586" s="10" t="s">
        <v>3235</v>
      </c>
      <c r="Q586" s="7" t="s">
        <v>3236</v>
      </c>
      <c r="R586" s="7" t="s">
        <v>50</v>
      </c>
      <c r="S586" s="7" t="s">
        <v>34</v>
      </c>
      <c r="T586" s="7" t="s">
        <v>35</v>
      </c>
      <c r="U586" s="7" t="s">
        <v>3237</v>
      </c>
      <c r="V586" s="7" t="s">
        <v>37</v>
      </c>
      <c r="X586" s="7" t="str">
        <f t="shared" ca="1" si="117"/>
        <v xml:space="preserve">38 thn, 0 bln </v>
      </c>
      <c r="Y586" s="7" t="str">
        <f t="shared" si="118"/>
        <v>37 thn</v>
      </c>
      <c r="Z586" s="13">
        <v>60</v>
      </c>
      <c r="AA586" s="14">
        <f t="shared" si="119"/>
        <v>52079</v>
      </c>
      <c r="AB586" s="10" t="s">
        <v>3238</v>
      </c>
      <c r="AC586" s="7" t="s">
        <v>3239</v>
      </c>
      <c r="AJ586" s="4" t="s">
        <v>3218</v>
      </c>
    </row>
    <row r="587" spans="1:38" ht="12.9" hidden="1" customHeight="1" outlineLevel="1" x14ac:dyDescent="0.3">
      <c r="C587" s="10" t="s">
        <v>3240</v>
      </c>
      <c r="D587" s="10" t="s">
        <v>720</v>
      </c>
      <c r="E587" s="7" t="s">
        <v>3241</v>
      </c>
      <c r="F587" s="10" t="s">
        <v>276</v>
      </c>
      <c r="G587" s="7" t="s">
        <v>43</v>
      </c>
      <c r="H587" s="14">
        <v>42461</v>
      </c>
      <c r="I587" s="10" t="s">
        <v>277</v>
      </c>
      <c r="J587" s="10" t="s">
        <v>3060</v>
      </c>
      <c r="K587" s="14">
        <v>42186</v>
      </c>
      <c r="L587" s="10" t="s">
        <v>28</v>
      </c>
      <c r="M587" s="7" t="s">
        <v>29</v>
      </c>
      <c r="N587" s="10" t="s">
        <v>3242</v>
      </c>
      <c r="O587" s="7" t="s">
        <v>97</v>
      </c>
      <c r="P587" s="10" t="s">
        <v>3243</v>
      </c>
      <c r="Q587" s="7" t="s">
        <v>3244</v>
      </c>
      <c r="R587" s="7" t="s">
        <v>50</v>
      </c>
      <c r="S587" s="7" t="s">
        <v>34</v>
      </c>
      <c r="T587" s="7" t="s">
        <v>35</v>
      </c>
      <c r="V587" s="7" t="s">
        <v>37</v>
      </c>
      <c r="X587" s="7" t="str">
        <f t="shared" ca="1" si="117"/>
        <v xml:space="preserve">39 thn, 5 bln </v>
      </c>
      <c r="Y587" s="7" t="str">
        <f t="shared" si="118"/>
        <v>38 thn</v>
      </c>
      <c r="Z587" s="13">
        <v>60</v>
      </c>
      <c r="AA587" s="14">
        <f t="shared" si="119"/>
        <v>51561</v>
      </c>
      <c r="AB587" s="10" t="s">
        <v>3245</v>
      </c>
      <c r="AC587" s="7" t="s">
        <v>3246</v>
      </c>
      <c r="AJ587" s="4" t="s">
        <v>3218</v>
      </c>
    </row>
    <row r="588" spans="1:38" ht="12.9" hidden="1" customHeight="1" outlineLevel="1" x14ac:dyDescent="0.3">
      <c r="C588" s="17" t="s">
        <v>3247</v>
      </c>
      <c r="D588" s="17" t="s">
        <v>41</v>
      </c>
      <c r="E588" s="17" t="s">
        <v>3248</v>
      </c>
      <c r="F588" s="17" t="s">
        <v>332</v>
      </c>
      <c r="G588" s="18" t="s">
        <v>343</v>
      </c>
      <c r="H588" s="35">
        <v>43525</v>
      </c>
      <c r="I588" s="6" t="s">
        <v>344</v>
      </c>
      <c r="J588" s="17" t="s">
        <v>3162</v>
      </c>
      <c r="K588" s="35">
        <v>43573</v>
      </c>
      <c r="L588" s="6" t="s">
        <v>28</v>
      </c>
      <c r="M588" s="7" t="s">
        <v>29</v>
      </c>
      <c r="N588" s="17" t="s">
        <v>1384</v>
      </c>
      <c r="O588" s="17"/>
      <c r="P588" s="17" t="s">
        <v>3249</v>
      </c>
      <c r="Q588" s="17" t="s">
        <v>3250</v>
      </c>
      <c r="R588" s="7" t="s">
        <v>50</v>
      </c>
      <c r="S588" s="16"/>
      <c r="T588" s="16"/>
      <c r="U588" s="17" t="s">
        <v>2714</v>
      </c>
      <c r="V588" s="18" t="s">
        <v>2718</v>
      </c>
      <c r="W588" s="17"/>
      <c r="X588" s="7" t="str">
        <f t="shared" ca="1" si="117"/>
        <v xml:space="preserve">30 thn, 3 bln </v>
      </c>
      <c r="Y588" s="7" t="str">
        <f>DATEDIF(Q588,($Y$2),"y") &amp; " thn"</f>
        <v>29 thn</v>
      </c>
      <c r="Z588" s="13">
        <v>60</v>
      </c>
      <c r="AA588" s="14">
        <f t="shared" si="119"/>
        <v>54909</v>
      </c>
      <c r="AB588" s="17"/>
      <c r="AC588" s="17"/>
      <c r="AD588" s="17"/>
      <c r="AE588" s="17"/>
      <c r="AF588" s="17"/>
      <c r="AG588" s="17"/>
      <c r="AH588" s="17"/>
      <c r="AI588" s="17"/>
      <c r="AJ588" s="4" t="s">
        <v>3218</v>
      </c>
    </row>
    <row r="589" spans="1:38" ht="12.9" hidden="1" customHeight="1" outlineLevel="1" x14ac:dyDescent="0.3">
      <c r="C589" s="10" t="s">
        <v>3251</v>
      </c>
      <c r="D589" s="10" t="s">
        <v>41</v>
      </c>
      <c r="E589" s="7" t="s">
        <v>3252</v>
      </c>
      <c r="F589" s="10" t="s">
        <v>514</v>
      </c>
      <c r="G589" s="7" t="s">
        <v>333</v>
      </c>
      <c r="H589" s="14">
        <v>41548</v>
      </c>
      <c r="I589" s="10" t="s">
        <v>334</v>
      </c>
      <c r="J589" s="10" t="s">
        <v>1149</v>
      </c>
      <c r="K589" s="7" t="s">
        <v>522</v>
      </c>
      <c r="L589" s="10" t="s">
        <v>28</v>
      </c>
      <c r="M589" s="7" t="s">
        <v>29</v>
      </c>
      <c r="N589" s="10" t="s">
        <v>118</v>
      </c>
      <c r="O589" s="7" t="s">
        <v>524</v>
      </c>
      <c r="P589" s="10" t="s">
        <v>3253</v>
      </c>
      <c r="Q589" s="7" t="s">
        <v>3254</v>
      </c>
      <c r="R589" s="7" t="s">
        <v>33</v>
      </c>
      <c r="V589" s="7" t="s">
        <v>37</v>
      </c>
      <c r="X589" s="7" t="str">
        <f t="shared" ca="1" si="117"/>
        <v xml:space="preserve">37 thn, 6 bln </v>
      </c>
      <c r="Y589" s="7" t="str">
        <f t="shared" si="118"/>
        <v>36 thn</v>
      </c>
      <c r="Z589" s="13">
        <v>60</v>
      </c>
      <c r="AA589" s="14">
        <f t="shared" si="119"/>
        <v>52263</v>
      </c>
      <c r="AJ589" s="4" t="s">
        <v>3218</v>
      </c>
    </row>
    <row r="590" spans="1:38" ht="12.9" customHeight="1" collapsed="1" x14ac:dyDescent="0.25">
      <c r="A590" s="4" t="s">
        <v>3255</v>
      </c>
      <c r="M590" s="7"/>
    </row>
    <row r="591" spans="1:38" ht="12.9" hidden="1" customHeight="1" outlineLevel="1" x14ac:dyDescent="0.3">
      <c r="C591" s="10" t="s">
        <v>3256</v>
      </c>
      <c r="D591" s="10" t="s">
        <v>41</v>
      </c>
      <c r="E591" s="7" t="s">
        <v>3257</v>
      </c>
      <c r="F591" s="10" t="s">
        <v>23</v>
      </c>
      <c r="G591" s="7" t="s">
        <v>24</v>
      </c>
      <c r="H591" s="15">
        <v>38991</v>
      </c>
      <c r="I591" s="10" t="s">
        <v>25</v>
      </c>
      <c r="J591" s="10" t="s">
        <v>95</v>
      </c>
      <c r="K591" s="14">
        <v>42104</v>
      </c>
      <c r="L591" s="10" t="s">
        <v>28</v>
      </c>
      <c r="M591" s="7" t="s">
        <v>29</v>
      </c>
      <c r="N591" s="10" t="s">
        <v>2402</v>
      </c>
      <c r="O591" s="7" t="s">
        <v>47</v>
      </c>
      <c r="P591" s="10" t="s">
        <v>3258</v>
      </c>
      <c r="Q591" s="7" t="s">
        <v>3259</v>
      </c>
      <c r="R591" s="7" t="s">
        <v>33</v>
      </c>
      <c r="S591" s="7" t="s">
        <v>34</v>
      </c>
      <c r="T591" s="7" t="s">
        <v>35</v>
      </c>
      <c r="U591" s="7" t="s">
        <v>3260</v>
      </c>
      <c r="V591" s="7" t="s">
        <v>37</v>
      </c>
      <c r="W591" s="7" t="s">
        <v>3261</v>
      </c>
      <c r="X591" s="7" t="str">
        <f t="shared" ref="X591:X596" ca="1" si="120">DATEDIF(Q591,NOW( ),"y") &amp; " thn, " &amp; DATEDIF(Q591,NOW( ),"ym") &amp; " bln "</f>
        <v xml:space="preserve">53 thn, 10 bln </v>
      </c>
      <c r="Y591" s="7" t="str">
        <f t="shared" ref="Y591:Y596" si="121">DATEDIF(Q591,($Y$2),"y") &amp; " thn"</f>
        <v>53 thn</v>
      </c>
      <c r="Z591" s="13">
        <v>60</v>
      </c>
      <c r="AA591" s="14">
        <f t="shared" ref="AA591:AA596" si="122">DATE(YEAR(Q591)+Z591,MONTH(Q591)+1,1)</f>
        <v>46296</v>
      </c>
      <c r="AB591" s="10" t="s">
        <v>3262</v>
      </c>
      <c r="AJ591" s="4" t="s">
        <v>3255</v>
      </c>
    </row>
    <row r="592" spans="1:38" ht="12.9" hidden="1" customHeight="1" outlineLevel="1" x14ac:dyDescent="0.3">
      <c r="C592" s="10" t="s">
        <v>3263</v>
      </c>
      <c r="D592" s="10" t="s">
        <v>1545</v>
      </c>
      <c r="E592" s="7" t="s">
        <v>3264</v>
      </c>
      <c r="F592" s="10" t="s">
        <v>23</v>
      </c>
      <c r="G592" s="7" t="s">
        <v>24</v>
      </c>
      <c r="H592" s="14">
        <v>41183</v>
      </c>
      <c r="I592" s="10" t="s">
        <v>25</v>
      </c>
      <c r="J592" s="10" t="s">
        <v>547</v>
      </c>
      <c r="K592" s="7" t="s">
        <v>799</v>
      </c>
      <c r="L592" s="10" t="s">
        <v>28</v>
      </c>
      <c r="M592" s="7" t="s">
        <v>361</v>
      </c>
      <c r="N592" s="10" t="s">
        <v>3265</v>
      </c>
      <c r="O592" s="7" t="s">
        <v>97</v>
      </c>
      <c r="P592" s="10" t="s">
        <v>98</v>
      </c>
      <c r="Q592" s="7" t="s">
        <v>3266</v>
      </c>
      <c r="R592" s="7" t="s">
        <v>33</v>
      </c>
      <c r="S592" s="7" t="s">
        <v>34</v>
      </c>
      <c r="T592" s="7" t="s">
        <v>35</v>
      </c>
      <c r="U592" s="7" t="s">
        <v>3267</v>
      </c>
      <c r="V592" s="7" t="s">
        <v>37</v>
      </c>
      <c r="W592" s="7" t="s">
        <v>3268</v>
      </c>
      <c r="X592" s="7" t="str">
        <f t="shared" ca="1" si="120"/>
        <v xml:space="preserve">54 thn, 2 bln </v>
      </c>
      <c r="Y592" s="7" t="str">
        <f t="shared" si="121"/>
        <v>53 thn</v>
      </c>
      <c r="Z592" s="13">
        <v>60</v>
      </c>
      <c r="AA592" s="14">
        <f t="shared" si="122"/>
        <v>46174</v>
      </c>
      <c r="AB592" s="10" t="s">
        <v>3269</v>
      </c>
      <c r="AC592" s="7" t="s">
        <v>3270</v>
      </c>
      <c r="AJ592" s="4" t="s">
        <v>3255</v>
      </c>
    </row>
    <row r="593" spans="1:36" ht="12.9" hidden="1" customHeight="1" outlineLevel="1" x14ac:dyDescent="0.3">
      <c r="C593" s="10" t="s">
        <v>3271</v>
      </c>
      <c r="D593" s="10" t="s">
        <v>76</v>
      </c>
      <c r="E593" s="7" t="s">
        <v>3272</v>
      </c>
      <c r="F593" s="10" t="s">
        <v>292</v>
      </c>
      <c r="G593" s="19" t="s">
        <v>79</v>
      </c>
      <c r="H593" s="20">
        <v>43556</v>
      </c>
      <c r="I593" s="10" t="s">
        <v>80</v>
      </c>
      <c r="J593" s="10" t="s">
        <v>269</v>
      </c>
      <c r="K593" s="7" t="s">
        <v>515</v>
      </c>
      <c r="L593" s="10" t="s">
        <v>28</v>
      </c>
      <c r="M593" s="7" t="s">
        <v>29</v>
      </c>
      <c r="N593" s="10" t="s">
        <v>3194</v>
      </c>
      <c r="O593" s="7" t="s">
        <v>393</v>
      </c>
      <c r="P593" s="10" t="s">
        <v>280</v>
      </c>
      <c r="Q593" s="7" t="s">
        <v>3273</v>
      </c>
      <c r="R593" s="7" t="s">
        <v>33</v>
      </c>
      <c r="S593" s="7" t="s">
        <v>34</v>
      </c>
      <c r="U593" s="7" t="s">
        <v>3274</v>
      </c>
      <c r="V593" s="7" t="s">
        <v>37</v>
      </c>
      <c r="X593" s="7" t="str">
        <f t="shared" ca="1" si="120"/>
        <v xml:space="preserve">46 thn, 1 bln </v>
      </c>
      <c r="Y593" s="7" t="str">
        <f t="shared" si="121"/>
        <v>45 thn</v>
      </c>
      <c r="Z593" s="13">
        <v>60</v>
      </c>
      <c r="AA593" s="14">
        <f t="shared" si="122"/>
        <v>49126</v>
      </c>
      <c r="AB593" s="10" t="s">
        <v>3275</v>
      </c>
      <c r="AJ593" s="4" t="s">
        <v>3255</v>
      </c>
    </row>
    <row r="594" spans="1:36" ht="12.9" hidden="1" customHeight="1" outlineLevel="1" x14ac:dyDescent="0.3">
      <c r="C594" s="10" t="s">
        <v>3276</v>
      </c>
      <c r="D594" s="10" t="s">
        <v>41</v>
      </c>
      <c r="E594" s="7" t="s">
        <v>3277</v>
      </c>
      <c r="F594" s="10" t="s">
        <v>78</v>
      </c>
      <c r="G594" s="7" t="s">
        <v>79</v>
      </c>
      <c r="H594" s="15">
        <v>42826</v>
      </c>
      <c r="I594" s="10" t="s">
        <v>80</v>
      </c>
      <c r="J594" s="10" t="s">
        <v>547</v>
      </c>
      <c r="K594" s="7" t="s">
        <v>129</v>
      </c>
      <c r="L594" s="10" t="s">
        <v>28</v>
      </c>
      <c r="M594" s="7" t="s">
        <v>29</v>
      </c>
      <c r="N594" s="10" t="s">
        <v>2402</v>
      </c>
      <c r="O594" s="7" t="s">
        <v>47</v>
      </c>
      <c r="P594" s="10" t="s">
        <v>2403</v>
      </c>
      <c r="Q594" s="7" t="s">
        <v>3278</v>
      </c>
      <c r="R594" s="7" t="s">
        <v>50</v>
      </c>
      <c r="S594" s="7" t="s">
        <v>34</v>
      </c>
      <c r="T594" s="7" t="s">
        <v>35</v>
      </c>
      <c r="U594" s="7" t="s">
        <v>3279</v>
      </c>
      <c r="V594" s="7" t="s">
        <v>37</v>
      </c>
      <c r="W594" s="7" t="s">
        <v>3280</v>
      </c>
      <c r="X594" s="7" t="str">
        <f t="shared" ca="1" si="120"/>
        <v xml:space="preserve">47 thn, 11 bln </v>
      </c>
      <c r="Y594" s="7" t="str">
        <f t="shared" si="121"/>
        <v>47 thn</v>
      </c>
      <c r="Z594" s="13">
        <v>60</v>
      </c>
      <c r="AA594" s="14">
        <f t="shared" si="122"/>
        <v>48458</v>
      </c>
      <c r="AB594" s="10" t="s">
        <v>3281</v>
      </c>
      <c r="AJ594" s="4" t="s">
        <v>3255</v>
      </c>
    </row>
    <row r="595" spans="1:36" ht="12.9" hidden="1" customHeight="1" outlineLevel="1" x14ac:dyDescent="0.3">
      <c r="B595" s="6"/>
      <c r="C595" s="6" t="s">
        <v>3282</v>
      </c>
      <c r="D595" s="6" t="s">
        <v>21</v>
      </c>
      <c r="E595" s="7" t="s">
        <v>3283</v>
      </c>
      <c r="F595" s="6" t="s">
        <v>332</v>
      </c>
      <c r="G595" s="19" t="s">
        <v>333</v>
      </c>
      <c r="H595" s="20">
        <v>43556</v>
      </c>
      <c r="I595" s="6" t="s">
        <v>334</v>
      </c>
      <c r="J595" s="6" t="s">
        <v>547</v>
      </c>
      <c r="K595" s="7" t="s">
        <v>336</v>
      </c>
      <c r="L595" s="6" t="s">
        <v>28</v>
      </c>
      <c r="M595" s="7" t="s">
        <v>29</v>
      </c>
      <c r="N595" s="6" t="s">
        <v>3284</v>
      </c>
      <c r="O595" s="7" t="s">
        <v>1010</v>
      </c>
      <c r="P595" s="6" t="s">
        <v>98</v>
      </c>
      <c r="Q595" s="6" t="s">
        <v>3285</v>
      </c>
      <c r="R595" s="7" t="s">
        <v>50</v>
      </c>
      <c r="S595" s="7" t="s">
        <v>34</v>
      </c>
      <c r="T595" s="7" t="s">
        <v>35</v>
      </c>
      <c r="V595" s="7" t="s">
        <v>37</v>
      </c>
      <c r="X595" s="7" t="str">
        <f t="shared" ca="1" si="120"/>
        <v xml:space="preserve">36 thn, 2 bln </v>
      </c>
      <c r="Y595" s="7" t="str">
        <f t="shared" si="121"/>
        <v>35 thn</v>
      </c>
      <c r="Z595" s="13">
        <v>60</v>
      </c>
      <c r="AA595" s="14">
        <f t="shared" si="122"/>
        <v>52749</v>
      </c>
      <c r="AB595" s="6" t="s">
        <v>3286</v>
      </c>
      <c r="AC595" s="6" t="s">
        <v>3287</v>
      </c>
      <c r="AJ595" s="4" t="s">
        <v>3255</v>
      </c>
    </row>
    <row r="596" spans="1:36" ht="12.9" hidden="1" customHeight="1" outlineLevel="1" x14ac:dyDescent="0.3">
      <c r="B596" s="6"/>
      <c r="C596" s="6" t="s">
        <v>3288</v>
      </c>
      <c r="D596" s="6" t="s">
        <v>355</v>
      </c>
      <c r="E596" s="7" t="s">
        <v>3289</v>
      </c>
      <c r="F596" s="6" t="s">
        <v>3290</v>
      </c>
      <c r="G596" s="19" t="s">
        <v>358</v>
      </c>
      <c r="H596" s="20">
        <v>43556</v>
      </c>
      <c r="I596" s="6" t="s">
        <v>3291</v>
      </c>
      <c r="J596" s="6" t="s">
        <v>547</v>
      </c>
      <c r="K596" s="7" t="s">
        <v>336</v>
      </c>
      <c r="L596" s="6" t="s">
        <v>28</v>
      </c>
      <c r="M596" s="7" t="s">
        <v>361</v>
      </c>
      <c r="N596" s="6" t="s">
        <v>362</v>
      </c>
      <c r="O596" s="7" t="s">
        <v>325</v>
      </c>
      <c r="P596" s="6" t="s">
        <v>98</v>
      </c>
      <c r="Q596" s="6" t="s">
        <v>3292</v>
      </c>
      <c r="R596" s="7" t="s">
        <v>33</v>
      </c>
      <c r="S596" s="7" t="s">
        <v>34</v>
      </c>
      <c r="T596" s="7" t="s">
        <v>35</v>
      </c>
      <c r="V596" s="7" t="s">
        <v>37</v>
      </c>
      <c r="X596" s="7" t="str">
        <f t="shared" ca="1" si="120"/>
        <v xml:space="preserve">48 thn, 1 bln </v>
      </c>
      <c r="Y596" s="7" t="str">
        <f t="shared" si="121"/>
        <v>47 thn</v>
      </c>
      <c r="Z596" s="13">
        <v>60</v>
      </c>
      <c r="AA596" s="14">
        <f t="shared" si="122"/>
        <v>48396</v>
      </c>
      <c r="AB596" s="6" t="s">
        <v>3293</v>
      </c>
      <c r="AC596" s="6" t="s">
        <v>3294</v>
      </c>
      <c r="AJ596" s="4" t="s">
        <v>3255</v>
      </c>
    </row>
    <row r="597" spans="1:36" ht="12.9" hidden="1" customHeight="1" outlineLevel="1" x14ac:dyDescent="0.3">
      <c r="B597" s="6"/>
      <c r="M597" s="7"/>
      <c r="Q597" s="6"/>
      <c r="Z597" s="13"/>
      <c r="AA597" s="14"/>
      <c r="AC597" s="6"/>
      <c r="AJ597" s="4" t="s">
        <v>3255</v>
      </c>
    </row>
    <row r="598" spans="1:36" ht="12.9" customHeight="1" collapsed="1" x14ac:dyDescent="0.25">
      <c r="A598" s="4" t="s">
        <v>3295</v>
      </c>
      <c r="M598" s="7"/>
    </row>
    <row r="599" spans="1:36" ht="12.9" hidden="1" customHeight="1" outlineLevel="1" x14ac:dyDescent="0.3">
      <c r="C599" s="10" t="s">
        <v>3296</v>
      </c>
      <c r="D599" s="10" t="s">
        <v>41</v>
      </c>
      <c r="E599" s="7" t="s">
        <v>3297</v>
      </c>
      <c r="F599" s="10" t="s">
        <v>23</v>
      </c>
      <c r="G599" s="7" t="s">
        <v>24</v>
      </c>
      <c r="H599" s="15">
        <v>38626</v>
      </c>
      <c r="I599" s="10" t="s">
        <v>25</v>
      </c>
      <c r="J599" s="10" t="s">
        <v>95</v>
      </c>
      <c r="K599" s="12" t="s">
        <v>27</v>
      </c>
      <c r="L599" s="10" t="s">
        <v>28</v>
      </c>
      <c r="M599" s="7" t="s">
        <v>29</v>
      </c>
      <c r="N599" s="10" t="s">
        <v>2402</v>
      </c>
      <c r="O599" s="7" t="s">
        <v>97</v>
      </c>
      <c r="P599" s="10" t="s">
        <v>59</v>
      </c>
      <c r="Q599" s="7" t="s">
        <v>3298</v>
      </c>
      <c r="R599" s="7" t="s">
        <v>50</v>
      </c>
      <c r="S599" s="7" t="s">
        <v>34</v>
      </c>
      <c r="T599" s="7" t="s">
        <v>35</v>
      </c>
      <c r="U599" s="7" t="s">
        <v>3299</v>
      </c>
      <c r="V599" s="7" t="s">
        <v>37</v>
      </c>
      <c r="W599" s="7" t="s">
        <v>3300</v>
      </c>
      <c r="X599" s="7" t="str">
        <f ca="1">DATEDIF(Q599,NOW( ),"y") &amp; " thn, " &amp; DATEDIF(Q599,NOW( ),"ym") &amp; " bln "</f>
        <v xml:space="preserve">54 thn, 9 bln </v>
      </c>
      <c r="Y599" s="7" t="str">
        <f>DATEDIF(Q599,($Y$2),"y") &amp; " thn"</f>
        <v>54 thn</v>
      </c>
      <c r="Z599" s="13">
        <v>60</v>
      </c>
      <c r="AA599" s="14">
        <f>DATE(YEAR(Q599)+Z599,MONTH(Q599)+1,1)</f>
        <v>45931</v>
      </c>
      <c r="AB599" s="10" t="s">
        <v>3301</v>
      </c>
      <c r="AJ599" s="4" t="s">
        <v>3295</v>
      </c>
    </row>
    <row r="600" spans="1:36" ht="12.9" hidden="1" customHeight="1" outlineLevel="1" x14ac:dyDescent="0.3">
      <c r="C600" s="10" t="s">
        <v>3302</v>
      </c>
      <c r="D600" s="10" t="s">
        <v>3303</v>
      </c>
      <c r="E600" s="7" t="s">
        <v>3304</v>
      </c>
      <c r="F600" s="10" t="s">
        <v>78</v>
      </c>
      <c r="G600" s="7" t="s">
        <v>79</v>
      </c>
      <c r="H600" s="15">
        <v>43191</v>
      </c>
      <c r="I600" s="10" t="s">
        <v>80</v>
      </c>
      <c r="J600" s="10" t="s">
        <v>547</v>
      </c>
      <c r="K600" s="7" t="s">
        <v>515</v>
      </c>
      <c r="L600" s="10" t="s">
        <v>28</v>
      </c>
      <c r="M600" s="7" t="s">
        <v>29</v>
      </c>
      <c r="N600" s="36" t="s">
        <v>30</v>
      </c>
      <c r="O600" s="7">
        <v>2017</v>
      </c>
      <c r="P600" s="10" t="s">
        <v>3305</v>
      </c>
      <c r="Q600" s="7" t="s">
        <v>3306</v>
      </c>
      <c r="R600" s="7" t="s">
        <v>50</v>
      </c>
      <c r="U600" s="7" t="s">
        <v>3307</v>
      </c>
      <c r="V600" s="7" t="s">
        <v>37</v>
      </c>
      <c r="X600" s="7" t="str">
        <f ca="1">DATEDIF(Q600,NOW( ),"y") &amp; " thn, " &amp; DATEDIF(Q600,NOW( ),"ym") &amp; " bln "</f>
        <v xml:space="preserve">40 thn, 2 bln </v>
      </c>
      <c r="Y600" s="7" t="str">
        <f>DATEDIF(Q600,($Y$2),"y") &amp; " thn"</f>
        <v>39 thn</v>
      </c>
      <c r="Z600" s="13">
        <v>60</v>
      </c>
      <c r="AA600" s="14">
        <f>DATE(YEAR(Q600)+Z600,MONTH(Q600)+1,1)</f>
        <v>51288</v>
      </c>
      <c r="AJ600" s="4" t="s">
        <v>3295</v>
      </c>
    </row>
    <row r="601" spans="1:36" ht="12.9" hidden="1" customHeight="1" outlineLevel="1" x14ac:dyDescent="0.3">
      <c r="B601" s="6"/>
      <c r="C601" s="6" t="s">
        <v>3308</v>
      </c>
      <c r="D601" s="6" t="s">
        <v>41</v>
      </c>
      <c r="E601" s="7" t="s">
        <v>3309</v>
      </c>
      <c r="F601" s="6" t="s">
        <v>332</v>
      </c>
      <c r="G601" s="19" t="s">
        <v>333</v>
      </c>
      <c r="H601" s="20">
        <v>43556</v>
      </c>
      <c r="I601" s="6" t="s">
        <v>334</v>
      </c>
      <c r="J601" s="6" t="s">
        <v>547</v>
      </c>
      <c r="K601" s="7" t="s">
        <v>336</v>
      </c>
      <c r="L601" s="6" t="s">
        <v>28</v>
      </c>
      <c r="M601" s="7" t="s">
        <v>29</v>
      </c>
      <c r="N601" s="6" t="s">
        <v>3310</v>
      </c>
      <c r="O601" s="7" t="s">
        <v>3311</v>
      </c>
      <c r="P601" s="6" t="s">
        <v>98</v>
      </c>
      <c r="Q601" s="6" t="s">
        <v>3312</v>
      </c>
      <c r="R601" s="7" t="s">
        <v>50</v>
      </c>
      <c r="S601" s="7" t="s">
        <v>34</v>
      </c>
      <c r="T601" s="7" t="s">
        <v>35</v>
      </c>
      <c r="V601" s="7" t="s">
        <v>37</v>
      </c>
      <c r="X601" s="7" t="str">
        <f ca="1">DATEDIF(Q601,NOW( ),"y") &amp; " thn, " &amp; DATEDIF(Q601,NOW( ),"ym") &amp; " bln "</f>
        <v xml:space="preserve">33 thn, 11 bln </v>
      </c>
      <c r="Y601" s="7" t="str">
        <f>DATEDIF(Q601,($Y$2),"y") &amp; " thn"</f>
        <v>33 thn</v>
      </c>
      <c r="Z601" s="13">
        <v>60</v>
      </c>
      <c r="AA601" s="14">
        <f>DATE(YEAR(Q601)+Z601,MONTH(Q601)+1,1)</f>
        <v>53571</v>
      </c>
      <c r="AB601" s="6" t="s">
        <v>3313</v>
      </c>
      <c r="AC601" s="6" t="s">
        <v>3314</v>
      </c>
      <c r="AJ601" s="4" t="s">
        <v>3295</v>
      </c>
    </row>
    <row r="602" spans="1:36" ht="12.9" hidden="1" customHeight="1" outlineLevel="1" x14ac:dyDescent="0.3">
      <c r="B602" s="6"/>
      <c r="C602" s="6" t="s">
        <v>3315</v>
      </c>
      <c r="D602" s="6" t="s">
        <v>3316</v>
      </c>
      <c r="E602" s="7" t="s">
        <v>3317</v>
      </c>
      <c r="F602" s="6" t="s">
        <v>3290</v>
      </c>
      <c r="G602" s="19" t="s">
        <v>358</v>
      </c>
      <c r="H602" s="20">
        <v>43556</v>
      </c>
      <c r="I602" s="6" t="s">
        <v>3291</v>
      </c>
      <c r="J602" s="6" t="s">
        <v>1369</v>
      </c>
      <c r="K602" s="7" t="s">
        <v>336</v>
      </c>
      <c r="L602" s="6" t="s">
        <v>28</v>
      </c>
      <c r="M602" s="7" t="s">
        <v>361</v>
      </c>
      <c r="N602" s="6" t="s">
        <v>3318</v>
      </c>
      <c r="O602" s="7" t="s">
        <v>325</v>
      </c>
      <c r="P602" s="6" t="s">
        <v>98</v>
      </c>
      <c r="Q602" s="6" t="s">
        <v>3319</v>
      </c>
      <c r="R602" s="7" t="s">
        <v>33</v>
      </c>
      <c r="S602" s="7" t="s">
        <v>34</v>
      </c>
      <c r="T602" s="7" t="s">
        <v>35</v>
      </c>
      <c r="V602" s="7" t="s">
        <v>37</v>
      </c>
      <c r="X602" s="7" t="str">
        <f ca="1">DATEDIF(Q602,NOW( ),"y") &amp; " thn, " &amp; DATEDIF(Q602,NOW( ),"ym") &amp; " bln "</f>
        <v xml:space="preserve">53 thn, 1 bln </v>
      </c>
      <c r="Y602" s="7" t="str">
        <f>DATEDIF(Q602,($Y$2),"y") &amp; " thn"</f>
        <v>52 thn</v>
      </c>
      <c r="Z602" s="13">
        <v>60</v>
      </c>
      <c r="AA602" s="14">
        <f>DATE(YEAR(Q602)+Z602,MONTH(Q602)+1,1)</f>
        <v>46569</v>
      </c>
      <c r="AB602" s="6" t="s">
        <v>3320</v>
      </c>
      <c r="AC602" s="6" t="s">
        <v>3321</v>
      </c>
      <c r="AJ602" s="4" t="s">
        <v>3295</v>
      </c>
    </row>
    <row r="603" spans="1:36" ht="12.9" customHeight="1" collapsed="1" x14ac:dyDescent="0.25">
      <c r="A603" s="4" t="s">
        <v>3322</v>
      </c>
      <c r="M603" s="7"/>
    </row>
    <row r="604" spans="1:36" ht="12.9" hidden="1" customHeight="1" outlineLevel="1" x14ac:dyDescent="0.3">
      <c r="C604" s="10" t="s">
        <v>3323</v>
      </c>
      <c r="D604" s="10" t="s">
        <v>3324</v>
      </c>
      <c r="E604" s="7" t="s">
        <v>3325</v>
      </c>
      <c r="F604" s="10" t="s">
        <v>92</v>
      </c>
      <c r="G604" s="7" t="s">
        <v>93</v>
      </c>
      <c r="H604" s="15">
        <v>42826</v>
      </c>
      <c r="I604" s="10" t="s">
        <v>94</v>
      </c>
      <c r="J604" s="10" t="s">
        <v>95</v>
      </c>
      <c r="K604" s="8">
        <v>42627</v>
      </c>
      <c r="L604" s="10" t="s">
        <v>28</v>
      </c>
      <c r="M604" s="7" t="s">
        <v>29</v>
      </c>
      <c r="N604" s="10" t="s">
        <v>3326</v>
      </c>
      <c r="O604" s="7" t="s">
        <v>192</v>
      </c>
      <c r="P604" s="10" t="s">
        <v>98</v>
      </c>
      <c r="Q604" s="7" t="s">
        <v>3327</v>
      </c>
      <c r="R604" s="7" t="s">
        <v>33</v>
      </c>
      <c r="S604" s="7" t="s">
        <v>34</v>
      </c>
      <c r="T604" s="7" t="s">
        <v>35</v>
      </c>
      <c r="U604" s="7" t="s">
        <v>3328</v>
      </c>
      <c r="V604" s="7" t="s">
        <v>37</v>
      </c>
      <c r="W604" s="7" t="s">
        <v>3329</v>
      </c>
      <c r="X604" s="7" t="str">
        <f ca="1">DATEDIF(Q604,NOW( ),"y") &amp; " thn, " &amp; DATEDIF(Q604,NOW( ),"ym") &amp; " bln "</f>
        <v xml:space="preserve">53 thn, 5 bln </v>
      </c>
      <c r="Y604" s="7" t="str">
        <f t="shared" ref="Y604:Y609" si="123">DATEDIF(Q604,($Y$2),"y") &amp; " thn"</f>
        <v>52 thn</v>
      </c>
      <c r="Z604" s="13">
        <v>60</v>
      </c>
      <c r="AA604" s="14">
        <f t="shared" ref="AA604:AA609" si="124">DATE(YEAR(Q604)+Z604,MONTH(Q604)+1,1)</f>
        <v>46447</v>
      </c>
      <c r="AB604" s="10" t="s">
        <v>3330</v>
      </c>
      <c r="AJ604" s="4" t="s">
        <v>3322</v>
      </c>
    </row>
    <row r="605" spans="1:36" ht="12.9" hidden="1" customHeight="1" outlineLevel="1" x14ac:dyDescent="0.3">
      <c r="B605" s="5" t="s">
        <v>673</v>
      </c>
      <c r="C605" s="10" t="s">
        <v>3331</v>
      </c>
      <c r="E605" s="7" t="s">
        <v>3332</v>
      </c>
      <c r="F605" s="10" t="s">
        <v>78</v>
      </c>
      <c r="G605" s="7" t="s">
        <v>79</v>
      </c>
      <c r="H605" s="15">
        <v>43191</v>
      </c>
      <c r="I605" s="10" t="s">
        <v>80</v>
      </c>
      <c r="J605" s="10" t="s">
        <v>269</v>
      </c>
      <c r="K605" s="7" t="s">
        <v>515</v>
      </c>
      <c r="L605" s="10" t="s">
        <v>28</v>
      </c>
      <c r="M605" s="7" t="s">
        <v>29</v>
      </c>
      <c r="N605" s="10" t="s">
        <v>3333</v>
      </c>
      <c r="O605" s="7" t="s">
        <v>676</v>
      </c>
      <c r="P605" s="10" t="s">
        <v>1268</v>
      </c>
      <c r="Q605" s="7" t="s">
        <v>2749</v>
      </c>
      <c r="R605" s="7" t="s">
        <v>50</v>
      </c>
      <c r="U605" s="7" t="s">
        <v>3334</v>
      </c>
      <c r="V605" s="7" t="s">
        <v>37</v>
      </c>
      <c r="X605" s="7" t="str">
        <f ca="1">DATEDIF(Q605,NOW( ),"y") &amp; " thn, " &amp; DATEDIF(Q605,NOW( ),"ym") &amp; " bln "</f>
        <v xml:space="preserve">54 thn, 3 bln </v>
      </c>
      <c r="Y605" s="7" t="str">
        <f t="shared" si="123"/>
        <v>53 thn</v>
      </c>
      <c r="Z605" s="13">
        <v>60</v>
      </c>
      <c r="AA605" s="14">
        <f t="shared" si="124"/>
        <v>46143</v>
      </c>
      <c r="AJ605" s="4" t="s">
        <v>3322</v>
      </c>
    </row>
    <row r="606" spans="1:36" ht="12.9" hidden="1" customHeight="1" outlineLevel="1" x14ac:dyDescent="0.3">
      <c r="C606" s="10" t="s">
        <v>3335</v>
      </c>
      <c r="D606" s="6" t="s">
        <v>3336</v>
      </c>
      <c r="E606" s="7" t="s">
        <v>3337</v>
      </c>
      <c r="F606" s="10" t="s">
        <v>276</v>
      </c>
      <c r="G606" s="7" t="s">
        <v>43</v>
      </c>
      <c r="H606" s="15">
        <v>43191</v>
      </c>
      <c r="I606" s="10" t="s">
        <v>277</v>
      </c>
      <c r="J606" s="10" t="s">
        <v>106</v>
      </c>
      <c r="K606" s="7" t="s">
        <v>129</v>
      </c>
      <c r="L606" s="10" t="s">
        <v>28</v>
      </c>
      <c r="M606" s="7" t="s">
        <v>29</v>
      </c>
      <c r="N606" s="10" t="s">
        <v>3326</v>
      </c>
      <c r="O606" s="7">
        <v>2010</v>
      </c>
      <c r="P606" s="10" t="s">
        <v>3338</v>
      </c>
      <c r="Q606" s="7" t="s">
        <v>3339</v>
      </c>
      <c r="R606" s="7" t="s">
        <v>50</v>
      </c>
      <c r="S606" s="7" t="s">
        <v>34</v>
      </c>
      <c r="T606" s="7" t="s">
        <v>35</v>
      </c>
      <c r="U606" s="7" t="s">
        <v>3340</v>
      </c>
      <c r="V606" s="7" t="s">
        <v>37</v>
      </c>
      <c r="W606" s="7" t="s">
        <v>3341</v>
      </c>
      <c r="X606" s="7" t="str">
        <f ca="1">DATEDIF(Q606,NOW( ),"y") &amp; " thn, " &amp; DATEDIF(Q606,NOW( ),"ym") &amp; " bln "</f>
        <v xml:space="preserve">48 thn, 10 bln </v>
      </c>
      <c r="Y606" s="7" t="str">
        <f t="shared" si="123"/>
        <v>48 thn</v>
      </c>
      <c r="Z606" s="13">
        <v>60</v>
      </c>
      <c r="AA606" s="14">
        <f t="shared" si="124"/>
        <v>48122</v>
      </c>
      <c r="AB606" s="10" t="s">
        <v>3342</v>
      </c>
      <c r="AC606" s="7" t="s">
        <v>3343</v>
      </c>
      <c r="AJ606" s="4" t="s">
        <v>3322</v>
      </c>
    </row>
    <row r="607" spans="1:36" ht="12.9" hidden="1" customHeight="1" outlineLevel="1" x14ac:dyDescent="0.3">
      <c r="C607" s="10" t="s">
        <v>3344</v>
      </c>
      <c r="D607" s="10" t="s">
        <v>3324</v>
      </c>
      <c r="E607" s="7" t="s">
        <v>3345</v>
      </c>
      <c r="F607" s="10" t="s">
        <v>276</v>
      </c>
      <c r="G607" s="19" t="s">
        <v>43</v>
      </c>
      <c r="H607" s="20">
        <v>43556</v>
      </c>
      <c r="I607" s="10" t="s">
        <v>277</v>
      </c>
      <c r="J607" s="10" t="s">
        <v>547</v>
      </c>
      <c r="K607" s="7" t="s">
        <v>515</v>
      </c>
      <c r="L607" s="10" t="s">
        <v>28</v>
      </c>
      <c r="M607" s="7" t="s">
        <v>29</v>
      </c>
      <c r="N607" s="10" t="s">
        <v>3326</v>
      </c>
      <c r="O607" s="7">
        <v>2011</v>
      </c>
      <c r="P607" s="10" t="s">
        <v>3346</v>
      </c>
      <c r="Q607" s="7" t="s">
        <v>3347</v>
      </c>
      <c r="R607" s="7" t="s">
        <v>33</v>
      </c>
      <c r="U607" s="7" t="s">
        <v>3348</v>
      </c>
      <c r="V607" s="7" t="s">
        <v>37</v>
      </c>
      <c r="X607" s="7" t="str">
        <f ca="1">DATEDIF(Q607,NOW( ),"y") &amp; " thn, " &amp; DATEDIF(Q607,NOW( ),"ym") &amp; " bln "</f>
        <v xml:space="preserve">50 thn, 10 bln </v>
      </c>
      <c r="Y607" s="7" t="str">
        <f t="shared" si="123"/>
        <v>50 thn</v>
      </c>
      <c r="Z607" s="13">
        <v>60</v>
      </c>
      <c r="AA607" s="14">
        <f t="shared" si="124"/>
        <v>47392</v>
      </c>
      <c r="AJ607" s="4" t="s">
        <v>3322</v>
      </c>
    </row>
    <row r="608" spans="1:36" ht="12.9" hidden="1" customHeight="1" outlineLevel="1" x14ac:dyDescent="0.3">
      <c r="C608" s="10" t="s">
        <v>3349</v>
      </c>
      <c r="D608" s="6" t="s">
        <v>3336</v>
      </c>
      <c r="E608" s="7" t="s">
        <v>3350</v>
      </c>
      <c r="F608" s="10" t="s">
        <v>514</v>
      </c>
      <c r="G608" s="7" t="s">
        <v>333</v>
      </c>
      <c r="H608" s="11">
        <v>42461</v>
      </c>
      <c r="I608" s="10" t="s">
        <v>334</v>
      </c>
      <c r="J608" s="10" t="s">
        <v>547</v>
      </c>
      <c r="K608" s="7" t="s">
        <v>522</v>
      </c>
      <c r="L608" s="10" t="s">
        <v>28</v>
      </c>
      <c r="M608" s="7" t="s">
        <v>29</v>
      </c>
      <c r="N608" s="10" t="s">
        <v>3326</v>
      </c>
      <c r="O608" s="7">
        <v>2012</v>
      </c>
      <c r="P608" s="10" t="s">
        <v>280</v>
      </c>
      <c r="Q608" s="7" t="s">
        <v>3351</v>
      </c>
      <c r="R608" s="7" t="s">
        <v>50</v>
      </c>
      <c r="V608" s="7" t="s">
        <v>37</v>
      </c>
      <c r="X608" s="7" t="str">
        <f ca="1">DATEDIF(Q608,NOW( ),"y") &amp; " thn, " &amp; DATEDIF(Q608,NOW( ),"ym") &amp; " bln "</f>
        <v xml:space="preserve">40 thn, 4 bln </v>
      </c>
      <c r="Y608" s="7" t="str">
        <f t="shared" si="123"/>
        <v>39 thn</v>
      </c>
      <c r="Z608" s="13">
        <v>60</v>
      </c>
      <c r="AA608" s="14">
        <f t="shared" si="124"/>
        <v>51227</v>
      </c>
      <c r="AJ608" s="4" t="s">
        <v>3322</v>
      </c>
    </row>
    <row r="609" spans="1:36" ht="12.9" hidden="1" customHeight="1" outlineLevel="1" x14ac:dyDescent="0.3">
      <c r="C609" s="32" t="s">
        <v>3352</v>
      </c>
      <c r="D609" s="6" t="s">
        <v>3353</v>
      </c>
      <c r="E609" s="45" t="s">
        <v>3354</v>
      </c>
      <c r="F609" s="6" t="s">
        <v>332</v>
      </c>
      <c r="G609" s="19" t="s">
        <v>333</v>
      </c>
      <c r="H609" s="20">
        <v>43556</v>
      </c>
      <c r="I609" s="6" t="s">
        <v>334</v>
      </c>
      <c r="J609" s="32" t="s">
        <v>547</v>
      </c>
      <c r="K609" s="8">
        <v>42151</v>
      </c>
      <c r="L609" s="6" t="s">
        <v>28</v>
      </c>
      <c r="M609" s="7" t="s">
        <v>29</v>
      </c>
      <c r="N609" s="32" t="s">
        <v>30</v>
      </c>
      <c r="O609" s="45" t="s">
        <v>3311</v>
      </c>
      <c r="P609" s="32" t="s">
        <v>98</v>
      </c>
      <c r="Q609" s="45" t="s">
        <v>3355</v>
      </c>
      <c r="R609" s="45" t="s">
        <v>50</v>
      </c>
      <c r="S609" s="45" t="s">
        <v>34</v>
      </c>
      <c r="T609" s="45" t="s">
        <v>35</v>
      </c>
      <c r="U609" s="6"/>
      <c r="V609" s="7" t="s">
        <v>37</v>
      </c>
      <c r="W609" s="6"/>
      <c r="X609" s="7" t="str">
        <f ca="1">DATEDIF(Q609,NOW( ),"y") &amp; " thn, " &amp; DATEDIF(O609,NOW( ),"ym") &amp; " bln "</f>
        <v xml:space="preserve">36 thn, 0 bln </v>
      </c>
      <c r="Y609" s="7" t="str">
        <f t="shared" si="123"/>
        <v>35 thn</v>
      </c>
      <c r="Z609" s="13">
        <v>60</v>
      </c>
      <c r="AA609" s="14">
        <f t="shared" si="124"/>
        <v>52779</v>
      </c>
      <c r="AB609" s="32" t="s">
        <v>3356</v>
      </c>
      <c r="AC609" s="6"/>
      <c r="AJ609" s="4" t="s">
        <v>3322</v>
      </c>
    </row>
    <row r="610" spans="1:36" ht="12.9" customHeight="1" collapsed="1" x14ac:dyDescent="0.25">
      <c r="A610" s="4" t="s">
        <v>3357</v>
      </c>
      <c r="M610" s="7"/>
    </row>
    <row r="611" spans="1:36" s="30" customFormat="1" ht="12.9" hidden="1" customHeight="1" outlineLevel="1" x14ac:dyDescent="0.3">
      <c r="A611" s="22"/>
      <c r="B611" s="23"/>
      <c r="C611" s="24"/>
      <c r="D611" s="24"/>
      <c r="E611" s="25"/>
      <c r="F611" s="24"/>
      <c r="G611" s="25"/>
      <c r="H611" s="26"/>
      <c r="I611" s="24"/>
      <c r="J611" s="24" t="s">
        <v>95</v>
      </c>
      <c r="K611" s="34"/>
      <c r="L611" s="24"/>
      <c r="M611" s="25"/>
      <c r="N611" s="24"/>
      <c r="O611" s="25"/>
      <c r="P611" s="24"/>
      <c r="Q611" s="25"/>
      <c r="R611" s="25"/>
      <c r="S611" s="25"/>
      <c r="T611" s="25"/>
      <c r="U611" s="25"/>
      <c r="V611" s="25"/>
      <c r="W611" s="25"/>
      <c r="X611" s="25"/>
      <c r="Y611" s="25"/>
      <c r="Z611" s="28"/>
      <c r="AA611" s="29"/>
      <c r="AB611" s="24"/>
      <c r="AC611" s="25"/>
      <c r="AJ611" s="47" t="s">
        <v>3357</v>
      </c>
    </row>
    <row r="612" spans="1:36" ht="12.9" hidden="1" customHeight="1" outlineLevel="1" x14ac:dyDescent="0.3">
      <c r="C612" s="10" t="s">
        <v>3358</v>
      </c>
      <c r="D612" s="10" t="s">
        <v>41</v>
      </c>
      <c r="E612" s="7" t="s">
        <v>3359</v>
      </c>
      <c r="F612" s="10" t="s">
        <v>292</v>
      </c>
      <c r="G612" s="19" t="s">
        <v>79</v>
      </c>
      <c r="H612" s="20">
        <v>43556</v>
      </c>
      <c r="I612" s="10" t="s">
        <v>80</v>
      </c>
      <c r="J612" s="10" t="s">
        <v>547</v>
      </c>
      <c r="K612" s="7" t="s">
        <v>129</v>
      </c>
      <c r="L612" s="10" t="s">
        <v>28</v>
      </c>
      <c r="M612" s="7" t="s">
        <v>29</v>
      </c>
      <c r="N612" s="10" t="s">
        <v>3326</v>
      </c>
      <c r="O612" s="7">
        <v>2008</v>
      </c>
      <c r="P612" s="10" t="s">
        <v>280</v>
      </c>
      <c r="Q612" s="7" t="s">
        <v>3360</v>
      </c>
      <c r="R612" s="7" t="s">
        <v>50</v>
      </c>
      <c r="S612" s="7" t="s">
        <v>34</v>
      </c>
      <c r="T612" s="7" t="s">
        <v>35</v>
      </c>
      <c r="U612" s="7" t="s">
        <v>3361</v>
      </c>
      <c r="V612" s="7" t="s">
        <v>37</v>
      </c>
      <c r="W612" s="7" t="s">
        <v>3362</v>
      </c>
      <c r="X612" s="7" t="str">
        <f ca="1">DATEDIF(Q612,NOW( ),"y") &amp; " thn, " &amp; DATEDIF(Q612,NOW( ),"ym") &amp; " bln "</f>
        <v xml:space="preserve">34 thn, 10 bln </v>
      </c>
      <c r="Y612" s="7" t="str">
        <f>DATEDIF(Q612,($Y$2),"y") &amp; " thn"</f>
        <v>34 thn</v>
      </c>
      <c r="Z612" s="13">
        <v>60</v>
      </c>
      <c r="AA612" s="14">
        <f>DATE(YEAR(Q612)+Z612,MONTH(Q612)+1,1)</f>
        <v>53236</v>
      </c>
      <c r="AB612" s="10" t="s">
        <v>3363</v>
      </c>
      <c r="AC612" s="7" t="s">
        <v>3364</v>
      </c>
      <c r="AJ612" s="4" t="s">
        <v>3357</v>
      </c>
    </row>
    <row r="613" spans="1:36" ht="12.9" hidden="1" customHeight="1" outlineLevel="1" x14ac:dyDescent="0.3">
      <c r="C613" s="10" t="s">
        <v>3365</v>
      </c>
      <c r="D613" s="10" t="s">
        <v>41</v>
      </c>
      <c r="E613" s="7" t="s">
        <v>3366</v>
      </c>
      <c r="F613" s="10" t="s">
        <v>514</v>
      </c>
      <c r="G613" s="19" t="s">
        <v>333</v>
      </c>
      <c r="H613" s="20">
        <v>43556</v>
      </c>
      <c r="I613" s="6" t="s">
        <v>334</v>
      </c>
      <c r="J613" s="10" t="s">
        <v>547</v>
      </c>
      <c r="K613" s="8">
        <v>41708</v>
      </c>
      <c r="L613" s="10" t="s">
        <v>28</v>
      </c>
      <c r="M613" s="7" t="s">
        <v>29</v>
      </c>
      <c r="N613" s="10" t="s">
        <v>3367</v>
      </c>
      <c r="O613" s="7">
        <v>2013</v>
      </c>
      <c r="P613" s="10" t="s">
        <v>677</v>
      </c>
      <c r="Q613" s="7" t="s">
        <v>3368</v>
      </c>
      <c r="R613" s="7" t="s">
        <v>50</v>
      </c>
      <c r="S613" s="7" t="s">
        <v>34</v>
      </c>
      <c r="T613" s="7" t="s">
        <v>35</v>
      </c>
      <c r="V613" s="7" t="s">
        <v>37</v>
      </c>
      <c r="X613" s="7" t="str">
        <f ca="1">DATEDIF(Q613,NOW( ),"y") &amp; " thn, " &amp; DATEDIF(Q613,NOW( ),"ym") &amp; " bln "</f>
        <v xml:space="preserve">35 thn, 3 bln </v>
      </c>
      <c r="Y613" s="7" t="str">
        <f>DATEDIF(Q613,($Y$2),"y") &amp; " thn"</f>
        <v>34 thn</v>
      </c>
      <c r="Z613" s="13">
        <v>60</v>
      </c>
      <c r="AA613" s="14">
        <f>DATE(YEAR(Q613)+Z613,MONTH(Q613)+1,1)</f>
        <v>53083</v>
      </c>
      <c r="AB613" s="10" t="s">
        <v>3369</v>
      </c>
      <c r="AC613" s="12" t="s">
        <v>3370</v>
      </c>
      <c r="AJ613" s="4" t="s">
        <v>3357</v>
      </c>
    </row>
    <row r="614" spans="1:36" ht="12.9" hidden="1" customHeight="1" outlineLevel="1" x14ac:dyDescent="0.3">
      <c r="C614" s="10" t="s">
        <v>3371</v>
      </c>
      <c r="D614" s="32" t="s">
        <v>3372</v>
      </c>
      <c r="E614" s="7" t="s">
        <v>3373</v>
      </c>
      <c r="F614" s="10" t="s">
        <v>514</v>
      </c>
      <c r="G614" s="7" t="s">
        <v>333</v>
      </c>
      <c r="H614" s="15">
        <v>43739</v>
      </c>
      <c r="I614" s="10" t="s">
        <v>334</v>
      </c>
      <c r="J614" s="10" t="s">
        <v>269</v>
      </c>
      <c r="K614" s="7" t="s">
        <v>515</v>
      </c>
      <c r="L614" s="10" t="s">
        <v>28</v>
      </c>
      <c r="M614" s="7" t="s">
        <v>29</v>
      </c>
      <c r="N614" s="10" t="s">
        <v>83</v>
      </c>
      <c r="O614" s="7">
        <v>2014</v>
      </c>
      <c r="P614" s="10" t="s">
        <v>3374</v>
      </c>
      <c r="Q614" s="7" t="s">
        <v>3375</v>
      </c>
      <c r="R614" s="7" t="s">
        <v>50</v>
      </c>
      <c r="U614" s="7" t="s">
        <v>3376</v>
      </c>
      <c r="V614" s="7" t="s">
        <v>37</v>
      </c>
      <c r="X614" s="7" t="str">
        <f ca="1">DATEDIF(Q614,NOW( ),"y") &amp; " thn, " &amp; DATEDIF(Q614,NOW( ),"ym") &amp; " bln "</f>
        <v xml:space="preserve">51 thn, 3 bln </v>
      </c>
      <c r="Y614" s="7" t="str">
        <f>DATEDIF(Q614,($Y$2),"y") &amp; " thn"</f>
        <v>50 thn</v>
      </c>
      <c r="Z614" s="13">
        <v>60</v>
      </c>
      <c r="AA614" s="14">
        <f>DATE(YEAR(Q614)+Z614,MONTH(Q614)+1,1)</f>
        <v>47239</v>
      </c>
      <c r="AJ614" s="4" t="s">
        <v>3357</v>
      </c>
    </row>
    <row r="615" spans="1:36" ht="12.9" hidden="1" customHeight="1" outlineLevel="1" x14ac:dyDescent="0.3">
      <c r="C615" s="10" t="s">
        <v>3377</v>
      </c>
      <c r="D615" s="10" t="s">
        <v>41</v>
      </c>
      <c r="E615" s="7" t="s">
        <v>3378</v>
      </c>
      <c r="F615" s="10" t="s">
        <v>514</v>
      </c>
      <c r="G615" s="7" t="s">
        <v>333</v>
      </c>
      <c r="H615" s="15">
        <v>43739</v>
      </c>
      <c r="I615" s="10" t="s">
        <v>334</v>
      </c>
      <c r="J615" s="10" t="s">
        <v>547</v>
      </c>
      <c r="K615" s="7" t="s">
        <v>522</v>
      </c>
      <c r="L615" s="10" t="s">
        <v>28</v>
      </c>
      <c r="M615" s="7" t="s">
        <v>29</v>
      </c>
      <c r="N615" s="10" t="s">
        <v>3367</v>
      </c>
      <c r="O615" s="7">
        <v>2015</v>
      </c>
      <c r="P615" s="10" t="s">
        <v>3379</v>
      </c>
      <c r="Q615" s="7" t="s">
        <v>3380</v>
      </c>
      <c r="R615" s="7" t="s">
        <v>50</v>
      </c>
      <c r="V615" s="7" t="s">
        <v>37</v>
      </c>
      <c r="X615" s="7" t="str">
        <f ca="1">DATEDIF(Q615,NOW( ),"y") &amp; " thn, " &amp; DATEDIF(Q615,NOW( ),"ym") &amp; " bln "</f>
        <v xml:space="preserve">35 thn, 8 bln </v>
      </c>
      <c r="Y615" s="7" t="str">
        <f>DATEDIF(Q615,($Y$2),"y") &amp; " thn"</f>
        <v>34 thn</v>
      </c>
      <c r="Z615" s="13">
        <v>60</v>
      </c>
      <c r="AA615" s="14">
        <f>DATE(YEAR(Q615)+Z615,MONTH(Q615)+1,1)</f>
        <v>52932</v>
      </c>
      <c r="AJ615" s="4" t="s">
        <v>3357</v>
      </c>
    </row>
    <row r="616" spans="1:36" ht="12.9" hidden="1" customHeight="1" outlineLevel="1" x14ac:dyDescent="0.3">
      <c r="B616" s="6"/>
      <c r="C616" s="6" t="s">
        <v>3381</v>
      </c>
      <c r="E616" s="7" t="s">
        <v>3382</v>
      </c>
      <c r="F616" s="10" t="s">
        <v>332</v>
      </c>
      <c r="G616" s="7" t="s">
        <v>343</v>
      </c>
      <c r="H616" s="14">
        <v>43191</v>
      </c>
      <c r="I616" s="10" t="s">
        <v>344</v>
      </c>
      <c r="J616" s="6" t="s">
        <v>547</v>
      </c>
      <c r="K616" s="7" t="s">
        <v>336</v>
      </c>
      <c r="L616" s="6" t="s">
        <v>28</v>
      </c>
      <c r="M616" s="7" t="s">
        <v>29</v>
      </c>
      <c r="N616" s="10" t="s">
        <v>3367</v>
      </c>
      <c r="O616" s="7">
        <v>2015</v>
      </c>
      <c r="P616" s="6" t="s">
        <v>3383</v>
      </c>
      <c r="Q616" s="6" t="s">
        <v>3384</v>
      </c>
      <c r="R616" s="7" t="s">
        <v>50</v>
      </c>
      <c r="S616" s="7" t="s">
        <v>34</v>
      </c>
      <c r="T616" s="7" t="s">
        <v>35</v>
      </c>
      <c r="V616" s="7" t="s">
        <v>37</v>
      </c>
      <c r="X616" s="7" t="str">
        <f ca="1">DATEDIF(Q616,NOW( ),"y") &amp; " thn, " &amp; DATEDIF(Q616,NOW( ),"ym") &amp; " bln "</f>
        <v xml:space="preserve">56 thn, 0 bln </v>
      </c>
      <c r="Y616" s="7" t="str">
        <f>DATEDIF(Q616,($Y$2),"y") &amp; " thn"</f>
        <v>55 thn</v>
      </c>
      <c r="Z616" s="13">
        <v>60</v>
      </c>
      <c r="AA616" s="14">
        <f>DATE(YEAR(Q616)+Z616,MONTH(Q616)+1,1)</f>
        <v>45505</v>
      </c>
      <c r="AB616" s="6" t="s">
        <v>3385</v>
      </c>
      <c r="AC616" s="6" t="s">
        <v>340</v>
      </c>
      <c r="AJ616" s="4" t="s">
        <v>3357</v>
      </c>
    </row>
    <row r="617" spans="1:36" ht="12.9" customHeight="1" collapsed="1" x14ac:dyDescent="0.25">
      <c r="A617" s="4" t="s">
        <v>3386</v>
      </c>
      <c r="M617" s="7"/>
    </row>
    <row r="618" spans="1:36" ht="12.9" hidden="1" customHeight="1" outlineLevel="1" x14ac:dyDescent="0.3">
      <c r="C618" s="10"/>
      <c r="D618" s="10"/>
      <c r="F618" s="10"/>
      <c r="H618" s="15"/>
      <c r="I618" s="10"/>
      <c r="J618" s="24" t="s">
        <v>95</v>
      </c>
      <c r="K618" s="14"/>
      <c r="L618" s="10"/>
      <c r="M618" s="7"/>
      <c r="N618" s="10"/>
      <c r="P618" s="10"/>
      <c r="Z618" s="13"/>
      <c r="AA618" s="14"/>
      <c r="AB618" s="10"/>
      <c r="AJ618" s="4" t="s">
        <v>3386</v>
      </c>
    </row>
    <row r="619" spans="1:36" ht="12.9" hidden="1" customHeight="1" outlineLevel="1" x14ac:dyDescent="0.3">
      <c r="C619" s="10" t="s">
        <v>3387</v>
      </c>
      <c r="D619" s="10" t="s">
        <v>21</v>
      </c>
      <c r="E619" s="7" t="s">
        <v>3388</v>
      </c>
      <c r="F619" s="10" t="s">
        <v>23</v>
      </c>
      <c r="G619" s="7" t="s">
        <v>24</v>
      </c>
      <c r="H619" s="15">
        <v>39356</v>
      </c>
      <c r="I619" s="10" t="s">
        <v>25</v>
      </c>
      <c r="J619" s="10" t="s">
        <v>547</v>
      </c>
      <c r="K619" s="12" t="s">
        <v>1508</v>
      </c>
      <c r="L619" s="10" t="s">
        <v>28</v>
      </c>
      <c r="M619" s="7" t="s">
        <v>29</v>
      </c>
      <c r="N619" s="10" t="s">
        <v>30</v>
      </c>
      <c r="O619" s="7">
        <v>2011</v>
      </c>
      <c r="P619" s="10" t="s">
        <v>2814</v>
      </c>
      <c r="Q619" s="7" t="s">
        <v>3389</v>
      </c>
      <c r="R619" s="7" t="s">
        <v>50</v>
      </c>
      <c r="S619" s="7" t="s">
        <v>34</v>
      </c>
      <c r="T619" s="7" t="s">
        <v>35</v>
      </c>
      <c r="U619" s="7" t="s">
        <v>3390</v>
      </c>
      <c r="V619" s="7" t="s">
        <v>37</v>
      </c>
      <c r="W619" s="7" t="s">
        <v>3391</v>
      </c>
      <c r="X619" s="7" t="str">
        <f ca="1">DATEDIF(Q619,NOW( ),"y") &amp; " thn, " &amp; DATEDIF(Q619,NOW( ),"ym") &amp; " bln "</f>
        <v xml:space="preserve">56 thn, 8 bln </v>
      </c>
      <c r="Y619" s="7" t="str">
        <f>DATEDIF(Q619,($Y$2),"y") &amp; " thn"</f>
        <v>55 thn</v>
      </c>
      <c r="Z619" s="13">
        <v>60</v>
      </c>
      <c r="AA619" s="14">
        <f>DATE(YEAR(Q619)+Z619,MONTH(Q619)+1,1)</f>
        <v>45261</v>
      </c>
      <c r="AB619" s="10" t="s">
        <v>3392</v>
      </c>
      <c r="AJ619" s="4" t="s">
        <v>3386</v>
      </c>
    </row>
    <row r="620" spans="1:36" ht="12.9" hidden="1" customHeight="1" outlineLevel="1" x14ac:dyDescent="0.3">
      <c r="C620" s="10" t="s">
        <v>3393</v>
      </c>
      <c r="D620" s="10" t="s">
        <v>41</v>
      </c>
      <c r="E620" s="7" t="s">
        <v>3394</v>
      </c>
      <c r="F620" s="10" t="s">
        <v>332</v>
      </c>
      <c r="G620" s="19" t="s">
        <v>333</v>
      </c>
      <c r="H620" s="20">
        <v>43556</v>
      </c>
      <c r="I620" s="6" t="s">
        <v>334</v>
      </c>
      <c r="J620" s="10" t="s">
        <v>106</v>
      </c>
      <c r="K620" s="8">
        <v>42705</v>
      </c>
      <c r="L620" s="10" t="s">
        <v>28</v>
      </c>
      <c r="M620" s="7" t="s">
        <v>29</v>
      </c>
      <c r="N620" s="10" t="s">
        <v>3395</v>
      </c>
      <c r="O620" s="7">
        <v>2015</v>
      </c>
      <c r="P620" s="10" t="s">
        <v>98</v>
      </c>
      <c r="Q620" s="8">
        <v>27529</v>
      </c>
      <c r="R620" s="7" t="s">
        <v>33</v>
      </c>
      <c r="S620" s="7" t="s">
        <v>34</v>
      </c>
      <c r="T620" s="7" t="s">
        <v>35</v>
      </c>
      <c r="V620" s="7" t="s">
        <v>37</v>
      </c>
      <c r="X620" s="7" t="str">
        <f ca="1">DATEDIF(Q620,NOW( ),"y") &amp; " thn, " &amp; DATEDIF(Q620,NOW( ),"ym") &amp; " bln "</f>
        <v xml:space="preserve">45 thn, 2 bln </v>
      </c>
      <c r="Y620" s="7" t="str">
        <f>DATEDIF(Q620,($Y$2),"y") &amp; " thn"</f>
        <v>44 thn</v>
      </c>
      <c r="Z620" s="13">
        <v>60</v>
      </c>
      <c r="AA620" s="14">
        <f>DATE(YEAR(Q620)+Z620,MONTH(Q620)+1,1)</f>
        <v>49461</v>
      </c>
      <c r="AB620" s="10"/>
      <c r="AJ620" s="4" t="s">
        <v>3386</v>
      </c>
    </row>
    <row r="621" spans="1:36" ht="12.9" hidden="1" customHeight="1" outlineLevel="1" x14ac:dyDescent="0.3">
      <c r="B621" s="6"/>
      <c r="C621" s="6" t="s">
        <v>3396</v>
      </c>
      <c r="D621" s="6" t="s">
        <v>21</v>
      </c>
      <c r="E621" s="7" t="s">
        <v>3397</v>
      </c>
      <c r="F621" s="6" t="s">
        <v>332</v>
      </c>
      <c r="G621" s="19" t="s">
        <v>333</v>
      </c>
      <c r="H621" s="20">
        <v>43556</v>
      </c>
      <c r="I621" s="6" t="s">
        <v>334</v>
      </c>
      <c r="J621" s="6" t="s">
        <v>547</v>
      </c>
      <c r="K621" s="7" t="s">
        <v>336</v>
      </c>
      <c r="L621" s="6" t="s">
        <v>28</v>
      </c>
      <c r="M621" s="7" t="s">
        <v>29</v>
      </c>
      <c r="N621" s="6" t="s">
        <v>1370</v>
      </c>
      <c r="O621" s="7" t="s">
        <v>3311</v>
      </c>
      <c r="P621" s="6" t="s">
        <v>98</v>
      </c>
      <c r="Q621" s="6" t="s">
        <v>3398</v>
      </c>
      <c r="R621" s="7" t="s">
        <v>50</v>
      </c>
      <c r="S621" s="7" t="s">
        <v>34</v>
      </c>
      <c r="T621" s="7" t="s">
        <v>35</v>
      </c>
      <c r="V621" s="7" t="s">
        <v>37</v>
      </c>
      <c r="X621" s="7" t="str">
        <f ca="1">DATEDIF(Q621,NOW( ),"y") &amp; " thn, " &amp; DATEDIF(Q621,NOW( ),"ym") &amp; " bln "</f>
        <v xml:space="preserve">36 thn, 2 bln </v>
      </c>
      <c r="Y621" s="7" t="str">
        <f>DATEDIF(Q621,($Y$2),"y") &amp; " thn"</f>
        <v>35 thn</v>
      </c>
      <c r="Z621" s="13">
        <v>60</v>
      </c>
      <c r="AA621" s="14">
        <f>DATE(YEAR(Q621)+Z621,MONTH(Q621)+1,1)</f>
        <v>52749</v>
      </c>
      <c r="AB621" s="6" t="s">
        <v>3399</v>
      </c>
      <c r="AC621" s="6" t="s">
        <v>340</v>
      </c>
      <c r="AJ621" s="4" t="s">
        <v>3386</v>
      </c>
    </row>
    <row r="622" spans="1:36" ht="12.9" customHeight="1" collapsed="1" x14ac:dyDescent="0.25">
      <c r="A622" s="4" t="s">
        <v>3400</v>
      </c>
      <c r="M622" s="7"/>
    </row>
    <row r="623" spans="1:36" ht="12.9" hidden="1" customHeight="1" outlineLevel="1" x14ac:dyDescent="0.3">
      <c r="C623" s="10" t="s">
        <v>3401</v>
      </c>
      <c r="D623" s="10" t="s">
        <v>1545</v>
      </c>
      <c r="E623" s="7" t="s">
        <v>3402</v>
      </c>
      <c r="F623" s="10" t="s">
        <v>23</v>
      </c>
      <c r="G623" s="7" t="s">
        <v>24</v>
      </c>
      <c r="H623" s="8">
        <v>37530</v>
      </c>
      <c r="I623" s="10" t="s">
        <v>25</v>
      </c>
      <c r="J623" s="10" t="s">
        <v>95</v>
      </c>
      <c r="K623" s="7" t="s">
        <v>874</v>
      </c>
      <c r="L623" s="10" t="s">
        <v>28</v>
      </c>
      <c r="M623" s="7" t="s">
        <v>361</v>
      </c>
      <c r="N623" s="10" t="s">
        <v>3265</v>
      </c>
      <c r="O623" s="7" t="s">
        <v>279</v>
      </c>
      <c r="P623" s="10" t="s">
        <v>3403</v>
      </c>
      <c r="Q623" s="7" t="s">
        <v>3404</v>
      </c>
      <c r="R623" s="7" t="s">
        <v>33</v>
      </c>
      <c r="S623" s="7" t="s">
        <v>34</v>
      </c>
      <c r="T623" s="7" t="s">
        <v>35</v>
      </c>
      <c r="U623" s="7" t="s">
        <v>3405</v>
      </c>
      <c r="V623" s="7" t="s">
        <v>37</v>
      </c>
      <c r="W623" s="7" t="s">
        <v>3406</v>
      </c>
      <c r="X623" s="7" t="str">
        <f ca="1">DATEDIF(Q623,NOW( ),"y") &amp; " thn, " &amp; DATEDIF(Q623,NOW( ),"ym") &amp; " bln "</f>
        <v xml:space="preserve">57 thn, 3 bln </v>
      </c>
      <c r="Y623" s="7" t="str">
        <f>DATEDIF(Q623,($Y$2),"y") &amp; " thn"</f>
        <v>56 thn</v>
      </c>
      <c r="Z623" s="13">
        <v>60</v>
      </c>
      <c r="AA623" s="14">
        <f>DATE(YEAR(Q623)+Z623,MONTH(Q623)+1,1)</f>
        <v>45047</v>
      </c>
      <c r="AB623" s="10" t="s">
        <v>3407</v>
      </c>
      <c r="AJ623" s="4" t="s">
        <v>3400</v>
      </c>
    </row>
    <row r="624" spans="1:36" ht="12.9" hidden="1" customHeight="1" outlineLevel="1" x14ac:dyDescent="0.3">
      <c r="C624" s="10" t="s">
        <v>3408</v>
      </c>
      <c r="D624" s="10" t="s">
        <v>1545</v>
      </c>
      <c r="E624" s="7" t="s">
        <v>3409</v>
      </c>
      <c r="F624" s="10" t="s">
        <v>78</v>
      </c>
      <c r="G624" s="7" t="s">
        <v>79</v>
      </c>
      <c r="H624" s="11">
        <v>40817</v>
      </c>
      <c r="I624" s="10" t="s">
        <v>80</v>
      </c>
      <c r="J624" s="10" t="s">
        <v>106</v>
      </c>
      <c r="K624" s="12" t="s">
        <v>1037</v>
      </c>
      <c r="L624" s="10" t="s">
        <v>28</v>
      </c>
      <c r="M624" s="7" t="s">
        <v>361</v>
      </c>
      <c r="N624" s="10" t="s">
        <v>994</v>
      </c>
      <c r="O624" s="7" t="s">
        <v>168</v>
      </c>
      <c r="P624" s="10" t="s">
        <v>543</v>
      </c>
      <c r="Q624" s="7" t="s">
        <v>3410</v>
      </c>
      <c r="R624" s="7" t="s">
        <v>50</v>
      </c>
      <c r="S624" s="7" t="s">
        <v>34</v>
      </c>
      <c r="T624" s="7" t="s">
        <v>35</v>
      </c>
      <c r="U624" s="7" t="s">
        <v>3411</v>
      </c>
      <c r="V624" s="7" t="s">
        <v>37</v>
      </c>
      <c r="W624" s="7" t="s">
        <v>3412</v>
      </c>
      <c r="X624" s="7" t="str">
        <f ca="1">DATEDIF(Q624,NOW( ),"y") &amp; " thn, " &amp; DATEDIF(Q624,NOW( ),"ym") &amp; " bln "</f>
        <v xml:space="preserve">51 thn, 3 bln </v>
      </c>
      <c r="Y624" s="7" t="str">
        <f>DATEDIF(Q624,($Y$2),"y") &amp; " thn"</f>
        <v>50 thn</v>
      </c>
      <c r="Z624" s="13">
        <v>60</v>
      </c>
      <c r="AA624" s="14">
        <f>DATE(YEAR(Q624)+Z624,MONTH(Q624)+1,1)</f>
        <v>47239</v>
      </c>
      <c r="AB624" s="10" t="s">
        <v>3413</v>
      </c>
      <c r="AC624" s="7" t="s">
        <v>3414</v>
      </c>
      <c r="AJ624" s="4" t="s">
        <v>3400</v>
      </c>
    </row>
    <row r="625" spans="1:36" ht="12.9" hidden="1" customHeight="1" outlineLevel="1" x14ac:dyDescent="0.3">
      <c r="C625" s="10" t="s">
        <v>3415</v>
      </c>
      <c r="D625" s="10" t="s">
        <v>41</v>
      </c>
      <c r="E625" s="7" t="s">
        <v>3416</v>
      </c>
      <c r="F625" s="10" t="s">
        <v>23</v>
      </c>
      <c r="G625" s="7" t="s">
        <v>24</v>
      </c>
      <c r="H625" s="48">
        <v>42095</v>
      </c>
      <c r="I625" s="10" t="s">
        <v>25</v>
      </c>
      <c r="J625" s="10" t="s">
        <v>547</v>
      </c>
      <c r="K625" s="7" t="s">
        <v>147</v>
      </c>
      <c r="L625" s="10" t="s">
        <v>28</v>
      </c>
      <c r="M625" s="7" t="s">
        <v>29</v>
      </c>
      <c r="N625" s="10" t="s">
        <v>2402</v>
      </c>
      <c r="O625" s="7" t="s">
        <v>168</v>
      </c>
      <c r="P625" s="10" t="s">
        <v>98</v>
      </c>
      <c r="Q625" s="7" t="s">
        <v>3417</v>
      </c>
      <c r="R625" s="7" t="s">
        <v>50</v>
      </c>
      <c r="S625" s="7" t="s">
        <v>34</v>
      </c>
      <c r="T625" s="7" t="s">
        <v>35</v>
      </c>
      <c r="U625" s="7" t="s">
        <v>3418</v>
      </c>
      <c r="V625" s="7" t="s">
        <v>37</v>
      </c>
      <c r="W625" s="7" t="s">
        <v>3419</v>
      </c>
      <c r="X625" s="7" t="str">
        <f ca="1">DATEDIF(Q625,NOW( ),"y") &amp; " thn, " &amp; DATEDIF(Q625,NOW( ),"ym") &amp; " bln "</f>
        <v xml:space="preserve">55 thn, 1 bln </v>
      </c>
      <c r="Y625" s="7" t="str">
        <f>DATEDIF(Q625,($Y$2),"y") &amp; " thn"</f>
        <v>54 thn</v>
      </c>
      <c r="Z625" s="13">
        <v>60</v>
      </c>
      <c r="AA625" s="14">
        <f>DATE(YEAR(Q625)+Z625,MONTH(Q625)+1,1)</f>
        <v>45809</v>
      </c>
      <c r="AB625" s="10" t="s">
        <v>3420</v>
      </c>
      <c r="AJ625" s="4" t="s">
        <v>3400</v>
      </c>
    </row>
    <row r="626" spans="1:36" ht="12.9" hidden="1" customHeight="1" outlineLevel="1" x14ac:dyDescent="0.3">
      <c r="C626" s="10" t="s">
        <v>3421</v>
      </c>
      <c r="D626" s="6" t="s">
        <v>3336</v>
      </c>
      <c r="E626" s="7" t="s">
        <v>3422</v>
      </c>
      <c r="F626" s="10" t="s">
        <v>514</v>
      </c>
      <c r="G626" s="7" t="s">
        <v>333</v>
      </c>
      <c r="H626" s="14">
        <v>42095</v>
      </c>
      <c r="I626" s="10" t="s">
        <v>334</v>
      </c>
      <c r="J626" s="10" t="s">
        <v>547</v>
      </c>
      <c r="K626" s="8">
        <v>42826</v>
      </c>
      <c r="L626" s="10" t="s">
        <v>28</v>
      </c>
      <c r="M626" s="7" t="s">
        <v>29</v>
      </c>
      <c r="N626" s="10" t="s">
        <v>3326</v>
      </c>
      <c r="O626" s="7">
        <v>2009</v>
      </c>
      <c r="P626" s="10" t="s">
        <v>3423</v>
      </c>
      <c r="Q626" s="7" t="s">
        <v>3424</v>
      </c>
      <c r="R626" s="7" t="s">
        <v>50</v>
      </c>
      <c r="S626" s="7" t="s">
        <v>803</v>
      </c>
      <c r="T626" s="7" t="s">
        <v>311</v>
      </c>
      <c r="U626" s="7" t="s">
        <v>3425</v>
      </c>
      <c r="V626" s="7" t="s">
        <v>37</v>
      </c>
      <c r="X626" s="7" t="str">
        <f ca="1">DATEDIF(Q626,NOW( ),"y") &amp; " thn, " &amp; DATEDIF(Q626,NOW( ),"ym") &amp; " bln "</f>
        <v xml:space="preserve">38 thn, 10 bln </v>
      </c>
      <c r="Y626" s="7" t="str">
        <f>DATEDIF(Q626,($Y$2),"y") &amp; " thn"</f>
        <v>38 thn</v>
      </c>
      <c r="Z626" s="13">
        <v>60</v>
      </c>
      <c r="AA626" s="14">
        <f>DATE(YEAR(Q626)+Z626,MONTH(Q626)+1,1)</f>
        <v>51775</v>
      </c>
      <c r="AB626" s="10" t="s">
        <v>3426</v>
      </c>
      <c r="AC626" s="7" t="s">
        <v>3427</v>
      </c>
      <c r="AJ626" s="4" t="s">
        <v>3400</v>
      </c>
    </row>
    <row r="627" spans="1:36" ht="12.9" hidden="1" customHeight="1" outlineLevel="1" x14ac:dyDescent="0.3">
      <c r="B627" s="6"/>
      <c r="C627" s="6" t="s">
        <v>3428</v>
      </c>
      <c r="D627" s="6" t="s">
        <v>145</v>
      </c>
      <c r="E627" s="7" t="s">
        <v>3429</v>
      </c>
      <c r="F627" s="6" t="s">
        <v>332</v>
      </c>
      <c r="G627" s="7" t="s">
        <v>333</v>
      </c>
      <c r="H627" s="15">
        <v>43556</v>
      </c>
      <c r="I627" s="6" t="s">
        <v>334</v>
      </c>
      <c r="J627" s="6" t="s">
        <v>269</v>
      </c>
      <c r="K627" s="7" t="s">
        <v>336</v>
      </c>
      <c r="L627" s="6" t="s">
        <v>28</v>
      </c>
      <c r="M627" s="7" t="s">
        <v>29</v>
      </c>
      <c r="N627" s="6" t="s">
        <v>346</v>
      </c>
      <c r="O627" s="7" t="s">
        <v>108</v>
      </c>
      <c r="P627" s="6" t="s">
        <v>98</v>
      </c>
      <c r="Q627" s="6" t="s">
        <v>3430</v>
      </c>
      <c r="R627" s="7" t="s">
        <v>50</v>
      </c>
      <c r="S627" s="7" t="s">
        <v>34</v>
      </c>
      <c r="T627" s="7" t="s">
        <v>311</v>
      </c>
      <c r="V627" s="7" t="s">
        <v>37</v>
      </c>
      <c r="X627" s="7" t="str">
        <f ca="1">DATEDIF(Q627,NOW( ),"y") &amp; " thn, " &amp; DATEDIF(Q627,NOW( ),"ym") &amp; " bln "</f>
        <v xml:space="preserve">39 thn, 1 bln </v>
      </c>
      <c r="Y627" s="7" t="str">
        <f>DATEDIF(Q627,($Y$2),"y") &amp; " thn"</f>
        <v>38 thn</v>
      </c>
      <c r="Z627" s="13">
        <v>60</v>
      </c>
      <c r="AA627" s="14">
        <f>DATE(YEAR(Q627)+Z627,MONTH(Q627)+1,1)</f>
        <v>51683</v>
      </c>
      <c r="AB627" s="6" t="s">
        <v>3431</v>
      </c>
      <c r="AC627" s="6"/>
      <c r="AJ627" s="4" t="s">
        <v>3400</v>
      </c>
    </row>
    <row r="628" spans="1:36" ht="12.9" customHeight="1" collapsed="1" x14ac:dyDescent="0.25">
      <c r="A628" s="4" t="s">
        <v>3432</v>
      </c>
      <c r="M628" s="7"/>
    </row>
    <row r="629" spans="1:36" ht="12.9" hidden="1" customHeight="1" outlineLevel="1" x14ac:dyDescent="0.3">
      <c r="C629" s="10" t="s">
        <v>3433</v>
      </c>
      <c r="D629" s="10" t="s">
        <v>3336</v>
      </c>
      <c r="E629" s="7" t="s">
        <v>3434</v>
      </c>
      <c r="F629" s="10" t="s">
        <v>92</v>
      </c>
      <c r="G629" s="7" t="s">
        <v>93</v>
      </c>
      <c r="H629" s="8">
        <v>42095</v>
      </c>
      <c r="I629" s="10" t="s">
        <v>25</v>
      </c>
      <c r="J629" s="10" t="s">
        <v>95</v>
      </c>
      <c r="K629" s="8">
        <v>42104</v>
      </c>
      <c r="L629" s="10" t="s">
        <v>28</v>
      </c>
      <c r="M629" s="7" t="s">
        <v>29</v>
      </c>
      <c r="N629" s="10" t="s">
        <v>30</v>
      </c>
      <c r="O629" s="7">
        <v>2011</v>
      </c>
      <c r="P629" s="10" t="s">
        <v>2486</v>
      </c>
      <c r="Q629" s="7" t="s">
        <v>3435</v>
      </c>
      <c r="R629" s="7" t="s">
        <v>33</v>
      </c>
      <c r="S629" s="7" t="s">
        <v>34</v>
      </c>
      <c r="T629" s="7" t="s">
        <v>35</v>
      </c>
      <c r="U629" s="7" t="s">
        <v>3436</v>
      </c>
      <c r="V629" s="7" t="s">
        <v>37</v>
      </c>
      <c r="W629" s="7" t="s">
        <v>3437</v>
      </c>
      <c r="X629" s="7" t="str">
        <f t="shared" ref="X629:X636" ca="1" si="125">DATEDIF(Q629,NOW( ),"y") &amp; " thn, " &amp; DATEDIF(Q629,NOW( ),"ym") &amp; " bln "</f>
        <v xml:space="preserve">57 thn, 5 bln </v>
      </c>
      <c r="Y629" s="7" t="str">
        <f t="shared" ref="Y629:Y636" si="126">DATEDIF(Q629,($Y$2),"y") &amp; " thn"</f>
        <v>56 thn</v>
      </c>
      <c r="Z629" s="13">
        <v>60</v>
      </c>
      <c r="AA629" s="14">
        <f t="shared" ref="AA629:AA636" si="127">DATE(YEAR(Q629)+Z629,MONTH(Q629)+1,1)</f>
        <v>44986</v>
      </c>
      <c r="AB629" s="10" t="s">
        <v>3438</v>
      </c>
      <c r="AC629" s="7" t="s">
        <v>3439</v>
      </c>
      <c r="AJ629" s="4" t="s">
        <v>3432</v>
      </c>
    </row>
    <row r="630" spans="1:36" ht="12.9" hidden="1" customHeight="1" outlineLevel="1" x14ac:dyDescent="0.3">
      <c r="C630" s="10" t="s">
        <v>3440</v>
      </c>
      <c r="D630" s="10" t="s">
        <v>21</v>
      </c>
      <c r="E630" s="7" t="s">
        <v>3441</v>
      </c>
      <c r="F630" s="10" t="s">
        <v>92</v>
      </c>
      <c r="G630" s="7" t="s">
        <v>93</v>
      </c>
      <c r="H630" s="15">
        <v>43374</v>
      </c>
      <c r="I630" s="10" t="s">
        <v>94</v>
      </c>
      <c r="J630" s="10" t="s">
        <v>547</v>
      </c>
      <c r="K630" s="7" t="s">
        <v>82</v>
      </c>
      <c r="L630" s="10" t="s">
        <v>28</v>
      </c>
      <c r="M630" s="7" t="s">
        <v>29</v>
      </c>
      <c r="N630" s="10" t="s">
        <v>3265</v>
      </c>
      <c r="P630" s="10" t="s">
        <v>2564</v>
      </c>
      <c r="Q630" s="7" t="s">
        <v>3442</v>
      </c>
      <c r="R630" s="7" t="s">
        <v>50</v>
      </c>
      <c r="S630" s="7" t="s">
        <v>34</v>
      </c>
      <c r="T630" s="7" t="s">
        <v>35</v>
      </c>
      <c r="U630" s="7" t="s">
        <v>3443</v>
      </c>
      <c r="V630" s="7" t="s">
        <v>37</v>
      </c>
      <c r="W630" s="7" t="s">
        <v>3444</v>
      </c>
      <c r="X630" s="7" t="str">
        <f t="shared" ca="1" si="125"/>
        <v xml:space="preserve">57 thn, 3 bln </v>
      </c>
      <c r="Y630" s="7" t="str">
        <f t="shared" si="126"/>
        <v>56 thn</v>
      </c>
      <c r="Z630" s="13">
        <v>60</v>
      </c>
      <c r="AA630" s="14">
        <f t="shared" si="127"/>
        <v>45047</v>
      </c>
      <c r="AB630" s="10" t="s">
        <v>3445</v>
      </c>
      <c r="AJ630" s="4" t="s">
        <v>3432</v>
      </c>
    </row>
    <row r="631" spans="1:36" ht="12.9" hidden="1" customHeight="1" outlineLevel="1" x14ac:dyDescent="0.3">
      <c r="C631" s="10" t="s">
        <v>3446</v>
      </c>
      <c r="D631" s="10" t="s">
        <v>3447</v>
      </c>
      <c r="E631" s="7" t="s">
        <v>3448</v>
      </c>
      <c r="F631" s="10" t="s">
        <v>92</v>
      </c>
      <c r="G631" s="7" t="s">
        <v>93</v>
      </c>
      <c r="H631" s="15">
        <v>42826</v>
      </c>
      <c r="I631" s="10" t="s">
        <v>94</v>
      </c>
      <c r="J631" s="10" t="s">
        <v>547</v>
      </c>
      <c r="K631" s="7" t="s">
        <v>129</v>
      </c>
      <c r="L631" s="10" t="s">
        <v>28</v>
      </c>
      <c r="M631" s="7" t="s">
        <v>29</v>
      </c>
      <c r="N631" s="10" t="s">
        <v>30</v>
      </c>
      <c r="O631" s="7">
        <v>2013</v>
      </c>
      <c r="P631" s="10" t="s">
        <v>280</v>
      </c>
      <c r="Q631" s="7" t="s">
        <v>3449</v>
      </c>
      <c r="R631" s="7" t="s">
        <v>50</v>
      </c>
      <c r="S631" s="7" t="s">
        <v>34</v>
      </c>
      <c r="T631" s="7" t="s">
        <v>35</v>
      </c>
      <c r="U631" s="7" t="s">
        <v>3450</v>
      </c>
      <c r="V631" s="7" t="s">
        <v>37</v>
      </c>
      <c r="W631" s="7" t="s">
        <v>3451</v>
      </c>
      <c r="X631" s="7" t="str">
        <f t="shared" ca="1" si="125"/>
        <v xml:space="preserve">56 thn, 4 bln </v>
      </c>
      <c r="Y631" s="7" t="str">
        <f t="shared" si="126"/>
        <v>55 thn</v>
      </c>
      <c r="Z631" s="13">
        <v>60</v>
      </c>
      <c r="AA631" s="14">
        <f t="shared" si="127"/>
        <v>45383</v>
      </c>
      <c r="AB631" s="10" t="s">
        <v>3452</v>
      </c>
      <c r="AJ631" s="4" t="s">
        <v>3432</v>
      </c>
    </row>
    <row r="632" spans="1:36" ht="12.9" hidden="1" customHeight="1" outlineLevel="1" x14ac:dyDescent="0.3">
      <c r="C632" s="10" t="s">
        <v>3453</v>
      </c>
      <c r="D632" s="10" t="s">
        <v>41</v>
      </c>
      <c r="E632" s="7" t="s">
        <v>3454</v>
      </c>
      <c r="F632" s="10" t="s">
        <v>92</v>
      </c>
      <c r="G632" s="7" t="s">
        <v>93</v>
      </c>
      <c r="H632" s="14">
        <v>43191</v>
      </c>
      <c r="I632" s="10" t="s">
        <v>94</v>
      </c>
      <c r="J632" s="10" t="s">
        <v>106</v>
      </c>
      <c r="K632" s="7" t="s">
        <v>129</v>
      </c>
      <c r="L632" s="10" t="s">
        <v>28</v>
      </c>
      <c r="M632" s="7" t="s">
        <v>29</v>
      </c>
      <c r="N632" s="10" t="s">
        <v>3455</v>
      </c>
      <c r="O632" s="7">
        <v>2013</v>
      </c>
      <c r="P632" s="10" t="s">
        <v>3456</v>
      </c>
      <c r="Q632" s="7" t="s">
        <v>3457</v>
      </c>
      <c r="R632" s="7" t="s">
        <v>50</v>
      </c>
      <c r="S632" s="7" t="s">
        <v>34</v>
      </c>
      <c r="T632" s="7" t="s">
        <v>35</v>
      </c>
      <c r="U632" s="7" t="s">
        <v>3458</v>
      </c>
      <c r="V632" s="7" t="s">
        <v>37</v>
      </c>
      <c r="W632" s="7" t="s">
        <v>3459</v>
      </c>
      <c r="X632" s="7" t="str">
        <f t="shared" ca="1" si="125"/>
        <v xml:space="preserve">49 thn, 11 bln </v>
      </c>
      <c r="Y632" s="7" t="str">
        <f t="shared" si="126"/>
        <v>49 thn</v>
      </c>
      <c r="Z632" s="13">
        <v>60</v>
      </c>
      <c r="AA632" s="14">
        <f t="shared" si="127"/>
        <v>47727</v>
      </c>
      <c r="AB632" s="10" t="s">
        <v>3460</v>
      </c>
      <c r="AJ632" s="4" t="s">
        <v>3432</v>
      </c>
    </row>
    <row r="633" spans="1:36" ht="12.9" hidden="1" customHeight="1" outlineLevel="1" x14ac:dyDescent="0.3">
      <c r="C633" s="10" t="s">
        <v>3461</v>
      </c>
      <c r="D633" s="10" t="s">
        <v>3447</v>
      </c>
      <c r="E633" s="7" t="s">
        <v>3462</v>
      </c>
      <c r="F633" s="10" t="s">
        <v>23</v>
      </c>
      <c r="G633" s="7" t="s">
        <v>24</v>
      </c>
      <c r="H633" s="15">
        <v>43191</v>
      </c>
      <c r="I633" s="10" t="s">
        <v>25</v>
      </c>
      <c r="J633" s="10" t="s">
        <v>547</v>
      </c>
      <c r="K633" s="7" t="s">
        <v>56</v>
      </c>
      <c r="L633" s="10" t="s">
        <v>28</v>
      </c>
      <c r="M633" s="7" t="s">
        <v>29</v>
      </c>
      <c r="N633" s="10" t="s">
        <v>3265</v>
      </c>
      <c r="O633" s="7">
        <v>2010</v>
      </c>
      <c r="P633" s="10" t="s">
        <v>280</v>
      </c>
      <c r="Q633" s="7" t="s">
        <v>3463</v>
      </c>
      <c r="R633" s="7" t="s">
        <v>50</v>
      </c>
      <c r="S633" s="7" t="s">
        <v>34</v>
      </c>
      <c r="T633" s="7" t="s">
        <v>35</v>
      </c>
      <c r="U633" s="7" t="s">
        <v>3464</v>
      </c>
      <c r="V633" s="7" t="s">
        <v>37</v>
      </c>
      <c r="W633" s="7" t="s">
        <v>3465</v>
      </c>
      <c r="X633" s="7" t="str">
        <f t="shared" ca="1" si="125"/>
        <v xml:space="preserve">49 thn, 11 bln </v>
      </c>
      <c r="Y633" s="7" t="str">
        <f t="shared" si="126"/>
        <v>49 thn</v>
      </c>
      <c r="Z633" s="13">
        <v>60</v>
      </c>
      <c r="AA633" s="14">
        <f t="shared" si="127"/>
        <v>47727</v>
      </c>
      <c r="AB633" s="10" t="s">
        <v>3466</v>
      </c>
      <c r="AJ633" s="4" t="s">
        <v>3432</v>
      </c>
    </row>
    <row r="634" spans="1:36" ht="12.9" hidden="1" customHeight="1" outlineLevel="1" x14ac:dyDescent="0.3">
      <c r="C634" s="10" t="s">
        <v>3467</v>
      </c>
      <c r="D634" s="10" t="s">
        <v>3336</v>
      </c>
      <c r="E634" s="7" t="s">
        <v>3468</v>
      </c>
      <c r="F634" s="10" t="s">
        <v>276</v>
      </c>
      <c r="G634" s="7" t="s">
        <v>43</v>
      </c>
      <c r="H634" s="15">
        <v>43739</v>
      </c>
      <c r="I634" s="10" t="s">
        <v>277</v>
      </c>
      <c r="J634" s="10" t="s">
        <v>547</v>
      </c>
      <c r="K634" s="7" t="s">
        <v>129</v>
      </c>
      <c r="L634" s="10" t="s">
        <v>28</v>
      </c>
      <c r="M634" s="7" t="s">
        <v>29</v>
      </c>
      <c r="N634" s="10" t="s">
        <v>30</v>
      </c>
      <c r="O634" s="7">
        <v>2009</v>
      </c>
      <c r="P634" s="10" t="s">
        <v>3469</v>
      </c>
      <c r="Q634" s="7" t="s">
        <v>3470</v>
      </c>
      <c r="R634" s="7" t="s">
        <v>50</v>
      </c>
      <c r="S634" s="7" t="s">
        <v>34</v>
      </c>
      <c r="T634" s="7" t="s">
        <v>35</v>
      </c>
      <c r="U634" s="7" t="s">
        <v>3471</v>
      </c>
      <c r="V634" s="7" t="s">
        <v>37</v>
      </c>
      <c r="W634" s="7" t="s">
        <v>3472</v>
      </c>
      <c r="X634" s="7" t="str">
        <f t="shared" ca="1" si="125"/>
        <v xml:space="preserve">36 thn, 0 bln </v>
      </c>
      <c r="Y634" s="7" t="str">
        <f t="shared" si="126"/>
        <v>35 thn</v>
      </c>
      <c r="Z634" s="13">
        <v>60</v>
      </c>
      <c r="AA634" s="14">
        <f t="shared" si="127"/>
        <v>52810</v>
      </c>
      <c r="AB634" s="10" t="s">
        <v>3473</v>
      </c>
      <c r="AJ634" s="4" t="s">
        <v>3432</v>
      </c>
    </row>
    <row r="635" spans="1:36" ht="12.9" hidden="1" customHeight="1" outlineLevel="1" x14ac:dyDescent="0.3">
      <c r="C635" s="10" t="s">
        <v>3474</v>
      </c>
      <c r="D635" s="10" t="s">
        <v>21</v>
      </c>
      <c r="E635" s="7" t="s">
        <v>3475</v>
      </c>
      <c r="F635" s="10" t="s">
        <v>514</v>
      </c>
      <c r="G635" s="7" t="s">
        <v>333</v>
      </c>
      <c r="H635" s="11">
        <v>42461</v>
      </c>
      <c r="I635" s="10" t="s">
        <v>334</v>
      </c>
      <c r="J635" s="10" t="s">
        <v>547</v>
      </c>
      <c r="K635" s="7" t="s">
        <v>522</v>
      </c>
      <c r="L635" s="10" t="s">
        <v>28</v>
      </c>
      <c r="M635" s="7" t="s">
        <v>29</v>
      </c>
      <c r="N635" s="10" t="s">
        <v>30</v>
      </c>
      <c r="O635" s="7">
        <v>2011</v>
      </c>
      <c r="P635" s="10" t="s">
        <v>280</v>
      </c>
      <c r="Q635" s="7" t="s">
        <v>3476</v>
      </c>
      <c r="R635" s="7" t="s">
        <v>50</v>
      </c>
      <c r="V635" s="7" t="s">
        <v>37</v>
      </c>
      <c r="X635" s="7" t="str">
        <f t="shared" ca="1" si="125"/>
        <v xml:space="preserve">33 thn, 0 bln </v>
      </c>
      <c r="Y635" s="7" t="str">
        <f t="shared" si="126"/>
        <v>32 thn</v>
      </c>
      <c r="Z635" s="13">
        <v>60</v>
      </c>
      <c r="AA635" s="14">
        <f t="shared" si="127"/>
        <v>53905</v>
      </c>
      <c r="AJ635" s="4" t="s">
        <v>3432</v>
      </c>
    </row>
    <row r="636" spans="1:36" ht="12.9" hidden="1" customHeight="1" outlineLevel="1" x14ac:dyDescent="0.3">
      <c r="B636" s="6"/>
      <c r="C636" s="6" t="s">
        <v>3477</v>
      </c>
      <c r="D636" s="6" t="s">
        <v>21</v>
      </c>
      <c r="E636" s="7" t="s">
        <v>3478</v>
      </c>
      <c r="F636" s="6" t="s">
        <v>332</v>
      </c>
      <c r="G636" s="19" t="s">
        <v>333</v>
      </c>
      <c r="H636" s="20">
        <v>43556</v>
      </c>
      <c r="I636" s="6" t="s">
        <v>334</v>
      </c>
      <c r="J636" s="6" t="s">
        <v>547</v>
      </c>
      <c r="K636" s="7" t="s">
        <v>336</v>
      </c>
      <c r="L636" s="6" t="s">
        <v>28</v>
      </c>
      <c r="M636" s="7" t="s">
        <v>29</v>
      </c>
      <c r="N636" s="6" t="s">
        <v>1370</v>
      </c>
      <c r="O636" s="7" t="s">
        <v>1010</v>
      </c>
      <c r="P636" s="6" t="s">
        <v>98</v>
      </c>
      <c r="Q636" s="6" t="s">
        <v>3479</v>
      </c>
      <c r="R636" s="7" t="s">
        <v>50</v>
      </c>
      <c r="S636" s="7" t="s">
        <v>34</v>
      </c>
      <c r="T636" s="7" t="s">
        <v>35</v>
      </c>
      <c r="V636" s="7" t="s">
        <v>37</v>
      </c>
      <c r="X636" s="7" t="str">
        <f t="shared" ca="1" si="125"/>
        <v xml:space="preserve">43 thn, 7 bln </v>
      </c>
      <c r="Y636" s="7" t="str">
        <f t="shared" si="126"/>
        <v>42 thn</v>
      </c>
      <c r="Z636" s="13">
        <v>60</v>
      </c>
      <c r="AA636" s="14">
        <f t="shared" si="127"/>
        <v>50041</v>
      </c>
      <c r="AB636" s="6" t="s">
        <v>3480</v>
      </c>
      <c r="AC636" s="6" t="s">
        <v>3481</v>
      </c>
      <c r="AJ636" s="4" t="s">
        <v>3432</v>
      </c>
    </row>
    <row r="637" spans="1:36" ht="12.9" customHeight="1" collapsed="1" x14ac:dyDescent="0.25">
      <c r="A637" s="4" t="s">
        <v>3482</v>
      </c>
      <c r="M637" s="7"/>
    </row>
    <row r="638" spans="1:36" ht="12.9" hidden="1" customHeight="1" outlineLevel="1" x14ac:dyDescent="0.3">
      <c r="C638" s="10" t="s">
        <v>3483</v>
      </c>
      <c r="D638" s="10" t="s">
        <v>3484</v>
      </c>
      <c r="E638" s="7" t="s">
        <v>3485</v>
      </c>
      <c r="F638" s="10" t="s">
        <v>92</v>
      </c>
      <c r="G638" s="7" t="s">
        <v>93</v>
      </c>
      <c r="H638" s="15">
        <v>42644</v>
      </c>
      <c r="I638" s="10" t="s">
        <v>94</v>
      </c>
      <c r="J638" s="10" t="s">
        <v>95</v>
      </c>
      <c r="K638" s="12" t="s">
        <v>27</v>
      </c>
      <c r="L638" s="10" t="s">
        <v>28</v>
      </c>
      <c r="M638" s="7" t="s">
        <v>29</v>
      </c>
      <c r="N638" s="10" t="s">
        <v>3486</v>
      </c>
      <c r="O638" s="7">
        <v>2011</v>
      </c>
      <c r="P638" s="10" t="s">
        <v>3487</v>
      </c>
      <c r="Q638" s="7" t="s">
        <v>3488</v>
      </c>
      <c r="R638" s="7" t="s">
        <v>33</v>
      </c>
      <c r="S638" s="7" t="s">
        <v>34</v>
      </c>
      <c r="T638" s="7" t="s">
        <v>35</v>
      </c>
      <c r="U638" s="7" t="s">
        <v>3489</v>
      </c>
      <c r="V638" s="7" t="s">
        <v>37</v>
      </c>
      <c r="W638" s="7" t="s">
        <v>3490</v>
      </c>
      <c r="X638" s="7" t="str">
        <f t="shared" ref="X638:X643" ca="1" si="128">DATEDIF(Q638,NOW( ),"y") &amp; " thn, " &amp; DATEDIF(Q638,NOW( ),"ym") &amp; " bln "</f>
        <v xml:space="preserve">58 thn, 9 bln </v>
      </c>
      <c r="Y638" s="7" t="str">
        <f t="shared" ref="Y638:Y643" si="129">DATEDIF(Q638,($Y$2),"y") &amp; " thn"</f>
        <v>58 thn</v>
      </c>
      <c r="Z638" s="13">
        <v>60</v>
      </c>
      <c r="AA638" s="14">
        <f t="shared" ref="AA638:AA643" si="130">DATE(YEAR(Q638)+Z638,MONTH(Q638)+1,1)</f>
        <v>44501</v>
      </c>
      <c r="AB638" s="10" t="s">
        <v>3491</v>
      </c>
      <c r="AJ638" s="4" t="s">
        <v>3482</v>
      </c>
    </row>
    <row r="639" spans="1:36" ht="12.9" hidden="1" customHeight="1" outlineLevel="1" x14ac:dyDescent="0.3">
      <c r="C639" s="10" t="s">
        <v>3492</v>
      </c>
      <c r="D639" s="10" t="s">
        <v>3484</v>
      </c>
      <c r="E639" s="7" t="s">
        <v>3493</v>
      </c>
      <c r="F639" s="10" t="s">
        <v>23</v>
      </c>
      <c r="G639" s="7" t="s">
        <v>24</v>
      </c>
      <c r="H639" s="15">
        <v>38991</v>
      </c>
      <c r="I639" s="10" t="s">
        <v>25</v>
      </c>
      <c r="J639" s="10" t="s">
        <v>547</v>
      </c>
      <c r="K639" s="7" t="s">
        <v>56</v>
      </c>
      <c r="L639" s="10" t="s">
        <v>28</v>
      </c>
      <c r="M639" s="7" t="s">
        <v>29</v>
      </c>
      <c r="N639" s="10" t="s">
        <v>30</v>
      </c>
      <c r="O639" s="7">
        <v>2013</v>
      </c>
      <c r="P639" s="10" t="s">
        <v>855</v>
      </c>
      <c r="Q639" s="7" t="s">
        <v>3494</v>
      </c>
      <c r="R639" s="7" t="s">
        <v>50</v>
      </c>
      <c r="S639" s="7" t="s">
        <v>34</v>
      </c>
      <c r="T639" s="7" t="s">
        <v>35</v>
      </c>
      <c r="U639" s="7" t="s">
        <v>3495</v>
      </c>
      <c r="V639" s="7" t="s">
        <v>37</v>
      </c>
      <c r="W639" s="7" t="s">
        <v>3496</v>
      </c>
      <c r="X639" s="7" t="str">
        <f t="shared" ca="1" si="128"/>
        <v xml:space="preserve">53 thn, 8 bln </v>
      </c>
      <c r="Y639" s="7" t="str">
        <f t="shared" si="129"/>
        <v>52 thn</v>
      </c>
      <c r="Z639" s="13">
        <v>60</v>
      </c>
      <c r="AA639" s="14">
        <f t="shared" si="130"/>
        <v>46357</v>
      </c>
      <c r="AB639" s="10" t="s">
        <v>3497</v>
      </c>
      <c r="AJ639" s="4" t="s">
        <v>3482</v>
      </c>
    </row>
    <row r="640" spans="1:36" ht="12.9" hidden="1" customHeight="1" outlineLevel="1" x14ac:dyDescent="0.3">
      <c r="C640" s="10" t="s">
        <v>3498</v>
      </c>
      <c r="D640" s="10" t="s">
        <v>41</v>
      </c>
      <c r="E640" s="7" t="s">
        <v>3499</v>
      </c>
      <c r="F640" s="10" t="s">
        <v>92</v>
      </c>
      <c r="G640" s="7" t="s">
        <v>93</v>
      </c>
      <c r="H640" s="15">
        <v>42826</v>
      </c>
      <c r="I640" s="10" t="s">
        <v>94</v>
      </c>
      <c r="J640" s="10" t="s">
        <v>106</v>
      </c>
      <c r="K640" s="7" t="s">
        <v>129</v>
      </c>
      <c r="L640" s="10" t="s">
        <v>28</v>
      </c>
      <c r="M640" s="7" t="s">
        <v>29</v>
      </c>
      <c r="N640" s="10" t="s">
        <v>3500</v>
      </c>
      <c r="O640" s="7">
        <v>2011</v>
      </c>
      <c r="P640" s="10" t="s">
        <v>280</v>
      </c>
      <c r="Q640" s="7" t="s">
        <v>3501</v>
      </c>
      <c r="R640" s="7" t="s">
        <v>50</v>
      </c>
      <c r="S640" s="7" t="s">
        <v>34</v>
      </c>
      <c r="T640" s="7" t="s">
        <v>35</v>
      </c>
      <c r="U640" s="7" t="s">
        <v>3502</v>
      </c>
      <c r="V640" s="7" t="s">
        <v>37</v>
      </c>
      <c r="W640" s="7" t="s">
        <v>3503</v>
      </c>
      <c r="X640" s="7" t="str">
        <f t="shared" ca="1" si="128"/>
        <v xml:space="preserve">52 thn, 10 bln </v>
      </c>
      <c r="Y640" s="7" t="str">
        <f t="shared" si="129"/>
        <v>52 thn</v>
      </c>
      <c r="Z640" s="13">
        <v>60</v>
      </c>
      <c r="AA640" s="14">
        <f t="shared" si="130"/>
        <v>46661</v>
      </c>
      <c r="AB640" s="10" t="s">
        <v>3504</v>
      </c>
      <c r="AJ640" s="4" t="s">
        <v>3482</v>
      </c>
    </row>
    <row r="641" spans="1:36" ht="12.9" hidden="1" customHeight="1" outlineLevel="1" x14ac:dyDescent="0.3">
      <c r="C641" s="10" t="s">
        <v>3505</v>
      </c>
      <c r="D641" s="10" t="s">
        <v>3484</v>
      </c>
      <c r="E641" s="7" t="s">
        <v>3506</v>
      </c>
      <c r="F641" s="10" t="s">
        <v>92</v>
      </c>
      <c r="G641" s="7" t="s">
        <v>93</v>
      </c>
      <c r="H641" s="8">
        <v>42644</v>
      </c>
      <c r="I641" s="10" t="s">
        <v>94</v>
      </c>
      <c r="J641" s="10" t="s">
        <v>547</v>
      </c>
      <c r="K641" s="7" t="s">
        <v>129</v>
      </c>
      <c r="L641" s="10" t="s">
        <v>28</v>
      </c>
      <c r="M641" s="7" t="s">
        <v>29</v>
      </c>
      <c r="N641" s="10" t="s">
        <v>30</v>
      </c>
      <c r="O641" s="7">
        <v>2014</v>
      </c>
      <c r="P641" s="10" t="s">
        <v>280</v>
      </c>
      <c r="Q641" s="7" t="s">
        <v>3507</v>
      </c>
      <c r="R641" s="7" t="s">
        <v>50</v>
      </c>
      <c r="S641" s="7" t="s">
        <v>34</v>
      </c>
      <c r="T641" s="7" t="s">
        <v>35</v>
      </c>
      <c r="U641" s="7" t="s">
        <v>3508</v>
      </c>
      <c r="V641" s="7" t="s">
        <v>37</v>
      </c>
      <c r="W641" s="7" t="s">
        <v>3509</v>
      </c>
      <c r="X641" s="7" t="str">
        <f t="shared" ca="1" si="128"/>
        <v xml:space="preserve">52 thn, 2 bln </v>
      </c>
      <c r="Y641" s="7" t="str">
        <f t="shared" si="129"/>
        <v>51 thn</v>
      </c>
      <c r="Z641" s="13">
        <v>60</v>
      </c>
      <c r="AA641" s="14">
        <f t="shared" si="130"/>
        <v>46905</v>
      </c>
      <c r="AB641" s="10" t="s">
        <v>3510</v>
      </c>
      <c r="AJ641" s="4" t="s">
        <v>3482</v>
      </c>
    </row>
    <row r="642" spans="1:36" ht="12.9" hidden="1" customHeight="1" outlineLevel="1" x14ac:dyDescent="0.3">
      <c r="C642" s="10" t="s">
        <v>3511</v>
      </c>
      <c r="D642" s="10" t="s">
        <v>3484</v>
      </c>
      <c r="E642" s="7" t="s">
        <v>3512</v>
      </c>
      <c r="F642" s="10" t="s">
        <v>92</v>
      </c>
      <c r="G642" s="7" t="s">
        <v>93</v>
      </c>
      <c r="H642" s="8">
        <v>42644</v>
      </c>
      <c r="I642" s="10" t="s">
        <v>94</v>
      </c>
      <c r="J642" s="10" t="s">
        <v>547</v>
      </c>
      <c r="K642" s="7" t="s">
        <v>147</v>
      </c>
      <c r="L642" s="10" t="s">
        <v>28</v>
      </c>
      <c r="M642" s="7" t="s">
        <v>29</v>
      </c>
      <c r="N642" s="10" t="s">
        <v>30</v>
      </c>
      <c r="O642" s="7">
        <v>2014</v>
      </c>
      <c r="P642" s="10" t="s">
        <v>280</v>
      </c>
      <c r="Q642" s="7" t="s">
        <v>3513</v>
      </c>
      <c r="R642" s="7" t="s">
        <v>50</v>
      </c>
      <c r="S642" s="7" t="s">
        <v>34</v>
      </c>
      <c r="T642" s="7" t="s">
        <v>35</v>
      </c>
      <c r="U642" s="7" t="s">
        <v>3514</v>
      </c>
      <c r="V642" s="7" t="s">
        <v>37</v>
      </c>
      <c r="W642" s="7" t="s">
        <v>3515</v>
      </c>
      <c r="X642" s="7" t="str">
        <f t="shared" ca="1" si="128"/>
        <v xml:space="preserve">52 thn, 5 bln </v>
      </c>
      <c r="Y642" s="7" t="str">
        <f t="shared" si="129"/>
        <v>51 thn</v>
      </c>
      <c r="Z642" s="13">
        <v>60</v>
      </c>
      <c r="AA642" s="14">
        <f t="shared" si="130"/>
        <v>46813</v>
      </c>
      <c r="AB642" s="10" t="s">
        <v>3516</v>
      </c>
      <c r="AC642" s="7" t="s">
        <v>3517</v>
      </c>
      <c r="AJ642" s="4" t="s">
        <v>3482</v>
      </c>
    </row>
    <row r="643" spans="1:36" ht="12.9" hidden="1" customHeight="1" outlineLevel="1" x14ac:dyDescent="0.3">
      <c r="B643" s="6"/>
      <c r="C643" s="6" t="s">
        <v>2738</v>
      </c>
      <c r="D643" s="6" t="s">
        <v>145</v>
      </c>
      <c r="E643" s="7" t="s">
        <v>3518</v>
      </c>
      <c r="F643" s="6" t="s">
        <v>332</v>
      </c>
      <c r="G643" s="19" t="s">
        <v>333</v>
      </c>
      <c r="H643" s="20">
        <v>43556</v>
      </c>
      <c r="I643" s="6" t="s">
        <v>334</v>
      </c>
      <c r="J643" s="6" t="s">
        <v>345</v>
      </c>
      <c r="K643" s="7" t="s">
        <v>336</v>
      </c>
      <c r="L643" s="6" t="s">
        <v>28</v>
      </c>
      <c r="M643" s="7" t="s">
        <v>29</v>
      </c>
      <c r="N643" s="6" t="s">
        <v>346</v>
      </c>
      <c r="O643" s="7" t="s">
        <v>108</v>
      </c>
      <c r="P643" s="6" t="s">
        <v>98</v>
      </c>
      <c r="Q643" s="6" t="s">
        <v>3519</v>
      </c>
      <c r="R643" s="7" t="s">
        <v>50</v>
      </c>
      <c r="S643" s="7" t="s">
        <v>34</v>
      </c>
      <c r="T643" s="7" t="s">
        <v>311</v>
      </c>
      <c r="V643" s="7" t="s">
        <v>37</v>
      </c>
      <c r="X643" s="7" t="str">
        <f t="shared" ca="1" si="128"/>
        <v xml:space="preserve">40 thn, 0 bln </v>
      </c>
      <c r="Y643" s="7" t="str">
        <f t="shared" si="129"/>
        <v>39 thn</v>
      </c>
      <c r="Z643" s="13">
        <v>60</v>
      </c>
      <c r="AA643" s="14">
        <f t="shared" si="130"/>
        <v>51349</v>
      </c>
      <c r="AB643" s="6" t="s">
        <v>3520</v>
      </c>
      <c r="AC643" s="6" t="s">
        <v>3521</v>
      </c>
      <c r="AJ643" s="4" t="s">
        <v>3482</v>
      </c>
    </row>
    <row r="644" spans="1:36" ht="12.9" customHeight="1" collapsed="1" x14ac:dyDescent="0.25">
      <c r="A644" s="4" t="s">
        <v>3522</v>
      </c>
      <c r="M644" s="7"/>
    </row>
    <row r="645" spans="1:36" ht="12.9" hidden="1" customHeight="1" outlineLevel="1" x14ac:dyDescent="0.3">
      <c r="C645" s="10" t="s">
        <v>3523</v>
      </c>
      <c r="D645" s="10" t="s">
        <v>41</v>
      </c>
      <c r="E645" s="7" t="s">
        <v>3524</v>
      </c>
      <c r="F645" s="10" t="s">
        <v>23</v>
      </c>
      <c r="G645" s="7" t="s">
        <v>24</v>
      </c>
      <c r="H645" s="15">
        <v>42826</v>
      </c>
      <c r="I645" s="10" t="s">
        <v>25</v>
      </c>
      <c r="J645" s="10" t="s">
        <v>95</v>
      </c>
      <c r="K645" s="8">
        <v>42104</v>
      </c>
      <c r="L645" s="10" t="s">
        <v>28</v>
      </c>
      <c r="M645" s="7" t="s">
        <v>29</v>
      </c>
      <c r="N645" s="10" t="s">
        <v>30</v>
      </c>
      <c r="O645" s="7">
        <v>2010</v>
      </c>
      <c r="P645" s="10" t="s">
        <v>3253</v>
      </c>
      <c r="Q645" s="7" t="s">
        <v>3525</v>
      </c>
      <c r="R645" s="7" t="s">
        <v>50</v>
      </c>
      <c r="S645" s="7" t="s">
        <v>34</v>
      </c>
      <c r="T645" s="7" t="s">
        <v>35</v>
      </c>
      <c r="U645" s="7" t="s">
        <v>3526</v>
      </c>
      <c r="V645" s="7" t="s">
        <v>37</v>
      </c>
      <c r="W645" s="7" t="s">
        <v>3527</v>
      </c>
      <c r="X645" s="7" t="str">
        <f ca="1">DATEDIF(Q645,NOW( ),"y") &amp; " thn, " &amp; DATEDIF(Q645,NOW( ),"ym") &amp; " bln "</f>
        <v xml:space="preserve">52 thn, 6 bln </v>
      </c>
      <c r="Y645" s="7" t="str">
        <f>DATEDIF(Q645,($Y$2),"y") &amp; " thn"</f>
        <v>51 thn</v>
      </c>
      <c r="Z645" s="13">
        <v>60</v>
      </c>
      <c r="AA645" s="14">
        <f>DATE(YEAR(Q645)+Z645,MONTH(Q645)+1,1)</f>
        <v>46784</v>
      </c>
      <c r="AB645" s="10" t="s">
        <v>3528</v>
      </c>
      <c r="AJ645" s="4" t="s">
        <v>3522</v>
      </c>
    </row>
    <row r="646" spans="1:36" ht="12.9" hidden="1" customHeight="1" outlineLevel="1" x14ac:dyDescent="0.3">
      <c r="C646" s="10" t="s">
        <v>3529</v>
      </c>
      <c r="D646" s="32" t="s">
        <v>21</v>
      </c>
      <c r="E646" s="7" t="s">
        <v>3530</v>
      </c>
      <c r="F646" s="10" t="s">
        <v>92</v>
      </c>
      <c r="G646" s="7" t="s">
        <v>93</v>
      </c>
      <c r="H646" s="15">
        <v>42826</v>
      </c>
      <c r="I646" s="10" t="s">
        <v>94</v>
      </c>
      <c r="J646" s="10" t="s">
        <v>547</v>
      </c>
      <c r="K646" s="7" t="s">
        <v>210</v>
      </c>
      <c r="L646" s="10" t="s">
        <v>28</v>
      </c>
      <c r="M646" s="7" t="s">
        <v>29</v>
      </c>
      <c r="N646" s="10" t="s">
        <v>3367</v>
      </c>
      <c r="O646" s="7">
        <v>2009</v>
      </c>
      <c r="P646" s="10" t="s">
        <v>855</v>
      </c>
      <c r="Q646" s="7" t="s">
        <v>3531</v>
      </c>
      <c r="R646" s="7" t="s">
        <v>33</v>
      </c>
      <c r="S646" s="7" t="s">
        <v>34</v>
      </c>
      <c r="T646" s="7" t="s">
        <v>35</v>
      </c>
      <c r="U646" s="7" t="s">
        <v>3532</v>
      </c>
      <c r="V646" s="7" t="s">
        <v>37</v>
      </c>
      <c r="W646" s="7" t="s">
        <v>3533</v>
      </c>
      <c r="X646" s="7" t="str">
        <f ca="1">DATEDIF(Q646,NOW( ),"y") &amp; " thn, " &amp; DATEDIF(Q646,NOW( ),"ym") &amp; " bln "</f>
        <v xml:space="preserve">56 thn, 2 bln </v>
      </c>
      <c r="Y646" s="7" t="str">
        <f>DATEDIF(Q646,($Y$2),"y") &amp; " thn"</f>
        <v>55 thn</v>
      </c>
      <c r="Z646" s="13">
        <v>60</v>
      </c>
      <c r="AA646" s="14">
        <f>DATE(YEAR(Q646)+Z646,MONTH(Q646)+1,1)</f>
        <v>45444</v>
      </c>
      <c r="AB646" s="10" t="s">
        <v>3534</v>
      </c>
      <c r="AJ646" s="4" t="s">
        <v>3522</v>
      </c>
    </row>
    <row r="647" spans="1:36" ht="12.9" hidden="1" customHeight="1" outlineLevel="1" x14ac:dyDescent="0.3">
      <c r="C647" s="10" t="s">
        <v>3535</v>
      </c>
      <c r="D647" s="32" t="s">
        <v>21</v>
      </c>
      <c r="E647" s="7" t="s">
        <v>3536</v>
      </c>
      <c r="F647" s="10" t="s">
        <v>92</v>
      </c>
      <c r="G647" s="7" t="s">
        <v>93</v>
      </c>
      <c r="H647" s="15">
        <v>42826</v>
      </c>
      <c r="I647" s="10" t="s">
        <v>94</v>
      </c>
      <c r="J647" s="10" t="s">
        <v>547</v>
      </c>
      <c r="K647" s="7" t="s">
        <v>56</v>
      </c>
      <c r="L647" s="10" t="s">
        <v>28</v>
      </c>
      <c r="M647" s="7" t="s">
        <v>29</v>
      </c>
      <c r="N647" s="10" t="s">
        <v>3367</v>
      </c>
      <c r="O647" s="7">
        <v>2011</v>
      </c>
      <c r="P647" s="10" t="s">
        <v>280</v>
      </c>
      <c r="Q647" s="7" t="s">
        <v>3537</v>
      </c>
      <c r="R647" s="7" t="s">
        <v>33</v>
      </c>
      <c r="S647" s="7" t="s">
        <v>34</v>
      </c>
      <c r="T647" s="7" t="s">
        <v>35</v>
      </c>
      <c r="U647" s="7" t="s">
        <v>3538</v>
      </c>
      <c r="V647" s="7" t="s">
        <v>37</v>
      </c>
      <c r="W647" s="7" t="s">
        <v>3539</v>
      </c>
      <c r="X647" s="7" t="str">
        <f ca="1">DATEDIF(Q647,NOW( ),"y") &amp; " thn, " &amp; DATEDIF(Q647,NOW( ),"ym") &amp; " bln "</f>
        <v xml:space="preserve">53 thn, 4 bln </v>
      </c>
      <c r="Y647" s="7" t="str">
        <f>DATEDIF(Q647,($Y$2),"y") &amp; " thn"</f>
        <v>52 thn</v>
      </c>
      <c r="Z647" s="13">
        <v>60</v>
      </c>
      <c r="AA647" s="14">
        <f>DATE(YEAR(Q647)+Z647,MONTH(Q647)+1,1)</f>
        <v>46478</v>
      </c>
      <c r="AB647" s="10" t="s">
        <v>3540</v>
      </c>
      <c r="AC647" s="7" t="s">
        <v>3541</v>
      </c>
      <c r="AJ647" s="4" t="s">
        <v>3522</v>
      </c>
    </row>
    <row r="648" spans="1:36" ht="12.9" hidden="1" customHeight="1" outlineLevel="1" x14ac:dyDescent="0.3">
      <c r="C648" s="10" t="s">
        <v>3542</v>
      </c>
      <c r="D648" s="10" t="s">
        <v>41</v>
      </c>
      <c r="E648" s="7" t="s">
        <v>3543</v>
      </c>
      <c r="F648" s="10" t="s">
        <v>514</v>
      </c>
      <c r="G648" s="7" t="s">
        <v>333</v>
      </c>
      <c r="H648" s="15">
        <v>43739</v>
      </c>
      <c r="I648" s="10" t="s">
        <v>334</v>
      </c>
      <c r="J648" s="10" t="s">
        <v>547</v>
      </c>
      <c r="K648" s="8">
        <v>42156</v>
      </c>
      <c r="L648" s="10" t="s">
        <v>28</v>
      </c>
      <c r="M648" s="7" t="s">
        <v>29</v>
      </c>
      <c r="N648" s="10" t="s">
        <v>30</v>
      </c>
      <c r="O648" s="7">
        <v>2013</v>
      </c>
      <c r="P648" s="10" t="s">
        <v>855</v>
      </c>
      <c r="Q648" s="7" t="s">
        <v>3544</v>
      </c>
      <c r="R648" s="7" t="s">
        <v>50</v>
      </c>
      <c r="U648" s="7" t="s">
        <v>3545</v>
      </c>
      <c r="V648" s="7" t="s">
        <v>37</v>
      </c>
      <c r="X648" s="7" t="str">
        <f ca="1">DATEDIF(Q648,NOW( ),"y") &amp; " thn, " &amp; DATEDIF(Q648,NOW( ),"ym") &amp; " bln "</f>
        <v xml:space="preserve">42 thn, 5 bln </v>
      </c>
      <c r="Y648" s="7" t="str">
        <f>DATEDIF(Q648,($Y$2),"y") &amp; " thn"</f>
        <v>41 thn</v>
      </c>
      <c r="Z648" s="13">
        <v>60</v>
      </c>
      <c r="AA648" s="14">
        <f>DATE(YEAR(Q648)+Z648,MONTH(Q648)+1,1)</f>
        <v>50465</v>
      </c>
      <c r="AJ648" s="4" t="s">
        <v>3522</v>
      </c>
    </row>
    <row r="649" spans="1:36" ht="12.9" hidden="1" customHeight="1" outlineLevel="1" x14ac:dyDescent="0.3">
      <c r="C649" s="10" t="s">
        <v>3546</v>
      </c>
      <c r="D649" s="6" t="s">
        <v>3336</v>
      </c>
      <c r="E649" s="7" t="s">
        <v>3547</v>
      </c>
      <c r="F649" s="10" t="s">
        <v>276</v>
      </c>
      <c r="G649" s="7" t="s">
        <v>43</v>
      </c>
      <c r="H649" s="15">
        <v>43739</v>
      </c>
      <c r="I649" s="10" t="s">
        <v>277</v>
      </c>
      <c r="J649" s="10" t="s">
        <v>547</v>
      </c>
      <c r="K649" s="7" t="s">
        <v>82</v>
      </c>
      <c r="L649" s="10" t="s">
        <v>28</v>
      </c>
      <c r="M649" s="7" t="s">
        <v>29</v>
      </c>
      <c r="N649" s="10" t="s">
        <v>30</v>
      </c>
      <c r="O649" s="7">
        <v>2012</v>
      </c>
      <c r="P649" s="10" t="s">
        <v>855</v>
      </c>
      <c r="Q649" s="7" t="s">
        <v>3548</v>
      </c>
      <c r="R649" s="7" t="s">
        <v>50</v>
      </c>
      <c r="U649" s="7" t="s">
        <v>3549</v>
      </c>
      <c r="V649" s="7" t="s">
        <v>37</v>
      </c>
      <c r="X649" s="7" t="str">
        <f ca="1">DATEDIF(Q649,NOW( ),"y") &amp; " thn, " &amp; DATEDIF(Q649,NOW( ),"ym") &amp; " bln "</f>
        <v xml:space="preserve">49 thn, 9 bln </v>
      </c>
      <c r="Y649" s="7" t="str">
        <f>DATEDIF(Q649,($Y$2),"y") &amp; " thn"</f>
        <v>49 thn</v>
      </c>
      <c r="Z649" s="13">
        <v>60</v>
      </c>
      <c r="AA649" s="14">
        <f>DATE(YEAR(Q649)+Z649,MONTH(Q649)+1,1)</f>
        <v>47788</v>
      </c>
      <c r="AJ649" s="4" t="s">
        <v>3522</v>
      </c>
    </row>
    <row r="650" spans="1:36" ht="12.9" customHeight="1" collapsed="1" x14ac:dyDescent="0.25">
      <c r="A650" s="4" t="s">
        <v>3550</v>
      </c>
      <c r="M650" s="7"/>
    </row>
    <row r="651" spans="1:36" ht="12.9" hidden="1" customHeight="1" outlineLevel="1" x14ac:dyDescent="0.3">
      <c r="C651" s="10" t="s">
        <v>3551</v>
      </c>
      <c r="D651" s="10" t="s">
        <v>21</v>
      </c>
      <c r="E651" s="7" t="s">
        <v>3552</v>
      </c>
      <c r="F651" s="10" t="s">
        <v>23</v>
      </c>
      <c r="G651" s="7" t="s">
        <v>24</v>
      </c>
      <c r="H651" s="14">
        <v>40087</v>
      </c>
      <c r="I651" s="10" t="s">
        <v>25</v>
      </c>
      <c r="J651" s="10" t="s">
        <v>95</v>
      </c>
      <c r="K651" s="14">
        <v>42104</v>
      </c>
      <c r="L651" s="10" t="s">
        <v>28</v>
      </c>
      <c r="M651" s="7" t="s">
        <v>29</v>
      </c>
      <c r="N651" s="10" t="s">
        <v>30</v>
      </c>
      <c r="P651" s="10" t="s">
        <v>98</v>
      </c>
      <c r="Q651" s="7" t="s">
        <v>3553</v>
      </c>
      <c r="R651" s="7" t="s">
        <v>33</v>
      </c>
      <c r="S651" s="7" t="s">
        <v>34</v>
      </c>
      <c r="T651" s="7" t="s">
        <v>35</v>
      </c>
      <c r="U651" s="7" t="s">
        <v>3554</v>
      </c>
      <c r="V651" s="7" t="s">
        <v>37</v>
      </c>
      <c r="W651" s="7" t="s">
        <v>3555</v>
      </c>
      <c r="X651" s="7" t="str">
        <f ca="1">DATEDIF(Q651,NOW( ),"y") &amp; " thn, " &amp; DATEDIF(Q651,NOW( ),"ym") &amp; " bln "</f>
        <v xml:space="preserve">54 thn, 5 bln </v>
      </c>
      <c r="Y651" s="7" t="str">
        <f>DATEDIF(Q651,($Y$2),"y") &amp; " thn"</f>
        <v>53 thn</v>
      </c>
      <c r="Z651" s="13">
        <v>60</v>
      </c>
      <c r="AA651" s="14">
        <f>DATE(YEAR(Q651)+Z651,MONTH(Q651)+1,1)</f>
        <v>46082</v>
      </c>
      <c r="AB651" s="10" t="s">
        <v>3556</v>
      </c>
      <c r="AC651" s="7" t="s">
        <v>3557</v>
      </c>
      <c r="AJ651" s="4" t="s">
        <v>3550</v>
      </c>
    </row>
    <row r="652" spans="1:36" ht="12.9" hidden="1" customHeight="1" outlineLevel="1" x14ac:dyDescent="0.3">
      <c r="C652" s="10" t="s">
        <v>3558</v>
      </c>
      <c r="D652" s="10" t="s">
        <v>1545</v>
      </c>
      <c r="E652" s="7" t="s">
        <v>3559</v>
      </c>
      <c r="F652" s="10" t="s">
        <v>23</v>
      </c>
      <c r="G652" s="7" t="s">
        <v>24</v>
      </c>
      <c r="H652" s="15">
        <v>38991</v>
      </c>
      <c r="I652" s="10" t="s">
        <v>25</v>
      </c>
      <c r="J652" s="10" t="s">
        <v>547</v>
      </c>
      <c r="K652" s="7" t="s">
        <v>56</v>
      </c>
      <c r="L652" s="10" t="s">
        <v>28</v>
      </c>
      <c r="M652" s="7" t="s">
        <v>361</v>
      </c>
      <c r="N652" s="10" t="s">
        <v>3265</v>
      </c>
      <c r="O652" s="7" t="s">
        <v>368</v>
      </c>
      <c r="P652" s="10" t="s">
        <v>3560</v>
      </c>
      <c r="Q652" s="7" t="s">
        <v>3561</v>
      </c>
      <c r="R652" s="7" t="s">
        <v>50</v>
      </c>
      <c r="S652" s="7" t="s">
        <v>34</v>
      </c>
      <c r="T652" s="7" t="s">
        <v>35</v>
      </c>
      <c r="U652" s="7" t="s">
        <v>3562</v>
      </c>
      <c r="V652" s="7" t="s">
        <v>37</v>
      </c>
      <c r="W652" s="7" t="s">
        <v>3563</v>
      </c>
      <c r="X652" s="7" t="str">
        <f ca="1">DATEDIF(Q652,NOW( ),"y") &amp; " thn, " &amp; DATEDIF(Q652,NOW( ),"ym") &amp; " bln "</f>
        <v xml:space="preserve">54 thn, 2 bln </v>
      </c>
      <c r="Y652" s="7" t="str">
        <f>DATEDIF(Q652,($Y$2),"y") &amp; " thn"</f>
        <v>53 thn</v>
      </c>
      <c r="Z652" s="13">
        <v>60</v>
      </c>
      <c r="AA652" s="14">
        <f>DATE(YEAR(Q652)+Z652,MONTH(Q652)+1,1)</f>
        <v>46174</v>
      </c>
      <c r="AB652" s="10" t="s">
        <v>3564</v>
      </c>
      <c r="AC652" s="7" t="s">
        <v>3565</v>
      </c>
      <c r="AJ652" s="4" t="s">
        <v>3550</v>
      </c>
    </row>
    <row r="653" spans="1:36" ht="12.9" hidden="1" customHeight="1" outlineLevel="1" x14ac:dyDescent="0.3">
      <c r="C653" s="10" t="s">
        <v>3566</v>
      </c>
      <c r="D653" s="10" t="s">
        <v>3484</v>
      </c>
      <c r="E653" s="7" t="s">
        <v>3567</v>
      </c>
      <c r="F653" s="10" t="s">
        <v>332</v>
      </c>
      <c r="G653" s="19" t="s">
        <v>333</v>
      </c>
      <c r="H653" s="20">
        <v>43556</v>
      </c>
      <c r="I653" s="6" t="s">
        <v>334</v>
      </c>
      <c r="J653" s="10" t="s">
        <v>547</v>
      </c>
      <c r="K653" s="8">
        <v>42552</v>
      </c>
      <c r="L653" s="10" t="s">
        <v>28</v>
      </c>
      <c r="M653" s="7" t="s">
        <v>29</v>
      </c>
      <c r="N653" s="10" t="s">
        <v>30</v>
      </c>
      <c r="O653" s="7">
        <v>2014</v>
      </c>
      <c r="P653" s="10" t="s">
        <v>1421</v>
      </c>
      <c r="Q653" s="7" t="s">
        <v>3568</v>
      </c>
      <c r="R653" s="7" t="s">
        <v>50</v>
      </c>
      <c r="S653" s="7" t="s">
        <v>34</v>
      </c>
      <c r="T653" s="7" t="s">
        <v>311</v>
      </c>
      <c r="V653" s="7" t="s">
        <v>37</v>
      </c>
      <c r="X653" s="7" t="str">
        <f ca="1">DATEDIF(Q653,NOW( ),"y") &amp; " thn, " &amp; DATEDIF(Q653,NOW( ),"ym") &amp; " bln "</f>
        <v xml:space="preserve">32 thn, 4 bln </v>
      </c>
      <c r="Y653" s="7" t="str">
        <f>DATEDIF(Q653,($Y$2),"y") &amp; " thn"</f>
        <v>31 thn</v>
      </c>
      <c r="Z653" s="13">
        <v>60</v>
      </c>
      <c r="AA653" s="14">
        <f>DATE(YEAR(Q653)+Z653,MONTH(Q653)+1,1)</f>
        <v>54149</v>
      </c>
      <c r="AB653" s="10" t="s">
        <v>3569</v>
      </c>
      <c r="AC653" s="7" t="s">
        <v>3570</v>
      </c>
      <c r="AJ653" s="4" t="s">
        <v>3550</v>
      </c>
    </row>
    <row r="654" spans="1:36" ht="12.9" hidden="1" customHeight="1" outlineLevel="1" x14ac:dyDescent="0.3">
      <c r="C654" s="10" t="s">
        <v>3571</v>
      </c>
      <c r="D654" s="10" t="s">
        <v>41</v>
      </c>
      <c r="E654" s="7" t="s">
        <v>3572</v>
      </c>
      <c r="F654" s="10" t="s">
        <v>332</v>
      </c>
      <c r="G654" s="19" t="s">
        <v>333</v>
      </c>
      <c r="H654" s="20">
        <v>43556</v>
      </c>
      <c r="I654" s="6" t="s">
        <v>334</v>
      </c>
      <c r="J654" s="10" t="s">
        <v>547</v>
      </c>
      <c r="K654" s="7" t="s">
        <v>774</v>
      </c>
      <c r="L654" s="10" t="s">
        <v>28</v>
      </c>
      <c r="M654" s="7" t="s">
        <v>29</v>
      </c>
      <c r="N654" s="10" t="s">
        <v>3500</v>
      </c>
      <c r="O654" s="7">
        <v>2015</v>
      </c>
      <c r="P654" s="10" t="s">
        <v>3573</v>
      </c>
      <c r="Q654" s="7" t="s">
        <v>3574</v>
      </c>
      <c r="R654" s="7" t="s">
        <v>33</v>
      </c>
      <c r="S654" s="7" t="s">
        <v>34</v>
      </c>
      <c r="T654" s="7" t="s">
        <v>35</v>
      </c>
      <c r="U654" s="7" t="s">
        <v>3575</v>
      </c>
      <c r="V654" s="7" t="s">
        <v>37</v>
      </c>
      <c r="X654" s="7" t="str">
        <f ca="1">DATEDIF(Q654,NOW( ),"y") &amp; " thn, " &amp; DATEDIF(Q654,NOW( ),"ym") &amp; " bln "</f>
        <v xml:space="preserve">51 thn, 9 bln </v>
      </c>
      <c r="Y654" s="7" t="str">
        <f>DATEDIF(Q654,($Y$2),"y") &amp; " thn"</f>
        <v>51 thn</v>
      </c>
      <c r="Z654" s="13">
        <v>60</v>
      </c>
      <c r="AA654" s="14">
        <f>DATE(YEAR(Q654)+Z654,MONTH(Q654)+1,1)</f>
        <v>47058</v>
      </c>
      <c r="AB654" s="10" t="s">
        <v>3576</v>
      </c>
      <c r="AC654" s="7" t="s">
        <v>3577</v>
      </c>
      <c r="AJ654" s="4" t="s">
        <v>3550</v>
      </c>
    </row>
    <row r="655" spans="1:36" ht="12.9" customHeight="1" collapsed="1" x14ac:dyDescent="0.25">
      <c r="A655" s="4" t="s">
        <v>3578</v>
      </c>
      <c r="M655" s="7"/>
    </row>
    <row r="656" spans="1:36" ht="12.9" hidden="1" customHeight="1" outlineLevel="1" x14ac:dyDescent="0.3">
      <c r="C656" s="10" t="s">
        <v>3579</v>
      </c>
      <c r="D656" s="10" t="s">
        <v>41</v>
      </c>
      <c r="E656" s="7" t="s">
        <v>3580</v>
      </c>
      <c r="F656" s="10" t="s">
        <v>23</v>
      </c>
      <c r="G656" s="7" t="s">
        <v>24</v>
      </c>
      <c r="H656" s="14">
        <v>41183</v>
      </c>
      <c r="I656" s="10" t="s">
        <v>25</v>
      </c>
      <c r="J656" s="10" t="s">
        <v>95</v>
      </c>
      <c r="K656" s="14">
        <v>42104</v>
      </c>
      <c r="L656" s="10" t="s">
        <v>28</v>
      </c>
      <c r="M656" s="7" t="s">
        <v>29</v>
      </c>
      <c r="N656" s="10" t="s">
        <v>2402</v>
      </c>
      <c r="O656" s="7" t="s">
        <v>168</v>
      </c>
      <c r="P656" s="10" t="s">
        <v>280</v>
      </c>
      <c r="Q656" s="7" t="s">
        <v>3581</v>
      </c>
      <c r="R656" s="7" t="s">
        <v>33</v>
      </c>
      <c r="S656" s="7" t="s">
        <v>34</v>
      </c>
      <c r="T656" s="7" t="s">
        <v>35</v>
      </c>
      <c r="U656" s="7" t="s">
        <v>3582</v>
      </c>
      <c r="V656" s="7" t="s">
        <v>37</v>
      </c>
      <c r="W656" s="7" t="s">
        <v>3583</v>
      </c>
      <c r="X656" s="7" t="str">
        <f t="shared" ref="X656:X669" ca="1" si="131">DATEDIF(Q656,NOW( ),"y") &amp; " thn, " &amp; DATEDIF(Q656,NOW( ),"ym") &amp; " bln "</f>
        <v xml:space="preserve">52 thn, 11 bln </v>
      </c>
      <c r="Y656" s="7" t="str">
        <f t="shared" ref="Y656:Y669" si="132">DATEDIF(Q656,($Y$2),"y") &amp; " thn"</f>
        <v>52 thn</v>
      </c>
      <c r="Z656" s="13">
        <v>60</v>
      </c>
      <c r="AA656" s="14">
        <f>DATE(YEAR(Q656)+Z656,MONTH(Q656)+1,1)</f>
        <v>46631</v>
      </c>
      <c r="AB656" s="10" t="s">
        <v>3584</v>
      </c>
      <c r="AC656" s="7" t="s">
        <v>3585</v>
      </c>
      <c r="AJ656" s="4" t="s">
        <v>3578</v>
      </c>
    </row>
    <row r="657" spans="1:36" ht="12.9" hidden="1" customHeight="1" outlineLevel="1" x14ac:dyDescent="0.3">
      <c r="C657" s="10" t="s">
        <v>3586</v>
      </c>
      <c r="D657" s="10" t="s">
        <v>3336</v>
      </c>
      <c r="E657" s="7" t="s">
        <v>3587</v>
      </c>
      <c r="F657" s="10" t="s">
        <v>92</v>
      </c>
      <c r="G657" s="7" t="s">
        <v>93</v>
      </c>
      <c r="H657" s="8">
        <v>42095</v>
      </c>
      <c r="I657" s="10" t="s">
        <v>25</v>
      </c>
      <c r="J657" s="10" t="s">
        <v>547</v>
      </c>
      <c r="K657" s="7" t="s">
        <v>201</v>
      </c>
      <c r="L657" s="10" t="s">
        <v>28</v>
      </c>
      <c r="M657" s="7" t="s">
        <v>29</v>
      </c>
      <c r="N657" s="10" t="s">
        <v>30</v>
      </c>
      <c r="O657" s="7">
        <v>2010</v>
      </c>
      <c r="P657" s="10" t="s">
        <v>148</v>
      </c>
      <c r="Q657" s="7" t="s">
        <v>3588</v>
      </c>
      <c r="R657" s="7" t="s">
        <v>50</v>
      </c>
      <c r="S657" s="7" t="s">
        <v>34</v>
      </c>
      <c r="T657" s="7" t="s">
        <v>35</v>
      </c>
      <c r="U657" s="7" t="s">
        <v>3589</v>
      </c>
      <c r="V657" s="7" t="s">
        <v>37</v>
      </c>
      <c r="W657" s="7" t="s">
        <v>3590</v>
      </c>
      <c r="X657" s="7" t="str">
        <f t="shared" ca="1" si="131"/>
        <v xml:space="preserve">52 thn, 10 bln </v>
      </c>
      <c r="Y657" s="7" t="str">
        <f t="shared" si="132"/>
        <v>52 thn</v>
      </c>
      <c r="Z657" s="13">
        <v>60</v>
      </c>
      <c r="AA657" s="14">
        <f t="shared" ref="AA657:AA667" si="133">DATE(YEAR(Q657)+Z657,MONTH(Q657)+1,1)</f>
        <v>46631</v>
      </c>
      <c r="AB657" s="10" t="s">
        <v>3591</v>
      </c>
      <c r="AC657" s="7" t="s">
        <v>3592</v>
      </c>
      <c r="AJ657" s="4" t="s">
        <v>3578</v>
      </c>
    </row>
    <row r="658" spans="1:36" ht="12.9" hidden="1" customHeight="1" outlineLevel="1" x14ac:dyDescent="0.3">
      <c r="C658" s="10" t="s">
        <v>3593</v>
      </c>
      <c r="D658" s="10" t="s">
        <v>145</v>
      </c>
      <c r="E658" s="7" t="s">
        <v>3594</v>
      </c>
      <c r="F658" s="10" t="s">
        <v>92</v>
      </c>
      <c r="G658" s="7" t="s">
        <v>93</v>
      </c>
      <c r="H658" s="8">
        <v>42644</v>
      </c>
      <c r="I658" s="10" t="s">
        <v>94</v>
      </c>
      <c r="J658" s="10" t="s">
        <v>269</v>
      </c>
      <c r="K658" s="7" t="s">
        <v>3595</v>
      </c>
      <c r="L658" s="10" t="s">
        <v>28</v>
      </c>
      <c r="M658" s="7" t="s">
        <v>29</v>
      </c>
      <c r="N658" s="10" t="s">
        <v>83</v>
      </c>
      <c r="O658" s="7" t="s">
        <v>108</v>
      </c>
      <c r="P658" s="10" t="s">
        <v>3596</v>
      </c>
      <c r="Q658" s="7" t="s">
        <v>3597</v>
      </c>
      <c r="R658" s="7" t="s">
        <v>50</v>
      </c>
      <c r="S658" s="7" t="s">
        <v>34</v>
      </c>
      <c r="T658" s="7" t="s">
        <v>35</v>
      </c>
      <c r="U658" s="7" t="s">
        <v>3598</v>
      </c>
      <c r="V658" s="7" t="s">
        <v>37</v>
      </c>
      <c r="W658" s="7" t="s">
        <v>3599</v>
      </c>
      <c r="X658" s="7" t="str">
        <f t="shared" ca="1" si="131"/>
        <v xml:space="preserve">56 thn, 9 bln </v>
      </c>
      <c r="Y658" s="7" t="str">
        <f t="shared" si="132"/>
        <v>56 thn</v>
      </c>
      <c r="Z658" s="13">
        <v>60</v>
      </c>
      <c r="AA658" s="14">
        <f t="shared" si="133"/>
        <v>45231</v>
      </c>
      <c r="AB658" s="10" t="s">
        <v>3600</v>
      </c>
      <c r="AJ658" s="4" t="s">
        <v>3578</v>
      </c>
    </row>
    <row r="659" spans="1:36" ht="12.9" hidden="1" customHeight="1" outlineLevel="1" x14ac:dyDescent="0.3">
      <c r="C659" s="10" t="s">
        <v>3601</v>
      </c>
      <c r="D659" s="10" t="s">
        <v>1545</v>
      </c>
      <c r="E659" s="7" t="s">
        <v>3602</v>
      </c>
      <c r="F659" s="10" t="s">
        <v>23</v>
      </c>
      <c r="G659" s="7" t="s">
        <v>24</v>
      </c>
      <c r="H659" s="14">
        <v>40087</v>
      </c>
      <c r="I659" s="10" t="s">
        <v>25</v>
      </c>
      <c r="J659" s="10" t="s">
        <v>547</v>
      </c>
      <c r="K659" s="7" t="s">
        <v>129</v>
      </c>
      <c r="L659" s="10" t="s">
        <v>28</v>
      </c>
      <c r="M659" s="7" t="s">
        <v>361</v>
      </c>
      <c r="N659" s="10" t="s">
        <v>30</v>
      </c>
      <c r="O659" s="7" t="s">
        <v>119</v>
      </c>
      <c r="P659" s="10" t="s">
        <v>460</v>
      </c>
      <c r="Q659" s="7" t="s">
        <v>3603</v>
      </c>
      <c r="R659" s="7" t="s">
        <v>50</v>
      </c>
      <c r="S659" s="7" t="s">
        <v>34</v>
      </c>
      <c r="T659" s="7" t="s">
        <v>35</v>
      </c>
      <c r="U659" s="7" t="s">
        <v>3604</v>
      </c>
      <c r="V659" s="7" t="s">
        <v>37</v>
      </c>
      <c r="W659" s="7" t="s">
        <v>3605</v>
      </c>
      <c r="X659" s="7" t="str">
        <f t="shared" ca="1" si="131"/>
        <v xml:space="preserve">54 thn, 3 bln </v>
      </c>
      <c r="Y659" s="7" t="str">
        <f t="shared" si="132"/>
        <v>53 thn</v>
      </c>
      <c r="Z659" s="13">
        <v>60</v>
      </c>
      <c r="AA659" s="14">
        <f t="shared" si="133"/>
        <v>46143</v>
      </c>
      <c r="AB659" s="10" t="s">
        <v>3606</v>
      </c>
      <c r="AJ659" s="4" t="s">
        <v>3578</v>
      </c>
    </row>
    <row r="660" spans="1:36" ht="12.9" hidden="1" customHeight="1" outlineLevel="1" x14ac:dyDescent="0.3">
      <c r="C660" s="10" t="s">
        <v>3607</v>
      </c>
      <c r="D660" s="10" t="s">
        <v>21</v>
      </c>
      <c r="E660" s="7" t="s">
        <v>3608</v>
      </c>
      <c r="F660" s="10" t="s">
        <v>92</v>
      </c>
      <c r="G660" s="7" t="s">
        <v>93</v>
      </c>
      <c r="H660" s="8">
        <v>42644</v>
      </c>
      <c r="I660" s="10" t="s">
        <v>94</v>
      </c>
      <c r="J660" s="10" t="s">
        <v>547</v>
      </c>
      <c r="K660" s="7" t="s">
        <v>129</v>
      </c>
      <c r="L660" s="10" t="s">
        <v>28</v>
      </c>
      <c r="M660" s="7" t="s">
        <v>29</v>
      </c>
      <c r="N660" s="10" t="s">
        <v>3367</v>
      </c>
      <c r="O660" s="7">
        <v>2010</v>
      </c>
      <c r="P660" s="10" t="s">
        <v>3609</v>
      </c>
      <c r="Q660" s="7" t="s">
        <v>3610</v>
      </c>
      <c r="R660" s="7" t="s">
        <v>50</v>
      </c>
      <c r="S660" s="7" t="s">
        <v>34</v>
      </c>
      <c r="T660" s="7" t="s">
        <v>35</v>
      </c>
      <c r="U660" s="7" t="s">
        <v>3611</v>
      </c>
      <c r="V660" s="7" t="s">
        <v>37</v>
      </c>
      <c r="W660" s="7" t="s">
        <v>3612</v>
      </c>
      <c r="X660" s="7" t="str">
        <f t="shared" ca="1" si="131"/>
        <v xml:space="preserve">50 thn, 1 bln </v>
      </c>
      <c r="Y660" s="7" t="str">
        <f t="shared" si="132"/>
        <v>49 thn</v>
      </c>
      <c r="Z660" s="13">
        <v>60</v>
      </c>
      <c r="AA660" s="14">
        <f t="shared" si="133"/>
        <v>47665</v>
      </c>
      <c r="AB660" s="10" t="s">
        <v>3613</v>
      </c>
      <c r="AJ660" s="4" t="s">
        <v>3578</v>
      </c>
    </row>
    <row r="661" spans="1:36" ht="12.9" hidden="1" customHeight="1" outlineLevel="1" x14ac:dyDescent="0.3">
      <c r="C661" s="10" t="s">
        <v>3614</v>
      </c>
      <c r="D661" s="10" t="s">
        <v>3336</v>
      </c>
      <c r="E661" s="7" t="s">
        <v>3615</v>
      </c>
      <c r="F661" s="10" t="s">
        <v>23</v>
      </c>
      <c r="G661" s="7" t="s">
        <v>24</v>
      </c>
      <c r="H661" s="14">
        <v>41183</v>
      </c>
      <c r="I661" s="10" t="s">
        <v>25</v>
      </c>
      <c r="J661" s="10" t="s">
        <v>547</v>
      </c>
      <c r="K661" s="7" t="s">
        <v>799</v>
      </c>
      <c r="L661" s="10" t="s">
        <v>28</v>
      </c>
      <c r="M661" s="7" t="s">
        <v>29</v>
      </c>
      <c r="N661" s="10" t="s">
        <v>30</v>
      </c>
      <c r="O661" s="7">
        <v>2010</v>
      </c>
      <c r="P661" s="10" t="s">
        <v>824</v>
      </c>
      <c r="Q661" s="7" t="s">
        <v>3616</v>
      </c>
      <c r="R661" s="7" t="s">
        <v>50</v>
      </c>
      <c r="S661" s="7" t="s">
        <v>34</v>
      </c>
      <c r="T661" s="7" t="s">
        <v>35</v>
      </c>
      <c r="U661" s="7" t="s">
        <v>3617</v>
      </c>
      <c r="V661" s="7" t="s">
        <v>37</v>
      </c>
      <c r="W661" s="7" t="s">
        <v>3618</v>
      </c>
      <c r="X661" s="7" t="str">
        <f t="shared" ca="1" si="131"/>
        <v xml:space="preserve">46 thn, 0 bln </v>
      </c>
      <c r="Y661" s="7" t="str">
        <f t="shared" si="132"/>
        <v>45 thn</v>
      </c>
      <c r="Z661" s="13">
        <v>60</v>
      </c>
      <c r="AA661" s="14">
        <f t="shared" si="133"/>
        <v>49157</v>
      </c>
      <c r="AB661" s="10" t="s">
        <v>3619</v>
      </c>
      <c r="AJ661" s="4" t="s">
        <v>3578</v>
      </c>
    </row>
    <row r="662" spans="1:36" ht="12.9" hidden="1" customHeight="1" outlineLevel="1" x14ac:dyDescent="0.3">
      <c r="C662" s="10" t="s">
        <v>3620</v>
      </c>
      <c r="D662" s="10" t="s">
        <v>76</v>
      </c>
      <c r="E662" s="7" t="s">
        <v>3621</v>
      </c>
      <c r="F662" s="10" t="s">
        <v>78</v>
      </c>
      <c r="G662" s="7" t="s">
        <v>79</v>
      </c>
      <c r="H662" s="15">
        <v>43191</v>
      </c>
      <c r="I662" s="10" t="s">
        <v>80</v>
      </c>
      <c r="J662" s="10" t="s">
        <v>269</v>
      </c>
      <c r="K662" s="7" t="s">
        <v>515</v>
      </c>
      <c r="L662" s="10" t="s">
        <v>28</v>
      </c>
      <c r="M662" s="7" t="s">
        <v>29</v>
      </c>
      <c r="N662" s="10" t="s">
        <v>3194</v>
      </c>
      <c r="O662" s="7" t="s">
        <v>393</v>
      </c>
      <c r="P662" s="10" t="s">
        <v>3622</v>
      </c>
      <c r="Q662" s="7" t="s">
        <v>3623</v>
      </c>
      <c r="R662" s="7" t="s">
        <v>33</v>
      </c>
      <c r="U662" s="7" t="s">
        <v>3624</v>
      </c>
      <c r="V662" s="7" t="s">
        <v>37</v>
      </c>
      <c r="X662" s="7" t="str">
        <f t="shared" ca="1" si="131"/>
        <v xml:space="preserve">46 thn, 9 bln </v>
      </c>
      <c r="Y662" s="7" t="str">
        <f t="shared" si="132"/>
        <v>46 thn</v>
      </c>
      <c r="Z662" s="13">
        <v>60</v>
      </c>
      <c r="AA662" s="14">
        <f t="shared" si="133"/>
        <v>48884</v>
      </c>
      <c r="AJ662" s="4" t="s">
        <v>3578</v>
      </c>
    </row>
    <row r="663" spans="1:36" ht="12.9" hidden="1" customHeight="1" outlineLevel="1" x14ac:dyDescent="0.3">
      <c r="C663" s="10" t="s">
        <v>3625</v>
      </c>
      <c r="D663" s="10" t="s">
        <v>3324</v>
      </c>
      <c r="E663" s="7" t="s">
        <v>3626</v>
      </c>
      <c r="F663" s="10" t="s">
        <v>276</v>
      </c>
      <c r="G663" s="7" t="s">
        <v>43</v>
      </c>
      <c r="H663" s="15">
        <v>42278</v>
      </c>
      <c r="I663" s="10" t="s">
        <v>277</v>
      </c>
      <c r="J663" s="10" t="s">
        <v>547</v>
      </c>
      <c r="K663" s="7" t="s">
        <v>129</v>
      </c>
      <c r="L663" s="10" t="s">
        <v>28</v>
      </c>
      <c r="M663" s="7" t="s">
        <v>29</v>
      </c>
      <c r="N663" s="10" t="s">
        <v>3265</v>
      </c>
      <c r="O663" s="7">
        <v>2008</v>
      </c>
      <c r="P663" s="10" t="s">
        <v>3627</v>
      </c>
      <c r="Q663" s="7" t="s">
        <v>3628</v>
      </c>
      <c r="R663" s="7" t="s">
        <v>50</v>
      </c>
      <c r="S663" s="7" t="s">
        <v>34</v>
      </c>
      <c r="T663" s="7" t="s">
        <v>35</v>
      </c>
      <c r="U663" s="7" t="s">
        <v>3629</v>
      </c>
      <c r="V663" s="7" t="s">
        <v>37</v>
      </c>
      <c r="X663" s="7" t="str">
        <f t="shared" ca="1" si="131"/>
        <v xml:space="preserve">36 thn, 9 bln </v>
      </c>
      <c r="Y663" s="7" t="str">
        <f t="shared" si="132"/>
        <v>36 thn</v>
      </c>
      <c r="Z663" s="13">
        <v>60</v>
      </c>
      <c r="AA663" s="14">
        <f t="shared" si="133"/>
        <v>52536</v>
      </c>
      <c r="AB663" s="10" t="s">
        <v>3630</v>
      </c>
      <c r="AJ663" s="4" t="s">
        <v>3578</v>
      </c>
    </row>
    <row r="664" spans="1:36" ht="12.9" hidden="1" customHeight="1" outlineLevel="1" x14ac:dyDescent="0.3">
      <c r="C664" s="10" t="s">
        <v>3631</v>
      </c>
      <c r="D664" s="10" t="s">
        <v>3447</v>
      </c>
      <c r="E664" s="7" t="s">
        <v>3632</v>
      </c>
      <c r="F664" s="10" t="s">
        <v>78</v>
      </c>
      <c r="G664" s="7" t="s">
        <v>79</v>
      </c>
      <c r="H664" s="15">
        <v>43191</v>
      </c>
      <c r="I664" s="10" t="s">
        <v>80</v>
      </c>
      <c r="J664" s="10" t="s">
        <v>547</v>
      </c>
      <c r="K664" s="8">
        <v>42552</v>
      </c>
      <c r="L664" s="10" t="s">
        <v>28</v>
      </c>
      <c r="M664" s="7" t="s">
        <v>29</v>
      </c>
      <c r="N664" s="10" t="s">
        <v>30</v>
      </c>
      <c r="O664" s="7">
        <v>2011</v>
      </c>
      <c r="P664" s="10" t="s">
        <v>2800</v>
      </c>
      <c r="Q664" s="7" t="s">
        <v>3633</v>
      </c>
      <c r="R664" s="7" t="s">
        <v>50</v>
      </c>
      <c r="S664" s="7" t="s">
        <v>34</v>
      </c>
      <c r="T664" s="7" t="s">
        <v>35</v>
      </c>
      <c r="U664" s="7" t="s">
        <v>3634</v>
      </c>
      <c r="V664" s="7" t="s">
        <v>37</v>
      </c>
      <c r="W664" s="7" t="s">
        <v>3635</v>
      </c>
      <c r="X664" s="7" t="str">
        <f t="shared" ca="1" si="131"/>
        <v xml:space="preserve">52 thn, 10 bln </v>
      </c>
      <c r="Y664" s="7" t="str">
        <f t="shared" si="132"/>
        <v>52 thn</v>
      </c>
      <c r="Z664" s="13">
        <v>60</v>
      </c>
      <c r="AA664" s="14">
        <f t="shared" si="133"/>
        <v>46661</v>
      </c>
      <c r="AB664" s="10" t="s">
        <v>3636</v>
      </c>
      <c r="AJ664" s="4" t="s">
        <v>3578</v>
      </c>
    </row>
    <row r="665" spans="1:36" ht="12.9" hidden="1" customHeight="1" outlineLevel="1" x14ac:dyDescent="0.3">
      <c r="C665" s="10" t="s">
        <v>3637</v>
      </c>
      <c r="D665" s="10" t="s">
        <v>41</v>
      </c>
      <c r="E665" s="7" t="s">
        <v>3638</v>
      </c>
      <c r="F665" s="10" t="s">
        <v>332</v>
      </c>
      <c r="G665" s="7" t="s">
        <v>343</v>
      </c>
      <c r="H665" s="8">
        <v>41671</v>
      </c>
      <c r="I665" s="10" t="s">
        <v>344</v>
      </c>
      <c r="J665" s="10" t="s">
        <v>547</v>
      </c>
      <c r="K665" s="8">
        <v>41708</v>
      </c>
      <c r="L665" s="10" t="s">
        <v>28</v>
      </c>
      <c r="M665" s="7" t="s">
        <v>29</v>
      </c>
      <c r="N665" s="10" t="s">
        <v>3367</v>
      </c>
      <c r="O665" s="7">
        <v>2011</v>
      </c>
      <c r="P665" s="10" t="s">
        <v>98</v>
      </c>
      <c r="Q665" s="7" t="s">
        <v>1155</v>
      </c>
      <c r="R665" s="7" t="s">
        <v>50</v>
      </c>
      <c r="S665" s="7" t="s">
        <v>34</v>
      </c>
      <c r="T665" s="7" t="s">
        <v>311</v>
      </c>
      <c r="V665" s="7" t="s">
        <v>37</v>
      </c>
      <c r="X665" s="7" t="str">
        <f t="shared" ca="1" si="131"/>
        <v xml:space="preserve">32 thn, 7 bln </v>
      </c>
      <c r="Y665" s="7" t="str">
        <f t="shared" si="132"/>
        <v>31 thn</v>
      </c>
      <c r="Z665" s="13">
        <v>60</v>
      </c>
      <c r="AA665" s="14">
        <f t="shared" si="133"/>
        <v>54058</v>
      </c>
      <c r="AB665" s="10" t="s">
        <v>3639</v>
      </c>
      <c r="AC665" s="12" t="s">
        <v>3640</v>
      </c>
      <c r="AJ665" s="4" t="s">
        <v>3578</v>
      </c>
    </row>
    <row r="666" spans="1:36" ht="12.9" hidden="1" customHeight="1" outlineLevel="1" x14ac:dyDescent="0.3">
      <c r="C666" s="10" t="s">
        <v>3641</v>
      </c>
      <c r="D666" s="10" t="s">
        <v>145</v>
      </c>
      <c r="E666" s="7" t="s">
        <v>3642</v>
      </c>
      <c r="F666" s="10" t="s">
        <v>78</v>
      </c>
      <c r="G666" s="7" t="s">
        <v>79</v>
      </c>
      <c r="H666" s="15">
        <v>43739</v>
      </c>
      <c r="I666" s="10" t="s">
        <v>80</v>
      </c>
      <c r="J666" s="10" t="s">
        <v>3060</v>
      </c>
      <c r="K666" s="8">
        <v>42156</v>
      </c>
      <c r="L666" s="10" t="s">
        <v>28</v>
      </c>
      <c r="M666" s="7" t="s">
        <v>29</v>
      </c>
      <c r="N666" s="10" t="s">
        <v>754</v>
      </c>
      <c r="O666" s="7" t="s">
        <v>47</v>
      </c>
      <c r="P666" s="10" t="s">
        <v>3643</v>
      </c>
      <c r="Q666" s="7" t="s">
        <v>3644</v>
      </c>
      <c r="R666" s="7" t="s">
        <v>50</v>
      </c>
      <c r="S666" s="7" t="s">
        <v>34</v>
      </c>
      <c r="T666" s="7" t="s">
        <v>35</v>
      </c>
      <c r="V666" s="7" t="s">
        <v>37</v>
      </c>
      <c r="X666" s="7" t="str">
        <f t="shared" ca="1" si="131"/>
        <v xml:space="preserve">36 thn, 2 bln </v>
      </c>
      <c r="Y666" s="7" t="str">
        <f t="shared" si="132"/>
        <v>35 thn</v>
      </c>
      <c r="Z666" s="13">
        <v>60</v>
      </c>
      <c r="AA666" s="14">
        <f t="shared" si="133"/>
        <v>52749</v>
      </c>
      <c r="AB666" s="10" t="s">
        <v>3645</v>
      </c>
      <c r="AC666" s="7" t="s">
        <v>3646</v>
      </c>
      <c r="AJ666" s="4" t="s">
        <v>3578</v>
      </c>
    </row>
    <row r="667" spans="1:36" ht="12.9" hidden="1" customHeight="1" outlineLevel="1" x14ac:dyDescent="0.3">
      <c r="C667" s="10" t="s">
        <v>3647</v>
      </c>
      <c r="D667" s="10" t="s">
        <v>41</v>
      </c>
      <c r="E667" s="7" t="s">
        <v>3648</v>
      </c>
      <c r="F667" s="10" t="s">
        <v>332</v>
      </c>
      <c r="G667" s="7" t="s">
        <v>343</v>
      </c>
      <c r="H667" s="15">
        <v>42461</v>
      </c>
      <c r="I667" s="10" t="s">
        <v>344</v>
      </c>
      <c r="J667" s="10" t="s">
        <v>547</v>
      </c>
      <c r="K667" s="7" t="s">
        <v>522</v>
      </c>
      <c r="L667" s="10" t="s">
        <v>28</v>
      </c>
      <c r="M667" s="7" t="s">
        <v>29</v>
      </c>
      <c r="N667" s="10" t="s">
        <v>30</v>
      </c>
      <c r="O667" s="7">
        <v>2013</v>
      </c>
      <c r="P667" s="10" t="s">
        <v>543</v>
      </c>
      <c r="Q667" s="7" t="s">
        <v>3649</v>
      </c>
      <c r="R667" s="7" t="s">
        <v>50</v>
      </c>
      <c r="V667" s="7" t="s">
        <v>37</v>
      </c>
      <c r="X667" s="7" t="str">
        <f t="shared" ca="1" si="131"/>
        <v xml:space="preserve">33 thn, 6 bln </v>
      </c>
      <c r="Y667" s="7" t="str">
        <f t="shared" si="132"/>
        <v>32 thn</v>
      </c>
      <c r="Z667" s="13">
        <v>60</v>
      </c>
      <c r="AA667" s="14">
        <f t="shared" si="133"/>
        <v>53724</v>
      </c>
      <c r="AJ667" s="4" t="s">
        <v>3578</v>
      </c>
    </row>
    <row r="668" spans="1:36" ht="12.9" hidden="1" customHeight="1" outlineLevel="1" x14ac:dyDescent="0.3">
      <c r="C668" s="10" t="s">
        <v>3650</v>
      </c>
      <c r="D668" s="10" t="s">
        <v>3651</v>
      </c>
      <c r="E668" s="7" t="s">
        <v>3652</v>
      </c>
      <c r="F668" s="10" t="s">
        <v>514</v>
      </c>
      <c r="G668" s="7" t="s">
        <v>333</v>
      </c>
      <c r="H668" s="14">
        <v>43556</v>
      </c>
      <c r="I668" s="6" t="s">
        <v>334</v>
      </c>
      <c r="J668" s="10" t="s">
        <v>106</v>
      </c>
      <c r="K668" s="7" t="s">
        <v>129</v>
      </c>
      <c r="L668" s="10" t="s">
        <v>28</v>
      </c>
      <c r="M668" s="7" t="s">
        <v>29</v>
      </c>
      <c r="N668" s="10" t="s">
        <v>3500</v>
      </c>
      <c r="O668" s="7">
        <v>2013</v>
      </c>
      <c r="P668" s="10" t="s">
        <v>460</v>
      </c>
      <c r="Q668" s="7" t="s">
        <v>3653</v>
      </c>
      <c r="R668" s="7" t="s">
        <v>33</v>
      </c>
      <c r="S668" s="7" t="s">
        <v>34</v>
      </c>
      <c r="T668" s="7" t="s">
        <v>35</v>
      </c>
      <c r="U668" s="7" t="s">
        <v>3654</v>
      </c>
      <c r="V668" s="7" t="s">
        <v>37</v>
      </c>
      <c r="W668" s="7" t="s">
        <v>3655</v>
      </c>
      <c r="X668" s="7" t="str">
        <f t="shared" ca="1" si="131"/>
        <v xml:space="preserve">50 thn, 6 bln </v>
      </c>
      <c r="Y668" s="7" t="str">
        <f t="shared" si="132"/>
        <v>49 thn</v>
      </c>
      <c r="Z668" s="13">
        <v>60</v>
      </c>
      <c r="AA668" s="14">
        <f>DATE(YEAR(Q668)+Z668,MONTH(Q668)+1,1)</f>
        <v>47515</v>
      </c>
      <c r="AB668" s="10" t="s">
        <v>3656</v>
      </c>
      <c r="AJ668" s="4" t="s">
        <v>3578</v>
      </c>
    </row>
    <row r="669" spans="1:36" ht="12.9" hidden="1" customHeight="1" outlineLevel="1" x14ac:dyDescent="0.3">
      <c r="B669" s="6"/>
      <c r="C669" s="6" t="s">
        <v>3657</v>
      </c>
      <c r="D669" s="6" t="s">
        <v>355</v>
      </c>
      <c r="E669" s="7" t="s">
        <v>3658</v>
      </c>
      <c r="F669" s="6" t="s">
        <v>3290</v>
      </c>
      <c r="G669" s="19" t="s">
        <v>358</v>
      </c>
      <c r="H669" s="20">
        <v>43556</v>
      </c>
      <c r="I669" s="6" t="s">
        <v>3291</v>
      </c>
      <c r="J669" s="6" t="s">
        <v>547</v>
      </c>
      <c r="K669" s="7" t="s">
        <v>336</v>
      </c>
      <c r="L669" s="6" t="s">
        <v>28</v>
      </c>
      <c r="M669" s="7" t="s">
        <v>361</v>
      </c>
      <c r="N669" s="6" t="s">
        <v>362</v>
      </c>
      <c r="O669" s="7" t="s">
        <v>1010</v>
      </c>
      <c r="P669" s="6" t="s">
        <v>98</v>
      </c>
      <c r="Q669" s="6" t="s">
        <v>3659</v>
      </c>
      <c r="R669" s="7" t="s">
        <v>50</v>
      </c>
      <c r="S669" s="7" t="s">
        <v>34</v>
      </c>
      <c r="T669" s="7" t="s">
        <v>35</v>
      </c>
      <c r="V669" s="7" t="s">
        <v>37</v>
      </c>
      <c r="X669" s="7" t="str">
        <f t="shared" ca="1" si="131"/>
        <v xml:space="preserve">41 thn, 9 bln </v>
      </c>
      <c r="Y669" s="7" t="str">
        <f t="shared" si="132"/>
        <v>41 thn</v>
      </c>
      <c r="Z669" s="13">
        <v>60</v>
      </c>
      <c r="AA669" s="14">
        <f>DATE(YEAR(Q669)+Z669,MONTH(Q669)+1,1)</f>
        <v>50679</v>
      </c>
      <c r="AB669" s="6" t="s">
        <v>3660</v>
      </c>
      <c r="AC669" s="6" t="s">
        <v>340</v>
      </c>
      <c r="AJ669" s="4" t="s">
        <v>3578</v>
      </c>
    </row>
    <row r="670" spans="1:36" ht="12.9" customHeight="1" collapsed="1" x14ac:dyDescent="0.25">
      <c r="A670" s="4" t="s">
        <v>3661</v>
      </c>
      <c r="M670" s="7"/>
    </row>
    <row r="671" spans="1:36" ht="12.9" hidden="1" customHeight="1" outlineLevel="1" x14ac:dyDescent="0.3">
      <c r="C671" s="10" t="s">
        <v>3662</v>
      </c>
      <c r="D671" s="10" t="s">
        <v>3336</v>
      </c>
      <c r="E671" s="7" t="s">
        <v>3663</v>
      </c>
      <c r="F671" s="10" t="s">
        <v>92</v>
      </c>
      <c r="G671" s="7" t="s">
        <v>93</v>
      </c>
      <c r="H671" s="8">
        <v>41913</v>
      </c>
      <c r="I671" s="10" t="s">
        <v>94</v>
      </c>
      <c r="J671" s="10" t="s">
        <v>95</v>
      </c>
      <c r="K671" s="8">
        <v>42104</v>
      </c>
      <c r="L671" s="10" t="s">
        <v>28</v>
      </c>
      <c r="M671" s="7" t="s">
        <v>29</v>
      </c>
      <c r="N671" s="10" t="s">
        <v>30</v>
      </c>
      <c r="O671" s="7">
        <v>2009</v>
      </c>
      <c r="P671" s="10" t="s">
        <v>824</v>
      </c>
      <c r="Q671" s="7" t="s">
        <v>3664</v>
      </c>
      <c r="R671" s="7" t="s">
        <v>50</v>
      </c>
      <c r="S671" s="7" t="s">
        <v>34</v>
      </c>
      <c r="T671" s="7" t="s">
        <v>35</v>
      </c>
      <c r="U671" s="7" t="s">
        <v>3665</v>
      </c>
      <c r="V671" s="7" t="s">
        <v>37</v>
      </c>
      <c r="W671" s="7" t="s">
        <v>3666</v>
      </c>
      <c r="X671" s="7" t="str">
        <f t="shared" ref="X671:X676" ca="1" si="134">DATEDIF(Q671,NOW( ),"y") &amp; " thn, " &amp; DATEDIF(Q671,NOW( ),"ym") &amp; " bln "</f>
        <v xml:space="preserve">55 thn, 3 bln </v>
      </c>
      <c r="Y671" s="7" t="str">
        <f t="shared" ref="Y671:Y676" si="135">DATEDIF(Q671,($Y$2),"y") &amp; " thn"</f>
        <v>54 thn</v>
      </c>
      <c r="Z671" s="13">
        <v>60</v>
      </c>
      <c r="AA671" s="14">
        <f t="shared" ref="AA671:AA676" si="136">DATE(YEAR(Q671)+Z671,MONTH(Q671)+1,1)</f>
        <v>45778</v>
      </c>
      <c r="AB671" s="10" t="s">
        <v>3667</v>
      </c>
      <c r="AC671" s="7" t="s">
        <v>3668</v>
      </c>
      <c r="AJ671" s="4" t="s">
        <v>3661</v>
      </c>
    </row>
    <row r="672" spans="1:36" ht="12.9" hidden="1" customHeight="1" outlineLevel="1" x14ac:dyDescent="0.3">
      <c r="C672" s="10" t="s">
        <v>3669</v>
      </c>
      <c r="D672" s="10" t="s">
        <v>1545</v>
      </c>
      <c r="E672" s="7" t="s">
        <v>3670</v>
      </c>
      <c r="F672" s="10" t="s">
        <v>23</v>
      </c>
      <c r="G672" s="7" t="s">
        <v>24</v>
      </c>
      <c r="H672" s="15">
        <v>38626</v>
      </c>
      <c r="I672" s="10" t="s">
        <v>25</v>
      </c>
      <c r="J672" s="10" t="s">
        <v>547</v>
      </c>
      <c r="K672" s="7" t="s">
        <v>210</v>
      </c>
      <c r="L672" s="10" t="s">
        <v>28</v>
      </c>
      <c r="M672" s="7" t="s">
        <v>361</v>
      </c>
      <c r="N672" s="10" t="s">
        <v>3265</v>
      </c>
      <c r="O672" s="7" t="s">
        <v>108</v>
      </c>
      <c r="P672" s="10" t="s">
        <v>543</v>
      </c>
      <c r="Q672" s="7" t="s">
        <v>3671</v>
      </c>
      <c r="R672" s="7" t="s">
        <v>33</v>
      </c>
      <c r="S672" s="7" t="s">
        <v>34</v>
      </c>
      <c r="T672" s="7" t="s">
        <v>35</v>
      </c>
      <c r="U672" s="7" t="s">
        <v>3672</v>
      </c>
      <c r="V672" s="7" t="s">
        <v>37</v>
      </c>
      <c r="W672" s="7" t="s">
        <v>3673</v>
      </c>
      <c r="X672" s="7" t="str">
        <f t="shared" ca="1" si="134"/>
        <v xml:space="preserve">58 thn, 3 bln </v>
      </c>
      <c r="Y672" s="7" t="str">
        <f t="shared" si="135"/>
        <v>57 thn</v>
      </c>
      <c r="Z672" s="13">
        <v>60</v>
      </c>
      <c r="AA672" s="14">
        <f t="shared" si="136"/>
        <v>44682</v>
      </c>
      <c r="AB672" s="10" t="s">
        <v>3674</v>
      </c>
      <c r="AJ672" s="4" t="s">
        <v>3661</v>
      </c>
    </row>
    <row r="673" spans="1:36" ht="12.9" hidden="1" customHeight="1" outlineLevel="1" x14ac:dyDescent="0.3">
      <c r="C673" s="10" t="s">
        <v>3675</v>
      </c>
      <c r="D673" s="10" t="s">
        <v>3336</v>
      </c>
      <c r="E673" s="7" t="s">
        <v>3676</v>
      </c>
      <c r="F673" s="10" t="s">
        <v>92</v>
      </c>
      <c r="G673" s="7" t="s">
        <v>93</v>
      </c>
      <c r="H673" s="15">
        <v>42461</v>
      </c>
      <c r="I673" s="10" t="s">
        <v>94</v>
      </c>
      <c r="J673" s="10" t="s">
        <v>547</v>
      </c>
      <c r="K673" s="7" t="s">
        <v>56</v>
      </c>
      <c r="L673" s="10" t="s">
        <v>28</v>
      </c>
      <c r="M673" s="7" t="s">
        <v>29</v>
      </c>
      <c r="N673" s="10" t="s">
        <v>30</v>
      </c>
      <c r="O673" s="7">
        <v>2008</v>
      </c>
      <c r="P673" s="10" t="s">
        <v>88</v>
      </c>
      <c r="Q673" s="7" t="s">
        <v>3677</v>
      </c>
      <c r="R673" s="7" t="s">
        <v>50</v>
      </c>
      <c r="S673" s="7" t="s">
        <v>34</v>
      </c>
      <c r="T673" s="7" t="s">
        <v>35</v>
      </c>
      <c r="U673" s="7" t="s">
        <v>3678</v>
      </c>
      <c r="V673" s="7" t="s">
        <v>37</v>
      </c>
      <c r="W673" s="7" t="s">
        <v>3679</v>
      </c>
      <c r="X673" s="7" t="str">
        <f t="shared" ca="1" si="134"/>
        <v xml:space="preserve">51 thn, 10 bln </v>
      </c>
      <c r="Y673" s="7" t="str">
        <f t="shared" si="135"/>
        <v>51 thn</v>
      </c>
      <c r="Z673" s="13">
        <v>60</v>
      </c>
      <c r="AA673" s="14">
        <f t="shared" si="136"/>
        <v>47027</v>
      </c>
      <c r="AB673" s="10" t="s">
        <v>3680</v>
      </c>
      <c r="AJ673" s="4" t="s">
        <v>3661</v>
      </c>
    </row>
    <row r="674" spans="1:36" ht="12.9" hidden="1" customHeight="1" outlineLevel="1" x14ac:dyDescent="0.3">
      <c r="C674" s="10" t="s">
        <v>3681</v>
      </c>
      <c r="D674" s="10" t="s">
        <v>145</v>
      </c>
      <c r="E674" s="7" t="s">
        <v>3682</v>
      </c>
      <c r="F674" s="10" t="s">
        <v>92</v>
      </c>
      <c r="G674" s="7" t="s">
        <v>93</v>
      </c>
      <c r="H674" s="8">
        <v>42461</v>
      </c>
      <c r="I674" s="10" t="s">
        <v>94</v>
      </c>
      <c r="J674" s="10" t="s">
        <v>269</v>
      </c>
      <c r="K674" s="7" t="s">
        <v>117</v>
      </c>
      <c r="L674" s="10" t="s">
        <v>28</v>
      </c>
      <c r="M674" s="7" t="s">
        <v>29</v>
      </c>
      <c r="N674" s="10" t="s">
        <v>83</v>
      </c>
      <c r="O674" s="7">
        <v>2014</v>
      </c>
      <c r="P674" s="10" t="s">
        <v>1704</v>
      </c>
      <c r="Q674" s="7" t="s">
        <v>3683</v>
      </c>
      <c r="R674" s="7" t="s">
        <v>50</v>
      </c>
      <c r="S674" s="7" t="s">
        <v>34</v>
      </c>
      <c r="T674" s="7" t="s">
        <v>35</v>
      </c>
      <c r="U674" s="7" t="s">
        <v>3684</v>
      </c>
      <c r="V674" s="7" t="s">
        <v>37</v>
      </c>
      <c r="W674" s="7" t="s">
        <v>3685</v>
      </c>
      <c r="X674" s="7" t="str">
        <f t="shared" ca="1" si="134"/>
        <v xml:space="preserve">58 thn, 2 bln </v>
      </c>
      <c r="Y674" s="7" t="str">
        <f t="shared" si="135"/>
        <v>57 thn</v>
      </c>
      <c r="Z674" s="13">
        <v>60</v>
      </c>
      <c r="AA674" s="14">
        <f t="shared" si="136"/>
        <v>44713</v>
      </c>
      <c r="AB674" s="10" t="s">
        <v>3686</v>
      </c>
      <c r="AJ674" s="4" t="s">
        <v>3661</v>
      </c>
    </row>
    <row r="675" spans="1:36" ht="12.9" hidden="1" customHeight="1" outlineLevel="1" x14ac:dyDescent="0.3">
      <c r="C675" s="10" t="s">
        <v>3687</v>
      </c>
      <c r="D675" s="10" t="s">
        <v>1545</v>
      </c>
      <c r="E675" s="7" t="s">
        <v>3688</v>
      </c>
      <c r="F675" s="10" t="s">
        <v>23</v>
      </c>
      <c r="G675" s="7" t="s">
        <v>24</v>
      </c>
      <c r="H675" s="11">
        <v>40817</v>
      </c>
      <c r="I675" s="10" t="s">
        <v>25</v>
      </c>
      <c r="J675" s="10" t="s">
        <v>547</v>
      </c>
      <c r="K675" s="7" t="s">
        <v>147</v>
      </c>
      <c r="L675" s="10" t="s">
        <v>28</v>
      </c>
      <c r="M675" s="7" t="s">
        <v>361</v>
      </c>
      <c r="N675" s="10" t="s">
        <v>30</v>
      </c>
      <c r="O675" s="7" t="s">
        <v>168</v>
      </c>
      <c r="P675" s="10" t="s">
        <v>3689</v>
      </c>
      <c r="Q675" s="7" t="s">
        <v>3690</v>
      </c>
      <c r="R675" s="7" t="s">
        <v>50</v>
      </c>
      <c r="S675" s="7" t="s">
        <v>34</v>
      </c>
      <c r="T675" s="7" t="s">
        <v>35</v>
      </c>
      <c r="U675" s="7" t="s">
        <v>3691</v>
      </c>
      <c r="V675" s="7" t="s">
        <v>37</v>
      </c>
      <c r="W675" s="7" t="s">
        <v>3692</v>
      </c>
      <c r="X675" s="7" t="str">
        <f t="shared" ca="1" si="134"/>
        <v xml:space="preserve">55 thn, 4 bln </v>
      </c>
      <c r="Y675" s="7" t="str">
        <f t="shared" si="135"/>
        <v>54 thn</v>
      </c>
      <c r="Z675" s="13">
        <v>60</v>
      </c>
      <c r="AA675" s="14">
        <f t="shared" si="136"/>
        <v>45748</v>
      </c>
      <c r="AB675" s="10" t="s">
        <v>3693</v>
      </c>
      <c r="AJ675" s="4" t="s">
        <v>3661</v>
      </c>
    </row>
    <row r="676" spans="1:36" ht="12.9" hidden="1" customHeight="1" outlineLevel="1" x14ac:dyDescent="0.3">
      <c r="B676" s="6"/>
      <c r="C676" s="6" t="s">
        <v>3694</v>
      </c>
      <c r="D676" s="6" t="s">
        <v>21</v>
      </c>
      <c r="E676" s="7" t="s">
        <v>3695</v>
      </c>
      <c r="F676" s="6" t="s">
        <v>514</v>
      </c>
      <c r="G676" s="19" t="s">
        <v>333</v>
      </c>
      <c r="H676" s="20">
        <v>43556</v>
      </c>
      <c r="I676" s="6" t="s">
        <v>334</v>
      </c>
      <c r="J676" s="6" t="s">
        <v>547</v>
      </c>
      <c r="K676" s="7" t="s">
        <v>336</v>
      </c>
      <c r="L676" s="6" t="s">
        <v>28</v>
      </c>
      <c r="M676" s="7" t="s">
        <v>29</v>
      </c>
      <c r="N676" s="6" t="s">
        <v>1370</v>
      </c>
      <c r="O676" s="7" t="s">
        <v>3696</v>
      </c>
      <c r="P676" s="6" t="s">
        <v>98</v>
      </c>
      <c r="Q676" s="6" t="s">
        <v>3697</v>
      </c>
      <c r="R676" s="7" t="s">
        <v>50</v>
      </c>
      <c r="S676" s="7" t="s">
        <v>34</v>
      </c>
      <c r="T676" s="7" t="s">
        <v>35</v>
      </c>
      <c r="V676" s="7" t="s">
        <v>37</v>
      </c>
      <c r="X676" s="7" t="str">
        <f t="shared" ca="1" si="134"/>
        <v xml:space="preserve">40 thn, 6 bln </v>
      </c>
      <c r="Y676" s="7" t="str">
        <f t="shared" si="135"/>
        <v>39 thn</v>
      </c>
      <c r="Z676" s="13">
        <v>60</v>
      </c>
      <c r="AA676" s="14">
        <f t="shared" si="136"/>
        <v>51167</v>
      </c>
      <c r="AB676" s="6" t="s">
        <v>3698</v>
      </c>
      <c r="AC676" s="6" t="s">
        <v>3699</v>
      </c>
      <c r="AJ676" s="4" t="s">
        <v>3661</v>
      </c>
    </row>
    <row r="677" spans="1:36" ht="12.9" customHeight="1" collapsed="1" x14ac:dyDescent="0.25">
      <c r="A677" s="4" t="s">
        <v>3700</v>
      </c>
      <c r="M677" s="7"/>
    </row>
    <row r="678" spans="1:36" ht="12.9" hidden="1" customHeight="1" outlineLevel="1" x14ac:dyDescent="0.3">
      <c r="C678" s="10" t="s">
        <v>3701</v>
      </c>
      <c r="D678" s="10" t="s">
        <v>41</v>
      </c>
      <c r="E678" s="7" t="s">
        <v>3702</v>
      </c>
      <c r="F678" s="10" t="s">
        <v>92</v>
      </c>
      <c r="G678" s="7" t="s">
        <v>93</v>
      </c>
      <c r="H678" s="15">
        <v>42461</v>
      </c>
      <c r="I678" s="10" t="s">
        <v>94</v>
      </c>
      <c r="J678" s="10" t="s">
        <v>95</v>
      </c>
      <c r="K678" s="8">
        <v>42957</v>
      </c>
      <c r="L678" s="10" t="s">
        <v>28</v>
      </c>
      <c r="M678" s="7" t="s">
        <v>29</v>
      </c>
      <c r="N678" s="6" t="s">
        <v>30</v>
      </c>
      <c r="O678" s="7">
        <v>2008</v>
      </c>
      <c r="P678" s="10" t="s">
        <v>3703</v>
      </c>
      <c r="Q678" s="7" t="s">
        <v>3704</v>
      </c>
      <c r="R678" s="7" t="s">
        <v>33</v>
      </c>
      <c r="S678" s="7" t="s">
        <v>34</v>
      </c>
      <c r="T678" s="7" t="s">
        <v>35</v>
      </c>
      <c r="U678" s="7" t="s">
        <v>3705</v>
      </c>
      <c r="V678" s="7" t="s">
        <v>37</v>
      </c>
      <c r="W678" s="7" t="s">
        <v>3706</v>
      </c>
      <c r="X678" s="7" t="str">
        <f t="shared" ref="X678:X684" ca="1" si="137">DATEDIF(Q678,NOW( ),"y") &amp; " thn, " &amp; DATEDIF(Q678,NOW( ),"ym") &amp; " bln "</f>
        <v xml:space="preserve">53 thn, 3 bln </v>
      </c>
      <c r="Y678" s="7" t="str">
        <f>DATEDIF(Q678,($Y$2),"y") &amp; " thn"</f>
        <v>52 thn</v>
      </c>
      <c r="Z678" s="13">
        <v>60</v>
      </c>
      <c r="AA678" s="14">
        <f t="shared" ref="AA678:AA684" si="138">DATE(YEAR(Q678)+Z678,MONTH(Q678)+1,1)</f>
        <v>46508</v>
      </c>
      <c r="AB678" s="10" t="s">
        <v>3707</v>
      </c>
      <c r="AJ678" s="4" t="s">
        <v>3700</v>
      </c>
    </row>
    <row r="679" spans="1:36" ht="12.9" hidden="1" customHeight="1" outlineLevel="1" x14ac:dyDescent="0.3">
      <c r="C679" s="10" t="s">
        <v>3708</v>
      </c>
      <c r="D679" s="10" t="s">
        <v>1545</v>
      </c>
      <c r="E679" s="7" t="s">
        <v>3709</v>
      </c>
      <c r="F679" s="10" t="s">
        <v>23</v>
      </c>
      <c r="G679" s="7" t="s">
        <v>24</v>
      </c>
      <c r="H679" s="15">
        <v>38808</v>
      </c>
      <c r="I679" s="10" t="s">
        <v>25</v>
      </c>
      <c r="J679" s="10" t="s">
        <v>106</v>
      </c>
      <c r="K679" s="7" t="s">
        <v>82</v>
      </c>
      <c r="L679" s="10" t="s">
        <v>28</v>
      </c>
      <c r="M679" s="7" t="s">
        <v>361</v>
      </c>
      <c r="N679" s="10" t="s">
        <v>994</v>
      </c>
      <c r="O679" s="7" t="s">
        <v>279</v>
      </c>
      <c r="P679" s="10" t="s">
        <v>280</v>
      </c>
      <c r="Q679" s="7" t="s">
        <v>3710</v>
      </c>
      <c r="R679" s="7" t="s">
        <v>50</v>
      </c>
      <c r="S679" s="7" t="s">
        <v>34</v>
      </c>
      <c r="T679" s="7" t="s">
        <v>35</v>
      </c>
      <c r="U679" s="7" t="s">
        <v>3711</v>
      </c>
      <c r="V679" s="7" t="s">
        <v>37</v>
      </c>
      <c r="W679" s="7" t="s">
        <v>3712</v>
      </c>
      <c r="X679" s="7" t="str">
        <f t="shared" ca="1" si="137"/>
        <v xml:space="preserve">55 thn, 7 bln </v>
      </c>
      <c r="Y679" s="7" t="str">
        <f t="shared" ref="Y679:Y684" si="139">DATEDIF(Q679,($Y$2),"y") &amp; " thn"</f>
        <v>54 thn</v>
      </c>
      <c r="Z679" s="13">
        <v>60</v>
      </c>
      <c r="AA679" s="14">
        <f t="shared" si="138"/>
        <v>45658</v>
      </c>
      <c r="AB679" s="10" t="s">
        <v>3713</v>
      </c>
      <c r="AC679" s="7" t="s">
        <v>3714</v>
      </c>
      <c r="AJ679" s="4" t="s">
        <v>3700</v>
      </c>
    </row>
    <row r="680" spans="1:36" ht="12.9" hidden="1" customHeight="1" outlineLevel="1" x14ac:dyDescent="0.3">
      <c r="C680" s="10" t="s">
        <v>3715</v>
      </c>
      <c r="D680" s="10" t="s">
        <v>21</v>
      </c>
      <c r="E680" s="7" t="s">
        <v>3716</v>
      </c>
      <c r="F680" s="10" t="s">
        <v>92</v>
      </c>
      <c r="G680" s="7" t="s">
        <v>93</v>
      </c>
      <c r="H680" s="15">
        <v>43009</v>
      </c>
      <c r="I680" s="10" t="s">
        <v>94</v>
      </c>
      <c r="J680" s="10" t="s">
        <v>547</v>
      </c>
      <c r="K680" s="8">
        <v>43009</v>
      </c>
      <c r="L680" s="10" t="s">
        <v>28</v>
      </c>
      <c r="M680" s="7" t="s">
        <v>29</v>
      </c>
      <c r="N680" s="10" t="s">
        <v>30</v>
      </c>
      <c r="O680" s="7">
        <v>2012</v>
      </c>
      <c r="P680" s="10" t="s">
        <v>88</v>
      </c>
      <c r="Q680" s="7" t="s">
        <v>3717</v>
      </c>
      <c r="R680" s="7" t="s">
        <v>50</v>
      </c>
      <c r="S680" s="7" t="s">
        <v>34</v>
      </c>
      <c r="T680" s="7" t="s">
        <v>35</v>
      </c>
      <c r="U680" s="7" t="s">
        <v>3718</v>
      </c>
      <c r="V680" s="7" t="s">
        <v>37</v>
      </c>
      <c r="W680" s="7" t="s">
        <v>3719</v>
      </c>
      <c r="X680" s="7" t="str">
        <f t="shared" ca="1" si="137"/>
        <v xml:space="preserve">59 thn, 6 bln </v>
      </c>
      <c r="Y680" s="7" t="str">
        <f t="shared" si="139"/>
        <v>58 thn</v>
      </c>
      <c r="Z680" s="13">
        <v>60</v>
      </c>
      <c r="AA680" s="14">
        <f t="shared" si="138"/>
        <v>44228</v>
      </c>
      <c r="AB680" s="10" t="s">
        <v>3720</v>
      </c>
      <c r="AJ680" s="4" t="s">
        <v>3700</v>
      </c>
    </row>
    <row r="681" spans="1:36" ht="12.9" hidden="1" customHeight="1" outlineLevel="1" x14ac:dyDescent="0.3">
      <c r="C681" s="10" t="s">
        <v>3721</v>
      </c>
      <c r="D681" s="10" t="s">
        <v>41</v>
      </c>
      <c r="E681" s="7" t="s">
        <v>3722</v>
      </c>
      <c r="F681" s="10" t="s">
        <v>276</v>
      </c>
      <c r="G681" s="7" t="s">
        <v>43</v>
      </c>
      <c r="H681" s="8">
        <v>42826</v>
      </c>
      <c r="I681" s="10" t="s">
        <v>277</v>
      </c>
      <c r="J681" s="10" t="s">
        <v>547</v>
      </c>
      <c r="K681" s="7" t="s">
        <v>82</v>
      </c>
      <c r="L681" s="10" t="s">
        <v>28</v>
      </c>
      <c r="M681" s="7" t="s">
        <v>29</v>
      </c>
      <c r="N681" s="10" t="s">
        <v>547</v>
      </c>
      <c r="O681" s="7">
        <v>2012</v>
      </c>
      <c r="P681" s="10" t="s">
        <v>3723</v>
      </c>
      <c r="Q681" s="7" t="s">
        <v>3724</v>
      </c>
      <c r="R681" s="7" t="s">
        <v>33</v>
      </c>
      <c r="S681" s="7" t="s">
        <v>34</v>
      </c>
      <c r="T681" s="7" t="s">
        <v>35</v>
      </c>
      <c r="U681" s="7" t="s">
        <v>3725</v>
      </c>
      <c r="V681" s="7" t="s">
        <v>37</v>
      </c>
      <c r="W681" s="7" t="s">
        <v>3726</v>
      </c>
      <c r="X681" s="7" t="str">
        <f t="shared" ca="1" si="137"/>
        <v xml:space="preserve">51 thn, 7 bln </v>
      </c>
      <c r="Y681" s="7" t="str">
        <f t="shared" si="139"/>
        <v>50 thn</v>
      </c>
      <c r="Z681" s="13">
        <v>60</v>
      </c>
      <c r="AA681" s="14">
        <f t="shared" si="138"/>
        <v>47119</v>
      </c>
      <c r="AB681" s="10" t="s">
        <v>3727</v>
      </c>
      <c r="AJ681" s="4" t="s">
        <v>3700</v>
      </c>
    </row>
    <row r="682" spans="1:36" ht="12.9" hidden="1" customHeight="1" outlineLevel="1" x14ac:dyDescent="0.3">
      <c r="C682" s="10" t="s">
        <v>3728</v>
      </c>
      <c r="D682" s="6" t="s">
        <v>3336</v>
      </c>
      <c r="E682" s="7" t="s">
        <v>3729</v>
      </c>
      <c r="F682" s="10" t="s">
        <v>276</v>
      </c>
      <c r="G682" s="7" t="s">
        <v>43</v>
      </c>
      <c r="H682" s="8">
        <v>43374</v>
      </c>
      <c r="I682" s="10" t="s">
        <v>277</v>
      </c>
      <c r="J682" s="10" t="s">
        <v>547</v>
      </c>
      <c r="K682" s="8">
        <v>42278</v>
      </c>
      <c r="L682" s="10" t="s">
        <v>28</v>
      </c>
      <c r="M682" s="7" t="s">
        <v>29</v>
      </c>
      <c r="N682" s="10" t="s">
        <v>3326</v>
      </c>
      <c r="O682" s="7">
        <v>2009</v>
      </c>
      <c r="P682" s="10" t="s">
        <v>3730</v>
      </c>
      <c r="Q682" s="7" t="s">
        <v>3731</v>
      </c>
      <c r="R682" s="7" t="s">
        <v>50</v>
      </c>
      <c r="S682" s="7" t="s">
        <v>34</v>
      </c>
      <c r="T682" s="7" t="s">
        <v>35</v>
      </c>
      <c r="U682" s="7" t="s">
        <v>3732</v>
      </c>
      <c r="V682" s="7" t="s">
        <v>37</v>
      </c>
      <c r="X682" s="7" t="str">
        <f t="shared" ca="1" si="137"/>
        <v xml:space="preserve">35 thn, 4 bln </v>
      </c>
      <c r="Y682" s="7" t="str">
        <f t="shared" si="139"/>
        <v>34 thn</v>
      </c>
      <c r="Z682" s="13">
        <v>60</v>
      </c>
      <c r="AA682" s="14">
        <f t="shared" si="138"/>
        <v>53053</v>
      </c>
      <c r="AB682" s="10" t="s">
        <v>3733</v>
      </c>
      <c r="AJ682" s="4" t="s">
        <v>3700</v>
      </c>
    </row>
    <row r="683" spans="1:36" ht="12.9" hidden="1" customHeight="1" outlineLevel="1" x14ac:dyDescent="0.3">
      <c r="C683" s="10" t="s">
        <v>3734</v>
      </c>
      <c r="D683" s="10" t="s">
        <v>41</v>
      </c>
      <c r="E683" s="7" t="s">
        <v>3735</v>
      </c>
      <c r="F683" s="10" t="s">
        <v>514</v>
      </c>
      <c r="G683" s="7" t="s">
        <v>333</v>
      </c>
      <c r="H683" s="15">
        <v>42826</v>
      </c>
      <c r="I683" s="10" t="s">
        <v>334</v>
      </c>
      <c r="J683" s="10" t="s">
        <v>547</v>
      </c>
      <c r="K683" s="12" t="s">
        <v>854</v>
      </c>
      <c r="L683" s="10" t="s">
        <v>28</v>
      </c>
      <c r="M683" s="7" t="s">
        <v>29</v>
      </c>
      <c r="N683" s="10" t="s">
        <v>547</v>
      </c>
      <c r="O683" s="7">
        <v>2013</v>
      </c>
      <c r="P683" s="10" t="s">
        <v>3736</v>
      </c>
      <c r="Q683" s="7" t="s">
        <v>3737</v>
      </c>
      <c r="R683" s="7" t="s">
        <v>50</v>
      </c>
      <c r="S683" s="7" t="s">
        <v>34</v>
      </c>
      <c r="T683" s="7" t="s">
        <v>35</v>
      </c>
      <c r="U683" s="7" t="s">
        <v>3738</v>
      </c>
      <c r="V683" s="7" t="s">
        <v>37</v>
      </c>
      <c r="X683" s="7" t="str">
        <f t="shared" ca="1" si="137"/>
        <v xml:space="preserve">57 thn, 7 bln </v>
      </c>
      <c r="Y683" s="7" t="str">
        <f t="shared" si="139"/>
        <v>56 thn</v>
      </c>
      <c r="Z683" s="13">
        <v>60</v>
      </c>
      <c r="AA683" s="14">
        <f t="shared" si="138"/>
        <v>44927</v>
      </c>
      <c r="AJ683" s="4" t="s">
        <v>3700</v>
      </c>
    </row>
    <row r="684" spans="1:36" ht="12.9" hidden="1" customHeight="1" outlineLevel="1" x14ac:dyDescent="0.3">
      <c r="B684" s="6"/>
      <c r="C684" s="6" t="s">
        <v>3739</v>
      </c>
      <c r="D684" s="6" t="s">
        <v>21</v>
      </c>
      <c r="E684" s="7" t="s">
        <v>3740</v>
      </c>
      <c r="F684" s="6" t="s">
        <v>332</v>
      </c>
      <c r="G684" s="19" t="s">
        <v>333</v>
      </c>
      <c r="H684" s="20">
        <v>43556</v>
      </c>
      <c r="I684" s="6" t="s">
        <v>334</v>
      </c>
      <c r="J684" s="6" t="s">
        <v>547</v>
      </c>
      <c r="K684" s="7" t="s">
        <v>336</v>
      </c>
      <c r="L684" s="6" t="s">
        <v>28</v>
      </c>
      <c r="M684" s="7" t="s">
        <v>29</v>
      </c>
      <c r="N684" s="6" t="s">
        <v>1370</v>
      </c>
      <c r="O684" s="7" t="s">
        <v>3696</v>
      </c>
      <c r="P684" s="6" t="s">
        <v>98</v>
      </c>
      <c r="Q684" s="6" t="s">
        <v>3741</v>
      </c>
      <c r="R684" s="7" t="s">
        <v>33</v>
      </c>
      <c r="S684" s="7" t="s">
        <v>34</v>
      </c>
      <c r="T684" s="7" t="s">
        <v>35</v>
      </c>
      <c r="V684" s="7" t="s">
        <v>37</v>
      </c>
      <c r="X684" s="7" t="str">
        <f t="shared" ca="1" si="137"/>
        <v xml:space="preserve">47 thn, 1 bln </v>
      </c>
      <c r="Y684" s="7" t="str">
        <f t="shared" si="139"/>
        <v>46 thn</v>
      </c>
      <c r="Z684" s="13">
        <v>60</v>
      </c>
      <c r="AA684" s="14">
        <f t="shared" si="138"/>
        <v>48761</v>
      </c>
      <c r="AB684" s="6" t="s">
        <v>3742</v>
      </c>
      <c r="AC684" s="6" t="s">
        <v>340</v>
      </c>
      <c r="AJ684" s="4" t="s">
        <v>3700</v>
      </c>
    </row>
    <row r="685" spans="1:36" ht="12.9" customHeight="1" collapsed="1" x14ac:dyDescent="0.25">
      <c r="A685" s="4" t="s">
        <v>3743</v>
      </c>
      <c r="M685" s="7"/>
    </row>
    <row r="686" spans="1:36" ht="12.9" hidden="1" customHeight="1" outlineLevel="1" x14ac:dyDescent="0.3">
      <c r="C686" s="10" t="s">
        <v>3744</v>
      </c>
      <c r="D686" s="10" t="s">
        <v>21</v>
      </c>
      <c r="E686" s="7" t="s">
        <v>3745</v>
      </c>
      <c r="F686" s="10" t="s">
        <v>92</v>
      </c>
      <c r="G686" s="7" t="s">
        <v>93</v>
      </c>
      <c r="H686" s="8">
        <v>42278</v>
      </c>
      <c r="I686" s="10" t="s">
        <v>94</v>
      </c>
      <c r="J686" s="10" t="s">
        <v>95</v>
      </c>
      <c r="K686" s="14">
        <v>42104</v>
      </c>
      <c r="L686" s="10" t="s">
        <v>28</v>
      </c>
      <c r="M686" s="7" t="s">
        <v>29</v>
      </c>
      <c r="N686" s="10" t="s">
        <v>30</v>
      </c>
      <c r="O686" s="7">
        <v>2008</v>
      </c>
      <c r="P686" s="10" t="s">
        <v>3746</v>
      </c>
      <c r="Q686" s="7" t="s">
        <v>3018</v>
      </c>
      <c r="R686" s="7" t="s">
        <v>50</v>
      </c>
      <c r="S686" s="7" t="s">
        <v>34</v>
      </c>
      <c r="T686" s="7" t="s">
        <v>35</v>
      </c>
      <c r="U686" s="7" t="s">
        <v>3747</v>
      </c>
      <c r="V686" s="7" t="s">
        <v>37</v>
      </c>
      <c r="W686" s="7" t="s">
        <v>3748</v>
      </c>
      <c r="X686" s="7" t="str">
        <f t="shared" ref="X686:X691" ca="1" si="140">DATEDIF(Q686,NOW( ),"y") &amp; " thn, " &amp; DATEDIF(Q686,NOW( ),"ym") &amp; " bln "</f>
        <v xml:space="preserve">55 thn, 6 bln </v>
      </c>
      <c r="Y686" s="7" t="str">
        <f t="shared" ref="Y686:Y691" si="141">DATEDIF(Q686,($Y$2),"y") &amp; " thn"</f>
        <v>54 thn</v>
      </c>
      <c r="Z686" s="13">
        <v>60</v>
      </c>
      <c r="AA686" s="14">
        <f t="shared" ref="AA686:AA691" si="142">DATE(YEAR(Q686)+Z686,MONTH(Q686)+1,1)</f>
        <v>45689</v>
      </c>
      <c r="AB686" s="10" t="s">
        <v>3749</v>
      </c>
      <c r="AC686" s="7" t="s">
        <v>3750</v>
      </c>
      <c r="AJ686" s="4" t="s">
        <v>3743</v>
      </c>
    </row>
    <row r="687" spans="1:36" ht="12.9" hidden="1" customHeight="1" outlineLevel="1" x14ac:dyDescent="0.3">
      <c r="C687" s="10" t="s">
        <v>3751</v>
      </c>
      <c r="D687" s="10" t="s">
        <v>145</v>
      </c>
      <c r="E687" s="7" t="s">
        <v>3752</v>
      </c>
      <c r="F687" s="10" t="s">
        <v>23</v>
      </c>
      <c r="G687" s="7" t="s">
        <v>24</v>
      </c>
      <c r="H687" s="15">
        <v>38626</v>
      </c>
      <c r="I687" s="10" t="s">
        <v>25</v>
      </c>
      <c r="J687" s="10" t="s">
        <v>269</v>
      </c>
      <c r="K687" s="7" t="s">
        <v>210</v>
      </c>
      <c r="L687" s="10" t="s">
        <v>28</v>
      </c>
      <c r="M687" s="7" t="s">
        <v>29</v>
      </c>
      <c r="N687" s="10" t="s">
        <v>83</v>
      </c>
      <c r="O687" s="7">
        <v>2014</v>
      </c>
      <c r="P687" s="10" t="s">
        <v>488</v>
      </c>
      <c r="Q687" s="7" t="s">
        <v>3753</v>
      </c>
      <c r="R687" s="7" t="s">
        <v>33</v>
      </c>
      <c r="S687" s="7" t="s">
        <v>34</v>
      </c>
      <c r="T687" s="7" t="s">
        <v>35</v>
      </c>
      <c r="U687" s="7" t="s">
        <v>3754</v>
      </c>
      <c r="V687" s="7" t="s">
        <v>37</v>
      </c>
      <c r="W687" s="7" t="s">
        <v>3755</v>
      </c>
      <c r="X687" s="7" t="str">
        <f t="shared" ca="1" si="140"/>
        <v xml:space="preserve">59 thn, 3 bln </v>
      </c>
      <c r="Y687" s="7" t="str">
        <f t="shared" si="141"/>
        <v>58 thn</v>
      </c>
      <c r="Z687" s="13">
        <v>60</v>
      </c>
      <c r="AA687" s="14">
        <f t="shared" si="142"/>
        <v>44317</v>
      </c>
      <c r="AB687" s="10" t="s">
        <v>3756</v>
      </c>
      <c r="AJ687" s="4" t="s">
        <v>3743</v>
      </c>
    </row>
    <row r="688" spans="1:36" ht="12.9" hidden="1" customHeight="1" outlineLevel="1" x14ac:dyDescent="0.3">
      <c r="C688" s="10" t="s">
        <v>3757</v>
      </c>
      <c r="D688" s="10" t="s">
        <v>41</v>
      </c>
      <c r="E688" s="7" t="s">
        <v>3758</v>
      </c>
      <c r="F688" s="10" t="s">
        <v>92</v>
      </c>
      <c r="G688" s="7" t="s">
        <v>93</v>
      </c>
      <c r="H688" s="15">
        <v>43009</v>
      </c>
      <c r="I688" s="10" t="s">
        <v>94</v>
      </c>
      <c r="J688" s="10" t="s">
        <v>547</v>
      </c>
      <c r="K688" s="7" t="s">
        <v>82</v>
      </c>
      <c r="L688" s="10" t="s">
        <v>28</v>
      </c>
      <c r="M688" s="7" t="s">
        <v>29</v>
      </c>
      <c r="N688" s="10" t="s">
        <v>30</v>
      </c>
      <c r="O688" s="7">
        <v>2014</v>
      </c>
      <c r="P688" s="10" t="s">
        <v>280</v>
      </c>
      <c r="Q688" s="7" t="s">
        <v>3759</v>
      </c>
      <c r="R688" s="7" t="s">
        <v>50</v>
      </c>
      <c r="S688" s="7" t="s">
        <v>34</v>
      </c>
      <c r="T688" s="7" t="s">
        <v>35</v>
      </c>
      <c r="U688" s="7" t="s">
        <v>3760</v>
      </c>
      <c r="V688" s="7" t="s">
        <v>37</v>
      </c>
      <c r="W688" s="7" t="s">
        <v>3761</v>
      </c>
      <c r="X688" s="7" t="str">
        <f t="shared" ca="1" si="140"/>
        <v xml:space="preserve">55 thn, 11 bln </v>
      </c>
      <c r="Y688" s="7" t="str">
        <f t="shared" si="141"/>
        <v>55 thn</v>
      </c>
      <c r="Z688" s="13">
        <v>60</v>
      </c>
      <c r="AA688" s="14">
        <f t="shared" si="142"/>
        <v>45536</v>
      </c>
      <c r="AB688" s="10" t="s">
        <v>3762</v>
      </c>
      <c r="AJ688" s="4" t="s">
        <v>3743</v>
      </c>
    </row>
    <row r="689" spans="1:36" ht="12.9" hidden="1" customHeight="1" outlineLevel="1" x14ac:dyDescent="0.3">
      <c r="C689" s="10" t="s">
        <v>3763</v>
      </c>
      <c r="D689" s="10" t="s">
        <v>41</v>
      </c>
      <c r="E689" s="7" t="s">
        <v>3764</v>
      </c>
      <c r="F689" s="10" t="s">
        <v>23</v>
      </c>
      <c r="G689" s="7" t="s">
        <v>24</v>
      </c>
      <c r="H689" s="11">
        <v>41000</v>
      </c>
      <c r="I689" s="10" t="s">
        <v>25</v>
      </c>
      <c r="J689" s="10" t="s">
        <v>106</v>
      </c>
      <c r="K689" s="7" t="s">
        <v>999</v>
      </c>
      <c r="L689" s="10" t="s">
        <v>28</v>
      </c>
      <c r="M689" s="7" t="s">
        <v>29</v>
      </c>
      <c r="N689" s="10" t="s">
        <v>3395</v>
      </c>
      <c r="O689" s="7">
        <v>2013</v>
      </c>
      <c r="P689" s="10" t="s">
        <v>460</v>
      </c>
      <c r="Q689" s="7" t="s">
        <v>3765</v>
      </c>
      <c r="R689" s="7" t="s">
        <v>33</v>
      </c>
      <c r="S689" s="7" t="s">
        <v>34</v>
      </c>
      <c r="T689" s="7" t="s">
        <v>35</v>
      </c>
      <c r="U689" s="7" t="s">
        <v>3766</v>
      </c>
      <c r="V689" s="7" t="s">
        <v>37</v>
      </c>
      <c r="W689" s="7" t="s">
        <v>3767</v>
      </c>
      <c r="X689" s="7" t="str">
        <f t="shared" ca="1" si="140"/>
        <v xml:space="preserve">49 thn, 10 bln </v>
      </c>
      <c r="Y689" s="7" t="str">
        <f t="shared" si="141"/>
        <v>49 thn</v>
      </c>
      <c r="Z689" s="13">
        <v>60</v>
      </c>
      <c r="AA689" s="14">
        <f t="shared" si="142"/>
        <v>47757</v>
      </c>
      <c r="AB689" s="10" t="s">
        <v>3768</v>
      </c>
      <c r="AC689" s="7" t="s">
        <v>3769</v>
      </c>
      <c r="AJ689" s="4" t="s">
        <v>3743</v>
      </c>
    </row>
    <row r="690" spans="1:36" ht="12.9" hidden="1" customHeight="1" outlineLevel="1" x14ac:dyDescent="0.3">
      <c r="C690" s="10" t="s">
        <v>3770</v>
      </c>
      <c r="D690" s="10" t="s">
        <v>41</v>
      </c>
      <c r="E690" s="7" t="s">
        <v>3771</v>
      </c>
      <c r="F690" s="24" t="s">
        <v>276</v>
      </c>
      <c r="G690" s="25" t="s">
        <v>43</v>
      </c>
      <c r="H690" s="49">
        <v>43739</v>
      </c>
      <c r="I690" s="24" t="s">
        <v>277</v>
      </c>
      <c r="J690" s="10" t="s">
        <v>547</v>
      </c>
      <c r="K690" s="14">
        <v>42248</v>
      </c>
      <c r="L690" s="10" t="s">
        <v>28</v>
      </c>
      <c r="M690" s="7" t="s">
        <v>29</v>
      </c>
      <c r="N690" s="10" t="s">
        <v>3486</v>
      </c>
      <c r="O690" s="7">
        <v>2011</v>
      </c>
      <c r="P690" s="10" t="s">
        <v>543</v>
      </c>
      <c r="Q690" s="7" t="s">
        <v>3772</v>
      </c>
      <c r="R690" s="7" t="s">
        <v>50</v>
      </c>
      <c r="S690" s="7" t="s">
        <v>34</v>
      </c>
      <c r="U690" s="7" t="s">
        <v>3773</v>
      </c>
      <c r="V690" s="7" t="s">
        <v>37</v>
      </c>
      <c r="X690" s="7" t="str">
        <f t="shared" ca="1" si="140"/>
        <v xml:space="preserve">41 thn, 2 bln </v>
      </c>
      <c r="Y690" s="7" t="str">
        <f t="shared" si="141"/>
        <v>40 thn</v>
      </c>
      <c r="Z690" s="13">
        <v>60</v>
      </c>
      <c r="AA690" s="14">
        <f t="shared" si="142"/>
        <v>50922</v>
      </c>
      <c r="AJ690" s="4" t="s">
        <v>3743</v>
      </c>
    </row>
    <row r="691" spans="1:36" ht="12.9" hidden="1" customHeight="1" outlineLevel="1" x14ac:dyDescent="0.3">
      <c r="C691" s="10" t="s">
        <v>3774</v>
      </c>
      <c r="D691" s="10" t="s">
        <v>41</v>
      </c>
      <c r="E691" s="7" t="s">
        <v>3775</v>
      </c>
      <c r="F691" s="10" t="s">
        <v>514</v>
      </c>
      <c r="G691" s="7" t="s">
        <v>333</v>
      </c>
      <c r="H691" s="15">
        <v>42826</v>
      </c>
      <c r="I691" s="10" t="s">
        <v>334</v>
      </c>
      <c r="J691" s="10" t="s">
        <v>547</v>
      </c>
      <c r="K691" s="8">
        <v>42552</v>
      </c>
      <c r="L691" s="10" t="s">
        <v>28</v>
      </c>
      <c r="M691" s="7" t="s">
        <v>29</v>
      </c>
      <c r="N691" s="10" t="s">
        <v>3367</v>
      </c>
      <c r="O691" s="7">
        <v>2012</v>
      </c>
      <c r="P691" s="10" t="s">
        <v>280</v>
      </c>
      <c r="Q691" s="7" t="s">
        <v>3776</v>
      </c>
      <c r="R691" s="7" t="s">
        <v>50</v>
      </c>
      <c r="S691" s="7" t="s">
        <v>34</v>
      </c>
      <c r="U691" s="7" t="s">
        <v>3777</v>
      </c>
      <c r="V691" s="7" t="s">
        <v>37</v>
      </c>
      <c r="X691" s="7" t="str">
        <f t="shared" ca="1" si="140"/>
        <v xml:space="preserve">50 thn, 7 bln </v>
      </c>
      <c r="Y691" s="7" t="str">
        <f t="shared" si="141"/>
        <v>49 thn</v>
      </c>
      <c r="Z691" s="13">
        <v>60</v>
      </c>
      <c r="AA691" s="14">
        <f t="shared" si="142"/>
        <v>47484</v>
      </c>
      <c r="AB691" s="10" t="s">
        <v>3778</v>
      </c>
      <c r="AC691" s="7" t="s">
        <v>3779</v>
      </c>
      <c r="AJ691" s="4" t="s">
        <v>3743</v>
      </c>
    </row>
    <row r="692" spans="1:36" ht="12.9" hidden="1" customHeight="1" outlineLevel="1" x14ac:dyDescent="0.3">
      <c r="C692" s="10"/>
      <c r="D692" s="10"/>
      <c r="F692" s="10"/>
      <c r="H692" s="11"/>
      <c r="I692" s="10"/>
      <c r="J692" s="10"/>
      <c r="L692" s="10"/>
      <c r="M692" s="7"/>
      <c r="N692" s="10"/>
      <c r="P692" s="10"/>
      <c r="Z692" s="13"/>
      <c r="AA692" s="14"/>
      <c r="AB692" s="10"/>
      <c r="AJ692" s="4" t="s">
        <v>3743</v>
      </c>
    </row>
    <row r="693" spans="1:36" ht="12.9" customHeight="1" collapsed="1" x14ac:dyDescent="0.25">
      <c r="A693" s="4" t="s">
        <v>3780</v>
      </c>
      <c r="M693" s="7"/>
    </row>
    <row r="694" spans="1:36" ht="12.9" hidden="1" customHeight="1" outlineLevel="1" x14ac:dyDescent="0.3">
      <c r="C694" s="10" t="s">
        <v>3781</v>
      </c>
      <c r="D694" s="10" t="s">
        <v>41</v>
      </c>
      <c r="E694" s="7" t="s">
        <v>3782</v>
      </c>
      <c r="F694" s="10" t="s">
        <v>92</v>
      </c>
      <c r="G694" s="7" t="s">
        <v>93</v>
      </c>
      <c r="H694" s="15">
        <v>42461</v>
      </c>
      <c r="I694" s="10" t="s">
        <v>94</v>
      </c>
      <c r="J694" s="10" t="s">
        <v>95</v>
      </c>
      <c r="K694" s="8">
        <v>42104</v>
      </c>
      <c r="L694" s="10" t="s">
        <v>28</v>
      </c>
      <c r="M694" s="7" t="s">
        <v>29</v>
      </c>
      <c r="N694" s="10" t="s">
        <v>3326</v>
      </c>
      <c r="O694" s="7">
        <v>2011</v>
      </c>
      <c r="P694" s="10" t="s">
        <v>98</v>
      </c>
      <c r="Q694" s="7" t="s">
        <v>3783</v>
      </c>
      <c r="R694" s="7" t="s">
        <v>33</v>
      </c>
      <c r="S694" s="7" t="s">
        <v>34</v>
      </c>
      <c r="T694" s="7" t="s">
        <v>35</v>
      </c>
      <c r="U694" s="7">
        <v>131205085</v>
      </c>
      <c r="V694" s="7" t="s">
        <v>37</v>
      </c>
      <c r="W694" s="7" t="s">
        <v>3784</v>
      </c>
      <c r="X694" s="7" t="str">
        <f t="shared" ref="X694:X699" ca="1" si="143">DATEDIF(Q694,NOW( ),"y") &amp; " thn, " &amp; DATEDIF(Q694,NOW( ),"ym") &amp; " bln "</f>
        <v xml:space="preserve">56 thn, 0 bln </v>
      </c>
      <c r="Y694" s="7" t="str">
        <f t="shared" ref="Y694:Y699" si="144">DATEDIF(Q694,($Y$2),"y") &amp; " thn"</f>
        <v>55 thn</v>
      </c>
      <c r="Z694" s="13">
        <v>60</v>
      </c>
      <c r="AA694" s="14">
        <f t="shared" ref="AA694:AA699" si="145">DATE(YEAR(Q694)+Z694,MONTH(Q694)+1,1)</f>
        <v>45505</v>
      </c>
      <c r="AB694" s="10" t="s">
        <v>3785</v>
      </c>
      <c r="AJ694" s="4" t="s">
        <v>3780</v>
      </c>
    </row>
    <row r="695" spans="1:36" ht="12.9" hidden="1" customHeight="1" outlineLevel="1" x14ac:dyDescent="0.3">
      <c r="C695" s="10" t="s">
        <v>781</v>
      </c>
      <c r="D695" s="10" t="s">
        <v>41</v>
      </c>
      <c r="E695" s="7" t="s">
        <v>3786</v>
      </c>
      <c r="F695" s="10" t="s">
        <v>23</v>
      </c>
      <c r="G695" s="7" t="s">
        <v>24</v>
      </c>
      <c r="H695" s="15">
        <v>38626</v>
      </c>
      <c r="I695" s="10" t="s">
        <v>25</v>
      </c>
      <c r="J695" s="10" t="s">
        <v>547</v>
      </c>
      <c r="K695" s="7" t="s">
        <v>210</v>
      </c>
      <c r="L695" s="10" t="s">
        <v>28</v>
      </c>
      <c r="M695" s="7" t="s">
        <v>29</v>
      </c>
      <c r="N695" s="10" t="s">
        <v>30</v>
      </c>
      <c r="O695" s="7">
        <v>2011</v>
      </c>
      <c r="P695" s="10" t="s">
        <v>3133</v>
      </c>
      <c r="Q695" s="7" t="s">
        <v>3787</v>
      </c>
      <c r="R695" s="7" t="s">
        <v>33</v>
      </c>
      <c r="S695" s="7" t="s">
        <v>34</v>
      </c>
      <c r="T695" s="7" t="s">
        <v>35</v>
      </c>
      <c r="U695" s="7" t="s">
        <v>3788</v>
      </c>
      <c r="V695" s="7" t="s">
        <v>37</v>
      </c>
      <c r="W695" s="7" t="s">
        <v>3789</v>
      </c>
      <c r="X695" s="7" t="str">
        <f t="shared" ca="1" si="143"/>
        <v xml:space="preserve">58 thn, 1 bln </v>
      </c>
      <c r="Y695" s="7" t="str">
        <f t="shared" si="144"/>
        <v>57 thn</v>
      </c>
      <c r="Z695" s="13">
        <v>60</v>
      </c>
      <c r="AA695" s="14">
        <f t="shared" si="145"/>
        <v>44743</v>
      </c>
      <c r="AB695" s="10" t="s">
        <v>3790</v>
      </c>
      <c r="AJ695" s="4" t="s">
        <v>3780</v>
      </c>
    </row>
    <row r="696" spans="1:36" ht="12.9" hidden="1" customHeight="1" outlineLevel="1" x14ac:dyDescent="0.3">
      <c r="C696" s="10" t="s">
        <v>3791</v>
      </c>
      <c r="D696" s="10" t="s">
        <v>1545</v>
      </c>
      <c r="E696" s="7" t="s">
        <v>3792</v>
      </c>
      <c r="F696" s="10" t="s">
        <v>23</v>
      </c>
      <c r="G696" s="7" t="s">
        <v>24</v>
      </c>
      <c r="H696" s="15">
        <v>39356</v>
      </c>
      <c r="I696" s="10" t="s">
        <v>25</v>
      </c>
      <c r="J696" s="10" t="s">
        <v>547</v>
      </c>
      <c r="K696" s="7" t="s">
        <v>129</v>
      </c>
      <c r="L696" s="10" t="s">
        <v>28</v>
      </c>
      <c r="M696" s="7" t="s">
        <v>361</v>
      </c>
      <c r="N696" s="10" t="s">
        <v>30</v>
      </c>
      <c r="O696" s="7" t="s">
        <v>279</v>
      </c>
      <c r="P696" s="10" t="s">
        <v>2778</v>
      </c>
      <c r="Q696" s="7" t="s">
        <v>3793</v>
      </c>
      <c r="R696" s="7" t="s">
        <v>50</v>
      </c>
      <c r="S696" s="7" t="s">
        <v>34</v>
      </c>
      <c r="T696" s="7" t="s">
        <v>35</v>
      </c>
      <c r="U696" s="7" t="s">
        <v>3794</v>
      </c>
      <c r="V696" s="7" t="s">
        <v>37</v>
      </c>
      <c r="W696" s="7" t="s">
        <v>3795</v>
      </c>
      <c r="X696" s="7" t="str">
        <f t="shared" ca="1" si="143"/>
        <v xml:space="preserve">54 thn, 11 bln </v>
      </c>
      <c r="Y696" s="7" t="str">
        <f t="shared" si="144"/>
        <v>54 thn</v>
      </c>
      <c r="Z696" s="13">
        <v>60</v>
      </c>
      <c r="AA696" s="14">
        <f t="shared" si="145"/>
        <v>45901</v>
      </c>
      <c r="AB696" s="10" t="s">
        <v>3796</v>
      </c>
      <c r="AJ696" s="4" t="s">
        <v>3780</v>
      </c>
    </row>
    <row r="697" spans="1:36" s="30" customFormat="1" ht="12.9" hidden="1" customHeight="1" outlineLevel="1" x14ac:dyDescent="0.3">
      <c r="A697" s="22"/>
      <c r="B697" s="23"/>
      <c r="C697" s="24" t="s">
        <v>3797</v>
      </c>
      <c r="D697" s="24" t="s">
        <v>1545</v>
      </c>
      <c r="E697" s="25" t="s">
        <v>3798</v>
      </c>
      <c r="F697" s="24" t="s">
        <v>276</v>
      </c>
      <c r="G697" s="25" t="s">
        <v>43</v>
      </c>
      <c r="H697" s="49">
        <v>41365</v>
      </c>
      <c r="I697" s="24" t="s">
        <v>277</v>
      </c>
      <c r="J697" s="24" t="s">
        <v>3799</v>
      </c>
      <c r="K697" s="27">
        <v>43466</v>
      </c>
      <c r="L697" s="24" t="s">
        <v>28</v>
      </c>
      <c r="M697" s="25" t="s">
        <v>361</v>
      </c>
      <c r="N697" s="24" t="s">
        <v>3265</v>
      </c>
      <c r="O697" s="25" t="s">
        <v>84</v>
      </c>
      <c r="P697" s="24" t="s">
        <v>1605</v>
      </c>
      <c r="Q697" s="25" t="s">
        <v>3800</v>
      </c>
      <c r="R697" s="25" t="s">
        <v>33</v>
      </c>
      <c r="S697" s="25" t="s">
        <v>34</v>
      </c>
      <c r="T697" s="25" t="s">
        <v>35</v>
      </c>
      <c r="U697" s="25" t="s">
        <v>3801</v>
      </c>
      <c r="V697" s="25" t="s">
        <v>37</v>
      </c>
      <c r="W697" s="25" t="s">
        <v>3802</v>
      </c>
      <c r="X697" s="25" t="str">
        <f t="shared" ca="1" si="143"/>
        <v xml:space="preserve">50 thn, 4 bln </v>
      </c>
      <c r="Y697" s="25" t="str">
        <f>DATEDIF(Q697,($Y$2),"y") &amp; " thn"</f>
        <v>49 thn</v>
      </c>
      <c r="Z697" s="28">
        <v>60</v>
      </c>
      <c r="AA697" s="29">
        <f>DATE(YEAR(Q697)+Z697,MONTH(Q697)+1,1)</f>
        <v>47574</v>
      </c>
      <c r="AB697" s="24" t="s">
        <v>3803</v>
      </c>
      <c r="AC697" s="25"/>
      <c r="AI697" s="31">
        <v>43466</v>
      </c>
      <c r="AJ697" s="4" t="s">
        <v>3780</v>
      </c>
    </row>
    <row r="698" spans="1:36" s="30" customFormat="1" ht="12.9" hidden="1" customHeight="1" outlineLevel="1" x14ac:dyDescent="0.3">
      <c r="A698" s="22"/>
      <c r="B698" s="23"/>
      <c r="C698" s="24" t="s">
        <v>3804</v>
      </c>
      <c r="D698" s="24" t="s">
        <v>21</v>
      </c>
      <c r="E698" s="25" t="s">
        <v>3805</v>
      </c>
      <c r="F698" s="24" t="s">
        <v>332</v>
      </c>
      <c r="G698" s="25" t="s">
        <v>343</v>
      </c>
      <c r="H698" s="29">
        <v>42095</v>
      </c>
      <c r="I698" s="24" t="s">
        <v>344</v>
      </c>
      <c r="J698" s="24" t="s">
        <v>547</v>
      </c>
      <c r="K698" s="27">
        <v>43466</v>
      </c>
      <c r="L698" s="24" t="s">
        <v>28</v>
      </c>
      <c r="M698" s="25" t="s">
        <v>29</v>
      </c>
      <c r="N698" s="24" t="s">
        <v>30</v>
      </c>
      <c r="O698" s="25">
        <v>2013</v>
      </c>
      <c r="P698" s="24" t="s">
        <v>270</v>
      </c>
      <c r="Q698" s="25" t="s">
        <v>3806</v>
      </c>
      <c r="R698" s="25" t="s">
        <v>33</v>
      </c>
      <c r="S698" s="25" t="s">
        <v>34</v>
      </c>
      <c r="T698" s="25" t="s">
        <v>311</v>
      </c>
      <c r="U698" s="25"/>
      <c r="V698" s="25" t="s">
        <v>37</v>
      </c>
      <c r="W698" s="25"/>
      <c r="X698" s="25" t="str">
        <f t="shared" ca="1" si="143"/>
        <v xml:space="preserve">37 thn, 9 bln </v>
      </c>
      <c r="Y698" s="25" t="str">
        <f>DATEDIF(Q698,($Y$2),"y") &amp; " thn"</f>
        <v>37 thn</v>
      </c>
      <c r="Z698" s="28">
        <v>60</v>
      </c>
      <c r="AA698" s="29">
        <f>DATE(YEAR(Q698)+Z698,MONTH(Q698)+1,1)</f>
        <v>52171</v>
      </c>
      <c r="AB698" s="24" t="s">
        <v>3807</v>
      </c>
      <c r="AC698" s="25" t="s">
        <v>3808</v>
      </c>
      <c r="AH698" s="27">
        <v>43466</v>
      </c>
      <c r="AJ698" s="4" t="s">
        <v>3780</v>
      </c>
    </row>
    <row r="699" spans="1:36" ht="12.9" hidden="1" customHeight="1" outlineLevel="1" x14ac:dyDescent="0.3">
      <c r="B699" s="6"/>
      <c r="C699" s="6" t="s">
        <v>3809</v>
      </c>
      <c r="D699" s="6" t="s">
        <v>21</v>
      </c>
      <c r="E699" s="7" t="s">
        <v>3810</v>
      </c>
      <c r="F699" s="6" t="s">
        <v>332</v>
      </c>
      <c r="G699" s="19" t="s">
        <v>333</v>
      </c>
      <c r="H699" s="20">
        <v>43556</v>
      </c>
      <c r="I699" s="6" t="s">
        <v>334</v>
      </c>
      <c r="J699" s="6" t="s">
        <v>547</v>
      </c>
      <c r="K699" s="7" t="s">
        <v>336</v>
      </c>
      <c r="L699" s="6" t="s">
        <v>28</v>
      </c>
      <c r="M699" s="7" t="s">
        <v>29</v>
      </c>
      <c r="N699" s="6" t="s">
        <v>1370</v>
      </c>
      <c r="O699" s="7" t="s">
        <v>3696</v>
      </c>
      <c r="P699" s="6" t="s">
        <v>98</v>
      </c>
      <c r="Q699" s="6" t="s">
        <v>3811</v>
      </c>
      <c r="R699" s="7" t="s">
        <v>50</v>
      </c>
      <c r="S699" s="7" t="s">
        <v>34</v>
      </c>
      <c r="T699" s="7" t="s">
        <v>35</v>
      </c>
      <c r="V699" s="7" t="s">
        <v>37</v>
      </c>
      <c r="X699" s="7" t="str">
        <f t="shared" ca="1" si="143"/>
        <v xml:space="preserve">33 thn, 9 bln </v>
      </c>
      <c r="Y699" s="7" t="str">
        <f t="shared" si="144"/>
        <v>33 thn</v>
      </c>
      <c r="Z699" s="13">
        <v>60</v>
      </c>
      <c r="AA699" s="14">
        <f t="shared" si="145"/>
        <v>53632</v>
      </c>
      <c r="AB699" s="6" t="s">
        <v>3812</v>
      </c>
      <c r="AC699" s="6" t="s">
        <v>3813</v>
      </c>
      <c r="AJ699" s="4" t="s">
        <v>3780</v>
      </c>
    </row>
    <row r="700" spans="1:36" ht="12.9" customHeight="1" collapsed="1" x14ac:dyDescent="0.25">
      <c r="A700" s="4" t="s">
        <v>3814</v>
      </c>
      <c r="M700" s="7"/>
    </row>
    <row r="701" spans="1:36" ht="12.9" hidden="1" customHeight="1" outlineLevel="1" x14ac:dyDescent="0.3">
      <c r="C701" s="10" t="s">
        <v>3815</v>
      </c>
      <c r="D701" s="10" t="s">
        <v>41</v>
      </c>
      <c r="E701" s="7" t="s">
        <v>3816</v>
      </c>
      <c r="F701" s="10" t="s">
        <v>92</v>
      </c>
      <c r="G701" s="7" t="s">
        <v>93</v>
      </c>
      <c r="H701" s="15">
        <v>39904</v>
      </c>
      <c r="I701" s="10" t="s">
        <v>94</v>
      </c>
      <c r="J701" s="10" t="s">
        <v>95</v>
      </c>
      <c r="K701" s="8">
        <v>42104</v>
      </c>
      <c r="L701" s="10" t="s">
        <v>28</v>
      </c>
      <c r="M701" s="7" t="s">
        <v>29</v>
      </c>
      <c r="N701" s="10" t="s">
        <v>167</v>
      </c>
      <c r="O701" s="7" t="s">
        <v>168</v>
      </c>
      <c r="P701" s="10" t="s">
        <v>59</v>
      </c>
      <c r="Q701" s="7" t="s">
        <v>3817</v>
      </c>
      <c r="R701" s="7" t="s">
        <v>50</v>
      </c>
      <c r="S701" s="7" t="s">
        <v>34</v>
      </c>
      <c r="T701" s="7" t="s">
        <v>35</v>
      </c>
      <c r="U701" s="7" t="s">
        <v>3818</v>
      </c>
      <c r="V701" s="7" t="s">
        <v>37</v>
      </c>
      <c r="W701" s="7" t="s">
        <v>3819</v>
      </c>
      <c r="X701" s="7" t="str">
        <f t="shared" ref="X701:X710" ca="1" si="146">DATEDIF(Q701,NOW( ),"y") &amp; " thn, " &amp; DATEDIF(Q701,NOW( ),"ym") &amp; " bln "</f>
        <v xml:space="preserve">55 thn, 10 bln </v>
      </c>
      <c r="Y701" s="7" t="str">
        <f t="shared" ref="Y701:Y710" si="147">DATEDIF(Q701,($Y$2),"y") &amp; " thn"</f>
        <v>55 thn</v>
      </c>
      <c r="Z701" s="13">
        <v>60</v>
      </c>
      <c r="AA701" s="14">
        <f>DATE(YEAR(Q701)+Z701,MONTH(Q701)+1,1)</f>
        <v>45566</v>
      </c>
      <c r="AB701" s="10" t="s">
        <v>3820</v>
      </c>
      <c r="AC701" s="7" t="s">
        <v>3821</v>
      </c>
      <c r="AJ701" s="4" t="s">
        <v>3814</v>
      </c>
    </row>
    <row r="702" spans="1:36" ht="12.9" hidden="1" customHeight="1" outlineLevel="1" x14ac:dyDescent="0.3">
      <c r="C702" s="10" t="s">
        <v>3822</v>
      </c>
      <c r="D702" s="10" t="s">
        <v>1545</v>
      </c>
      <c r="E702" s="7" t="s">
        <v>3823</v>
      </c>
      <c r="F702" s="10" t="s">
        <v>23</v>
      </c>
      <c r="G702" s="7" t="s">
        <v>24</v>
      </c>
      <c r="H702" s="15">
        <v>38443</v>
      </c>
      <c r="I702" s="10" t="s">
        <v>25</v>
      </c>
      <c r="J702" s="10" t="s">
        <v>547</v>
      </c>
      <c r="K702" s="7" t="s">
        <v>190</v>
      </c>
      <c r="L702" s="10" t="s">
        <v>28</v>
      </c>
      <c r="M702" s="7" t="s">
        <v>361</v>
      </c>
      <c r="N702" s="10" t="s">
        <v>3265</v>
      </c>
      <c r="O702" s="7" t="s">
        <v>279</v>
      </c>
      <c r="P702" s="10" t="s">
        <v>280</v>
      </c>
      <c r="Q702" s="7" t="s">
        <v>3824</v>
      </c>
      <c r="R702" s="7" t="s">
        <v>33</v>
      </c>
      <c r="S702" s="7" t="s">
        <v>34</v>
      </c>
      <c r="T702" s="7" t="s">
        <v>35</v>
      </c>
      <c r="U702" s="7" t="s">
        <v>3825</v>
      </c>
      <c r="V702" s="7" t="s">
        <v>37</v>
      </c>
      <c r="W702" s="7" t="s">
        <v>3826</v>
      </c>
      <c r="X702" s="7" t="str">
        <f t="shared" ca="1" si="146"/>
        <v xml:space="preserve">59 thn, 9 bln </v>
      </c>
      <c r="Y702" s="7" t="str">
        <f t="shared" si="147"/>
        <v>59 thn</v>
      </c>
      <c r="Z702" s="13">
        <v>60</v>
      </c>
      <c r="AA702" s="14">
        <f t="shared" ref="AA702:AA708" si="148">DATE(YEAR(Q702)+Z702,MONTH(Q702)+1,1)</f>
        <v>44136</v>
      </c>
      <c r="AB702" s="10" t="s">
        <v>3827</v>
      </c>
      <c r="AJ702" s="4" t="s">
        <v>3814</v>
      </c>
    </row>
    <row r="703" spans="1:36" ht="12.9" hidden="1" customHeight="1" outlineLevel="1" x14ac:dyDescent="0.3">
      <c r="C703" s="10" t="s">
        <v>3828</v>
      </c>
      <c r="D703" s="10" t="s">
        <v>1545</v>
      </c>
      <c r="E703" s="7" t="s">
        <v>3829</v>
      </c>
      <c r="F703" s="10" t="s">
        <v>23</v>
      </c>
      <c r="G703" s="7" t="s">
        <v>24</v>
      </c>
      <c r="H703" s="11">
        <v>37895</v>
      </c>
      <c r="I703" s="10" t="s">
        <v>25</v>
      </c>
      <c r="J703" s="10" t="s">
        <v>547</v>
      </c>
      <c r="K703" s="7" t="s">
        <v>117</v>
      </c>
      <c r="L703" s="10" t="s">
        <v>28</v>
      </c>
      <c r="M703" s="7" t="s">
        <v>361</v>
      </c>
      <c r="N703" s="10" t="s">
        <v>3265</v>
      </c>
      <c r="O703" s="7" t="s">
        <v>84</v>
      </c>
      <c r="P703" s="10" t="s">
        <v>280</v>
      </c>
      <c r="Q703" s="7" t="s">
        <v>3830</v>
      </c>
      <c r="R703" s="7" t="s">
        <v>50</v>
      </c>
      <c r="S703" s="7" t="s">
        <v>34</v>
      </c>
      <c r="T703" s="7" t="s">
        <v>35</v>
      </c>
      <c r="U703" s="7" t="s">
        <v>3831</v>
      </c>
      <c r="V703" s="7" t="s">
        <v>37</v>
      </c>
      <c r="W703" s="7" t="s">
        <v>3832</v>
      </c>
      <c r="X703" s="7" t="str">
        <f t="shared" ca="1" si="146"/>
        <v xml:space="preserve">58 thn, 11 bln </v>
      </c>
      <c r="Y703" s="7" t="str">
        <f t="shared" si="147"/>
        <v>58 thn</v>
      </c>
      <c r="Z703" s="13">
        <v>60</v>
      </c>
      <c r="AA703" s="14">
        <f t="shared" si="148"/>
        <v>44440</v>
      </c>
      <c r="AB703" s="10" t="s">
        <v>3833</v>
      </c>
      <c r="AC703" s="7" t="s">
        <v>3834</v>
      </c>
      <c r="AJ703" s="4" t="s">
        <v>3814</v>
      </c>
    </row>
    <row r="704" spans="1:36" ht="12.9" hidden="1" customHeight="1" outlineLevel="1" x14ac:dyDescent="0.3">
      <c r="C704" s="10" t="s">
        <v>3835</v>
      </c>
      <c r="D704" s="10" t="s">
        <v>1545</v>
      </c>
      <c r="E704" s="7" t="s">
        <v>3836</v>
      </c>
      <c r="F704" s="10" t="s">
        <v>23</v>
      </c>
      <c r="G704" s="7" t="s">
        <v>24</v>
      </c>
      <c r="H704" s="15">
        <v>38261</v>
      </c>
      <c r="I704" s="10" t="s">
        <v>25</v>
      </c>
      <c r="J704" s="10" t="s">
        <v>547</v>
      </c>
      <c r="K704" s="7" t="s">
        <v>403</v>
      </c>
      <c r="L704" s="10" t="s">
        <v>28</v>
      </c>
      <c r="M704" s="7" t="s">
        <v>361</v>
      </c>
      <c r="N704" s="10" t="s">
        <v>3265</v>
      </c>
      <c r="O704" s="7" t="s">
        <v>84</v>
      </c>
      <c r="P704" s="10" t="s">
        <v>280</v>
      </c>
      <c r="Q704" s="7" t="s">
        <v>3837</v>
      </c>
      <c r="R704" s="7" t="s">
        <v>50</v>
      </c>
      <c r="S704" s="7" t="s">
        <v>34</v>
      </c>
      <c r="T704" s="7" t="s">
        <v>35</v>
      </c>
      <c r="U704" s="7" t="s">
        <v>3838</v>
      </c>
      <c r="V704" s="7" t="s">
        <v>37</v>
      </c>
      <c r="W704" s="7" t="s">
        <v>3839</v>
      </c>
      <c r="X704" s="7" t="str">
        <f t="shared" ca="1" si="146"/>
        <v xml:space="preserve">56 thn, 1 bln </v>
      </c>
      <c r="Y704" s="7" t="str">
        <f t="shared" si="147"/>
        <v>55 thn</v>
      </c>
      <c r="Z704" s="13">
        <v>60</v>
      </c>
      <c r="AA704" s="14">
        <f t="shared" si="148"/>
        <v>45474</v>
      </c>
      <c r="AB704" s="10" t="s">
        <v>3840</v>
      </c>
      <c r="AC704" s="7" t="s">
        <v>103</v>
      </c>
      <c r="AJ704" s="4" t="s">
        <v>3814</v>
      </c>
    </row>
    <row r="705" spans="1:36" ht="12.9" hidden="1" customHeight="1" outlineLevel="1" x14ac:dyDescent="0.3">
      <c r="C705" s="10" t="s">
        <v>936</v>
      </c>
      <c r="D705" s="10" t="s">
        <v>1545</v>
      </c>
      <c r="E705" s="7" t="s">
        <v>3841</v>
      </c>
      <c r="F705" s="10" t="s">
        <v>23</v>
      </c>
      <c r="G705" s="7" t="s">
        <v>24</v>
      </c>
      <c r="H705" s="15">
        <v>38991</v>
      </c>
      <c r="I705" s="10" t="s">
        <v>25</v>
      </c>
      <c r="J705" s="10" t="s">
        <v>106</v>
      </c>
      <c r="K705" s="7" t="s">
        <v>56</v>
      </c>
      <c r="L705" s="10" t="s">
        <v>28</v>
      </c>
      <c r="M705" s="7" t="s">
        <v>361</v>
      </c>
      <c r="N705" s="10" t="s">
        <v>3842</v>
      </c>
      <c r="O705" s="7" t="s">
        <v>393</v>
      </c>
      <c r="P705" s="10" t="s">
        <v>460</v>
      </c>
      <c r="Q705" s="7" t="s">
        <v>3843</v>
      </c>
      <c r="R705" s="7" t="s">
        <v>33</v>
      </c>
      <c r="S705" s="7" t="s">
        <v>34</v>
      </c>
      <c r="T705" s="7" t="s">
        <v>35</v>
      </c>
      <c r="U705" s="7" t="s">
        <v>3844</v>
      </c>
      <c r="V705" s="7" t="s">
        <v>37</v>
      </c>
      <c r="W705" s="7" t="s">
        <v>3845</v>
      </c>
      <c r="X705" s="7" t="str">
        <f t="shared" ca="1" si="146"/>
        <v xml:space="preserve">58 thn, 4 bln </v>
      </c>
      <c r="Y705" s="7" t="str">
        <f t="shared" si="147"/>
        <v>57 thn</v>
      </c>
      <c r="Z705" s="13">
        <v>60</v>
      </c>
      <c r="AA705" s="14">
        <f t="shared" si="148"/>
        <v>44652</v>
      </c>
      <c r="AB705" s="10" t="s">
        <v>3846</v>
      </c>
      <c r="AC705" s="7" t="s">
        <v>3847</v>
      </c>
      <c r="AJ705" s="4" t="s">
        <v>3814</v>
      </c>
    </row>
    <row r="706" spans="1:36" ht="12.9" hidden="1" customHeight="1" outlineLevel="1" x14ac:dyDescent="0.3">
      <c r="C706" s="10" t="s">
        <v>3848</v>
      </c>
      <c r="D706" s="10" t="s">
        <v>3849</v>
      </c>
      <c r="E706" s="7" t="s">
        <v>3850</v>
      </c>
      <c r="F706" s="10" t="s">
        <v>92</v>
      </c>
      <c r="G706" s="7" t="s">
        <v>93</v>
      </c>
      <c r="H706" s="20">
        <v>43556</v>
      </c>
      <c r="I706" s="10" t="s">
        <v>94</v>
      </c>
      <c r="J706" s="10" t="s">
        <v>547</v>
      </c>
      <c r="K706" s="14">
        <v>42156</v>
      </c>
      <c r="L706" s="10" t="s">
        <v>28</v>
      </c>
      <c r="M706" s="7" t="s">
        <v>29</v>
      </c>
      <c r="N706" s="10" t="s">
        <v>3851</v>
      </c>
      <c r="O706" s="7">
        <v>2010</v>
      </c>
      <c r="P706" s="10" t="s">
        <v>460</v>
      </c>
      <c r="Q706" s="7" t="s">
        <v>3852</v>
      </c>
      <c r="R706" s="7" t="s">
        <v>33</v>
      </c>
      <c r="S706" s="7" t="s">
        <v>34</v>
      </c>
      <c r="T706" s="7" t="s">
        <v>35</v>
      </c>
      <c r="U706" s="7" t="s">
        <v>3853</v>
      </c>
      <c r="V706" s="7" t="s">
        <v>37</v>
      </c>
      <c r="W706" s="7" t="s">
        <v>3854</v>
      </c>
      <c r="X706" s="7" t="str">
        <f t="shared" ca="1" si="146"/>
        <v xml:space="preserve">49 thn, 6 bln </v>
      </c>
      <c r="Y706" s="7" t="str">
        <f t="shared" si="147"/>
        <v>48 thn</v>
      </c>
      <c r="Z706" s="13">
        <v>60</v>
      </c>
      <c r="AA706" s="14">
        <f t="shared" si="148"/>
        <v>47880</v>
      </c>
      <c r="AB706" s="10" t="s">
        <v>3855</v>
      </c>
      <c r="AC706" s="7" t="s">
        <v>3856</v>
      </c>
      <c r="AJ706" s="4" t="s">
        <v>3814</v>
      </c>
    </row>
    <row r="707" spans="1:36" ht="12.9" hidden="1" customHeight="1" outlineLevel="1" x14ac:dyDescent="0.3">
      <c r="C707" s="10" t="s">
        <v>3857</v>
      </c>
      <c r="D707" s="10" t="s">
        <v>3858</v>
      </c>
      <c r="E707" s="7" t="s">
        <v>3859</v>
      </c>
      <c r="F707" s="10" t="s">
        <v>276</v>
      </c>
      <c r="G707" s="19" t="s">
        <v>43</v>
      </c>
      <c r="H707" s="20">
        <v>43556</v>
      </c>
      <c r="I707" s="10" t="s">
        <v>277</v>
      </c>
      <c r="J707" s="10" t="s">
        <v>269</v>
      </c>
      <c r="K707" s="12" t="s">
        <v>3860</v>
      </c>
      <c r="L707" s="10" t="s">
        <v>28</v>
      </c>
      <c r="M707" s="7" t="s">
        <v>29</v>
      </c>
      <c r="N707" s="10" t="s">
        <v>1352</v>
      </c>
      <c r="O707" s="7">
        <v>2009</v>
      </c>
      <c r="P707" s="10" t="s">
        <v>1587</v>
      </c>
      <c r="Q707" s="7" t="s">
        <v>3861</v>
      </c>
      <c r="R707" s="7" t="s">
        <v>50</v>
      </c>
      <c r="U707" s="7" t="s">
        <v>3862</v>
      </c>
      <c r="V707" s="7" t="s">
        <v>37</v>
      </c>
      <c r="X707" s="7" t="str">
        <f t="shared" ca="1" si="146"/>
        <v xml:space="preserve">56 thn, 1 bln </v>
      </c>
      <c r="Y707" s="7" t="str">
        <f t="shared" si="147"/>
        <v>55 thn</v>
      </c>
      <c r="Z707" s="13">
        <v>60</v>
      </c>
      <c r="AA707" s="14">
        <f t="shared" si="148"/>
        <v>45474</v>
      </c>
      <c r="AJ707" s="4" t="s">
        <v>3814</v>
      </c>
    </row>
    <row r="708" spans="1:36" ht="12.9" hidden="1" customHeight="1" outlineLevel="1" x14ac:dyDescent="0.3">
      <c r="C708" s="10" t="s">
        <v>3863</v>
      </c>
      <c r="D708" s="10" t="s">
        <v>21</v>
      </c>
      <c r="E708" s="7" t="s">
        <v>3864</v>
      </c>
      <c r="F708" s="10" t="s">
        <v>514</v>
      </c>
      <c r="G708" s="7" t="s">
        <v>333</v>
      </c>
      <c r="H708" s="11">
        <v>42461</v>
      </c>
      <c r="I708" s="10" t="s">
        <v>334</v>
      </c>
      <c r="J708" s="10" t="s">
        <v>547</v>
      </c>
      <c r="K708" s="8">
        <v>42006</v>
      </c>
      <c r="L708" s="10" t="s">
        <v>28</v>
      </c>
      <c r="M708" s="7" t="s">
        <v>29</v>
      </c>
      <c r="N708" s="10" t="s">
        <v>30</v>
      </c>
      <c r="O708" s="7">
        <v>2011</v>
      </c>
      <c r="P708" s="10" t="s">
        <v>1605</v>
      </c>
      <c r="Q708" s="7" t="s">
        <v>3865</v>
      </c>
      <c r="R708" s="7" t="s">
        <v>50</v>
      </c>
      <c r="V708" s="7" t="s">
        <v>37</v>
      </c>
      <c r="X708" s="7" t="str">
        <f t="shared" ca="1" si="146"/>
        <v xml:space="preserve">37 thn, 4 bln </v>
      </c>
      <c r="Y708" s="7" t="str">
        <f t="shared" si="147"/>
        <v>36 thn</v>
      </c>
      <c r="Z708" s="13">
        <v>60</v>
      </c>
      <c r="AA708" s="14">
        <f t="shared" si="148"/>
        <v>52322</v>
      </c>
      <c r="AJ708" s="4" t="s">
        <v>3814</v>
      </c>
    </row>
    <row r="709" spans="1:36" ht="12.9" hidden="1" customHeight="1" outlineLevel="1" x14ac:dyDescent="0.3">
      <c r="C709" s="10" t="s">
        <v>3866</v>
      </c>
      <c r="D709" s="10" t="s">
        <v>41</v>
      </c>
      <c r="E709" s="7" t="s">
        <v>3867</v>
      </c>
      <c r="F709" s="10" t="s">
        <v>276</v>
      </c>
      <c r="G709" s="7" t="s">
        <v>43</v>
      </c>
      <c r="H709" s="14" t="s">
        <v>3868</v>
      </c>
      <c r="I709" s="10" t="s">
        <v>277</v>
      </c>
      <c r="J709" s="10" t="s">
        <v>547</v>
      </c>
      <c r="K709" s="7" t="s">
        <v>56</v>
      </c>
      <c r="L709" s="10" t="s">
        <v>28</v>
      </c>
      <c r="M709" s="7" t="s">
        <v>29</v>
      </c>
      <c r="N709" s="10" t="s">
        <v>534</v>
      </c>
      <c r="O709" s="7">
        <v>2013</v>
      </c>
      <c r="P709" s="10" t="s">
        <v>3869</v>
      </c>
      <c r="Q709" s="7" t="s">
        <v>3870</v>
      </c>
      <c r="R709" s="7" t="s">
        <v>50</v>
      </c>
      <c r="S709" s="7" t="s">
        <v>34</v>
      </c>
      <c r="T709" s="7" t="s">
        <v>35</v>
      </c>
      <c r="U709" s="7" t="s">
        <v>3871</v>
      </c>
      <c r="V709" s="7" t="s">
        <v>37</v>
      </c>
      <c r="W709" s="7" t="s">
        <v>3872</v>
      </c>
      <c r="X709" s="7" t="str">
        <f t="shared" ca="1" si="146"/>
        <v xml:space="preserve">39 thn, 1 bln </v>
      </c>
      <c r="Y709" s="7" t="str">
        <f t="shared" si="147"/>
        <v>38 thn</v>
      </c>
      <c r="Z709" s="13">
        <v>60</v>
      </c>
      <c r="AA709" s="14">
        <f>DATE(YEAR(Q709)+Z709,MONTH(Q709)+1,1)</f>
        <v>51683</v>
      </c>
      <c r="AB709" s="10" t="s">
        <v>3873</v>
      </c>
      <c r="AJ709" s="4" t="s">
        <v>3814</v>
      </c>
    </row>
    <row r="710" spans="1:36" ht="12.9" hidden="1" customHeight="1" outlineLevel="1" x14ac:dyDescent="0.3">
      <c r="B710" s="6"/>
      <c r="C710" s="6" t="s">
        <v>3874</v>
      </c>
      <c r="D710" s="6" t="s">
        <v>41</v>
      </c>
      <c r="E710" s="7" t="s">
        <v>3875</v>
      </c>
      <c r="F710" s="6" t="s">
        <v>332</v>
      </c>
      <c r="G710" s="19" t="s">
        <v>333</v>
      </c>
      <c r="H710" s="20">
        <v>43556</v>
      </c>
      <c r="I710" s="6" t="s">
        <v>334</v>
      </c>
      <c r="J710" s="6" t="s">
        <v>547</v>
      </c>
      <c r="K710" s="7" t="s">
        <v>336</v>
      </c>
      <c r="L710" s="6" t="s">
        <v>28</v>
      </c>
      <c r="M710" s="7" t="s">
        <v>29</v>
      </c>
      <c r="N710" s="6" t="s">
        <v>3284</v>
      </c>
      <c r="O710" s="7" t="s">
        <v>3876</v>
      </c>
      <c r="P710" s="6" t="s">
        <v>98</v>
      </c>
      <c r="Q710" s="6" t="s">
        <v>3877</v>
      </c>
      <c r="R710" s="7" t="s">
        <v>50</v>
      </c>
      <c r="S710" s="7" t="s">
        <v>34</v>
      </c>
      <c r="T710" s="7" t="s">
        <v>35</v>
      </c>
      <c r="V710" s="7" t="s">
        <v>37</v>
      </c>
      <c r="X710" s="7" t="str">
        <f t="shared" ca="1" si="146"/>
        <v xml:space="preserve">51 thn, 2 bln </v>
      </c>
      <c r="Y710" s="7" t="str">
        <f t="shared" si="147"/>
        <v>50 thn</v>
      </c>
      <c r="Z710" s="13">
        <v>60</v>
      </c>
      <c r="AA710" s="14">
        <f>DATE(YEAR(Q710)+Z710,MONTH(Q710)+1,1)</f>
        <v>47270</v>
      </c>
      <c r="AB710" s="6" t="s">
        <v>3878</v>
      </c>
      <c r="AC710" s="6" t="s">
        <v>3879</v>
      </c>
      <c r="AJ710" s="4" t="s">
        <v>3814</v>
      </c>
    </row>
    <row r="711" spans="1:36" ht="12.9" customHeight="1" collapsed="1" x14ac:dyDescent="0.25">
      <c r="A711" s="4" t="s">
        <v>3880</v>
      </c>
      <c r="M711" s="7"/>
    </row>
    <row r="712" spans="1:36" ht="12.9" hidden="1" customHeight="1" outlineLevel="1" x14ac:dyDescent="0.3">
      <c r="C712" s="10" t="s">
        <v>3881</v>
      </c>
      <c r="D712" s="10" t="s">
        <v>3882</v>
      </c>
      <c r="E712" s="7" t="s">
        <v>3883</v>
      </c>
      <c r="F712" s="10" t="s">
        <v>92</v>
      </c>
      <c r="G712" s="7" t="s">
        <v>93</v>
      </c>
      <c r="H712" s="15">
        <v>39904</v>
      </c>
      <c r="I712" s="10" t="s">
        <v>94</v>
      </c>
      <c r="J712" s="10" t="s">
        <v>95</v>
      </c>
      <c r="K712" s="12" t="s">
        <v>607</v>
      </c>
      <c r="L712" s="10" t="s">
        <v>28</v>
      </c>
      <c r="M712" s="7" t="s">
        <v>237</v>
      </c>
      <c r="N712" s="10" t="s">
        <v>1951</v>
      </c>
      <c r="O712" s="7">
        <v>2014</v>
      </c>
      <c r="P712" s="10" t="s">
        <v>148</v>
      </c>
      <c r="Q712" s="7" t="s">
        <v>3884</v>
      </c>
      <c r="R712" s="7" t="s">
        <v>50</v>
      </c>
      <c r="S712" s="7" t="s">
        <v>34</v>
      </c>
      <c r="T712" s="7" t="s">
        <v>35</v>
      </c>
      <c r="U712" s="7" t="s">
        <v>3885</v>
      </c>
      <c r="V712" s="7" t="s">
        <v>37</v>
      </c>
      <c r="W712" s="7" t="s">
        <v>3886</v>
      </c>
      <c r="X712" s="7" t="str">
        <f t="shared" ref="X712:X717" ca="1" si="149">DATEDIF(Q712,NOW( ),"y") &amp; " thn, " &amp; DATEDIF(Q712,NOW( ),"ym") &amp; " bln "</f>
        <v xml:space="preserve">56 thn, 4 bln </v>
      </c>
      <c r="Y712" s="7" t="str">
        <f t="shared" ref="Y712:Y717" si="150">DATEDIF(Q712,($Y$2),"y") &amp; " thn"</f>
        <v>55 thn</v>
      </c>
      <c r="Z712" s="13">
        <v>60</v>
      </c>
      <c r="AA712" s="14">
        <f t="shared" ref="AA712:AA717" si="151">DATE(YEAR(Q712)+Z712,MONTH(Q712)+1,1)</f>
        <v>45383</v>
      </c>
      <c r="AB712" s="10" t="s">
        <v>3887</v>
      </c>
      <c r="AC712" s="7" t="s">
        <v>3888</v>
      </c>
      <c r="AJ712" s="4" t="s">
        <v>3880</v>
      </c>
    </row>
    <row r="713" spans="1:36" ht="12.9" hidden="1" customHeight="1" outlineLevel="1" x14ac:dyDescent="0.3">
      <c r="C713" s="10" t="s">
        <v>3889</v>
      </c>
      <c r="D713" s="10" t="s">
        <v>1545</v>
      </c>
      <c r="E713" s="7" t="s">
        <v>3890</v>
      </c>
      <c r="F713" s="10" t="s">
        <v>23</v>
      </c>
      <c r="G713" s="7" t="s">
        <v>24</v>
      </c>
      <c r="H713" s="15">
        <v>38808</v>
      </c>
      <c r="I713" s="10" t="s">
        <v>25</v>
      </c>
      <c r="J713" s="10" t="s">
        <v>547</v>
      </c>
      <c r="K713" s="7" t="s">
        <v>82</v>
      </c>
      <c r="L713" s="10" t="s">
        <v>28</v>
      </c>
      <c r="M713" s="7" t="s">
        <v>361</v>
      </c>
      <c r="N713" s="10" t="s">
        <v>3265</v>
      </c>
      <c r="O713" s="7" t="s">
        <v>368</v>
      </c>
      <c r="P713" s="10" t="s">
        <v>935</v>
      </c>
      <c r="Q713" s="7" t="s">
        <v>3891</v>
      </c>
      <c r="R713" s="7" t="s">
        <v>50</v>
      </c>
      <c r="S713" s="7" t="s">
        <v>34</v>
      </c>
      <c r="T713" s="7" t="s">
        <v>35</v>
      </c>
      <c r="U713" s="7" t="s">
        <v>3892</v>
      </c>
      <c r="V713" s="7" t="s">
        <v>37</v>
      </c>
      <c r="W713" s="7" t="s">
        <v>3893</v>
      </c>
      <c r="X713" s="7" t="str">
        <f t="shared" ca="1" si="149"/>
        <v xml:space="preserve">57 thn, 4 bln </v>
      </c>
      <c r="Y713" s="7" t="str">
        <f t="shared" si="150"/>
        <v>56 thn</v>
      </c>
      <c r="Z713" s="13">
        <v>60</v>
      </c>
      <c r="AA713" s="14">
        <f t="shared" si="151"/>
        <v>45017</v>
      </c>
      <c r="AB713" s="10" t="s">
        <v>3894</v>
      </c>
      <c r="AC713" s="7" t="s">
        <v>3895</v>
      </c>
      <c r="AJ713" s="4" t="s">
        <v>3880</v>
      </c>
    </row>
    <row r="714" spans="1:36" ht="12.9" hidden="1" customHeight="1" outlineLevel="1" x14ac:dyDescent="0.3">
      <c r="C714" s="10" t="s">
        <v>3896</v>
      </c>
      <c r="D714" s="10" t="s">
        <v>1545</v>
      </c>
      <c r="E714" s="7" t="s">
        <v>3897</v>
      </c>
      <c r="F714" s="10" t="s">
        <v>23</v>
      </c>
      <c r="G714" s="7" t="s">
        <v>24</v>
      </c>
      <c r="H714" s="15">
        <v>38261</v>
      </c>
      <c r="I714" s="10" t="s">
        <v>25</v>
      </c>
      <c r="J714" s="10" t="s">
        <v>547</v>
      </c>
      <c r="K714" s="7" t="s">
        <v>403</v>
      </c>
      <c r="L714" s="10" t="s">
        <v>28</v>
      </c>
      <c r="M714" s="7" t="s">
        <v>361</v>
      </c>
      <c r="N714" s="10" t="s">
        <v>3265</v>
      </c>
      <c r="O714" s="7" t="s">
        <v>368</v>
      </c>
      <c r="P714" s="10" t="s">
        <v>280</v>
      </c>
      <c r="Q714" s="7" t="s">
        <v>3898</v>
      </c>
      <c r="R714" s="7" t="s">
        <v>50</v>
      </c>
      <c r="S714" s="7" t="s">
        <v>34</v>
      </c>
      <c r="T714" s="7" t="s">
        <v>35</v>
      </c>
      <c r="U714" s="7" t="s">
        <v>3899</v>
      </c>
      <c r="V714" s="7" t="s">
        <v>37</v>
      </c>
      <c r="W714" s="7" t="s">
        <v>3900</v>
      </c>
      <c r="X714" s="7" t="str">
        <f t="shared" ca="1" si="149"/>
        <v xml:space="preserve">58 thn, 11 bln </v>
      </c>
      <c r="Y714" s="7" t="str">
        <f t="shared" si="150"/>
        <v>58 thn</v>
      </c>
      <c r="Z714" s="13">
        <v>60</v>
      </c>
      <c r="AA714" s="14">
        <f t="shared" si="151"/>
        <v>44440</v>
      </c>
      <c r="AB714" s="10" t="s">
        <v>3901</v>
      </c>
      <c r="AJ714" s="4" t="s">
        <v>3880</v>
      </c>
    </row>
    <row r="715" spans="1:36" ht="12.9" hidden="1" customHeight="1" outlineLevel="1" x14ac:dyDescent="0.3">
      <c r="C715" s="10" t="s">
        <v>3902</v>
      </c>
      <c r="D715" s="10" t="s">
        <v>1545</v>
      </c>
      <c r="E715" s="7" t="s">
        <v>3903</v>
      </c>
      <c r="F715" s="10" t="s">
        <v>23</v>
      </c>
      <c r="G715" s="7" t="s">
        <v>24</v>
      </c>
      <c r="H715" s="15">
        <v>38626</v>
      </c>
      <c r="I715" s="10" t="s">
        <v>25</v>
      </c>
      <c r="J715" s="10" t="s">
        <v>106</v>
      </c>
      <c r="K715" s="7" t="s">
        <v>210</v>
      </c>
      <c r="L715" s="10" t="s">
        <v>28</v>
      </c>
      <c r="M715" s="7" t="s">
        <v>361</v>
      </c>
      <c r="N715" s="10" t="s">
        <v>994</v>
      </c>
      <c r="O715" s="7" t="s">
        <v>279</v>
      </c>
      <c r="P715" s="10" t="s">
        <v>460</v>
      </c>
      <c r="Q715" s="7" t="s">
        <v>3904</v>
      </c>
      <c r="R715" s="7" t="s">
        <v>33</v>
      </c>
      <c r="S715" s="7" t="s">
        <v>34</v>
      </c>
      <c r="T715" s="7" t="s">
        <v>35</v>
      </c>
      <c r="U715" s="7" t="s">
        <v>3905</v>
      </c>
      <c r="V715" s="7" t="s">
        <v>37</v>
      </c>
      <c r="W715" s="7" t="s">
        <v>3906</v>
      </c>
      <c r="X715" s="7" t="str">
        <f t="shared" ca="1" si="149"/>
        <v xml:space="preserve">58 thn, 0 bln </v>
      </c>
      <c r="Y715" s="7" t="str">
        <f t="shared" si="150"/>
        <v>57 thn</v>
      </c>
      <c r="Z715" s="13">
        <v>60</v>
      </c>
      <c r="AA715" s="14">
        <f t="shared" si="151"/>
        <v>44774</v>
      </c>
      <c r="AB715" s="10" t="s">
        <v>3907</v>
      </c>
      <c r="AC715" s="7" t="s">
        <v>3908</v>
      </c>
      <c r="AJ715" s="4" t="s">
        <v>3880</v>
      </c>
    </row>
    <row r="716" spans="1:36" ht="12.9" hidden="1" customHeight="1" outlineLevel="1" x14ac:dyDescent="0.3">
      <c r="C716" s="10" t="s">
        <v>3909</v>
      </c>
      <c r="D716" s="10" t="s">
        <v>1545</v>
      </c>
      <c r="E716" s="7" t="s">
        <v>3910</v>
      </c>
      <c r="F716" s="10" t="s">
        <v>23</v>
      </c>
      <c r="G716" s="7" t="s">
        <v>24</v>
      </c>
      <c r="H716" s="15">
        <v>41000</v>
      </c>
      <c r="I716" s="10" t="s">
        <v>25</v>
      </c>
      <c r="J716" s="10" t="s">
        <v>547</v>
      </c>
      <c r="K716" s="8">
        <v>42826</v>
      </c>
      <c r="L716" s="10" t="s">
        <v>28</v>
      </c>
      <c r="M716" s="7" t="s">
        <v>361</v>
      </c>
      <c r="N716" s="10" t="s">
        <v>3265</v>
      </c>
      <c r="O716" s="7" t="s">
        <v>119</v>
      </c>
      <c r="P716" s="10" t="s">
        <v>280</v>
      </c>
      <c r="Q716" s="7" t="s">
        <v>3911</v>
      </c>
      <c r="R716" s="7" t="s">
        <v>50</v>
      </c>
      <c r="S716" s="7" t="s">
        <v>34</v>
      </c>
      <c r="T716" s="7" t="s">
        <v>35</v>
      </c>
      <c r="U716" s="7" t="s">
        <v>3912</v>
      </c>
      <c r="V716" s="7" t="s">
        <v>37</v>
      </c>
      <c r="W716" s="7" t="s">
        <v>3913</v>
      </c>
      <c r="X716" s="7" t="str">
        <f t="shared" ca="1" si="149"/>
        <v xml:space="preserve">56 thn, 0 bln </v>
      </c>
      <c r="Y716" s="7" t="str">
        <f t="shared" si="150"/>
        <v>55 thn</v>
      </c>
      <c r="Z716" s="13">
        <v>60</v>
      </c>
      <c r="AA716" s="14">
        <f t="shared" si="151"/>
        <v>45505</v>
      </c>
      <c r="AB716" s="10" t="s">
        <v>3914</v>
      </c>
      <c r="AJ716" s="4" t="s">
        <v>3880</v>
      </c>
    </row>
    <row r="717" spans="1:36" ht="12.9" hidden="1" customHeight="1" outlineLevel="1" x14ac:dyDescent="0.3">
      <c r="C717" s="10" t="s">
        <v>3915</v>
      </c>
      <c r="D717" s="10" t="s">
        <v>21</v>
      </c>
      <c r="E717" s="7" t="s">
        <v>3916</v>
      </c>
      <c r="F717" s="10" t="s">
        <v>23</v>
      </c>
      <c r="G717" s="7" t="s">
        <v>24</v>
      </c>
      <c r="H717" s="11">
        <v>40817</v>
      </c>
      <c r="I717" s="10" t="s">
        <v>25</v>
      </c>
      <c r="J717" s="10" t="s">
        <v>547</v>
      </c>
      <c r="K717" s="7" t="s">
        <v>999</v>
      </c>
      <c r="L717" s="10" t="s">
        <v>28</v>
      </c>
      <c r="M717" s="7" t="s">
        <v>29</v>
      </c>
      <c r="N717" s="10" t="s">
        <v>3265</v>
      </c>
      <c r="P717" s="10" t="s">
        <v>88</v>
      </c>
      <c r="Q717" s="7" t="s">
        <v>3917</v>
      </c>
      <c r="R717" s="7" t="s">
        <v>50</v>
      </c>
      <c r="S717" s="7" t="s">
        <v>34</v>
      </c>
      <c r="T717" s="7" t="s">
        <v>35</v>
      </c>
      <c r="U717" s="7" t="s">
        <v>3918</v>
      </c>
      <c r="V717" s="7" t="s">
        <v>37</v>
      </c>
      <c r="W717" s="7" t="s">
        <v>3919</v>
      </c>
      <c r="X717" s="7" t="str">
        <f t="shared" ca="1" si="149"/>
        <v xml:space="preserve">52 thn, 6 bln </v>
      </c>
      <c r="Y717" s="7" t="str">
        <f t="shared" si="150"/>
        <v>51 thn</v>
      </c>
      <c r="Z717" s="13">
        <v>60</v>
      </c>
      <c r="AA717" s="14">
        <f t="shared" si="151"/>
        <v>46784</v>
      </c>
      <c r="AB717" s="10" t="s">
        <v>3920</v>
      </c>
      <c r="AJ717" s="4" t="s">
        <v>3880</v>
      </c>
    </row>
    <row r="718" spans="1:36" ht="12.9" customHeight="1" collapsed="1" x14ac:dyDescent="0.25">
      <c r="A718" s="4" t="s">
        <v>3921</v>
      </c>
      <c r="M718" s="7"/>
    </row>
    <row r="719" spans="1:36" ht="12.9" hidden="1" customHeight="1" outlineLevel="1" x14ac:dyDescent="0.3">
      <c r="C719" s="10" t="s">
        <v>3922</v>
      </c>
      <c r="D719" s="10" t="s">
        <v>41</v>
      </c>
      <c r="E719" s="7" t="s">
        <v>3923</v>
      </c>
      <c r="F719" s="10" t="s">
        <v>92</v>
      </c>
      <c r="G719" s="7" t="s">
        <v>93</v>
      </c>
      <c r="H719" s="8">
        <v>42278</v>
      </c>
      <c r="I719" s="10" t="s">
        <v>94</v>
      </c>
      <c r="J719" s="10" t="s">
        <v>95</v>
      </c>
      <c r="K719" s="12" t="s">
        <v>607</v>
      </c>
      <c r="L719" s="10" t="s">
        <v>28</v>
      </c>
      <c r="M719" s="7" t="s">
        <v>29</v>
      </c>
      <c r="N719" s="10" t="s">
        <v>264</v>
      </c>
      <c r="O719" s="7" t="s">
        <v>119</v>
      </c>
      <c r="P719" s="10" t="s">
        <v>59</v>
      </c>
      <c r="Q719" s="7" t="s">
        <v>3924</v>
      </c>
      <c r="R719" s="7" t="s">
        <v>50</v>
      </c>
      <c r="S719" s="7" t="s">
        <v>34</v>
      </c>
      <c r="T719" s="7" t="s">
        <v>35</v>
      </c>
      <c r="U719" s="7" t="s">
        <v>3925</v>
      </c>
      <c r="V719" s="7" t="s">
        <v>37</v>
      </c>
      <c r="W719" s="7" t="s">
        <v>3926</v>
      </c>
      <c r="X719" s="7" t="str">
        <f ca="1">DATEDIF(Q719,NOW( ),"y") &amp; " thn, " &amp; DATEDIF(Q719,NOW( ),"ym") &amp; " bln "</f>
        <v xml:space="preserve">57 thn, 7 bln </v>
      </c>
      <c r="Y719" s="7" t="str">
        <f>DATEDIF(Q719,($Y$2),"y") &amp; " thn"</f>
        <v>56 thn</v>
      </c>
      <c r="Z719" s="13">
        <v>60</v>
      </c>
      <c r="AA719" s="14">
        <f>DATE(YEAR(Q719)+Z719,MONTH(Q719)+1,1)</f>
        <v>44927</v>
      </c>
      <c r="AB719" s="10" t="s">
        <v>3927</v>
      </c>
      <c r="AC719" s="7" t="s">
        <v>3928</v>
      </c>
      <c r="AJ719" s="4" t="s">
        <v>3921</v>
      </c>
    </row>
    <row r="720" spans="1:36" ht="12.9" hidden="1" customHeight="1" outlineLevel="1" x14ac:dyDescent="0.3">
      <c r="C720" s="10" t="s">
        <v>3929</v>
      </c>
      <c r="D720" s="10" t="s">
        <v>41</v>
      </c>
      <c r="E720" s="7" t="s">
        <v>3930</v>
      </c>
      <c r="F720" s="10" t="s">
        <v>92</v>
      </c>
      <c r="G720" s="7" t="s">
        <v>93</v>
      </c>
      <c r="H720" s="15">
        <v>42826</v>
      </c>
      <c r="I720" s="10" t="s">
        <v>94</v>
      </c>
      <c r="J720" s="10" t="s">
        <v>547</v>
      </c>
      <c r="K720" s="8">
        <v>42125</v>
      </c>
      <c r="L720" s="10" t="s">
        <v>28</v>
      </c>
      <c r="M720" s="7" t="s">
        <v>29</v>
      </c>
      <c r="N720" s="10" t="s">
        <v>30</v>
      </c>
      <c r="O720" s="7">
        <v>2011</v>
      </c>
      <c r="P720" s="10" t="s">
        <v>460</v>
      </c>
      <c r="Q720" s="7" t="s">
        <v>1460</v>
      </c>
      <c r="R720" s="7" t="s">
        <v>50</v>
      </c>
      <c r="S720" s="7" t="s">
        <v>34</v>
      </c>
      <c r="T720" s="7" t="s">
        <v>35</v>
      </c>
      <c r="U720" s="7" t="s">
        <v>3931</v>
      </c>
      <c r="V720" s="7" t="s">
        <v>37</v>
      </c>
      <c r="W720" s="7" t="s">
        <v>3932</v>
      </c>
      <c r="X720" s="7" t="str">
        <f ca="1">DATEDIF(Q720,NOW( ),"y") &amp; " thn, " &amp; DATEDIF(Q720,NOW( ),"ym") &amp; " bln "</f>
        <v xml:space="preserve">59 thn, 3 bln </v>
      </c>
      <c r="Y720" s="7" t="str">
        <f>DATEDIF(Q720,($Y$2),"y") &amp; " thn"</f>
        <v>58 thn</v>
      </c>
      <c r="Z720" s="13">
        <v>60</v>
      </c>
      <c r="AA720" s="14">
        <f>DATE(YEAR(Q720)+Z720,MONTH(Q720)+1,1)</f>
        <v>44317</v>
      </c>
      <c r="AB720" s="10" t="s">
        <v>3933</v>
      </c>
      <c r="AJ720" s="4" t="s">
        <v>3921</v>
      </c>
    </row>
    <row r="721" spans="1:36" ht="12.9" hidden="1" customHeight="1" outlineLevel="1" x14ac:dyDescent="0.3">
      <c r="C721" s="10" t="s">
        <v>3934</v>
      </c>
      <c r="D721" s="10" t="s">
        <v>41</v>
      </c>
      <c r="E721" s="7" t="s">
        <v>3935</v>
      </c>
      <c r="F721" s="10" t="s">
        <v>92</v>
      </c>
      <c r="G721" s="7" t="s">
        <v>93</v>
      </c>
      <c r="H721" s="8">
        <v>43191</v>
      </c>
      <c r="I721" s="10" t="s">
        <v>94</v>
      </c>
      <c r="J721" s="10" t="s">
        <v>106</v>
      </c>
      <c r="K721" s="7" t="s">
        <v>82</v>
      </c>
      <c r="L721" s="10" t="s">
        <v>28</v>
      </c>
      <c r="M721" s="7" t="s">
        <v>29</v>
      </c>
      <c r="N721" s="10" t="s">
        <v>3936</v>
      </c>
      <c r="O721" s="7">
        <v>2013</v>
      </c>
      <c r="P721" s="10" t="s">
        <v>280</v>
      </c>
      <c r="Q721" s="7" t="s">
        <v>3937</v>
      </c>
      <c r="R721" s="7" t="s">
        <v>50</v>
      </c>
      <c r="S721" s="7" t="s">
        <v>34</v>
      </c>
      <c r="T721" s="7" t="s">
        <v>35</v>
      </c>
      <c r="U721" s="7" t="s">
        <v>3938</v>
      </c>
      <c r="V721" s="7" t="s">
        <v>37</v>
      </c>
      <c r="W721" s="7" t="s">
        <v>3939</v>
      </c>
      <c r="X721" s="7" t="str">
        <f ca="1">DATEDIF(Q721,NOW( ),"y") &amp; " thn, " &amp; DATEDIF(Q721,NOW( ),"ym") &amp; " bln "</f>
        <v xml:space="preserve">47 thn, 11 bln </v>
      </c>
      <c r="Y721" s="7" t="str">
        <f>DATEDIF(Q721,($Y$2),"y") &amp; " thn"</f>
        <v>47 thn</v>
      </c>
      <c r="Z721" s="13">
        <v>60</v>
      </c>
      <c r="AA721" s="14">
        <f>DATE(YEAR(Q721)+Z721,MONTH(Q721)+1,1)</f>
        <v>48458</v>
      </c>
      <c r="AB721" s="10" t="s">
        <v>3940</v>
      </c>
      <c r="AJ721" s="4" t="s">
        <v>3921</v>
      </c>
    </row>
    <row r="722" spans="1:36" ht="12.9" hidden="1" customHeight="1" outlineLevel="1" x14ac:dyDescent="0.3">
      <c r="C722" s="36" t="s">
        <v>3941</v>
      </c>
      <c r="D722" s="36" t="s">
        <v>145</v>
      </c>
      <c r="E722" s="36" t="s">
        <v>3942</v>
      </c>
      <c r="F722" s="17" t="s">
        <v>332</v>
      </c>
      <c r="G722" s="37" t="s">
        <v>343</v>
      </c>
      <c r="H722" s="35">
        <v>43525</v>
      </c>
      <c r="I722" s="6" t="s">
        <v>344</v>
      </c>
      <c r="J722" s="10" t="s">
        <v>3943</v>
      </c>
      <c r="K722" s="35">
        <v>43573</v>
      </c>
      <c r="L722" s="6" t="s">
        <v>28</v>
      </c>
      <c r="M722" s="7" t="s">
        <v>29</v>
      </c>
      <c r="N722" s="36" t="s">
        <v>83</v>
      </c>
      <c r="O722" s="38"/>
      <c r="P722" s="36" t="s">
        <v>98</v>
      </c>
      <c r="Q722" s="36" t="s">
        <v>3944</v>
      </c>
      <c r="R722" s="7" t="s">
        <v>50</v>
      </c>
      <c r="S722" s="38"/>
      <c r="T722" s="38"/>
      <c r="U722" s="38"/>
      <c r="V722" s="18" t="s">
        <v>2718</v>
      </c>
      <c r="W722" s="38"/>
      <c r="X722" s="7" t="str">
        <f ca="1">DATEDIF(Q722,NOW( ),"y") &amp; " thn, " &amp; DATEDIF(Q722,NOW( ),"ym") &amp; " bln "</f>
        <v xml:space="preserve">35 thn, 7 bln </v>
      </c>
      <c r="Y722" s="7" t="str">
        <f>DATEDIF(Q722,($Y$2),"y") &amp; " thn"</f>
        <v>34 thn</v>
      </c>
      <c r="Z722" s="13">
        <v>60</v>
      </c>
      <c r="AA722" s="14">
        <f>DATE(YEAR(Q722)+Z722,MONTH(Q722)+1,1)</f>
        <v>52963</v>
      </c>
      <c r="AB722" s="38"/>
      <c r="AC722" s="38"/>
      <c r="AD722" s="38"/>
      <c r="AE722" s="38"/>
      <c r="AF722" s="38"/>
      <c r="AG722" s="38"/>
      <c r="AH722" s="38"/>
      <c r="AI722" s="38"/>
      <c r="AJ722" s="4" t="s">
        <v>3921</v>
      </c>
    </row>
    <row r="723" spans="1:36" ht="12.9" customHeight="1" collapsed="1" x14ac:dyDescent="0.25">
      <c r="A723" s="4" t="s">
        <v>3945</v>
      </c>
      <c r="M723" s="7"/>
    </row>
    <row r="724" spans="1:36" ht="12.9" hidden="1" customHeight="1" outlineLevel="1" x14ac:dyDescent="0.3">
      <c r="C724" s="10" t="s">
        <v>3946</v>
      </c>
      <c r="D724" s="10" t="s">
        <v>41</v>
      </c>
      <c r="E724" s="7" t="s">
        <v>3947</v>
      </c>
      <c r="F724" s="10" t="s">
        <v>92</v>
      </c>
      <c r="G724" s="7" t="s">
        <v>93</v>
      </c>
      <c r="H724" s="8">
        <v>42278</v>
      </c>
      <c r="I724" s="10" t="s">
        <v>94</v>
      </c>
      <c r="J724" s="10" t="s">
        <v>95</v>
      </c>
      <c r="K724" s="12" t="s">
        <v>27</v>
      </c>
      <c r="L724" s="10" t="s">
        <v>28</v>
      </c>
      <c r="M724" s="7" t="s">
        <v>29</v>
      </c>
      <c r="N724" s="10" t="s">
        <v>3367</v>
      </c>
      <c r="O724" s="7">
        <v>2009</v>
      </c>
      <c r="P724" s="10" t="s">
        <v>98</v>
      </c>
      <c r="Q724" s="7" t="s">
        <v>3948</v>
      </c>
      <c r="R724" s="7" t="s">
        <v>33</v>
      </c>
      <c r="S724" s="7" t="s">
        <v>34</v>
      </c>
      <c r="T724" s="7" t="s">
        <v>35</v>
      </c>
      <c r="U724" s="7" t="s">
        <v>3949</v>
      </c>
      <c r="V724" s="7" t="s">
        <v>37</v>
      </c>
      <c r="W724" s="7" t="s">
        <v>3950</v>
      </c>
      <c r="X724" s="7" t="str">
        <f t="shared" ref="X724:X732" ca="1" si="152">DATEDIF(Q724,NOW( ),"y") &amp; " thn, " &amp; DATEDIF(Q724,NOW( ),"ym") &amp; " bln "</f>
        <v xml:space="preserve">57 thn, 8 bln </v>
      </c>
      <c r="Y724" s="7" t="str">
        <f t="shared" ref="Y724:Y732" si="153">DATEDIF(Q724,($Y$2),"y") &amp; " thn"</f>
        <v>57 thn</v>
      </c>
      <c r="Z724" s="13">
        <v>60</v>
      </c>
      <c r="AA724" s="14">
        <f>DATE(YEAR(Q724)+Z724,MONTH(Q724)+1,1)</f>
        <v>44866</v>
      </c>
      <c r="AB724" s="10" t="s">
        <v>3951</v>
      </c>
      <c r="AJ724" s="4" t="s">
        <v>3945</v>
      </c>
    </row>
    <row r="725" spans="1:36" ht="12.9" hidden="1" customHeight="1" outlineLevel="1" x14ac:dyDescent="0.3">
      <c r="C725" s="10" t="s">
        <v>3952</v>
      </c>
      <c r="D725" s="10" t="s">
        <v>1545</v>
      </c>
      <c r="E725" s="7" t="s">
        <v>3953</v>
      </c>
      <c r="F725" s="10" t="s">
        <v>23</v>
      </c>
      <c r="G725" s="7" t="s">
        <v>24</v>
      </c>
      <c r="H725" s="15">
        <v>38261</v>
      </c>
      <c r="I725" s="10" t="s">
        <v>25</v>
      </c>
      <c r="J725" s="10" t="s">
        <v>547</v>
      </c>
      <c r="K725" s="8">
        <v>42248</v>
      </c>
      <c r="L725" s="10" t="s">
        <v>28</v>
      </c>
      <c r="M725" s="7" t="s">
        <v>361</v>
      </c>
      <c r="N725" s="10" t="s">
        <v>3265</v>
      </c>
      <c r="O725" s="7" t="s">
        <v>368</v>
      </c>
      <c r="P725" s="10" t="s">
        <v>270</v>
      </c>
      <c r="Q725" s="7" t="s">
        <v>3954</v>
      </c>
      <c r="R725" s="7" t="s">
        <v>33</v>
      </c>
      <c r="S725" s="7" t="s">
        <v>34</v>
      </c>
      <c r="T725" s="7" t="s">
        <v>35</v>
      </c>
      <c r="U725" s="7" t="s">
        <v>3955</v>
      </c>
      <c r="V725" s="7" t="s">
        <v>37</v>
      </c>
      <c r="W725" s="7" t="s">
        <v>3956</v>
      </c>
      <c r="X725" s="7" t="str">
        <f t="shared" ca="1" si="152"/>
        <v xml:space="preserve">60 thn, 4 bln </v>
      </c>
      <c r="Y725" s="7" t="str">
        <f t="shared" si="153"/>
        <v>59 thn</v>
      </c>
      <c r="Z725" s="13">
        <v>60</v>
      </c>
      <c r="AA725" s="14">
        <f>DATE(YEAR(Q725)+Z725,MONTH(Q725)+1,1)</f>
        <v>43922</v>
      </c>
      <c r="AB725" s="10" t="s">
        <v>3957</v>
      </c>
      <c r="AC725" s="7" t="s">
        <v>3958</v>
      </c>
      <c r="AJ725" s="4" t="s">
        <v>3945</v>
      </c>
    </row>
    <row r="726" spans="1:36" ht="12.9" hidden="1" customHeight="1" outlineLevel="1" x14ac:dyDescent="0.3">
      <c r="C726" s="10" t="s">
        <v>3959</v>
      </c>
      <c r="D726" s="10" t="s">
        <v>3336</v>
      </c>
      <c r="E726" s="7" t="s">
        <v>3960</v>
      </c>
      <c r="F726" s="10" t="s">
        <v>92</v>
      </c>
      <c r="G726" s="7" t="s">
        <v>93</v>
      </c>
      <c r="H726" s="8">
        <v>42644</v>
      </c>
      <c r="I726" s="10" t="s">
        <v>94</v>
      </c>
      <c r="J726" s="10" t="s">
        <v>547</v>
      </c>
      <c r="K726" s="8">
        <v>42552</v>
      </c>
      <c r="L726" s="10" t="s">
        <v>28</v>
      </c>
      <c r="M726" s="7" t="s">
        <v>29</v>
      </c>
      <c r="N726" s="6" t="s">
        <v>1370</v>
      </c>
      <c r="O726" s="7">
        <v>2008</v>
      </c>
      <c r="P726" s="10" t="s">
        <v>1605</v>
      </c>
      <c r="Q726" s="7" t="s">
        <v>3961</v>
      </c>
      <c r="R726" s="7" t="s">
        <v>50</v>
      </c>
      <c r="S726" s="7" t="s">
        <v>34</v>
      </c>
      <c r="T726" s="7" t="s">
        <v>35</v>
      </c>
      <c r="U726" s="7" t="s">
        <v>3962</v>
      </c>
      <c r="V726" s="7" t="s">
        <v>37</v>
      </c>
      <c r="W726" s="7" t="s">
        <v>3963</v>
      </c>
      <c r="X726" s="7" t="str">
        <f t="shared" ca="1" si="152"/>
        <v xml:space="preserve">47 thn, 11 bln </v>
      </c>
      <c r="Y726" s="7" t="str">
        <f t="shared" si="153"/>
        <v>47 thn</v>
      </c>
      <c r="Z726" s="13">
        <v>60</v>
      </c>
      <c r="AA726" s="14">
        <f>DATE(YEAR(Q726)+Z726,MONTH(Q726)+1,1)</f>
        <v>48458</v>
      </c>
      <c r="AB726" s="10" t="s">
        <v>3964</v>
      </c>
      <c r="AJ726" s="4" t="s">
        <v>3945</v>
      </c>
    </row>
    <row r="727" spans="1:36" ht="12.9" hidden="1" customHeight="1" outlineLevel="1" x14ac:dyDescent="0.3">
      <c r="C727" s="10" t="s">
        <v>3965</v>
      </c>
      <c r="D727" s="10" t="s">
        <v>3336</v>
      </c>
      <c r="E727" s="7" t="s">
        <v>3966</v>
      </c>
      <c r="F727" s="10" t="s">
        <v>276</v>
      </c>
      <c r="G727" s="19" t="s">
        <v>43</v>
      </c>
      <c r="H727" s="20">
        <v>43556</v>
      </c>
      <c r="I727" s="10" t="s">
        <v>277</v>
      </c>
      <c r="J727" s="10" t="s">
        <v>547</v>
      </c>
      <c r="K727" s="12" t="s">
        <v>1508</v>
      </c>
      <c r="L727" s="10" t="s">
        <v>28</v>
      </c>
      <c r="M727" s="7" t="s">
        <v>29</v>
      </c>
      <c r="N727" s="6" t="s">
        <v>1370</v>
      </c>
      <c r="O727" s="7">
        <v>2009</v>
      </c>
      <c r="P727" s="10" t="s">
        <v>280</v>
      </c>
      <c r="Q727" s="7" t="s">
        <v>3967</v>
      </c>
      <c r="R727" s="7" t="s">
        <v>50</v>
      </c>
      <c r="S727" s="7" t="s">
        <v>34</v>
      </c>
      <c r="T727" s="7" t="s">
        <v>35</v>
      </c>
      <c r="U727" s="7" t="s">
        <v>3968</v>
      </c>
      <c r="V727" s="7" t="s">
        <v>37</v>
      </c>
      <c r="W727" s="7" t="s">
        <v>3969</v>
      </c>
      <c r="X727" s="7" t="str">
        <f t="shared" ca="1" si="152"/>
        <v xml:space="preserve">37 thn, 2 bln </v>
      </c>
      <c r="Y727" s="7" t="str">
        <f t="shared" si="153"/>
        <v>36 thn</v>
      </c>
      <c r="Z727" s="13">
        <v>60</v>
      </c>
      <c r="AA727" s="14">
        <f t="shared" ref="AA727:AA732" si="154">DATE(YEAR(Q727)+Z727,MONTH(Q727)+1,1)</f>
        <v>52383</v>
      </c>
      <c r="AB727" s="10" t="s">
        <v>3970</v>
      </c>
      <c r="AJ727" s="4" t="s">
        <v>3945</v>
      </c>
    </row>
    <row r="728" spans="1:36" ht="12.9" hidden="1" customHeight="1" outlineLevel="1" x14ac:dyDescent="0.3">
      <c r="C728" s="10" t="s">
        <v>3971</v>
      </c>
      <c r="D728" s="10" t="s">
        <v>3336</v>
      </c>
      <c r="E728" s="7" t="s">
        <v>3972</v>
      </c>
      <c r="F728" s="10" t="s">
        <v>78</v>
      </c>
      <c r="G728" s="7" t="s">
        <v>79</v>
      </c>
      <c r="H728" s="14">
        <v>43739</v>
      </c>
      <c r="I728" s="10" t="s">
        <v>80</v>
      </c>
      <c r="J728" s="10" t="s">
        <v>547</v>
      </c>
      <c r="K728" s="12" t="s">
        <v>1508</v>
      </c>
      <c r="L728" s="10" t="s">
        <v>28</v>
      </c>
      <c r="M728" s="7" t="s">
        <v>29</v>
      </c>
      <c r="N728" s="10" t="s">
        <v>3367</v>
      </c>
      <c r="O728" s="7">
        <v>2013</v>
      </c>
      <c r="P728" s="10" t="s">
        <v>280</v>
      </c>
      <c r="Q728" s="7" t="s">
        <v>3973</v>
      </c>
      <c r="R728" s="7" t="s">
        <v>50</v>
      </c>
      <c r="S728" s="7" t="s">
        <v>34</v>
      </c>
      <c r="T728" s="7" t="s">
        <v>35</v>
      </c>
      <c r="U728" s="7" t="s">
        <v>3974</v>
      </c>
      <c r="V728" s="7" t="s">
        <v>37</v>
      </c>
      <c r="W728" s="7" t="s">
        <v>3975</v>
      </c>
      <c r="X728" s="7" t="str">
        <f t="shared" ca="1" si="152"/>
        <v xml:space="preserve">51 thn, 9 bln </v>
      </c>
      <c r="Y728" s="7" t="str">
        <f t="shared" si="153"/>
        <v>51 thn</v>
      </c>
      <c r="Z728" s="13">
        <v>60</v>
      </c>
      <c r="AA728" s="14">
        <f t="shared" si="154"/>
        <v>47058</v>
      </c>
      <c r="AB728" s="10" t="s">
        <v>3976</v>
      </c>
      <c r="AJ728" s="4" t="s">
        <v>3945</v>
      </c>
    </row>
    <row r="729" spans="1:36" ht="12.9" hidden="1" customHeight="1" outlineLevel="1" x14ac:dyDescent="0.3">
      <c r="B729" s="6"/>
      <c r="C729" s="6" t="s">
        <v>3977</v>
      </c>
      <c r="D729" s="6" t="s">
        <v>41</v>
      </c>
      <c r="E729" s="7" t="s">
        <v>3978</v>
      </c>
      <c r="F729" s="6" t="s">
        <v>332</v>
      </c>
      <c r="G729" s="19" t="s">
        <v>333</v>
      </c>
      <c r="H729" s="20">
        <v>43556</v>
      </c>
      <c r="I729" s="6" t="s">
        <v>334</v>
      </c>
      <c r="J729" s="6" t="s">
        <v>547</v>
      </c>
      <c r="K729" s="7" t="s">
        <v>336</v>
      </c>
      <c r="L729" s="6" t="s">
        <v>28</v>
      </c>
      <c r="M729" s="7" t="s">
        <v>29</v>
      </c>
      <c r="N729" s="6" t="s">
        <v>3979</v>
      </c>
      <c r="O729" s="7" t="s">
        <v>168</v>
      </c>
      <c r="P729" s="6" t="s">
        <v>98</v>
      </c>
      <c r="Q729" s="6" t="s">
        <v>3980</v>
      </c>
      <c r="R729" s="7" t="s">
        <v>50</v>
      </c>
      <c r="S729" s="7" t="s">
        <v>34</v>
      </c>
      <c r="T729" s="7" t="s">
        <v>35</v>
      </c>
      <c r="V729" s="7" t="s">
        <v>37</v>
      </c>
      <c r="X729" s="7" t="str">
        <f t="shared" ca="1" si="152"/>
        <v xml:space="preserve">38 thn, 2 bln </v>
      </c>
      <c r="Y729" s="7" t="str">
        <f t="shared" si="153"/>
        <v>37 thn</v>
      </c>
      <c r="Z729" s="13">
        <v>60</v>
      </c>
      <c r="AA729" s="14">
        <f t="shared" si="154"/>
        <v>52018</v>
      </c>
      <c r="AB729" s="6" t="s">
        <v>3981</v>
      </c>
      <c r="AC729" s="6" t="s">
        <v>340</v>
      </c>
      <c r="AJ729" s="4" t="s">
        <v>3945</v>
      </c>
    </row>
    <row r="730" spans="1:36" ht="12.9" hidden="1" customHeight="1" outlineLevel="1" x14ac:dyDescent="0.3">
      <c r="B730" s="6"/>
      <c r="C730" s="6" t="s">
        <v>3982</v>
      </c>
      <c r="D730" s="6" t="s">
        <v>21</v>
      </c>
      <c r="E730" s="7" t="s">
        <v>3983</v>
      </c>
      <c r="F730" s="6" t="s">
        <v>332</v>
      </c>
      <c r="G730" s="19" t="s">
        <v>333</v>
      </c>
      <c r="H730" s="20">
        <v>43556</v>
      </c>
      <c r="I730" s="6" t="s">
        <v>334</v>
      </c>
      <c r="J730" s="6" t="s">
        <v>547</v>
      </c>
      <c r="K730" s="7" t="s">
        <v>336</v>
      </c>
      <c r="L730" s="6" t="s">
        <v>28</v>
      </c>
      <c r="M730" s="7" t="s">
        <v>29</v>
      </c>
      <c r="N730" s="6" t="s">
        <v>1370</v>
      </c>
      <c r="O730" s="7" t="s">
        <v>3311</v>
      </c>
      <c r="P730" s="6" t="s">
        <v>98</v>
      </c>
      <c r="Q730" s="6" t="s">
        <v>3984</v>
      </c>
      <c r="R730" s="7" t="s">
        <v>33</v>
      </c>
      <c r="S730" s="7" t="s">
        <v>34</v>
      </c>
      <c r="T730" s="7" t="s">
        <v>35</v>
      </c>
      <c r="V730" s="7" t="s">
        <v>37</v>
      </c>
      <c r="X730" s="7" t="str">
        <f t="shared" ca="1" si="152"/>
        <v xml:space="preserve">38 thn, 0 bln </v>
      </c>
      <c r="Y730" s="7" t="str">
        <f t="shared" si="153"/>
        <v>37 thn</v>
      </c>
      <c r="Z730" s="13">
        <v>60</v>
      </c>
      <c r="AA730" s="14">
        <f t="shared" si="154"/>
        <v>52079</v>
      </c>
      <c r="AB730" s="6" t="s">
        <v>3985</v>
      </c>
      <c r="AC730" s="6"/>
      <c r="AJ730" s="4" t="s">
        <v>3945</v>
      </c>
    </row>
    <row r="731" spans="1:36" ht="12.9" hidden="1" customHeight="1" outlineLevel="1" x14ac:dyDescent="0.3">
      <c r="C731" s="10" t="s">
        <v>3986</v>
      </c>
      <c r="D731" s="10" t="s">
        <v>76</v>
      </c>
      <c r="E731" s="7" t="s">
        <v>3987</v>
      </c>
      <c r="F731" s="10" t="s">
        <v>3988</v>
      </c>
      <c r="G731" s="7" t="s">
        <v>1709</v>
      </c>
      <c r="H731" s="14">
        <v>43191</v>
      </c>
      <c r="I731" s="10" t="s">
        <v>3989</v>
      </c>
      <c r="J731" s="10" t="s">
        <v>547</v>
      </c>
      <c r="K731" s="8">
        <v>42278</v>
      </c>
      <c r="L731" s="10" t="s">
        <v>28</v>
      </c>
      <c r="M731" s="7" t="s">
        <v>361</v>
      </c>
      <c r="N731" s="10" t="s">
        <v>30</v>
      </c>
      <c r="P731" s="10" t="s">
        <v>3990</v>
      </c>
      <c r="Q731" s="8">
        <v>31103</v>
      </c>
      <c r="R731" s="7" t="s">
        <v>50</v>
      </c>
      <c r="S731" s="7" t="s">
        <v>34</v>
      </c>
      <c r="T731" s="7" t="s">
        <v>35</v>
      </c>
      <c r="V731" s="7" t="s">
        <v>37</v>
      </c>
      <c r="X731" s="7" t="str">
        <f t="shared" ca="1" si="152"/>
        <v xml:space="preserve">35 thn, 5 bln </v>
      </c>
      <c r="Y731" s="7" t="str">
        <f t="shared" si="153"/>
        <v>34 thn</v>
      </c>
      <c r="Z731" s="13">
        <v>60</v>
      </c>
      <c r="AA731" s="14">
        <f t="shared" si="154"/>
        <v>53022</v>
      </c>
      <c r="AB731" s="10"/>
      <c r="AJ731" s="4" t="s">
        <v>3945</v>
      </c>
    </row>
    <row r="732" spans="1:36" ht="12.9" hidden="1" customHeight="1" outlineLevel="1" x14ac:dyDescent="0.3">
      <c r="B732" s="6"/>
      <c r="C732" s="6" t="s">
        <v>3991</v>
      </c>
      <c r="D732" s="6" t="s">
        <v>41</v>
      </c>
      <c r="E732" s="7" t="s">
        <v>3992</v>
      </c>
      <c r="F732" s="6" t="s">
        <v>332</v>
      </c>
      <c r="G732" s="37" t="s">
        <v>343</v>
      </c>
      <c r="H732" s="15">
        <v>43374</v>
      </c>
      <c r="I732" s="6" t="s">
        <v>3291</v>
      </c>
      <c r="J732" s="6" t="s">
        <v>547</v>
      </c>
      <c r="K732" s="7" t="s">
        <v>336</v>
      </c>
      <c r="L732" s="6" t="s">
        <v>28</v>
      </c>
      <c r="M732" s="7" t="s">
        <v>29</v>
      </c>
      <c r="N732" s="6" t="s">
        <v>30</v>
      </c>
      <c r="O732" s="7">
        <v>2017</v>
      </c>
      <c r="P732" s="6" t="s">
        <v>48</v>
      </c>
      <c r="Q732" s="6" t="s">
        <v>3993</v>
      </c>
      <c r="R732" s="7" t="s">
        <v>33</v>
      </c>
      <c r="S732" s="7" t="s">
        <v>34</v>
      </c>
      <c r="T732" s="7" t="s">
        <v>35</v>
      </c>
      <c r="V732" s="7" t="s">
        <v>37</v>
      </c>
      <c r="X732" s="7" t="str">
        <f t="shared" ca="1" si="152"/>
        <v xml:space="preserve">38 thn, 4 bln </v>
      </c>
      <c r="Y732" s="7" t="str">
        <f t="shared" si="153"/>
        <v>37 thn</v>
      </c>
      <c r="Z732" s="13">
        <v>60</v>
      </c>
      <c r="AA732" s="14">
        <f t="shared" si="154"/>
        <v>51957</v>
      </c>
      <c r="AB732" s="6" t="s">
        <v>3994</v>
      </c>
      <c r="AC732" s="6" t="s">
        <v>340</v>
      </c>
      <c r="AJ732" s="4" t="s">
        <v>3945</v>
      </c>
    </row>
    <row r="733" spans="1:36" ht="12.9" hidden="1" customHeight="1" outlineLevel="1" x14ac:dyDescent="0.25">
      <c r="B733" s="6"/>
      <c r="M733" s="7"/>
      <c r="Q733" s="6"/>
      <c r="AC733" s="6"/>
      <c r="AJ733" s="4" t="s">
        <v>3945</v>
      </c>
    </row>
    <row r="734" spans="1:36" ht="12.9" customHeight="1" collapsed="1" x14ac:dyDescent="0.25">
      <c r="A734" s="4" t="s">
        <v>3995</v>
      </c>
      <c r="M734" s="7"/>
    </row>
    <row r="735" spans="1:36" ht="12.9" hidden="1" customHeight="1" outlineLevel="1" x14ac:dyDescent="0.3">
      <c r="C735" s="10" t="s">
        <v>3996</v>
      </c>
      <c r="D735" s="10" t="s">
        <v>41</v>
      </c>
      <c r="E735" s="7" t="s">
        <v>3997</v>
      </c>
      <c r="F735" s="10" t="s">
        <v>92</v>
      </c>
      <c r="G735" s="7" t="s">
        <v>93</v>
      </c>
      <c r="H735" s="8">
        <v>42278</v>
      </c>
      <c r="I735" s="10" t="s">
        <v>94</v>
      </c>
      <c r="J735" s="10" t="s">
        <v>95</v>
      </c>
      <c r="K735" s="12" t="s">
        <v>607</v>
      </c>
      <c r="L735" s="10" t="s">
        <v>28</v>
      </c>
      <c r="M735" s="7" t="s">
        <v>29</v>
      </c>
      <c r="N735" s="10" t="s">
        <v>3326</v>
      </c>
      <c r="O735" s="7">
        <v>2013</v>
      </c>
      <c r="P735" s="10" t="s">
        <v>824</v>
      </c>
      <c r="Q735" s="7" t="s">
        <v>1658</v>
      </c>
      <c r="R735" s="7" t="s">
        <v>33</v>
      </c>
      <c r="S735" s="7" t="s">
        <v>34</v>
      </c>
      <c r="T735" s="7" t="s">
        <v>35</v>
      </c>
      <c r="U735" s="7" t="s">
        <v>3998</v>
      </c>
      <c r="V735" s="7" t="s">
        <v>37</v>
      </c>
      <c r="W735" s="7" t="s">
        <v>3999</v>
      </c>
      <c r="X735" s="7" t="str">
        <f t="shared" ref="X735:X740" ca="1" si="155">DATEDIF(Q735,NOW( ),"y") &amp; " thn, " &amp; DATEDIF(Q735,NOW( ),"ym") &amp; " bln "</f>
        <v xml:space="preserve">60 thn, 3 bln </v>
      </c>
      <c r="Y735" s="7" t="str">
        <f t="shared" ref="Y735:Y742" si="156">DATEDIF(Q735,($Y$2),"y") &amp; " thn"</f>
        <v>59 thn</v>
      </c>
      <c r="Z735" s="13">
        <v>60</v>
      </c>
      <c r="AA735" s="14">
        <f t="shared" ref="AA735:AA742" si="157">DATE(YEAR(Q735)+Z735,MONTH(Q735)+1,1)</f>
        <v>43952</v>
      </c>
      <c r="AB735" s="10" t="s">
        <v>4000</v>
      </c>
      <c r="AC735" s="7" t="s">
        <v>4001</v>
      </c>
      <c r="AJ735" s="4" t="s">
        <v>3995</v>
      </c>
    </row>
    <row r="736" spans="1:36" ht="12.9" hidden="1" customHeight="1" outlineLevel="1" x14ac:dyDescent="0.3">
      <c r="C736" s="10" t="s">
        <v>4002</v>
      </c>
      <c r="D736" s="10" t="s">
        <v>21</v>
      </c>
      <c r="E736" s="7" t="s">
        <v>4003</v>
      </c>
      <c r="F736" s="10" t="s">
        <v>92</v>
      </c>
      <c r="G736" s="7" t="s">
        <v>93</v>
      </c>
      <c r="H736" s="8">
        <v>42095</v>
      </c>
      <c r="I736" s="10" t="s">
        <v>94</v>
      </c>
      <c r="J736" s="10" t="s">
        <v>547</v>
      </c>
      <c r="K736" s="7" t="s">
        <v>201</v>
      </c>
      <c r="L736" s="10" t="s">
        <v>28</v>
      </c>
      <c r="M736" s="7" t="s">
        <v>29</v>
      </c>
      <c r="N736" s="10" t="s">
        <v>30</v>
      </c>
      <c r="O736" s="7">
        <v>2010</v>
      </c>
      <c r="P736" s="10" t="s">
        <v>4004</v>
      </c>
      <c r="Q736" s="7" t="s">
        <v>4005</v>
      </c>
      <c r="R736" s="7" t="s">
        <v>50</v>
      </c>
      <c r="S736" s="7" t="s">
        <v>34</v>
      </c>
      <c r="T736" s="7" t="s">
        <v>311</v>
      </c>
      <c r="U736" s="7" t="s">
        <v>4006</v>
      </c>
      <c r="V736" s="7" t="s">
        <v>37</v>
      </c>
      <c r="W736" s="7" t="s">
        <v>4007</v>
      </c>
      <c r="X736" s="7" t="str">
        <f t="shared" ca="1" si="155"/>
        <v xml:space="preserve">56 thn, 3 bln </v>
      </c>
      <c r="Y736" s="7" t="str">
        <f t="shared" si="156"/>
        <v>55 thn</v>
      </c>
      <c r="Z736" s="13">
        <v>60</v>
      </c>
      <c r="AA736" s="14">
        <f t="shared" si="157"/>
        <v>45413</v>
      </c>
      <c r="AB736" s="10" t="s">
        <v>4008</v>
      </c>
      <c r="AC736" s="7" t="s">
        <v>4009</v>
      </c>
      <c r="AJ736" s="4" t="s">
        <v>3995</v>
      </c>
    </row>
    <row r="737" spans="1:36" ht="12.9" hidden="1" customHeight="1" outlineLevel="1" x14ac:dyDescent="0.3">
      <c r="C737" s="10" t="s">
        <v>4010</v>
      </c>
      <c r="D737" s="10" t="s">
        <v>145</v>
      </c>
      <c r="E737" s="7" t="s">
        <v>4011</v>
      </c>
      <c r="F737" s="10" t="s">
        <v>92</v>
      </c>
      <c r="G737" s="7" t="s">
        <v>93</v>
      </c>
      <c r="H737" s="8">
        <v>42278</v>
      </c>
      <c r="I737" s="10" t="s">
        <v>94</v>
      </c>
      <c r="J737" s="10" t="s">
        <v>269</v>
      </c>
      <c r="K737" s="7" t="s">
        <v>56</v>
      </c>
      <c r="L737" s="10" t="s">
        <v>28</v>
      </c>
      <c r="M737" s="7" t="s">
        <v>29</v>
      </c>
      <c r="N737" s="10" t="s">
        <v>4012</v>
      </c>
      <c r="O737" s="7">
        <v>2014</v>
      </c>
      <c r="P737" s="10" t="s">
        <v>4013</v>
      </c>
      <c r="Q737" s="7" t="s">
        <v>4014</v>
      </c>
      <c r="R737" s="7" t="s">
        <v>33</v>
      </c>
      <c r="S737" s="7" t="s">
        <v>34</v>
      </c>
      <c r="T737" s="7" t="s">
        <v>35</v>
      </c>
      <c r="U737" s="7" t="s">
        <v>4015</v>
      </c>
      <c r="V737" s="7" t="s">
        <v>37</v>
      </c>
      <c r="W737" s="7" t="s">
        <v>4016</v>
      </c>
      <c r="X737" s="7" t="str">
        <f t="shared" ca="1" si="155"/>
        <v xml:space="preserve">58 thn, 5 bln </v>
      </c>
      <c r="Y737" s="7" t="str">
        <f t="shared" si="156"/>
        <v>57 thn</v>
      </c>
      <c r="Z737" s="13">
        <v>60</v>
      </c>
      <c r="AA737" s="14">
        <f t="shared" si="157"/>
        <v>44621</v>
      </c>
      <c r="AB737" s="10" t="s">
        <v>4017</v>
      </c>
      <c r="AJ737" s="4" t="s">
        <v>3995</v>
      </c>
    </row>
    <row r="738" spans="1:36" ht="12.9" hidden="1" customHeight="1" outlineLevel="1" x14ac:dyDescent="0.3">
      <c r="C738" s="10" t="s">
        <v>4018</v>
      </c>
      <c r="E738" s="7" t="s">
        <v>4019</v>
      </c>
      <c r="F738" s="10" t="s">
        <v>78</v>
      </c>
      <c r="G738" s="7" t="s">
        <v>79</v>
      </c>
      <c r="H738" s="11">
        <v>42461</v>
      </c>
      <c r="I738" s="10" t="s">
        <v>80</v>
      </c>
      <c r="J738" s="10" t="s">
        <v>547</v>
      </c>
      <c r="K738" s="8">
        <v>42156</v>
      </c>
      <c r="L738" s="10" t="s">
        <v>28</v>
      </c>
      <c r="M738" s="7" t="s">
        <v>4020</v>
      </c>
      <c r="N738" s="10" t="s">
        <v>4021</v>
      </c>
      <c r="O738" s="7" t="s">
        <v>1850</v>
      </c>
      <c r="P738" s="10" t="s">
        <v>98</v>
      </c>
      <c r="Q738" s="7" t="s">
        <v>4022</v>
      </c>
      <c r="R738" s="7" t="s">
        <v>33</v>
      </c>
      <c r="S738" s="7" t="s">
        <v>34</v>
      </c>
      <c r="T738" s="7" t="s">
        <v>35</v>
      </c>
      <c r="U738" s="7" t="s">
        <v>4023</v>
      </c>
      <c r="V738" s="7" t="s">
        <v>37</v>
      </c>
      <c r="W738" s="7" t="s">
        <v>4024</v>
      </c>
      <c r="X738" s="7" t="str">
        <f t="shared" ca="1" si="155"/>
        <v xml:space="preserve">59 thn, 0 bln </v>
      </c>
      <c r="Y738" s="7" t="str">
        <f t="shared" si="156"/>
        <v>58 thn</v>
      </c>
      <c r="Z738" s="13">
        <v>60</v>
      </c>
      <c r="AA738" s="14">
        <f t="shared" si="157"/>
        <v>44409</v>
      </c>
      <c r="AB738" s="10" t="s">
        <v>4025</v>
      </c>
      <c r="AJ738" s="4" t="s">
        <v>3995</v>
      </c>
    </row>
    <row r="739" spans="1:36" ht="12.9" hidden="1" customHeight="1" outlineLevel="1" x14ac:dyDescent="0.3">
      <c r="C739" s="10" t="s">
        <v>4026</v>
      </c>
      <c r="D739" s="10" t="s">
        <v>41</v>
      </c>
      <c r="E739" s="7" t="s">
        <v>4027</v>
      </c>
      <c r="F739" s="10" t="s">
        <v>78</v>
      </c>
      <c r="G739" s="7" t="s">
        <v>79</v>
      </c>
      <c r="H739" s="11">
        <v>43374</v>
      </c>
      <c r="I739" s="10" t="s">
        <v>80</v>
      </c>
      <c r="J739" s="10" t="s">
        <v>106</v>
      </c>
      <c r="K739" s="7" t="s">
        <v>82</v>
      </c>
      <c r="L739" s="10" t="s">
        <v>28</v>
      </c>
      <c r="M739" s="7" t="s">
        <v>29</v>
      </c>
      <c r="N739" s="10" t="s">
        <v>3500</v>
      </c>
      <c r="O739" s="7">
        <v>2015</v>
      </c>
      <c r="P739" s="10" t="s">
        <v>98</v>
      </c>
      <c r="Q739" s="7" t="s">
        <v>4028</v>
      </c>
      <c r="R739" s="7" t="s">
        <v>50</v>
      </c>
      <c r="S739" s="7" t="s">
        <v>34</v>
      </c>
      <c r="T739" s="7" t="s">
        <v>35</v>
      </c>
      <c r="U739" s="7" t="s">
        <v>4029</v>
      </c>
      <c r="V739" s="7" t="s">
        <v>37</v>
      </c>
      <c r="W739" s="7" t="s">
        <v>4030</v>
      </c>
      <c r="X739" s="7" t="str">
        <f t="shared" ca="1" si="155"/>
        <v xml:space="preserve">51 thn, 1 bln </v>
      </c>
      <c r="Y739" s="7" t="str">
        <f t="shared" si="156"/>
        <v>50 thn</v>
      </c>
      <c r="Z739" s="13">
        <v>60</v>
      </c>
      <c r="AA739" s="14">
        <f t="shared" si="157"/>
        <v>47300</v>
      </c>
      <c r="AB739" s="10" t="s">
        <v>4031</v>
      </c>
      <c r="AC739" s="7" t="s">
        <v>4032</v>
      </c>
      <c r="AJ739" s="4" t="s">
        <v>3995</v>
      </c>
    </row>
    <row r="740" spans="1:36" ht="12.9" hidden="1" customHeight="1" outlineLevel="1" x14ac:dyDescent="0.3">
      <c r="C740" s="10" t="s">
        <v>4033</v>
      </c>
      <c r="D740" s="6" t="s">
        <v>3484</v>
      </c>
      <c r="E740" s="7" t="s">
        <v>4034</v>
      </c>
      <c r="F740" s="10" t="s">
        <v>276</v>
      </c>
      <c r="G740" s="7" t="s">
        <v>43</v>
      </c>
      <c r="H740" s="11">
        <v>43374</v>
      </c>
      <c r="I740" s="10" t="s">
        <v>277</v>
      </c>
      <c r="J740" s="10" t="s">
        <v>547</v>
      </c>
      <c r="K740" s="12" t="s">
        <v>729</v>
      </c>
      <c r="L740" s="10" t="s">
        <v>28</v>
      </c>
      <c r="M740" s="7" t="s">
        <v>29</v>
      </c>
      <c r="N740" s="10" t="s">
        <v>4035</v>
      </c>
      <c r="O740" s="12">
        <v>2012</v>
      </c>
      <c r="P740" s="10" t="s">
        <v>4036</v>
      </c>
      <c r="Q740" s="7" t="s">
        <v>4037</v>
      </c>
      <c r="R740" s="7" t="s">
        <v>50</v>
      </c>
      <c r="U740" s="7" t="s">
        <v>4038</v>
      </c>
      <c r="V740" s="7" t="s">
        <v>37</v>
      </c>
      <c r="X740" s="7" t="str">
        <f t="shared" ca="1" si="155"/>
        <v xml:space="preserve">56 thn, 8 bln </v>
      </c>
      <c r="Y740" s="7" t="str">
        <f t="shared" si="156"/>
        <v>55 thn</v>
      </c>
      <c r="Z740" s="13">
        <v>60</v>
      </c>
      <c r="AA740" s="14">
        <f t="shared" si="157"/>
        <v>45261</v>
      </c>
      <c r="AJ740" s="4" t="s">
        <v>3995</v>
      </c>
    </row>
    <row r="741" spans="1:36" ht="12.9" hidden="1" customHeight="1" outlineLevel="1" x14ac:dyDescent="0.3">
      <c r="C741" s="32" t="s">
        <v>4039</v>
      </c>
      <c r="D741" s="6" t="s">
        <v>3353</v>
      </c>
      <c r="E741" s="45" t="s">
        <v>4040</v>
      </c>
      <c r="F741" s="6" t="s">
        <v>332</v>
      </c>
      <c r="G741" s="19" t="s">
        <v>333</v>
      </c>
      <c r="H741" s="20">
        <v>43556</v>
      </c>
      <c r="I741" s="6" t="s">
        <v>334</v>
      </c>
      <c r="J741" s="32" t="s">
        <v>4041</v>
      </c>
      <c r="K741" s="8">
        <v>42151</v>
      </c>
      <c r="L741" s="6" t="s">
        <v>28</v>
      </c>
      <c r="M741" s="7" t="s">
        <v>29</v>
      </c>
      <c r="N741" s="32" t="s">
        <v>30</v>
      </c>
      <c r="O741" s="45" t="s">
        <v>1371</v>
      </c>
      <c r="P741" s="32" t="s">
        <v>98</v>
      </c>
      <c r="Q741" s="45" t="s">
        <v>4042</v>
      </c>
      <c r="R741" s="45" t="s">
        <v>50</v>
      </c>
      <c r="S741" s="45" t="s">
        <v>34</v>
      </c>
      <c r="T741" s="45" t="s">
        <v>35</v>
      </c>
      <c r="U741" s="6"/>
      <c r="V741" s="7" t="s">
        <v>37</v>
      </c>
      <c r="W741" s="6"/>
      <c r="X741" s="7" t="str">
        <f ca="1">DATEDIF(Q741,NOW( ),"y") &amp; " thn, " &amp; DATEDIF(O741,NOW( ),"ym") &amp; " bln "</f>
        <v xml:space="preserve">43 thn, 0 bln </v>
      </c>
      <c r="Y741" s="7" t="str">
        <f t="shared" si="156"/>
        <v>42 thn</v>
      </c>
      <c r="Z741" s="13">
        <v>60</v>
      </c>
      <c r="AA741" s="14">
        <f t="shared" si="157"/>
        <v>50100</v>
      </c>
      <c r="AB741" s="32" t="s">
        <v>4043</v>
      </c>
      <c r="AC741" s="46" t="s">
        <v>4044</v>
      </c>
      <c r="AJ741" s="4" t="s">
        <v>3995</v>
      </c>
    </row>
    <row r="742" spans="1:36" ht="12.9" hidden="1" customHeight="1" outlineLevel="1" x14ac:dyDescent="0.3">
      <c r="C742" s="32" t="s">
        <v>4045</v>
      </c>
      <c r="D742" s="6" t="s">
        <v>3353</v>
      </c>
      <c r="E742" s="45" t="s">
        <v>4046</v>
      </c>
      <c r="F742" s="6" t="s">
        <v>332</v>
      </c>
      <c r="G742" s="19" t="s">
        <v>333</v>
      </c>
      <c r="H742" s="20">
        <v>43556</v>
      </c>
      <c r="I742" s="6" t="s">
        <v>334</v>
      </c>
      <c r="J742" s="32" t="s">
        <v>4041</v>
      </c>
      <c r="K742" s="8">
        <v>42151</v>
      </c>
      <c r="L742" s="6" t="s">
        <v>28</v>
      </c>
      <c r="M742" s="7" t="s">
        <v>29</v>
      </c>
      <c r="N742" s="32" t="s">
        <v>30</v>
      </c>
      <c r="O742" s="45" t="s">
        <v>3311</v>
      </c>
      <c r="P742" s="32" t="s">
        <v>98</v>
      </c>
      <c r="Q742" s="45" t="s">
        <v>4047</v>
      </c>
      <c r="R742" s="45" t="s">
        <v>50</v>
      </c>
      <c r="S742" s="45" t="s">
        <v>34</v>
      </c>
      <c r="T742" s="45" t="s">
        <v>311</v>
      </c>
      <c r="U742" s="6"/>
      <c r="V742" s="7" t="s">
        <v>37</v>
      </c>
      <c r="W742" s="6"/>
      <c r="X742" s="7" t="str">
        <f ca="1">DATEDIF(Q742,NOW( ),"y") &amp; " thn, " &amp; DATEDIF(O742,NOW( ),"ym") &amp; " bln "</f>
        <v xml:space="preserve">46 thn, 0 bln </v>
      </c>
      <c r="Y742" s="7" t="str">
        <f t="shared" si="156"/>
        <v>45 thn</v>
      </c>
      <c r="Z742" s="13">
        <v>60</v>
      </c>
      <c r="AA742" s="14">
        <f t="shared" si="157"/>
        <v>49126</v>
      </c>
      <c r="AB742" s="32" t="s">
        <v>4048</v>
      </c>
      <c r="AC742" s="46" t="s">
        <v>4049</v>
      </c>
      <c r="AJ742" s="4" t="s">
        <v>3995</v>
      </c>
    </row>
    <row r="743" spans="1:36" ht="12.9" customHeight="1" collapsed="1" x14ac:dyDescent="0.25">
      <c r="A743" s="4" t="s">
        <v>4050</v>
      </c>
      <c r="M743" s="7"/>
    </row>
    <row r="744" spans="1:36" ht="12.9" hidden="1" customHeight="1" outlineLevel="1" x14ac:dyDescent="0.3">
      <c r="C744" s="10"/>
      <c r="D744" s="10"/>
      <c r="F744" s="10"/>
      <c r="H744" s="15"/>
      <c r="I744" s="10"/>
      <c r="J744" s="10" t="s">
        <v>95</v>
      </c>
      <c r="K744" s="8"/>
      <c r="L744" s="10"/>
      <c r="M744" s="7"/>
      <c r="N744" s="10"/>
      <c r="P744" s="10"/>
      <c r="Z744" s="13"/>
      <c r="AA744" s="14"/>
      <c r="AB744" s="10"/>
      <c r="AJ744" s="4" t="s">
        <v>4050</v>
      </c>
    </row>
    <row r="745" spans="1:36" ht="12.9" hidden="1" customHeight="1" outlineLevel="1" x14ac:dyDescent="0.3">
      <c r="A745" s="6"/>
      <c r="B745" s="6"/>
      <c r="C745" s="10" t="s">
        <v>3857</v>
      </c>
      <c r="D745" s="10" t="s">
        <v>1545</v>
      </c>
      <c r="E745" s="7" t="s">
        <v>4051</v>
      </c>
      <c r="F745" s="10" t="s">
        <v>23</v>
      </c>
      <c r="G745" s="7" t="s">
        <v>24</v>
      </c>
      <c r="H745" s="15">
        <v>38078</v>
      </c>
      <c r="I745" s="10" t="s">
        <v>25</v>
      </c>
      <c r="J745" s="10" t="s">
        <v>547</v>
      </c>
      <c r="K745" s="7" t="s">
        <v>139</v>
      </c>
      <c r="L745" s="10" t="s">
        <v>28</v>
      </c>
      <c r="M745" s="7" t="s">
        <v>361</v>
      </c>
      <c r="N745" s="10" t="s">
        <v>30</v>
      </c>
      <c r="O745" s="7" t="s">
        <v>84</v>
      </c>
      <c r="P745" s="10" t="s">
        <v>59</v>
      </c>
      <c r="Q745" s="7" t="s">
        <v>4052</v>
      </c>
      <c r="R745" s="7" t="s">
        <v>50</v>
      </c>
      <c r="S745" s="7" t="s">
        <v>34</v>
      </c>
      <c r="T745" s="7" t="s">
        <v>35</v>
      </c>
      <c r="U745" s="7" t="s">
        <v>4053</v>
      </c>
      <c r="V745" s="7" t="s">
        <v>37</v>
      </c>
      <c r="W745" s="7" t="s">
        <v>4054</v>
      </c>
      <c r="X745" s="7" t="str">
        <f t="shared" ref="X745:X765" ca="1" si="158">DATEDIF(Q745,NOW( ),"y") &amp; " thn, " &amp; DATEDIF(Q745,NOW( ),"ym") &amp; " bln "</f>
        <v xml:space="preserve">59 thn, 0 bln </v>
      </c>
      <c r="Y745" s="7" t="str">
        <f t="shared" ref="Y745:Y765" si="159">DATEDIF(Q745,($Y$2),"y") &amp; " thn"</f>
        <v>58 thn</v>
      </c>
      <c r="Z745" s="13">
        <v>60</v>
      </c>
      <c r="AA745" s="14">
        <f t="shared" ref="AA745:AA758" si="160">DATE(YEAR(Q745)+Z745,MONTH(Q745)+1,1)</f>
        <v>44409</v>
      </c>
      <c r="AB745" s="10" t="s">
        <v>4055</v>
      </c>
      <c r="AC745" s="7" t="s">
        <v>4056</v>
      </c>
      <c r="AJ745" s="4" t="s">
        <v>4050</v>
      </c>
    </row>
    <row r="746" spans="1:36" ht="12.9" hidden="1" customHeight="1" outlineLevel="1" x14ac:dyDescent="0.3">
      <c r="A746" s="6"/>
      <c r="B746" s="6"/>
      <c r="C746" s="10" t="s">
        <v>4057</v>
      </c>
      <c r="D746" s="10" t="s">
        <v>1545</v>
      </c>
      <c r="E746" s="7" t="s">
        <v>4058</v>
      </c>
      <c r="F746" s="10" t="s">
        <v>23</v>
      </c>
      <c r="G746" s="7" t="s">
        <v>24</v>
      </c>
      <c r="H746" s="15">
        <v>38443</v>
      </c>
      <c r="I746" s="10" t="s">
        <v>25</v>
      </c>
      <c r="J746" s="10" t="s">
        <v>547</v>
      </c>
      <c r="K746" s="7" t="s">
        <v>190</v>
      </c>
      <c r="L746" s="10" t="s">
        <v>28</v>
      </c>
      <c r="M746" s="7" t="s">
        <v>361</v>
      </c>
      <c r="N746" s="10" t="s">
        <v>3265</v>
      </c>
      <c r="O746" s="7" t="s">
        <v>368</v>
      </c>
      <c r="P746" s="10" t="s">
        <v>632</v>
      </c>
      <c r="Q746" s="7" t="s">
        <v>4059</v>
      </c>
      <c r="R746" s="7" t="s">
        <v>50</v>
      </c>
      <c r="S746" s="7" t="s">
        <v>34</v>
      </c>
      <c r="T746" s="7" t="s">
        <v>35</v>
      </c>
      <c r="U746" s="7" t="s">
        <v>4060</v>
      </c>
      <c r="V746" s="7" t="s">
        <v>37</v>
      </c>
      <c r="W746" s="7" t="s">
        <v>4061</v>
      </c>
      <c r="X746" s="7" t="str">
        <f t="shared" ca="1" si="158"/>
        <v xml:space="preserve">56 thn, 3 bln </v>
      </c>
      <c r="Y746" s="7" t="str">
        <f t="shared" si="159"/>
        <v>55 thn</v>
      </c>
      <c r="Z746" s="13">
        <v>60</v>
      </c>
      <c r="AA746" s="14">
        <f t="shared" si="160"/>
        <v>45413</v>
      </c>
      <c r="AB746" s="10" t="s">
        <v>4062</v>
      </c>
      <c r="AC746" s="7" t="s">
        <v>4063</v>
      </c>
      <c r="AJ746" s="4" t="s">
        <v>4050</v>
      </c>
    </row>
    <row r="747" spans="1:36" ht="12.9" hidden="1" customHeight="1" outlineLevel="1" x14ac:dyDescent="0.3">
      <c r="A747" s="6"/>
      <c r="B747" s="6"/>
      <c r="C747" s="10" t="s">
        <v>4064</v>
      </c>
      <c r="D747" s="10" t="s">
        <v>76</v>
      </c>
      <c r="E747" s="7" t="s">
        <v>4065</v>
      </c>
      <c r="F747" s="10" t="s">
        <v>23</v>
      </c>
      <c r="G747" s="7" t="s">
        <v>24</v>
      </c>
      <c r="H747" s="15">
        <v>38808</v>
      </c>
      <c r="I747" s="10" t="s">
        <v>25</v>
      </c>
      <c r="J747" s="10" t="s">
        <v>269</v>
      </c>
      <c r="K747" s="7" t="s">
        <v>82</v>
      </c>
      <c r="L747" s="10" t="s">
        <v>28</v>
      </c>
      <c r="M747" s="7" t="s">
        <v>29</v>
      </c>
      <c r="N747" s="10" t="s">
        <v>83</v>
      </c>
      <c r="O747" s="7" t="s">
        <v>192</v>
      </c>
      <c r="P747" s="10" t="s">
        <v>824</v>
      </c>
      <c r="Q747" s="7" t="s">
        <v>564</v>
      </c>
      <c r="R747" s="7" t="s">
        <v>50</v>
      </c>
      <c r="S747" s="7" t="s">
        <v>34</v>
      </c>
      <c r="T747" s="7" t="s">
        <v>35</v>
      </c>
      <c r="U747" s="7" t="s">
        <v>4066</v>
      </c>
      <c r="V747" s="7" t="s">
        <v>37</v>
      </c>
      <c r="W747" s="7" t="s">
        <v>4067</v>
      </c>
      <c r="X747" s="7" t="str">
        <f t="shared" ca="1" si="158"/>
        <v xml:space="preserve">60 thn, 3 bln </v>
      </c>
      <c r="Y747" s="7" t="str">
        <f t="shared" si="159"/>
        <v>59 thn</v>
      </c>
      <c r="Z747" s="13">
        <v>60</v>
      </c>
      <c r="AA747" s="14">
        <f t="shared" si="160"/>
        <v>43952</v>
      </c>
      <c r="AB747" s="10" t="s">
        <v>4068</v>
      </c>
      <c r="AC747" s="7" t="s">
        <v>4069</v>
      </c>
      <c r="AJ747" s="4" t="s">
        <v>4050</v>
      </c>
    </row>
    <row r="748" spans="1:36" ht="12.9" hidden="1" customHeight="1" outlineLevel="1" x14ac:dyDescent="0.3">
      <c r="A748" s="6"/>
      <c r="B748" s="6"/>
      <c r="C748" s="10" t="s">
        <v>4070</v>
      </c>
      <c r="D748" s="10" t="s">
        <v>1545</v>
      </c>
      <c r="E748" s="7" t="s">
        <v>4071</v>
      </c>
      <c r="F748" s="10" t="s">
        <v>23</v>
      </c>
      <c r="G748" s="7" t="s">
        <v>24</v>
      </c>
      <c r="H748" s="11">
        <v>37895</v>
      </c>
      <c r="I748" s="10" t="s">
        <v>25</v>
      </c>
      <c r="J748" s="10" t="s">
        <v>547</v>
      </c>
      <c r="K748" s="7" t="s">
        <v>117</v>
      </c>
      <c r="L748" s="10" t="s">
        <v>28</v>
      </c>
      <c r="M748" s="7" t="s">
        <v>361</v>
      </c>
      <c r="N748" s="10" t="s">
        <v>30</v>
      </c>
      <c r="O748" s="7" t="s">
        <v>393</v>
      </c>
      <c r="P748" s="10" t="s">
        <v>460</v>
      </c>
      <c r="Q748" s="7" t="s">
        <v>4072</v>
      </c>
      <c r="R748" s="7" t="s">
        <v>50</v>
      </c>
      <c r="S748" s="7" t="s">
        <v>34</v>
      </c>
      <c r="T748" s="7" t="s">
        <v>35</v>
      </c>
      <c r="U748" s="7" t="s">
        <v>4073</v>
      </c>
      <c r="V748" s="7" t="s">
        <v>37</v>
      </c>
      <c r="W748" s="7" t="s">
        <v>4074</v>
      </c>
      <c r="X748" s="7" t="str">
        <f t="shared" ca="1" si="158"/>
        <v xml:space="preserve">58 thn, 7 bln </v>
      </c>
      <c r="Y748" s="7" t="str">
        <f t="shared" si="159"/>
        <v>57 thn</v>
      </c>
      <c r="Z748" s="13">
        <v>60</v>
      </c>
      <c r="AA748" s="14">
        <f t="shared" si="160"/>
        <v>44562</v>
      </c>
      <c r="AB748" s="10" t="s">
        <v>4075</v>
      </c>
      <c r="AC748" s="7" t="s">
        <v>4076</v>
      </c>
      <c r="AJ748" s="4" t="s">
        <v>4050</v>
      </c>
    </row>
    <row r="749" spans="1:36" ht="12.9" hidden="1" customHeight="1" outlineLevel="1" x14ac:dyDescent="0.3">
      <c r="C749" s="10" t="s">
        <v>4077</v>
      </c>
      <c r="D749" s="10" t="s">
        <v>1545</v>
      </c>
      <c r="E749" s="7" t="s">
        <v>4078</v>
      </c>
      <c r="F749" s="10" t="s">
        <v>23</v>
      </c>
      <c r="G749" s="7" t="s">
        <v>24</v>
      </c>
      <c r="H749" s="15">
        <v>38261</v>
      </c>
      <c r="I749" s="10" t="s">
        <v>25</v>
      </c>
      <c r="J749" s="10" t="s">
        <v>547</v>
      </c>
      <c r="K749" s="8">
        <v>42248</v>
      </c>
      <c r="L749" s="10" t="s">
        <v>28</v>
      </c>
      <c r="M749" s="7" t="s">
        <v>361</v>
      </c>
      <c r="N749" s="10" t="s">
        <v>3265</v>
      </c>
      <c r="O749" s="7" t="s">
        <v>368</v>
      </c>
      <c r="P749" s="10" t="s">
        <v>2693</v>
      </c>
      <c r="Q749" s="7" t="s">
        <v>4079</v>
      </c>
      <c r="R749" s="7" t="s">
        <v>50</v>
      </c>
      <c r="S749" s="7" t="s">
        <v>34</v>
      </c>
      <c r="T749" s="7" t="s">
        <v>35</v>
      </c>
      <c r="U749" s="7" t="s">
        <v>4080</v>
      </c>
      <c r="V749" s="7" t="s">
        <v>37</v>
      </c>
      <c r="W749" s="7" t="s">
        <v>4081</v>
      </c>
      <c r="X749" s="7" t="str">
        <f t="shared" ca="1" si="158"/>
        <v xml:space="preserve">60 thn, 1 bln </v>
      </c>
      <c r="Y749" s="7" t="str">
        <f t="shared" si="159"/>
        <v>59 thn</v>
      </c>
      <c r="Z749" s="13">
        <v>60</v>
      </c>
      <c r="AA749" s="14">
        <f t="shared" si="160"/>
        <v>44013</v>
      </c>
      <c r="AB749" s="10" t="s">
        <v>4082</v>
      </c>
      <c r="AC749" s="7" t="s">
        <v>4083</v>
      </c>
      <c r="AJ749" s="4" t="s">
        <v>4050</v>
      </c>
    </row>
    <row r="750" spans="1:36" ht="12.9" hidden="1" customHeight="1" outlineLevel="1" x14ac:dyDescent="0.3">
      <c r="A750" s="6"/>
      <c r="B750" s="6"/>
      <c r="C750" s="10" t="s">
        <v>4084</v>
      </c>
      <c r="D750" s="10" t="s">
        <v>1545</v>
      </c>
      <c r="E750" s="7" t="s">
        <v>4085</v>
      </c>
      <c r="F750" s="10" t="s">
        <v>23</v>
      </c>
      <c r="G750" s="7" t="s">
        <v>24</v>
      </c>
      <c r="H750" s="15">
        <v>38261</v>
      </c>
      <c r="I750" s="10" t="s">
        <v>25</v>
      </c>
      <c r="J750" s="10" t="s">
        <v>547</v>
      </c>
      <c r="K750" s="7" t="s">
        <v>403</v>
      </c>
      <c r="L750" s="10" t="s">
        <v>28</v>
      </c>
      <c r="M750" s="7" t="s">
        <v>361</v>
      </c>
      <c r="N750" s="10" t="s">
        <v>3265</v>
      </c>
      <c r="O750" s="7" t="s">
        <v>368</v>
      </c>
      <c r="P750" s="10" t="s">
        <v>98</v>
      </c>
      <c r="Q750" s="7" t="s">
        <v>4086</v>
      </c>
      <c r="R750" s="7" t="s">
        <v>50</v>
      </c>
      <c r="S750" s="7" t="s">
        <v>34</v>
      </c>
      <c r="T750" s="7" t="s">
        <v>35</v>
      </c>
      <c r="U750" s="7" t="s">
        <v>4087</v>
      </c>
      <c r="V750" s="7" t="s">
        <v>37</v>
      </c>
      <c r="W750" s="7" t="s">
        <v>4088</v>
      </c>
      <c r="X750" s="7" t="str">
        <f t="shared" ca="1" si="158"/>
        <v xml:space="preserve">55 thn, 7 bln </v>
      </c>
      <c r="Y750" s="7" t="str">
        <f t="shared" si="159"/>
        <v>54 thn</v>
      </c>
      <c r="Z750" s="13">
        <v>60</v>
      </c>
      <c r="AA750" s="14">
        <f t="shared" si="160"/>
        <v>45658</v>
      </c>
      <c r="AB750" s="10" t="s">
        <v>4089</v>
      </c>
      <c r="AC750" s="7" t="s">
        <v>4090</v>
      </c>
      <c r="AJ750" s="4" t="s">
        <v>4050</v>
      </c>
    </row>
    <row r="751" spans="1:36" ht="12.9" hidden="1" customHeight="1" outlineLevel="1" x14ac:dyDescent="0.3">
      <c r="A751" s="6"/>
      <c r="B751" s="6"/>
      <c r="C751" s="10" t="s">
        <v>4091</v>
      </c>
      <c r="D751" s="10" t="s">
        <v>76</v>
      </c>
      <c r="E751" s="7" t="s">
        <v>4092</v>
      </c>
      <c r="F751" s="10" t="s">
        <v>23</v>
      </c>
      <c r="G751" s="7" t="s">
        <v>24</v>
      </c>
      <c r="H751" s="15">
        <v>38626</v>
      </c>
      <c r="I751" s="10" t="s">
        <v>25</v>
      </c>
      <c r="J751" s="10" t="s">
        <v>269</v>
      </c>
      <c r="K751" s="7" t="s">
        <v>210</v>
      </c>
      <c r="L751" s="10" t="s">
        <v>28</v>
      </c>
      <c r="M751" s="7" t="s">
        <v>29</v>
      </c>
      <c r="N751" s="10" t="s">
        <v>83</v>
      </c>
      <c r="O751" s="7" t="s">
        <v>192</v>
      </c>
      <c r="P751" s="10" t="s">
        <v>824</v>
      </c>
      <c r="Q751" s="7" t="s">
        <v>4093</v>
      </c>
      <c r="R751" s="7" t="s">
        <v>33</v>
      </c>
      <c r="S751" s="7" t="s">
        <v>34</v>
      </c>
      <c r="T751" s="7" t="s">
        <v>35</v>
      </c>
      <c r="U751" s="7" t="s">
        <v>4094</v>
      </c>
      <c r="V751" s="7" t="s">
        <v>37</v>
      </c>
      <c r="W751" s="7" t="s">
        <v>4095</v>
      </c>
      <c r="X751" s="7" t="str">
        <f t="shared" ca="1" si="158"/>
        <v xml:space="preserve">59 thn, 8 bln </v>
      </c>
      <c r="Y751" s="7" t="str">
        <f t="shared" si="159"/>
        <v>58 thn</v>
      </c>
      <c r="Z751" s="13">
        <v>60</v>
      </c>
      <c r="AA751" s="14">
        <f t="shared" si="160"/>
        <v>44166</v>
      </c>
      <c r="AB751" s="10" t="s">
        <v>4096</v>
      </c>
      <c r="AC751" s="7" t="s">
        <v>4069</v>
      </c>
      <c r="AJ751" s="4" t="s">
        <v>4050</v>
      </c>
    </row>
    <row r="752" spans="1:36" ht="12.9" hidden="1" customHeight="1" outlineLevel="1" x14ac:dyDescent="0.3">
      <c r="A752" s="6"/>
      <c r="B752" s="6"/>
      <c r="C752" s="10" t="s">
        <v>4097</v>
      </c>
      <c r="D752" s="10" t="s">
        <v>1545</v>
      </c>
      <c r="E752" s="7" t="s">
        <v>4098</v>
      </c>
      <c r="F752" s="10" t="s">
        <v>23</v>
      </c>
      <c r="G752" s="7" t="s">
        <v>24</v>
      </c>
      <c r="H752" s="15">
        <v>38991</v>
      </c>
      <c r="I752" s="10" t="s">
        <v>25</v>
      </c>
      <c r="J752" s="10" t="s">
        <v>547</v>
      </c>
      <c r="K752" s="7" t="s">
        <v>56</v>
      </c>
      <c r="L752" s="10" t="s">
        <v>28</v>
      </c>
      <c r="M752" s="7" t="s">
        <v>361</v>
      </c>
      <c r="N752" s="10" t="s">
        <v>3265</v>
      </c>
      <c r="O752" s="7" t="s">
        <v>368</v>
      </c>
      <c r="P752" s="10" t="s">
        <v>1710</v>
      </c>
      <c r="Q752" s="7" t="s">
        <v>4099</v>
      </c>
      <c r="R752" s="7" t="s">
        <v>50</v>
      </c>
      <c r="S752" s="7" t="s">
        <v>34</v>
      </c>
      <c r="T752" s="7" t="s">
        <v>35</v>
      </c>
      <c r="U752" s="7" t="s">
        <v>4100</v>
      </c>
      <c r="V752" s="7" t="s">
        <v>37</v>
      </c>
      <c r="W752" s="7" t="s">
        <v>4101</v>
      </c>
      <c r="X752" s="7" t="str">
        <f t="shared" ca="1" si="158"/>
        <v xml:space="preserve">54 thn, 3 bln </v>
      </c>
      <c r="Y752" s="7" t="str">
        <f t="shared" si="159"/>
        <v>53 thn</v>
      </c>
      <c r="Z752" s="13">
        <v>60</v>
      </c>
      <c r="AA752" s="14">
        <f t="shared" si="160"/>
        <v>46143</v>
      </c>
      <c r="AB752" s="10" t="s">
        <v>4102</v>
      </c>
      <c r="AC752" s="7" t="s">
        <v>4103</v>
      </c>
      <c r="AJ752" s="4" t="s">
        <v>4050</v>
      </c>
    </row>
    <row r="753" spans="1:36" ht="12.9" hidden="1" customHeight="1" outlineLevel="1" x14ac:dyDescent="0.3">
      <c r="C753" s="10" t="s">
        <v>4104</v>
      </c>
      <c r="D753" s="10" t="s">
        <v>41</v>
      </c>
      <c r="E753" s="7" t="s">
        <v>4105</v>
      </c>
      <c r="F753" s="10" t="s">
        <v>23</v>
      </c>
      <c r="G753" s="7" t="s">
        <v>24</v>
      </c>
      <c r="H753" s="15">
        <v>39173</v>
      </c>
      <c r="I753" s="10" t="s">
        <v>25</v>
      </c>
      <c r="J753" s="10" t="s">
        <v>547</v>
      </c>
      <c r="K753" s="8">
        <v>42370</v>
      </c>
      <c r="L753" s="10" t="s">
        <v>28</v>
      </c>
      <c r="M753" s="7" t="s">
        <v>29</v>
      </c>
      <c r="N753" s="10" t="s">
        <v>3265</v>
      </c>
      <c r="P753" s="10" t="s">
        <v>98</v>
      </c>
      <c r="Q753" s="7" t="s">
        <v>4106</v>
      </c>
      <c r="R753" s="7" t="s">
        <v>50</v>
      </c>
      <c r="S753" s="7" t="s">
        <v>34</v>
      </c>
      <c r="T753" s="7" t="s">
        <v>35</v>
      </c>
      <c r="U753" s="7" t="s">
        <v>4107</v>
      </c>
      <c r="V753" s="7" t="s">
        <v>37</v>
      </c>
      <c r="W753" s="7" t="s">
        <v>4108</v>
      </c>
      <c r="X753" s="7" t="str">
        <f t="shared" ca="1" si="158"/>
        <v xml:space="preserve">53 thn, 9 bln </v>
      </c>
      <c r="Y753" s="7" t="str">
        <f t="shared" si="159"/>
        <v>53 thn</v>
      </c>
      <c r="Z753" s="13">
        <v>60</v>
      </c>
      <c r="AA753" s="14">
        <f t="shared" si="160"/>
        <v>46327</v>
      </c>
      <c r="AB753" s="10" t="s">
        <v>4109</v>
      </c>
      <c r="AC753" s="7" t="s">
        <v>3958</v>
      </c>
      <c r="AJ753" s="4" t="s">
        <v>4050</v>
      </c>
    </row>
    <row r="754" spans="1:36" ht="12.9" hidden="1" customHeight="1" outlineLevel="1" x14ac:dyDescent="0.3">
      <c r="A754" s="6"/>
      <c r="B754" s="6"/>
      <c r="C754" s="10" t="s">
        <v>4110</v>
      </c>
      <c r="D754" s="10" t="s">
        <v>41</v>
      </c>
      <c r="E754" s="7" t="s">
        <v>4111</v>
      </c>
      <c r="F754" s="10" t="s">
        <v>92</v>
      </c>
      <c r="G754" s="7" t="s">
        <v>93</v>
      </c>
      <c r="H754" s="14">
        <v>43191</v>
      </c>
      <c r="I754" s="10" t="s">
        <v>94</v>
      </c>
      <c r="J754" s="10" t="s">
        <v>106</v>
      </c>
      <c r="K754" s="7" t="s">
        <v>210</v>
      </c>
      <c r="L754" s="10" t="s">
        <v>28</v>
      </c>
      <c r="M754" s="7" t="s">
        <v>29</v>
      </c>
      <c r="N754" s="36" t="s">
        <v>3936</v>
      </c>
      <c r="O754" s="7">
        <v>2013</v>
      </c>
      <c r="P754" s="10" t="s">
        <v>280</v>
      </c>
      <c r="Q754" s="7" t="s">
        <v>4112</v>
      </c>
      <c r="R754" s="7" t="s">
        <v>33</v>
      </c>
      <c r="S754" s="7" t="s">
        <v>34</v>
      </c>
      <c r="T754" s="7" t="s">
        <v>35</v>
      </c>
      <c r="U754" s="7" t="s">
        <v>4113</v>
      </c>
      <c r="V754" s="7" t="s">
        <v>37</v>
      </c>
      <c r="W754" s="7" t="s">
        <v>4114</v>
      </c>
      <c r="X754" s="7" t="str">
        <f t="shared" ca="1" si="158"/>
        <v xml:space="preserve">54 thn, 8 bln </v>
      </c>
      <c r="Y754" s="7" t="str">
        <f t="shared" si="159"/>
        <v>53 thn</v>
      </c>
      <c r="Z754" s="13">
        <v>60</v>
      </c>
      <c r="AA754" s="14">
        <f t="shared" si="160"/>
        <v>45992</v>
      </c>
      <c r="AB754" s="10" t="s">
        <v>4115</v>
      </c>
      <c r="AC754" s="7" t="s">
        <v>4116</v>
      </c>
      <c r="AJ754" s="4" t="s">
        <v>4050</v>
      </c>
    </row>
    <row r="755" spans="1:36" ht="12.9" hidden="1" customHeight="1" outlineLevel="1" x14ac:dyDescent="0.3">
      <c r="A755" s="6"/>
      <c r="B755" s="6"/>
      <c r="C755" s="10" t="s">
        <v>4117</v>
      </c>
      <c r="D755" s="10" t="s">
        <v>21</v>
      </c>
      <c r="E755" s="7" t="s">
        <v>4118</v>
      </c>
      <c r="F755" s="10" t="s">
        <v>23</v>
      </c>
      <c r="G755" s="7" t="s">
        <v>24</v>
      </c>
      <c r="H755" s="48">
        <v>42095</v>
      </c>
      <c r="I755" s="10" t="s">
        <v>25</v>
      </c>
      <c r="J755" s="10" t="s">
        <v>547</v>
      </c>
      <c r="K755" s="8">
        <v>42856</v>
      </c>
      <c r="L755" s="10" t="s">
        <v>28</v>
      </c>
      <c r="M755" s="7" t="s">
        <v>29</v>
      </c>
      <c r="N755" s="10" t="s">
        <v>30</v>
      </c>
      <c r="O755" s="7">
        <v>2013</v>
      </c>
      <c r="P755" s="10" t="s">
        <v>280</v>
      </c>
      <c r="Q755" s="7" t="s">
        <v>1900</v>
      </c>
      <c r="R755" s="7" t="s">
        <v>50</v>
      </c>
      <c r="S755" s="7" t="s">
        <v>34</v>
      </c>
      <c r="T755" s="7" t="s">
        <v>35</v>
      </c>
      <c r="U755" s="7" t="s">
        <v>4119</v>
      </c>
      <c r="V755" s="7" t="s">
        <v>37</v>
      </c>
      <c r="W755" s="7" t="s">
        <v>4120</v>
      </c>
      <c r="X755" s="7" t="str">
        <f t="shared" ca="1" si="158"/>
        <v xml:space="preserve">45 thn, 11 bln </v>
      </c>
      <c r="Y755" s="7" t="str">
        <f t="shared" si="159"/>
        <v>45 thn</v>
      </c>
      <c r="Z755" s="13">
        <v>60</v>
      </c>
      <c r="AA755" s="14">
        <f t="shared" si="160"/>
        <v>49188</v>
      </c>
      <c r="AB755" s="10" t="s">
        <v>4121</v>
      </c>
      <c r="AJ755" s="4" t="s">
        <v>4050</v>
      </c>
    </row>
    <row r="756" spans="1:36" ht="12.9" hidden="1" customHeight="1" outlineLevel="1" x14ac:dyDescent="0.3">
      <c r="A756" s="6"/>
      <c r="B756" s="6"/>
      <c r="C756" s="10" t="s">
        <v>4122</v>
      </c>
      <c r="D756" s="10" t="s">
        <v>41</v>
      </c>
      <c r="E756" s="7" t="s">
        <v>4123</v>
      </c>
      <c r="F756" s="10" t="s">
        <v>23</v>
      </c>
      <c r="G756" s="7" t="s">
        <v>24</v>
      </c>
      <c r="H756" s="14">
        <v>40087</v>
      </c>
      <c r="I756" s="10" t="s">
        <v>25</v>
      </c>
      <c r="J756" s="10" t="s">
        <v>547</v>
      </c>
      <c r="K756" s="8">
        <v>42826</v>
      </c>
      <c r="L756" s="10" t="s">
        <v>28</v>
      </c>
      <c r="M756" s="7" t="s">
        <v>29</v>
      </c>
      <c r="P756" s="10" t="s">
        <v>98</v>
      </c>
      <c r="Q756" s="7" t="s">
        <v>4124</v>
      </c>
      <c r="R756" s="7" t="s">
        <v>50</v>
      </c>
      <c r="S756" s="7" t="s">
        <v>34</v>
      </c>
      <c r="T756" s="7" t="s">
        <v>35</v>
      </c>
      <c r="U756" s="7" t="s">
        <v>4125</v>
      </c>
      <c r="V756" s="7" t="s">
        <v>37</v>
      </c>
      <c r="W756" s="7" t="s">
        <v>4126</v>
      </c>
      <c r="X756" s="7" t="str">
        <f t="shared" ca="1" si="158"/>
        <v xml:space="preserve">52 thn, 10 bln </v>
      </c>
      <c r="Y756" s="7" t="str">
        <f t="shared" si="159"/>
        <v>52 thn</v>
      </c>
      <c r="Z756" s="13">
        <v>60</v>
      </c>
      <c r="AA756" s="14">
        <f t="shared" si="160"/>
        <v>46661</v>
      </c>
      <c r="AB756" s="10" t="s">
        <v>4127</v>
      </c>
      <c r="AJ756" s="4" t="s">
        <v>4050</v>
      </c>
    </row>
    <row r="757" spans="1:36" ht="12.9" hidden="1" customHeight="1" outlineLevel="1" x14ac:dyDescent="0.3">
      <c r="A757" s="6"/>
      <c r="B757" s="6"/>
      <c r="C757" s="10" t="s">
        <v>4128</v>
      </c>
      <c r="D757" s="10" t="s">
        <v>41</v>
      </c>
      <c r="E757" s="7" t="s">
        <v>4129</v>
      </c>
      <c r="F757" s="10" t="s">
        <v>276</v>
      </c>
      <c r="G757" s="19" t="s">
        <v>43</v>
      </c>
      <c r="H757" s="20">
        <v>43556</v>
      </c>
      <c r="I757" s="10" t="s">
        <v>277</v>
      </c>
      <c r="J757" s="10" t="s">
        <v>547</v>
      </c>
      <c r="K757" s="7" t="s">
        <v>774</v>
      </c>
      <c r="L757" s="10" t="s">
        <v>28</v>
      </c>
      <c r="M757" s="7" t="s">
        <v>29</v>
      </c>
      <c r="N757" s="10" t="s">
        <v>4130</v>
      </c>
      <c r="O757" s="7" t="s">
        <v>108</v>
      </c>
      <c r="P757" s="10" t="s">
        <v>572</v>
      </c>
      <c r="Q757" s="7" t="s">
        <v>4131</v>
      </c>
      <c r="R757" s="7" t="s">
        <v>33</v>
      </c>
      <c r="S757" s="7" t="s">
        <v>34</v>
      </c>
      <c r="T757" s="7" t="s">
        <v>35</v>
      </c>
      <c r="U757" s="7" t="s">
        <v>4132</v>
      </c>
      <c r="V757" s="7" t="s">
        <v>37</v>
      </c>
      <c r="X757" s="7" t="str">
        <f t="shared" ca="1" si="158"/>
        <v xml:space="preserve">43 thn, 2 bln </v>
      </c>
      <c r="Y757" s="7" t="str">
        <f t="shared" si="159"/>
        <v>42 thn</v>
      </c>
      <c r="Z757" s="13">
        <v>60</v>
      </c>
      <c r="AA757" s="14">
        <f t="shared" si="160"/>
        <v>50192</v>
      </c>
      <c r="AB757" s="10" t="s">
        <v>4133</v>
      </c>
      <c r="AC757" s="7" t="s">
        <v>340</v>
      </c>
      <c r="AJ757" s="4" t="s">
        <v>4050</v>
      </c>
    </row>
    <row r="758" spans="1:36" ht="12.9" hidden="1" customHeight="1" outlineLevel="1" x14ac:dyDescent="0.3">
      <c r="C758" s="10" t="s">
        <v>4134</v>
      </c>
      <c r="D758" s="10" t="s">
        <v>21</v>
      </c>
      <c r="E758" s="7" t="s">
        <v>4135</v>
      </c>
      <c r="F758" s="10" t="s">
        <v>292</v>
      </c>
      <c r="G758" s="19" t="s">
        <v>79</v>
      </c>
      <c r="H758" s="20">
        <v>43739</v>
      </c>
      <c r="I758" s="10" t="s">
        <v>80</v>
      </c>
      <c r="J758" s="10" t="s">
        <v>547</v>
      </c>
      <c r="K758" s="7" t="s">
        <v>56</v>
      </c>
      <c r="L758" s="10" t="s">
        <v>28</v>
      </c>
      <c r="M758" s="7" t="s">
        <v>29</v>
      </c>
      <c r="N758" s="6" t="s">
        <v>30</v>
      </c>
      <c r="O758" s="7">
        <v>2009</v>
      </c>
      <c r="P758" s="10" t="s">
        <v>4136</v>
      </c>
      <c r="Q758" s="7" t="s">
        <v>4137</v>
      </c>
      <c r="R758" s="7" t="s">
        <v>50</v>
      </c>
      <c r="S758" s="7" t="s">
        <v>34</v>
      </c>
      <c r="T758" s="7" t="s">
        <v>35</v>
      </c>
      <c r="U758" s="7" t="s">
        <v>4138</v>
      </c>
      <c r="V758" s="7" t="s">
        <v>37</v>
      </c>
      <c r="W758" s="7" t="s">
        <v>4139</v>
      </c>
      <c r="X758" s="7" t="str">
        <f t="shared" ca="1" si="158"/>
        <v xml:space="preserve">52 thn, 3 bln </v>
      </c>
      <c r="Y758" s="7" t="str">
        <f t="shared" si="159"/>
        <v>51 thn</v>
      </c>
      <c r="Z758" s="13">
        <v>60</v>
      </c>
      <c r="AA758" s="14">
        <f t="shared" si="160"/>
        <v>46874</v>
      </c>
      <c r="AB758" s="10" t="s">
        <v>4140</v>
      </c>
      <c r="AJ758" s="4" t="s">
        <v>4050</v>
      </c>
    </row>
    <row r="759" spans="1:36" ht="12.9" hidden="1" customHeight="1" outlineLevel="1" x14ac:dyDescent="0.3">
      <c r="C759" s="10" t="s">
        <v>4141</v>
      </c>
      <c r="D759" s="10" t="s">
        <v>3651</v>
      </c>
      <c r="E759" s="7" t="s">
        <v>4142</v>
      </c>
      <c r="F759" s="10" t="s">
        <v>292</v>
      </c>
      <c r="G759" s="19" t="s">
        <v>79</v>
      </c>
      <c r="H759" s="20">
        <v>43556</v>
      </c>
      <c r="I759" s="10" t="s">
        <v>80</v>
      </c>
      <c r="J759" s="10" t="s">
        <v>269</v>
      </c>
      <c r="K759" s="7" t="s">
        <v>56</v>
      </c>
      <c r="L759" s="10" t="s">
        <v>28</v>
      </c>
      <c r="M759" s="7" t="s">
        <v>29</v>
      </c>
      <c r="N759" s="10" t="s">
        <v>4143</v>
      </c>
      <c r="O759" s="7">
        <v>2012</v>
      </c>
      <c r="P759" s="10" t="s">
        <v>637</v>
      </c>
      <c r="Q759" s="7" t="s">
        <v>4144</v>
      </c>
      <c r="R759" s="7" t="s">
        <v>50</v>
      </c>
      <c r="S759" s="7" t="s">
        <v>34</v>
      </c>
      <c r="T759" s="7" t="s">
        <v>35</v>
      </c>
      <c r="U759" s="7" t="s">
        <v>4145</v>
      </c>
      <c r="V759" s="7" t="s">
        <v>37</v>
      </c>
      <c r="W759" s="7" t="s">
        <v>4146</v>
      </c>
      <c r="X759" s="7" t="str">
        <f t="shared" ca="1" si="158"/>
        <v xml:space="preserve">51 thn, 7 bln </v>
      </c>
      <c r="Y759" s="7" t="str">
        <f t="shared" si="159"/>
        <v>50 thn</v>
      </c>
      <c r="Z759" s="13">
        <v>60</v>
      </c>
      <c r="AA759" s="14">
        <f>DATE(YEAR(Q759)+Z759,MONTH(Q759)+1,1)</f>
        <v>47119</v>
      </c>
      <c r="AB759" s="10" t="s">
        <v>4147</v>
      </c>
      <c r="AJ759" s="4" t="s">
        <v>4050</v>
      </c>
    </row>
    <row r="760" spans="1:36" ht="12.9" hidden="1" customHeight="1" outlineLevel="1" x14ac:dyDescent="0.3">
      <c r="C760" s="10" t="s">
        <v>4148</v>
      </c>
      <c r="D760" s="10" t="s">
        <v>21</v>
      </c>
      <c r="E760" s="7" t="s">
        <v>4149</v>
      </c>
      <c r="F760" s="10" t="s">
        <v>276</v>
      </c>
      <c r="G760" s="19" t="s">
        <v>43</v>
      </c>
      <c r="H760" s="20">
        <v>43739</v>
      </c>
      <c r="I760" s="10" t="s">
        <v>277</v>
      </c>
      <c r="J760" s="10" t="s">
        <v>547</v>
      </c>
      <c r="K760" s="8">
        <v>42095</v>
      </c>
      <c r="L760" s="10" t="s">
        <v>28</v>
      </c>
      <c r="M760" s="7" t="s">
        <v>29</v>
      </c>
      <c r="N760" s="10" t="s">
        <v>30</v>
      </c>
      <c r="O760" s="7">
        <v>2012</v>
      </c>
      <c r="P760" s="10" t="s">
        <v>632</v>
      </c>
      <c r="Q760" s="7" t="s">
        <v>4150</v>
      </c>
      <c r="R760" s="7" t="s">
        <v>50</v>
      </c>
      <c r="V760" s="7" t="s">
        <v>37</v>
      </c>
      <c r="X760" s="7" t="str">
        <f t="shared" ca="1" si="158"/>
        <v xml:space="preserve">42 thn, 10 bln </v>
      </c>
      <c r="Y760" s="7" t="str">
        <f t="shared" si="159"/>
        <v>42 thn</v>
      </c>
      <c r="Z760" s="13">
        <v>60</v>
      </c>
      <c r="AA760" s="14">
        <f t="shared" ref="AA760:AA765" si="161">DATE(YEAR(Q760)+Z760,MONTH(Q760)+1,1)</f>
        <v>50284</v>
      </c>
      <c r="AJ760" s="4" t="s">
        <v>4050</v>
      </c>
    </row>
    <row r="761" spans="1:36" ht="12.9" hidden="1" customHeight="1" outlineLevel="1" x14ac:dyDescent="0.3">
      <c r="C761" s="10" t="s">
        <v>4151</v>
      </c>
      <c r="D761" s="10" t="s">
        <v>21</v>
      </c>
      <c r="E761" s="7" t="s">
        <v>4152</v>
      </c>
      <c r="F761" s="10" t="s">
        <v>514</v>
      </c>
      <c r="G761" s="7" t="s">
        <v>333</v>
      </c>
      <c r="H761" s="14">
        <v>43009</v>
      </c>
      <c r="I761" s="10" t="s">
        <v>334</v>
      </c>
      <c r="J761" s="10" t="s">
        <v>547</v>
      </c>
      <c r="K761" s="8">
        <v>42614</v>
      </c>
      <c r="L761" s="10" t="s">
        <v>28</v>
      </c>
      <c r="M761" s="7" t="s">
        <v>29</v>
      </c>
      <c r="N761" s="10" t="s">
        <v>30</v>
      </c>
      <c r="O761" s="7">
        <v>2012</v>
      </c>
      <c r="P761" s="10" t="s">
        <v>2693</v>
      </c>
      <c r="Q761" s="7" t="s">
        <v>4153</v>
      </c>
      <c r="R761" s="7" t="s">
        <v>50</v>
      </c>
      <c r="S761" s="7" t="s">
        <v>34</v>
      </c>
      <c r="T761" s="7" t="s">
        <v>35</v>
      </c>
      <c r="U761" s="7" t="s">
        <v>4154</v>
      </c>
      <c r="V761" s="7" t="s">
        <v>37</v>
      </c>
      <c r="X761" s="7" t="str">
        <f t="shared" ca="1" si="158"/>
        <v xml:space="preserve">47 thn, 2 bln </v>
      </c>
      <c r="Y761" s="7" t="str">
        <f t="shared" si="159"/>
        <v>46 thn</v>
      </c>
      <c r="Z761" s="13">
        <v>60</v>
      </c>
      <c r="AA761" s="14">
        <f t="shared" si="161"/>
        <v>48731</v>
      </c>
      <c r="AJ761" s="4" t="s">
        <v>4050</v>
      </c>
    </row>
    <row r="762" spans="1:36" ht="12.9" hidden="1" customHeight="1" outlineLevel="1" x14ac:dyDescent="0.3">
      <c r="B762" s="6"/>
      <c r="C762" s="6" t="s">
        <v>4155</v>
      </c>
      <c r="D762" s="6" t="s">
        <v>41</v>
      </c>
      <c r="E762" s="7" t="s">
        <v>4156</v>
      </c>
      <c r="F762" s="6" t="s">
        <v>332</v>
      </c>
      <c r="G762" s="19" t="s">
        <v>333</v>
      </c>
      <c r="H762" s="20">
        <v>43556</v>
      </c>
      <c r="I762" s="6" t="s">
        <v>334</v>
      </c>
      <c r="J762" s="6" t="s">
        <v>547</v>
      </c>
      <c r="K762" s="7" t="s">
        <v>336</v>
      </c>
      <c r="L762" s="6" t="s">
        <v>28</v>
      </c>
      <c r="M762" s="7" t="s">
        <v>29</v>
      </c>
      <c r="N762" s="6" t="s">
        <v>3310</v>
      </c>
      <c r="O762" s="7" t="s">
        <v>3696</v>
      </c>
      <c r="P762" s="6" t="s">
        <v>98</v>
      </c>
      <c r="Q762" s="6" t="s">
        <v>4157</v>
      </c>
      <c r="R762" s="7" t="s">
        <v>50</v>
      </c>
      <c r="S762" s="7" t="s">
        <v>34</v>
      </c>
      <c r="V762" s="7" t="s">
        <v>37</v>
      </c>
      <c r="X762" s="7" t="str">
        <f t="shared" ca="1" si="158"/>
        <v xml:space="preserve">37 thn, 0 bln </v>
      </c>
      <c r="Y762" s="7" t="str">
        <f t="shared" si="159"/>
        <v>36 thn</v>
      </c>
      <c r="Z762" s="13">
        <v>60</v>
      </c>
      <c r="AA762" s="14">
        <f t="shared" si="161"/>
        <v>52444</v>
      </c>
      <c r="AB762" s="6" t="s">
        <v>4158</v>
      </c>
      <c r="AC762" s="6" t="s">
        <v>340</v>
      </c>
      <c r="AJ762" s="4" t="s">
        <v>4050</v>
      </c>
    </row>
    <row r="763" spans="1:36" ht="12.9" hidden="1" customHeight="1" outlineLevel="1" x14ac:dyDescent="0.3">
      <c r="C763" s="10" t="s">
        <v>4159</v>
      </c>
      <c r="D763" s="6" t="s">
        <v>4160</v>
      </c>
      <c r="E763" s="7" t="s">
        <v>4161</v>
      </c>
      <c r="F763" s="6" t="s">
        <v>332</v>
      </c>
      <c r="G763" s="7" t="s">
        <v>343</v>
      </c>
      <c r="H763" s="15">
        <v>43191</v>
      </c>
      <c r="I763" s="6" t="s">
        <v>344</v>
      </c>
      <c r="J763" s="10" t="s">
        <v>269</v>
      </c>
      <c r="K763" s="7" t="s">
        <v>82</v>
      </c>
      <c r="L763" s="10" t="s">
        <v>28</v>
      </c>
      <c r="M763" s="7" t="s">
        <v>29</v>
      </c>
      <c r="N763" s="10" t="s">
        <v>4162</v>
      </c>
      <c r="O763" s="7">
        <v>2010</v>
      </c>
      <c r="P763" s="10" t="s">
        <v>4163</v>
      </c>
      <c r="Q763" s="7" t="s">
        <v>4164</v>
      </c>
      <c r="R763" s="7" t="s">
        <v>50</v>
      </c>
      <c r="U763" s="7" t="s">
        <v>4165</v>
      </c>
      <c r="V763" s="7" t="s">
        <v>37</v>
      </c>
      <c r="X763" s="7" t="str">
        <f t="shared" ca="1" si="158"/>
        <v xml:space="preserve">47 thn, 8 bln </v>
      </c>
      <c r="Y763" s="7" t="str">
        <f t="shared" si="159"/>
        <v>46 thn</v>
      </c>
      <c r="Z763" s="13">
        <v>60</v>
      </c>
      <c r="AA763" s="14">
        <f t="shared" si="161"/>
        <v>48549</v>
      </c>
      <c r="AJ763" s="4" t="s">
        <v>4050</v>
      </c>
    </row>
    <row r="764" spans="1:36" ht="12.9" hidden="1" customHeight="1" outlineLevel="1" x14ac:dyDescent="0.3">
      <c r="C764" s="36" t="s">
        <v>4166</v>
      </c>
      <c r="D764" s="36" t="s">
        <v>21</v>
      </c>
      <c r="E764" s="36" t="s">
        <v>4167</v>
      </c>
      <c r="F764" s="17" t="s">
        <v>332</v>
      </c>
      <c r="G764" s="37" t="s">
        <v>343</v>
      </c>
      <c r="H764" s="35">
        <v>43525</v>
      </c>
      <c r="I764" s="6" t="s">
        <v>344</v>
      </c>
      <c r="J764" s="6" t="s">
        <v>547</v>
      </c>
      <c r="K764" s="35">
        <v>43573</v>
      </c>
      <c r="L764" s="6" t="s">
        <v>28</v>
      </c>
      <c r="M764" s="7" t="s">
        <v>29</v>
      </c>
      <c r="N764" s="36" t="s">
        <v>29</v>
      </c>
      <c r="O764" s="38"/>
      <c r="P764" s="36" t="s">
        <v>98</v>
      </c>
      <c r="Q764" s="36" t="s">
        <v>4168</v>
      </c>
      <c r="R764" s="7" t="s">
        <v>50</v>
      </c>
      <c r="S764" s="38"/>
      <c r="T764" s="38"/>
      <c r="U764" s="38"/>
      <c r="V764" s="18" t="s">
        <v>2718</v>
      </c>
      <c r="W764" s="38"/>
      <c r="X764" s="7" t="str">
        <f t="shared" ca="1" si="158"/>
        <v xml:space="preserve">36 thn, 11 bln </v>
      </c>
      <c r="Y764" s="7" t="str">
        <f t="shared" si="159"/>
        <v>36 thn</v>
      </c>
      <c r="Z764" s="13">
        <v>60</v>
      </c>
      <c r="AA764" s="14">
        <f t="shared" si="161"/>
        <v>52475</v>
      </c>
      <c r="AB764" s="38"/>
      <c r="AC764" s="38"/>
      <c r="AD764" s="38"/>
      <c r="AE764" s="38"/>
      <c r="AF764" s="38"/>
      <c r="AG764" s="38"/>
      <c r="AH764" s="38"/>
      <c r="AI764" s="38"/>
      <c r="AJ764" s="4" t="s">
        <v>4050</v>
      </c>
    </row>
    <row r="765" spans="1:36" ht="12.9" hidden="1" customHeight="1" outlineLevel="1" x14ac:dyDescent="0.3">
      <c r="B765" s="6"/>
      <c r="C765" s="6" t="s">
        <v>4169</v>
      </c>
      <c r="D765" s="6" t="s">
        <v>355</v>
      </c>
      <c r="E765" s="7" t="s">
        <v>4170</v>
      </c>
      <c r="F765" s="6" t="s">
        <v>3290</v>
      </c>
      <c r="G765" s="7" t="s">
        <v>4171</v>
      </c>
      <c r="H765" s="15">
        <v>41852</v>
      </c>
      <c r="I765" s="6" t="s">
        <v>3291</v>
      </c>
      <c r="J765" s="6" t="s">
        <v>547</v>
      </c>
      <c r="K765" s="7" t="s">
        <v>336</v>
      </c>
      <c r="L765" s="6" t="s">
        <v>28</v>
      </c>
      <c r="M765" s="7" t="s">
        <v>361</v>
      </c>
      <c r="N765" s="6" t="s">
        <v>362</v>
      </c>
      <c r="O765" s="7" t="s">
        <v>524</v>
      </c>
      <c r="P765" s="6" t="s">
        <v>98</v>
      </c>
      <c r="Q765" s="6" t="s">
        <v>4172</v>
      </c>
      <c r="R765" s="7" t="s">
        <v>50</v>
      </c>
      <c r="S765" s="7" t="s">
        <v>34</v>
      </c>
      <c r="T765" s="7" t="s">
        <v>35</v>
      </c>
      <c r="V765" s="7" t="s">
        <v>37</v>
      </c>
      <c r="X765" s="7" t="str">
        <f t="shared" ca="1" si="158"/>
        <v xml:space="preserve">40 thn, 3 bln </v>
      </c>
      <c r="Y765" s="7" t="str">
        <f t="shared" si="159"/>
        <v>39 thn</v>
      </c>
      <c r="Z765" s="13">
        <v>60</v>
      </c>
      <c r="AA765" s="14">
        <f t="shared" si="161"/>
        <v>51257</v>
      </c>
      <c r="AB765" s="6" t="s">
        <v>4173</v>
      </c>
      <c r="AC765" s="6" t="s">
        <v>340</v>
      </c>
      <c r="AJ765" s="4" t="s">
        <v>4050</v>
      </c>
    </row>
    <row r="766" spans="1:36" ht="12.9" hidden="1" customHeight="1" outlineLevel="1" x14ac:dyDescent="0.25">
      <c r="B766" s="6"/>
      <c r="M766" s="7"/>
      <c r="Q766" s="6"/>
      <c r="AC766" s="6"/>
      <c r="AJ766" s="4" t="s">
        <v>4050</v>
      </c>
    </row>
    <row r="767" spans="1:36" ht="12.9" customHeight="1" collapsed="1" x14ac:dyDescent="0.25">
      <c r="A767" s="4" t="s">
        <v>4174</v>
      </c>
      <c r="M767" s="7"/>
    </row>
    <row r="768" spans="1:36" ht="12.9" hidden="1" customHeight="1" outlineLevel="1" x14ac:dyDescent="0.3">
      <c r="C768" s="10" t="s">
        <v>4175</v>
      </c>
      <c r="D768" s="10" t="s">
        <v>21</v>
      </c>
      <c r="E768" s="7" t="s">
        <v>4176</v>
      </c>
      <c r="F768" s="10" t="s">
        <v>23</v>
      </c>
      <c r="G768" s="45" t="s">
        <v>93</v>
      </c>
      <c r="H768" s="15">
        <v>43191</v>
      </c>
      <c r="I768" s="10" t="s">
        <v>94</v>
      </c>
      <c r="J768" s="10" t="s">
        <v>95</v>
      </c>
      <c r="K768" s="14">
        <v>42104</v>
      </c>
      <c r="L768" s="10" t="s">
        <v>28</v>
      </c>
      <c r="M768" s="7" t="s">
        <v>29</v>
      </c>
      <c r="N768" s="10" t="s">
        <v>3265</v>
      </c>
      <c r="P768" s="10" t="s">
        <v>4177</v>
      </c>
      <c r="Q768" s="7" t="s">
        <v>4178</v>
      </c>
      <c r="R768" s="7" t="s">
        <v>33</v>
      </c>
      <c r="S768" s="7" t="s">
        <v>34</v>
      </c>
      <c r="T768" s="7" t="s">
        <v>35</v>
      </c>
      <c r="U768" s="7" t="s">
        <v>4179</v>
      </c>
      <c r="V768" s="7" t="s">
        <v>37</v>
      </c>
      <c r="W768" s="7" t="s">
        <v>4180</v>
      </c>
      <c r="X768" s="7" t="str">
        <f t="shared" ref="X768:X774" ca="1" si="162">DATEDIF(Q768,NOW( ),"y") &amp; " thn, " &amp; DATEDIF(Q768,NOW( ),"ym") &amp; " bln "</f>
        <v xml:space="preserve">51 thn, 1 bln </v>
      </c>
      <c r="Y768" s="7" t="str">
        <f t="shared" ref="Y768:Y774" si="163">DATEDIF(Q768,($Y$2),"y") &amp; " thn"</f>
        <v>50 thn</v>
      </c>
      <c r="Z768" s="13">
        <v>60</v>
      </c>
      <c r="AA768" s="14">
        <f t="shared" ref="AA768:AA774" si="164">DATE(YEAR(Q768)+Z768,MONTH(Q768)+1,1)</f>
        <v>47300</v>
      </c>
      <c r="AB768" s="10" t="s">
        <v>4181</v>
      </c>
      <c r="AJ768" s="4" t="s">
        <v>4174</v>
      </c>
    </row>
    <row r="769" spans="1:36" ht="12.9" hidden="1" customHeight="1" outlineLevel="1" x14ac:dyDescent="0.3">
      <c r="C769" s="10" t="s">
        <v>4182</v>
      </c>
      <c r="D769" s="10" t="s">
        <v>1545</v>
      </c>
      <c r="E769" s="7" t="s">
        <v>4183</v>
      </c>
      <c r="F769" s="10" t="s">
        <v>23</v>
      </c>
      <c r="G769" s="7" t="s">
        <v>24</v>
      </c>
      <c r="H769" s="15">
        <v>38808</v>
      </c>
      <c r="I769" s="10" t="s">
        <v>25</v>
      </c>
      <c r="J769" s="10" t="s">
        <v>547</v>
      </c>
      <c r="K769" s="7" t="s">
        <v>82</v>
      </c>
      <c r="L769" s="10" t="s">
        <v>28</v>
      </c>
      <c r="M769" s="7" t="s">
        <v>361</v>
      </c>
      <c r="N769" s="10" t="s">
        <v>30</v>
      </c>
      <c r="O769" s="7" t="s">
        <v>393</v>
      </c>
      <c r="P769" s="10" t="s">
        <v>203</v>
      </c>
      <c r="Q769" s="7" t="s">
        <v>4184</v>
      </c>
      <c r="R769" s="7" t="s">
        <v>50</v>
      </c>
      <c r="S769" s="7" t="s">
        <v>34</v>
      </c>
      <c r="T769" s="7" t="s">
        <v>35</v>
      </c>
      <c r="U769" s="7" t="s">
        <v>4185</v>
      </c>
      <c r="V769" s="7" t="s">
        <v>37</v>
      </c>
      <c r="W769" s="7" t="s">
        <v>4186</v>
      </c>
      <c r="X769" s="7" t="str">
        <f t="shared" ca="1" si="162"/>
        <v xml:space="preserve">53 thn, 6 bln </v>
      </c>
      <c r="Y769" s="7" t="str">
        <f t="shared" si="163"/>
        <v>52 thn</v>
      </c>
      <c r="Z769" s="13">
        <v>60</v>
      </c>
      <c r="AA769" s="14">
        <f t="shared" si="164"/>
        <v>46419</v>
      </c>
      <c r="AB769" s="10" t="s">
        <v>4187</v>
      </c>
      <c r="AC769" s="7" t="s">
        <v>4188</v>
      </c>
      <c r="AJ769" s="4" t="s">
        <v>4174</v>
      </c>
    </row>
    <row r="770" spans="1:36" ht="12.9" hidden="1" customHeight="1" outlineLevel="1" x14ac:dyDescent="0.3">
      <c r="C770" s="10" t="s">
        <v>4189</v>
      </c>
      <c r="D770" s="10" t="s">
        <v>1545</v>
      </c>
      <c r="E770" s="7" t="s">
        <v>4190</v>
      </c>
      <c r="F770" s="10" t="s">
        <v>23</v>
      </c>
      <c r="G770" s="7" t="s">
        <v>24</v>
      </c>
      <c r="H770" s="15">
        <v>38626</v>
      </c>
      <c r="I770" s="10" t="s">
        <v>25</v>
      </c>
      <c r="J770" s="10" t="s">
        <v>547</v>
      </c>
      <c r="K770" s="7" t="s">
        <v>210</v>
      </c>
      <c r="L770" s="10" t="s">
        <v>28</v>
      </c>
      <c r="M770" s="7" t="s">
        <v>361</v>
      </c>
      <c r="N770" s="10" t="s">
        <v>3265</v>
      </c>
      <c r="O770" s="7" t="s">
        <v>192</v>
      </c>
      <c r="P770" s="10" t="s">
        <v>270</v>
      </c>
      <c r="Q770" s="7" t="s">
        <v>4191</v>
      </c>
      <c r="R770" s="7" t="s">
        <v>33</v>
      </c>
      <c r="S770" s="7" t="s">
        <v>34</v>
      </c>
      <c r="T770" s="7" t="s">
        <v>35</v>
      </c>
      <c r="U770" s="7" t="s">
        <v>4192</v>
      </c>
      <c r="V770" s="7" t="s">
        <v>37</v>
      </c>
      <c r="W770" s="7" t="s">
        <v>4193</v>
      </c>
      <c r="X770" s="7" t="str">
        <f t="shared" ca="1" si="162"/>
        <v xml:space="preserve">56 thn, 7 bln </v>
      </c>
      <c r="Y770" s="7" t="str">
        <f t="shared" si="163"/>
        <v>55 thn</v>
      </c>
      <c r="Z770" s="13">
        <v>60</v>
      </c>
      <c r="AA770" s="14">
        <f t="shared" si="164"/>
        <v>45292</v>
      </c>
      <c r="AB770" s="10" t="s">
        <v>4194</v>
      </c>
      <c r="AJ770" s="4" t="s">
        <v>4174</v>
      </c>
    </row>
    <row r="771" spans="1:36" s="30" customFormat="1" ht="12.9" hidden="1" customHeight="1" outlineLevel="1" x14ac:dyDescent="0.3">
      <c r="A771" s="22"/>
      <c r="B771" s="23"/>
      <c r="C771" s="24" t="s">
        <v>4195</v>
      </c>
      <c r="D771" s="24" t="s">
        <v>3303</v>
      </c>
      <c r="E771" s="25" t="s">
        <v>4196</v>
      </c>
      <c r="F771" s="24" t="s">
        <v>78</v>
      </c>
      <c r="G771" s="25" t="s">
        <v>79</v>
      </c>
      <c r="H771" s="29">
        <v>43191</v>
      </c>
      <c r="I771" s="24" t="s">
        <v>80</v>
      </c>
      <c r="J771" s="24" t="s">
        <v>547</v>
      </c>
      <c r="K771" s="27">
        <v>43466</v>
      </c>
      <c r="L771" s="24" t="s">
        <v>28</v>
      </c>
      <c r="M771" s="25" t="s">
        <v>29</v>
      </c>
      <c r="N771" s="24" t="s">
        <v>3194</v>
      </c>
      <c r="O771" s="25" t="s">
        <v>119</v>
      </c>
      <c r="P771" s="24" t="s">
        <v>2018</v>
      </c>
      <c r="Q771" s="25" t="s">
        <v>304</v>
      </c>
      <c r="R771" s="25" t="s">
        <v>50</v>
      </c>
      <c r="S771" s="25"/>
      <c r="T771" s="25"/>
      <c r="U771" s="25" t="s">
        <v>4197</v>
      </c>
      <c r="V771" s="25" t="s">
        <v>37</v>
      </c>
      <c r="W771" s="25"/>
      <c r="X771" s="25" t="str">
        <f t="shared" ca="1" si="162"/>
        <v xml:space="preserve">40 thn, 3 bln </v>
      </c>
      <c r="Y771" s="25" t="str">
        <f>DATEDIF(Q771,($Y$2),"y") &amp; " thn"</f>
        <v>39 thn</v>
      </c>
      <c r="Z771" s="28">
        <v>60</v>
      </c>
      <c r="AA771" s="29">
        <f>DATE(YEAR(Q771)+Z771,MONTH(Q771)+1,1)</f>
        <v>51257</v>
      </c>
      <c r="AC771" s="25"/>
      <c r="AH771" s="31">
        <v>43466</v>
      </c>
      <c r="AJ771" s="4" t="s">
        <v>4174</v>
      </c>
    </row>
    <row r="772" spans="1:36" ht="12.9" hidden="1" customHeight="1" outlineLevel="1" x14ac:dyDescent="0.3">
      <c r="C772" s="10" t="s">
        <v>4198</v>
      </c>
      <c r="D772" s="10" t="s">
        <v>41</v>
      </c>
      <c r="E772" s="7" t="s">
        <v>4199</v>
      </c>
      <c r="F772" s="10" t="s">
        <v>23</v>
      </c>
      <c r="G772" s="45" t="s">
        <v>93</v>
      </c>
      <c r="H772" s="15">
        <v>43191</v>
      </c>
      <c r="I772" s="10" t="s">
        <v>94</v>
      </c>
      <c r="J772" s="10" t="s">
        <v>106</v>
      </c>
      <c r="K772" s="7" t="s">
        <v>999</v>
      </c>
      <c r="L772" s="10" t="s">
        <v>28</v>
      </c>
      <c r="M772" s="7" t="s">
        <v>29</v>
      </c>
      <c r="N772" s="10" t="s">
        <v>3395</v>
      </c>
      <c r="O772" s="7" t="s">
        <v>119</v>
      </c>
      <c r="P772" s="10" t="s">
        <v>88</v>
      </c>
      <c r="Q772" s="7" t="s">
        <v>4200</v>
      </c>
      <c r="R772" s="7" t="s">
        <v>33</v>
      </c>
      <c r="S772" s="7" t="s">
        <v>34</v>
      </c>
      <c r="T772" s="7" t="s">
        <v>35</v>
      </c>
      <c r="U772" s="7" t="s">
        <v>4201</v>
      </c>
      <c r="V772" s="7" t="s">
        <v>37</v>
      </c>
      <c r="W772" s="7" t="s">
        <v>4202</v>
      </c>
      <c r="X772" s="7" t="str">
        <f t="shared" ca="1" si="162"/>
        <v xml:space="preserve">49 thn, 5 bln </v>
      </c>
      <c r="Y772" s="7" t="str">
        <f t="shared" si="163"/>
        <v>48 thn</v>
      </c>
      <c r="Z772" s="13">
        <v>60</v>
      </c>
      <c r="AA772" s="14">
        <f t="shared" si="164"/>
        <v>47908</v>
      </c>
      <c r="AB772" s="10" t="s">
        <v>4203</v>
      </c>
      <c r="AC772" s="7" t="s">
        <v>4204</v>
      </c>
      <c r="AJ772" s="4" t="s">
        <v>4174</v>
      </c>
    </row>
    <row r="773" spans="1:36" ht="12.9" hidden="1" customHeight="1" outlineLevel="1" x14ac:dyDescent="0.3">
      <c r="C773" s="10" t="s">
        <v>4205</v>
      </c>
      <c r="D773" s="10" t="s">
        <v>41</v>
      </c>
      <c r="E773" s="7" t="s">
        <v>4206</v>
      </c>
      <c r="F773" s="10" t="s">
        <v>514</v>
      </c>
      <c r="G773" s="7" t="s">
        <v>333</v>
      </c>
      <c r="H773" s="15">
        <v>43191</v>
      </c>
      <c r="I773" s="10" t="s">
        <v>334</v>
      </c>
      <c r="J773" s="10" t="s">
        <v>547</v>
      </c>
      <c r="K773" s="12" t="s">
        <v>4207</v>
      </c>
      <c r="L773" s="10" t="s">
        <v>28</v>
      </c>
      <c r="M773" s="7" t="s">
        <v>29</v>
      </c>
      <c r="N773" s="10" t="s">
        <v>3326</v>
      </c>
      <c r="O773" s="7">
        <v>2013</v>
      </c>
      <c r="P773" s="10" t="s">
        <v>280</v>
      </c>
      <c r="Q773" s="12" t="s">
        <v>4208</v>
      </c>
      <c r="R773" s="7" t="s">
        <v>50</v>
      </c>
      <c r="S773" s="7" t="s">
        <v>34</v>
      </c>
      <c r="T773" s="7" t="s">
        <v>35</v>
      </c>
      <c r="V773" s="7" t="s">
        <v>37</v>
      </c>
      <c r="X773" s="7" t="str">
        <f t="shared" ca="1" si="162"/>
        <v xml:space="preserve">40 thn, 6 bln </v>
      </c>
      <c r="Y773" s="7" t="str">
        <f t="shared" si="163"/>
        <v>39 thn</v>
      </c>
      <c r="Z773" s="13">
        <v>60</v>
      </c>
      <c r="AA773" s="14">
        <f t="shared" si="164"/>
        <v>51167</v>
      </c>
      <c r="AB773" s="6" t="s">
        <v>4209</v>
      </c>
      <c r="AC773" s="12" t="s">
        <v>4210</v>
      </c>
      <c r="AJ773" s="4" t="s">
        <v>4174</v>
      </c>
    </row>
    <row r="774" spans="1:36" ht="12.9" hidden="1" customHeight="1" outlineLevel="1" x14ac:dyDescent="0.3">
      <c r="C774" s="10" t="s">
        <v>2923</v>
      </c>
      <c r="D774" s="10" t="s">
        <v>41</v>
      </c>
      <c r="E774" s="7" t="s">
        <v>4211</v>
      </c>
      <c r="F774" s="10" t="s">
        <v>514</v>
      </c>
      <c r="G774" s="7" t="s">
        <v>333</v>
      </c>
      <c r="H774" s="15">
        <v>42826</v>
      </c>
      <c r="I774" s="10" t="s">
        <v>334</v>
      </c>
      <c r="J774" s="10" t="s">
        <v>547</v>
      </c>
      <c r="K774" s="8">
        <v>42156</v>
      </c>
      <c r="L774" s="10" t="s">
        <v>28</v>
      </c>
      <c r="M774" s="7" t="s">
        <v>29</v>
      </c>
      <c r="N774" s="10" t="s">
        <v>3326</v>
      </c>
      <c r="O774" s="7">
        <v>2012</v>
      </c>
      <c r="P774" s="10" t="s">
        <v>1605</v>
      </c>
      <c r="Q774" s="7" t="s">
        <v>4212</v>
      </c>
      <c r="R774" s="7" t="s">
        <v>50</v>
      </c>
      <c r="S774" s="7" t="s">
        <v>34</v>
      </c>
      <c r="T774" s="7" t="s">
        <v>35</v>
      </c>
      <c r="V774" s="7" t="s">
        <v>37</v>
      </c>
      <c r="X774" s="7" t="str">
        <f t="shared" ca="1" si="162"/>
        <v xml:space="preserve">41 thn, 10 bln </v>
      </c>
      <c r="Y774" s="7" t="str">
        <f t="shared" si="163"/>
        <v>41 thn</v>
      </c>
      <c r="Z774" s="13">
        <v>60</v>
      </c>
      <c r="AA774" s="14">
        <f t="shared" si="164"/>
        <v>50679</v>
      </c>
      <c r="AB774" s="10" t="s">
        <v>4213</v>
      </c>
      <c r="AC774" s="7" t="s">
        <v>4214</v>
      </c>
      <c r="AJ774" s="4" t="s">
        <v>4174</v>
      </c>
    </row>
    <row r="775" spans="1:36" ht="12.9" customHeight="1" collapsed="1" x14ac:dyDescent="0.25">
      <c r="A775" s="4" t="s">
        <v>4215</v>
      </c>
      <c r="M775" s="7"/>
    </row>
    <row r="776" spans="1:36" ht="12.9" hidden="1" customHeight="1" outlineLevel="1" x14ac:dyDescent="0.3">
      <c r="C776" s="10" t="s">
        <v>4216</v>
      </c>
      <c r="D776" s="10" t="s">
        <v>41</v>
      </c>
      <c r="E776" s="7" t="s">
        <v>4217</v>
      </c>
      <c r="F776" s="10" t="s">
        <v>92</v>
      </c>
      <c r="G776" s="7" t="s">
        <v>93</v>
      </c>
      <c r="H776" s="8">
        <v>43009</v>
      </c>
      <c r="I776" s="10" t="s">
        <v>94</v>
      </c>
      <c r="J776" s="10" t="s">
        <v>95</v>
      </c>
      <c r="K776" s="14">
        <v>42104</v>
      </c>
      <c r="L776" s="10" t="s">
        <v>28</v>
      </c>
      <c r="M776" s="7" t="s">
        <v>29</v>
      </c>
      <c r="N776" s="10" t="s">
        <v>1443</v>
      </c>
      <c r="O776" s="7" t="s">
        <v>748</v>
      </c>
      <c r="P776" s="10" t="s">
        <v>4218</v>
      </c>
      <c r="Q776" s="7" t="s">
        <v>4219</v>
      </c>
      <c r="R776" s="7" t="s">
        <v>50</v>
      </c>
      <c r="S776" s="7" t="s">
        <v>34</v>
      </c>
      <c r="T776" s="7" t="s">
        <v>35</v>
      </c>
      <c r="U776" s="7" t="s">
        <v>4220</v>
      </c>
      <c r="V776" s="7" t="s">
        <v>37</v>
      </c>
      <c r="W776" s="7" t="s">
        <v>4221</v>
      </c>
      <c r="X776" s="7" t="str">
        <f t="shared" ref="X776:X781" ca="1" si="165">DATEDIF(Q776,NOW( ),"y") &amp; " thn, " &amp; DATEDIF(Q776,NOW( ),"ym") &amp; " bln "</f>
        <v xml:space="preserve">50 thn, 5 bln </v>
      </c>
      <c r="Y776" s="7" t="str">
        <f t="shared" ref="Y776:Y781" si="166">DATEDIF(Q776,($Y$2),"y") &amp; " thn"</f>
        <v>49 thn</v>
      </c>
      <c r="Z776" s="13">
        <v>60</v>
      </c>
      <c r="AA776" s="14">
        <f>DATE(YEAR(Q776)+Z776,MONTH(Q776)+1,1)</f>
        <v>47543</v>
      </c>
      <c r="AB776" s="10" t="s">
        <v>4222</v>
      </c>
      <c r="AC776" s="7" t="s">
        <v>4223</v>
      </c>
      <c r="AJ776" s="4" t="s">
        <v>4215</v>
      </c>
    </row>
    <row r="777" spans="1:36" ht="12.9" hidden="1" customHeight="1" outlineLevel="1" x14ac:dyDescent="0.3">
      <c r="C777" s="10" t="s">
        <v>4224</v>
      </c>
      <c r="D777" s="10" t="s">
        <v>1545</v>
      </c>
      <c r="E777" s="7" t="s">
        <v>4225</v>
      </c>
      <c r="F777" s="10" t="s">
        <v>23</v>
      </c>
      <c r="G777" s="7" t="s">
        <v>24</v>
      </c>
      <c r="H777" s="15">
        <v>38808</v>
      </c>
      <c r="I777" s="10" t="s">
        <v>25</v>
      </c>
      <c r="J777" s="10" t="s">
        <v>547</v>
      </c>
      <c r="K777" s="8">
        <v>42278</v>
      </c>
      <c r="L777" s="10" t="s">
        <v>28</v>
      </c>
      <c r="M777" s="7" t="s">
        <v>361</v>
      </c>
      <c r="N777" s="10" t="s">
        <v>3265</v>
      </c>
      <c r="O777" s="7" t="s">
        <v>168</v>
      </c>
      <c r="P777" s="10" t="s">
        <v>4226</v>
      </c>
      <c r="Q777" s="7" t="s">
        <v>4227</v>
      </c>
      <c r="R777" s="7" t="s">
        <v>33</v>
      </c>
      <c r="S777" s="7" t="s">
        <v>34</v>
      </c>
      <c r="T777" s="7" t="s">
        <v>35</v>
      </c>
      <c r="U777" s="7" t="s">
        <v>4228</v>
      </c>
      <c r="V777" s="7" t="s">
        <v>37</v>
      </c>
      <c r="W777" s="7" t="s">
        <v>4229</v>
      </c>
      <c r="X777" s="7" t="str">
        <f t="shared" ca="1" si="165"/>
        <v xml:space="preserve">59 thn, 4 bln </v>
      </c>
      <c r="Y777" s="7" t="str">
        <f t="shared" si="166"/>
        <v>58 thn</v>
      </c>
      <c r="Z777" s="13">
        <v>60</v>
      </c>
      <c r="AA777" s="14">
        <f t="shared" ref="AA777:AA781" si="167">DATE(YEAR(Q777)+Z777,MONTH(Q777)+1,1)</f>
        <v>44287</v>
      </c>
      <c r="AB777" s="10" t="s">
        <v>4230</v>
      </c>
      <c r="AC777" s="7" t="s">
        <v>4231</v>
      </c>
      <c r="AJ777" s="4" t="s">
        <v>4215</v>
      </c>
    </row>
    <row r="778" spans="1:36" ht="12.9" hidden="1" customHeight="1" outlineLevel="1" x14ac:dyDescent="0.3">
      <c r="C778" s="10" t="s">
        <v>474</v>
      </c>
      <c r="D778" s="10" t="s">
        <v>3336</v>
      </c>
      <c r="E778" s="7" t="s">
        <v>4232</v>
      </c>
      <c r="F778" s="10" t="s">
        <v>23</v>
      </c>
      <c r="G778" s="7" t="s">
        <v>24</v>
      </c>
      <c r="H778" s="15">
        <v>42461</v>
      </c>
      <c r="I778" s="10" t="s">
        <v>25</v>
      </c>
      <c r="J778" s="10" t="s">
        <v>547</v>
      </c>
      <c r="K778" s="7" t="s">
        <v>129</v>
      </c>
      <c r="L778" s="10" t="s">
        <v>28</v>
      </c>
      <c r="M778" s="7" t="s">
        <v>29</v>
      </c>
      <c r="N778" s="10" t="s">
        <v>3326</v>
      </c>
      <c r="O778" s="7">
        <v>2009</v>
      </c>
      <c r="P778" s="10" t="s">
        <v>280</v>
      </c>
      <c r="Q778" s="7" t="s">
        <v>4233</v>
      </c>
      <c r="R778" s="7" t="s">
        <v>50</v>
      </c>
      <c r="S778" s="7" t="s">
        <v>34</v>
      </c>
      <c r="T778" s="7" t="s">
        <v>35</v>
      </c>
      <c r="U778" s="7" t="s">
        <v>4234</v>
      </c>
      <c r="V778" s="7" t="s">
        <v>37</v>
      </c>
      <c r="W778" s="7" t="s">
        <v>4235</v>
      </c>
      <c r="X778" s="7" t="str">
        <f t="shared" ca="1" si="165"/>
        <v xml:space="preserve">45 thn, 4 bln </v>
      </c>
      <c r="Y778" s="7" t="str">
        <f t="shared" si="166"/>
        <v>44 thn</v>
      </c>
      <c r="Z778" s="13">
        <v>60</v>
      </c>
      <c r="AA778" s="14">
        <f t="shared" si="167"/>
        <v>49400</v>
      </c>
      <c r="AB778" s="10" t="s">
        <v>4236</v>
      </c>
      <c r="AJ778" s="4" t="s">
        <v>4215</v>
      </c>
    </row>
    <row r="779" spans="1:36" ht="12.9" hidden="1" customHeight="1" outlineLevel="1" x14ac:dyDescent="0.3">
      <c r="C779" s="10" t="s">
        <v>4237</v>
      </c>
      <c r="D779" s="10" t="s">
        <v>1545</v>
      </c>
      <c r="E779" s="7" t="s">
        <v>4238</v>
      </c>
      <c r="F779" s="10" t="s">
        <v>23</v>
      </c>
      <c r="G779" s="7" t="s">
        <v>24</v>
      </c>
      <c r="H779" s="14">
        <v>39539</v>
      </c>
      <c r="I779" s="10" t="s">
        <v>25</v>
      </c>
      <c r="J779" s="10" t="s">
        <v>547</v>
      </c>
      <c r="K779" s="8">
        <v>41730</v>
      </c>
      <c r="L779" s="10" t="s">
        <v>28</v>
      </c>
      <c r="M779" s="7" t="s">
        <v>361</v>
      </c>
      <c r="N779" s="10" t="s">
        <v>3265</v>
      </c>
      <c r="O779" s="7">
        <v>2003</v>
      </c>
      <c r="P779" s="10" t="s">
        <v>98</v>
      </c>
      <c r="Q779" s="8">
        <v>24456</v>
      </c>
      <c r="R779" s="7" t="s">
        <v>50</v>
      </c>
      <c r="S779" s="7" t="s">
        <v>34</v>
      </c>
      <c r="T779" s="7" t="s">
        <v>2189</v>
      </c>
      <c r="U779" s="7">
        <v>131691353</v>
      </c>
      <c r="V779" s="7" t="s">
        <v>37</v>
      </c>
      <c r="W779" s="7" t="s">
        <v>4239</v>
      </c>
      <c r="X779" s="7" t="str">
        <f t="shared" ca="1" si="165"/>
        <v xml:space="preserve">53 thn, 7 bln </v>
      </c>
      <c r="Y779" s="7" t="str">
        <f t="shared" si="166"/>
        <v>52 thn</v>
      </c>
      <c r="Z779" s="13">
        <v>60</v>
      </c>
      <c r="AA779" s="14">
        <f t="shared" si="167"/>
        <v>46388</v>
      </c>
      <c r="AB779" s="10" t="s">
        <v>4240</v>
      </c>
      <c r="AC779" s="12" t="s">
        <v>4241</v>
      </c>
      <c r="AJ779" s="4" t="s">
        <v>4215</v>
      </c>
    </row>
    <row r="780" spans="1:36" ht="12.9" hidden="1" customHeight="1" outlineLevel="1" x14ac:dyDescent="0.3">
      <c r="C780" s="10" t="s">
        <v>4242</v>
      </c>
      <c r="D780" s="6" t="s">
        <v>4243</v>
      </c>
      <c r="E780" s="7" t="s">
        <v>4244</v>
      </c>
      <c r="F780" s="10" t="s">
        <v>276</v>
      </c>
      <c r="G780" s="7" t="s">
        <v>43</v>
      </c>
      <c r="H780" s="14">
        <v>43191</v>
      </c>
      <c r="I780" s="10" t="s">
        <v>277</v>
      </c>
      <c r="J780" s="10" t="s">
        <v>547</v>
      </c>
      <c r="K780" s="7" t="s">
        <v>82</v>
      </c>
      <c r="L780" s="10" t="s">
        <v>28</v>
      </c>
      <c r="M780" s="7" t="s">
        <v>29</v>
      </c>
      <c r="N780" s="10" t="s">
        <v>3326</v>
      </c>
      <c r="O780" s="7">
        <v>2010</v>
      </c>
      <c r="P780" s="10" t="s">
        <v>88</v>
      </c>
      <c r="Q780" s="7" t="s">
        <v>4245</v>
      </c>
      <c r="R780" s="7" t="s">
        <v>50</v>
      </c>
      <c r="S780" s="7" t="s">
        <v>34</v>
      </c>
      <c r="T780" s="7" t="s">
        <v>35</v>
      </c>
      <c r="U780" s="7" t="s">
        <v>4246</v>
      </c>
      <c r="V780" s="7" t="s">
        <v>37</v>
      </c>
      <c r="X780" s="7" t="str">
        <f t="shared" ca="1" si="165"/>
        <v xml:space="preserve">36 thn, 9 bln </v>
      </c>
      <c r="Y780" s="7" t="str">
        <f t="shared" si="166"/>
        <v>36 thn</v>
      </c>
      <c r="Z780" s="13">
        <v>60</v>
      </c>
      <c r="AA780" s="14">
        <f t="shared" si="167"/>
        <v>52536</v>
      </c>
      <c r="AB780" s="10" t="s">
        <v>4247</v>
      </c>
      <c r="AJ780" s="4" t="s">
        <v>4215</v>
      </c>
    </row>
    <row r="781" spans="1:36" ht="12.9" hidden="1" customHeight="1" outlineLevel="1" x14ac:dyDescent="0.3">
      <c r="C781" s="10" t="s">
        <v>4248</v>
      </c>
      <c r="D781" s="6" t="s">
        <v>4243</v>
      </c>
      <c r="E781" s="7" t="s">
        <v>4249</v>
      </c>
      <c r="F781" s="10" t="s">
        <v>514</v>
      </c>
      <c r="G781" s="7" t="s">
        <v>333</v>
      </c>
      <c r="H781" s="11">
        <v>42461</v>
      </c>
      <c r="I781" s="10" t="s">
        <v>334</v>
      </c>
      <c r="J781" s="10" t="s">
        <v>547</v>
      </c>
      <c r="K781" s="7" t="s">
        <v>522</v>
      </c>
      <c r="L781" s="10" t="s">
        <v>28</v>
      </c>
      <c r="M781" s="7" t="s">
        <v>29</v>
      </c>
      <c r="N781" s="10" t="s">
        <v>30</v>
      </c>
      <c r="O781" s="7">
        <v>2011</v>
      </c>
      <c r="P781" s="10" t="s">
        <v>280</v>
      </c>
      <c r="Q781" s="7" t="s">
        <v>4250</v>
      </c>
      <c r="R781" s="7" t="s">
        <v>50</v>
      </c>
      <c r="V781" s="7" t="s">
        <v>37</v>
      </c>
      <c r="X781" s="7" t="str">
        <f t="shared" ca="1" si="165"/>
        <v xml:space="preserve">31 thn, 7 bln </v>
      </c>
      <c r="Y781" s="7" t="str">
        <f t="shared" si="166"/>
        <v>30 thn</v>
      </c>
      <c r="Z781" s="13">
        <v>60</v>
      </c>
      <c r="AA781" s="14">
        <f t="shared" si="167"/>
        <v>54424</v>
      </c>
      <c r="AJ781" s="4" t="s">
        <v>4215</v>
      </c>
    </row>
    <row r="782" spans="1:36" ht="12.9" customHeight="1" collapsed="1" x14ac:dyDescent="0.25">
      <c r="A782" s="4" t="s">
        <v>4251</v>
      </c>
      <c r="M782" s="7"/>
    </row>
    <row r="783" spans="1:36" ht="12.9" hidden="1" customHeight="1" outlineLevel="1" x14ac:dyDescent="0.3">
      <c r="C783" s="10" t="s">
        <v>4252</v>
      </c>
      <c r="D783" s="6" t="s">
        <v>3484</v>
      </c>
      <c r="E783" s="7" t="s">
        <v>4253</v>
      </c>
      <c r="F783" s="10" t="s">
        <v>92</v>
      </c>
      <c r="G783" s="7" t="s">
        <v>93</v>
      </c>
      <c r="H783" s="8">
        <v>42095</v>
      </c>
      <c r="I783" s="10" t="s">
        <v>94</v>
      </c>
      <c r="J783" s="10" t="s">
        <v>95</v>
      </c>
      <c r="K783" s="8">
        <v>42604</v>
      </c>
      <c r="L783" s="10" t="s">
        <v>28</v>
      </c>
      <c r="M783" s="7" t="s">
        <v>29</v>
      </c>
      <c r="N783" s="10" t="s">
        <v>30</v>
      </c>
      <c r="O783" s="7">
        <v>2007</v>
      </c>
      <c r="P783" s="10" t="s">
        <v>98</v>
      </c>
      <c r="Q783" s="7" t="s">
        <v>4254</v>
      </c>
      <c r="R783" s="7" t="s">
        <v>50</v>
      </c>
      <c r="S783" s="7" t="s">
        <v>34</v>
      </c>
      <c r="T783" s="7" t="s">
        <v>35</v>
      </c>
      <c r="U783" s="7" t="s">
        <v>4255</v>
      </c>
      <c r="V783" s="7" t="s">
        <v>37</v>
      </c>
      <c r="W783" s="7" t="s">
        <v>4256</v>
      </c>
      <c r="X783" s="7" t="str">
        <f t="shared" ref="X783:X790" ca="1" si="168">DATEDIF(Q783,NOW( ),"y") &amp; " thn, " &amp; DATEDIF(Q783,NOW( ),"ym") &amp; " bln "</f>
        <v xml:space="preserve">57 thn, 1 bln </v>
      </c>
      <c r="Y783" s="7" t="str">
        <f t="shared" ref="Y783:Y790" si="169">DATEDIF(Q783,($Y$2),"y") &amp; " thn"</f>
        <v>56 thn</v>
      </c>
      <c r="Z783" s="13">
        <v>60</v>
      </c>
      <c r="AA783" s="14">
        <f t="shared" ref="AA783:AA790" si="170">DATE(YEAR(Q783)+Z783,MONTH(Q783)+1,1)</f>
        <v>45108</v>
      </c>
      <c r="AB783" s="10" t="s">
        <v>4257</v>
      </c>
      <c r="AC783" s="7" t="s">
        <v>4258</v>
      </c>
      <c r="AJ783" s="4" t="s">
        <v>4251</v>
      </c>
    </row>
    <row r="784" spans="1:36" ht="12.9" hidden="1" customHeight="1" outlineLevel="1" x14ac:dyDescent="0.3">
      <c r="C784" s="10" t="s">
        <v>4259</v>
      </c>
      <c r="D784" s="10" t="s">
        <v>1545</v>
      </c>
      <c r="E784" s="7" t="s">
        <v>4260</v>
      </c>
      <c r="F784" s="10" t="s">
        <v>23</v>
      </c>
      <c r="G784" s="7" t="s">
        <v>24</v>
      </c>
      <c r="H784" s="15">
        <v>39173</v>
      </c>
      <c r="I784" s="10" t="s">
        <v>25</v>
      </c>
      <c r="J784" s="10" t="s">
        <v>547</v>
      </c>
      <c r="K784" s="7" t="s">
        <v>376</v>
      </c>
      <c r="L784" s="10" t="s">
        <v>28</v>
      </c>
      <c r="M784" s="7" t="s">
        <v>361</v>
      </c>
      <c r="N784" s="10" t="s">
        <v>3265</v>
      </c>
      <c r="O784" s="7" t="s">
        <v>119</v>
      </c>
      <c r="P784" s="10" t="s">
        <v>4261</v>
      </c>
      <c r="Q784" s="7" t="s">
        <v>4262</v>
      </c>
      <c r="R784" s="7" t="s">
        <v>50</v>
      </c>
      <c r="S784" s="7" t="s">
        <v>34</v>
      </c>
      <c r="T784" s="7" t="s">
        <v>35</v>
      </c>
      <c r="U784" s="7" t="s">
        <v>4263</v>
      </c>
      <c r="V784" s="7" t="s">
        <v>37</v>
      </c>
      <c r="W784" s="7" t="s">
        <v>4264</v>
      </c>
      <c r="X784" s="7" t="str">
        <f t="shared" ca="1" si="168"/>
        <v xml:space="preserve">58 thn, 1 bln </v>
      </c>
      <c r="Y784" s="7" t="str">
        <f t="shared" si="169"/>
        <v>57 thn</v>
      </c>
      <c r="Z784" s="13">
        <v>60</v>
      </c>
      <c r="AA784" s="14">
        <f t="shared" si="170"/>
        <v>44743</v>
      </c>
      <c r="AB784" s="10" t="s">
        <v>4265</v>
      </c>
      <c r="AC784" s="7" t="s">
        <v>4266</v>
      </c>
      <c r="AJ784" s="4" t="s">
        <v>4251</v>
      </c>
    </row>
    <row r="785" spans="1:36" ht="12.9" hidden="1" customHeight="1" outlineLevel="1" x14ac:dyDescent="0.3">
      <c r="C785" s="10" t="s">
        <v>4267</v>
      </c>
      <c r="D785" s="10" t="s">
        <v>1545</v>
      </c>
      <c r="E785" s="7" t="s">
        <v>4268</v>
      </c>
      <c r="F785" s="10" t="s">
        <v>23</v>
      </c>
      <c r="G785" s="7" t="s">
        <v>24</v>
      </c>
      <c r="H785" s="15">
        <v>39173</v>
      </c>
      <c r="I785" s="10" t="s">
        <v>25</v>
      </c>
      <c r="J785" s="10" t="s">
        <v>547</v>
      </c>
      <c r="K785" s="7" t="s">
        <v>376</v>
      </c>
      <c r="L785" s="10" t="s">
        <v>28</v>
      </c>
      <c r="M785" s="7" t="s">
        <v>361</v>
      </c>
      <c r="N785" s="10" t="s">
        <v>3265</v>
      </c>
      <c r="O785" s="7" t="s">
        <v>192</v>
      </c>
      <c r="P785" s="10" t="s">
        <v>926</v>
      </c>
      <c r="Q785" s="7" t="s">
        <v>4269</v>
      </c>
      <c r="R785" s="7" t="s">
        <v>33</v>
      </c>
      <c r="S785" s="7" t="s">
        <v>34</v>
      </c>
      <c r="T785" s="7" t="s">
        <v>35</v>
      </c>
      <c r="U785" s="7" t="s">
        <v>4270</v>
      </c>
      <c r="V785" s="7" t="s">
        <v>37</v>
      </c>
      <c r="W785" s="7" t="s">
        <v>4271</v>
      </c>
      <c r="X785" s="7" t="str">
        <f t="shared" ca="1" si="168"/>
        <v xml:space="preserve">53 thn, 2 bln </v>
      </c>
      <c r="Y785" s="7" t="str">
        <f t="shared" si="169"/>
        <v>52 thn</v>
      </c>
      <c r="Z785" s="13">
        <v>60</v>
      </c>
      <c r="AA785" s="14">
        <f t="shared" si="170"/>
        <v>46539</v>
      </c>
      <c r="AB785" s="10" t="s">
        <v>4272</v>
      </c>
      <c r="AJ785" s="4" t="s">
        <v>4251</v>
      </c>
    </row>
    <row r="786" spans="1:36" ht="12.9" hidden="1" customHeight="1" outlineLevel="1" x14ac:dyDescent="0.3">
      <c r="C786" s="10" t="s">
        <v>4273</v>
      </c>
      <c r="D786" s="10" t="s">
        <v>3484</v>
      </c>
      <c r="E786" s="7" t="s">
        <v>4274</v>
      </c>
      <c r="F786" s="10" t="s">
        <v>23</v>
      </c>
      <c r="G786" s="7" t="s">
        <v>24</v>
      </c>
      <c r="H786" s="15">
        <v>38626</v>
      </c>
      <c r="I786" s="10" t="s">
        <v>25</v>
      </c>
      <c r="J786" s="10" t="s">
        <v>106</v>
      </c>
      <c r="K786" s="8">
        <v>42705</v>
      </c>
      <c r="L786" s="10" t="s">
        <v>28</v>
      </c>
      <c r="M786" s="7" t="s">
        <v>29</v>
      </c>
      <c r="N786" s="10" t="s">
        <v>994</v>
      </c>
      <c r="P786" s="10" t="s">
        <v>280</v>
      </c>
      <c r="Q786" s="7" t="s">
        <v>4275</v>
      </c>
      <c r="R786" s="7" t="s">
        <v>33</v>
      </c>
      <c r="S786" s="7" t="s">
        <v>34</v>
      </c>
      <c r="T786" s="7" t="s">
        <v>35</v>
      </c>
      <c r="U786" s="7" t="s">
        <v>4276</v>
      </c>
      <c r="V786" s="7" t="s">
        <v>37</v>
      </c>
      <c r="W786" s="7" t="s">
        <v>4277</v>
      </c>
      <c r="X786" s="7" t="str">
        <f t="shared" ca="1" si="168"/>
        <v xml:space="preserve">58 thn, 4 bln </v>
      </c>
      <c r="Y786" s="7" t="str">
        <f t="shared" si="169"/>
        <v>57 thn</v>
      </c>
      <c r="Z786" s="13">
        <v>60</v>
      </c>
      <c r="AA786" s="14">
        <f t="shared" si="170"/>
        <v>44652</v>
      </c>
      <c r="AB786" s="10" t="s">
        <v>4278</v>
      </c>
      <c r="AJ786" s="4" t="s">
        <v>4251</v>
      </c>
    </row>
    <row r="787" spans="1:36" ht="12.9" hidden="1" customHeight="1" outlineLevel="1" x14ac:dyDescent="0.3">
      <c r="C787" s="10" t="s">
        <v>4279</v>
      </c>
      <c r="D787" s="10" t="s">
        <v>1545</v>
      </c>
      <c r="E787" s="7" t="s">
        <v>4280</v>
      </c>
      <c r="F787" s="10" t="s">
        <v>23</v>
      </c>
      <c r="G787" s="7" t="s">
        <v>24</v>
      </c>
      <c r="H787" s="11">
        <v>37895</v>
      </c>
      <c r="I787" s="10" t="s">
        <v>25</v>
      </c>
      <c r="J787" s="10" t="s">
        <v>547</v>
      </c>
      <c r="K787" s="7" t="s">
        <v>117</v>
      </c>
      <c r="L787" s="10" t="s">
        <v>28</v>
      </c>
      <c r="M787" s="7" t="s">
        <v>361</v>
      </c>
      <c r="N787" s="10" t="s">
        <v>3265</v>
      </c>
      <c r="O787" s="7" t="s">
        <v>192</v>
      </c>
      <c r="P787" s="10" t="s">
        <v>2693</v>
      </c>
      <c r="Q787" s="7" t="s">
        <v>4281</v>
      </c>
      <c r="R787" s="7" t="s">
        <v>33</v>
      </c>
      <c r="S787" s="7" t="s">
        <v>34</v>
      </c>
      <c r="T787" s="7" t="s">
        <v>35</v>
      </c>
      <c r="U787" s="7" t="s">
        <v>4282</v>
      </c>
      <c r="V787" s="7" t="s">
        <v>37</v>
      </c>
      <c r="W787" s="7" t="s">
        <v>4283</v>
      </c>
      <c r="X787" s="7" t="str">
        <f t="shared" ca="1" si="168"/>
        <v xml:space="preserve">57 thn, 7 bln </v>
      </c>
      <c r="Y787" s="7" t="str">
        <f t="shared" si="169"/>
        <v>56 thn</v>
      </c>
      <c r="Z787" s="13">
        <v>60</v>
      </c>
      <c r="AA787" s="14">
        <f t="shared" si="170"/>
        <v>44927</v>
      </c>
      <c r="AB787" s="10" t="s">
        <v>4284</v>
      </c>
      <c r="AC787" s="7" t="s">
        <v>4285</v>
      </c>
      <c r="AJ787" s="4" t="s">
        <v>4251</v>
      </c>
    </row>
    <row r="788" spans="1:36" ht="12.9" hidden="1" customHeight="1" outlineLevel="1" x14ac:dyDescent="0.3">
      <c r="B788" s="6"/>
      <c r="C788" s="6" t="s">
        <v>4286</v>
      </c>
      <c r="D788" s="6" t="s">
        <v>21</v>
      </c>
      <c r="E788" s="7" t="s">
        <v>4287</v>
      </c>
      <c r="F788" s="6" t="s">
        <v>332</v>
      </c>
      <c r="G788" s="7" t="s">
        <v>343</v>
      </c>
      <c r="H788" s="15">
        <v>41852</v>
      </c>
      <c r="I788" s="6" t="s">
        <v>344</v>
      </c>
      <c r="J788" s="6" t="s">
        <v>547</v>
      </c>
      <c r="K788" s="7" t="s">
        <v>336</v>
      </c>
      <c r="L788" s="6" t="s">
        <v>28</v>
      </c>
      <c r="M788" s="7" t="s">
        <v>29</v>
      </c>
      <c r="N788" s="6" t="s">
        <v>1370</v>
      </c>
      <c r="O788" s="7" t="s">
        <v>3311</v>
      </c>
      <c r="P788" s="6" t="s">
        <v>98</v>
      </c>
      <c r="Q788" s="6" t="s">
        <v>4288</v>
      </c>
      <c r="R788" s="7" t="s">
        <v>50</v>
      </c>
      <c r="S788" s="7" t="s">
        <v>34</v>
      </c>
      <c r="T788" s="7" t="s">
        <v>35</v>
      </c>
      <c r="V788" s="7" t="s">
        <v>37</v>
      </c>
      <c r="X788" s="7" t="str">
        <f t="shared" ca="1" si="168"/>
        <v xml:space="preserve">41 thn, 11 bln </v>
      </c>
      <c r="Y788" s="7" t="str">
        <f t="shared" si="169"/>
        <v>41 thn</v>
      </c>
      <c r="Z788" s="13">
        <v>60</v>
      </c>
      <c r="AA788" s="14">
        <f t="shared" si="170"/>
        <v>50649</v>
      </c>
      <c r="AB788" s="6" t="s">
        <v>4289</v>
      </c>
      <c r="AC788" s="6" t="s">
        <v>4290</v>
      </c>
      <c r="AJ788" s="4" t="s">
        <v>4251</v>
      </c>
    </row>
    <row r="789" spans="1:36" ht="12.9" hidden="1" customHeight="1" outlineLevel="1" x14ac:dyDescent="0.3">
      <c r="B789" s="6"/>
      <c r="C789" s="6" t="s">
        <v>4291</v>
      </c>
      <c r="D789" s="6" t="s">
        <v>4292</v>
      </c>
      <c r="E789" s="7" t="s">
        <v>4293</v>
      </c>
      <c r="F789" s="6" t="s">
        <v>357</v>
      </c>
      <c r="G789" s="7" t="s">
        <v>358</v>
      </c>
      <c r="H789" s="15">
        <v>41548</v>
      </c>
      <c r="I789" s="6" t="s">
        <v>359</v>
      </c>
      <c r="J789" s="6" t="s">
        <v>547</v>
      </c>
      <c r="K789" s="8">
        <v>42705</v>
      </c>
      <c r="L789" s="6" t="s">
        <v>28</v>
      </c>
      <c r="M789" s="7" t="s">
        <v>361</v>
      </c>
      <c r="N789" s="10" t="s">
        <v>3265</v>
      </c>
      <c r="O789" s="7">
        <v>2007</v>
      </c>
      <c r="P789" s="6" t="s">
        <v>98</v>
      </c>
      <c r="Q789" s="21">
        <v>31789</v>
      </c>
      <c r="R789" s="7" t="s">
        <v>50</v>
      </c>
      <c r="S789" s="7" t="s">
        <v>34</v>
      </c>
      <c r="T789" s="7" t="s">
        <v>35</v>
      </c>
      <c r="V789" s="7" t="s">
        <v>37</v>
      </c>
      <c r="W789" s="7" t="s">
        <v>4294</v>
      </c>
      <c r="X789" s="7" t="str">
        <f t="shared" ca="1" si="168"/>
        <v xml:space="preserve">33 thn, 6 bln </v>
      </c>
      <c r="Y789" s="7" t="str">
        <f>DATEDIF(Q789,($Y$2),"y") &amp; " thn"</f>
        <v>32 thn</v>
      </c>
      <c r="Z789" s="13">
        <v>60</v>
      </c>
      <c r="AA789" s="14">
        <f t="shared" si="170"/>
        <v>53724</v>
      </c>
      <c r="AB789" s="6" t="s">
        <v>4295</v>
      </c>
      <c r="AC789" s="46" t="s">
        <v>4296</v>
      </c>
      <c r="AJ789" s="4" t="s">
        <v>4251</v>
      </c>
    </row>
    <row r="790" spans="1:36" ht="12.9" hidden="1" customHeight="1" outlineLevel="1" x14ac:dyDescent="0.3">
      <c r="B790" s="6"/>
      <c r="C790" s="6" t="s">
        <v>4297</v>
      </c>
      <c r="E790" s="7" t="s">
        <v>4298</v>
      </c>
      <c r="F790" s="6" t="s">
        <v>357</v>
      </c>
      <c r="G790" s="7" t="s">
        <v>343</v>
      </c>
      <c r="H790" s="14">
        <v>43739</v>
      </c>
      <c r="I790" s="6" t="s">
        <v>344</v>
      </c>
      <c r="J790" s="6" t="s">
        <v>547</v>
      </c>
      <c r="K790" s="7" t="s">
        <v>336</v>
      </c>
      <c r="L790" s="6" t="s">
        <v>28</v>
      </c>
      <c r="M790" s="7" t="s">
        <v>404</v>
      </c>
      <c r="N790" s="6" t="s">
        <v>4299</v>
      </c>
      <c r="O790" s="7" t="s">
        <v>108</v>
      </c>
      <c r="P790" s="6" t="s">
        <v>98</v>
      </c>
      <c r="Q790" s="6" t="s">
        <v>4300</v>
      </c>
      <c r="R790" s="7" t="s">
        <v>50</v>
      </c>
      <c r="S790" s="7" t="s">
        <v>34</v>
      </c>
      <c r="T790" s="7" t="s">
        <v>311</v>
      </c>
      <c r="V790" s="7" t="s">
        <v>37</v>
      </c>
      <c r="X790" s="7" t="str">
        <f t="shared" ca="1" si="168"/>
        <v xml:space="preserve">37 thn, 7 bln </v>
      </c>
      <c r="Y790" s="7" t="str">
        <f t="shared" si="169"/>
        <v>36 thn</v>
      </c>
      <c r="Z790" s="13">
        <v>60</v>
      </c>
      <c r="AA790" s="14">
        <f t="shared" si="170"/>
        <v>52232</v>
      </c>
      <c r="AB790" s="6" t="s">
        <v>4301</v>
      </c>
      <c r="AC790" s="6" t="s">
        <v>4302</v>
      </c>
      <c r="AJ790" s="4" t="s">
        <v>4251</v>
      </c>
    </row>
    <row r="791" spans="1:36" ht="12.9" customHeight="1" collapsed="1" x14ac:dyDescent="0.25">
      <c r="A791" s="4" t="s">
        <v>4303</v>
      </c>
      <c r="M791" s="7"/>
    </row>
    <row r="792" spans="1:36" ht="12.9" hidden="1" customHeight="1" outlineLevel="1" x14ac:dyDescent="0.3">
      <c r="C792" s="10" t="s">
        <v>2230</v>
      </c>
      <c r="D792" s="10" t="s">
        <v>1545</v>
      </c>
      <c r="E792" s="7" t="s">
        <v>4304</v>
      </c>
      <c r="F792" s="10" t="s">
        <v>23</v>
      </c>
      <c r="G792" s="7" t="s">
        <v>24</v>
      </c>
      <c r="H792" s="11">
        <v>37895</v>
      </c>
      <c r="I792" s="10" t="s">
        <v>25</v>
      </c>
      <c r="J792" s="10" t="s">
        <v>95</v>
      </c>
      <c r="K792" s="7" t="s">
        <v>874</v>
      </c>
      <c r="L792" s="10" t="s">
        <v>28</v>
      </c>
      <c r="M792" s="7" t="s">
        <v>361</v>
      </c>
      <c r="N792" s="10" t="s">
        <v>30</v>
      </c>
      <c r="O792" s="7" t="s">
        <v>108</v>
      </c>
      <c r="P792" s="10" t="s">
        <v>460</v>
      </c>
      <c r="Q792" s="7" t="s">
        <v>4305</v>
      </c>
      <c r="R792" s="7" t="s">
        <v>50</v>
      </c>
      <c r="S792" s="7" t="s">
        <v>34</v>
      </c>
      <c r="T792" s="7" t="s">
        <v>35</v>
      </c>
      <c r="U792" s="7" t="s">
        <v>4306</v>
      </c>
      <c r="V792" s="7" t="s">
        <v>37</v>
      </c>
      <c r="W792" s="7" t="s">
        <v>4307</v>
      </c>
      <c r="X792" s="7" t="str">
        <f t="shared" ref="X792:X796" ca="1" si="171">DATEDIF(Q792,NOW( ),"y") &amp; " thn, " &amp; DATEDIF(Q792,NOW( ),"ym") &amp; " bln "</f>
        <v xml:space="preserve">60 thn, 6 bln </v>
      </c>
      <c r="Y792" s="7" t="str">
        <f t="shared" ref="Y792:Y796" si="172">DATEDIF(Q792,($Y$2),"y") &amp; " thn"</f>
        <v>59 thn</v>
      </c>
      <c r="Z792" s="13">
        <v>60</v>
      </c>
      <c r="AA792" s="14">
        <f t="shared" ref="AA792:AA796" si="173">DATE(YEAR(Q792)+Z792,MONTH(Q792)+1,1)</f>
        <v>43862</v>
      </c>
      <c r="AB792" s="10" t="s">
        <v>4308</v>
      </c>
      <c r="AC792" s="7" t="s">
        <v>4309</v>
      </c>
      <c r="AJ792" s="4" t="s">
        <v>4303</v>
      </c>
    </row>
    <row r="793" spans="1:36" ht="12.9" hidden="1" customHeight="1" outlineLevel="1" x14ac:dyDescent="0.3">
      <c r="C793" s="10" t="s">
        <v>4310</v>
      </c>
      <c r="D793" s="10" t="s">
        <v>21</v>
      </c>
      <c r="E793" s="7" t="s">
        <v>4311</v>
      </c>
      <c r="F793" s="10" t="s">
        <v>23</v>
      </c>
      <c r="G793" s="7" t="s">
        <v>24</v>
      </c>
      <c r="H793" s="11">
        <v>40817</v>
      </c>
      <c r="I793" s="10" t="s">
        <v>25</v>
      </c>
      <c r="J793" s="10" t="s">
        <v>547</v>
      </c>
      <c r="K793" s="8">
        <v>42095</v>
      </c>
      <c r="L793" s="10" t="s">
        <v>28</v>
      </c>
      <c r="M793" s="7" t="s">
        <v>29</v>
      </c>
      <c r="N793" s="10" t="s">
        <v>30</v>
      </c>
      <c r="O793" s="7">
        <v>2010</v>
      </c>
      <c r="P793" s="10" t="s">
        <v>98</v>
      </c>
      <c r="Q793" s="7" t="s">
        <v>4312</v>
      </c>
      <c r="R793" s="7" t="s">
        <v>50</v>
      </c>
      <c r="S793" s="7" t="s">
        <v>34</v>
      </c>
      <c r="T793" s="7" t="s">
        <v>2189</v>
      </c>
      <c r="U793" s="7" t="s">
        <v>4313</v>
      </c>
      <c r="V793" s="7" t="s">
        <v>37</v>
      </c>
      <c r="W793" s="7" t="s">
        <v>4314</v>
      </c>
      <c r="X793" s="7" t="str">
        <f t="shared" ca="1" si="171"/>
        <v xml:space="preserve">54 thn, 7 bln </v>
      </c>
      <c r="Y793" s="7" t="str">
        <f t="shared" si="172"/>
        <v>53 thn</v>
      </c>
      <c r="Z793" s="13">
        <v>60</v>
      </c>
      <c r="AA793" s="14">
        <f t="shared" si="173"/>
        <v>46023</v>
      </c>
      <c r="AB793" s="10" t="s">
        <v>4315</v>
      </c>
      <c r="AJ793" s="4" t="s">
        <v>4303</v>
      </c>
    </row>
    <row r="794" spans="1:36" ht="12.9" hidden="1" customHeight="1" outlineLevel="1" x14ac:dyDescent="0.3">
      <c r="B794" s="6"/>
      <c r="C794" s="6" t="s">
        <v>4316</v>
      </c>
      <c r="D794" s="6" t="s">
        <v>21</v>
      </c>
      <c r="E794" s="7" t="s">
        <v>4317</v>
      </c>
      <c r="F794" s="6" t="s">
        <v>514</v>
      </c>
      <c r="G794" s="19" t="s">
        <v>333</v>
      </c>
      <c r="H794" s="20">
        <v>43556</v>
      </c>
      <c r="I794" s="6" t="s">
        <v>334</v>
      </c>
      <c r="J794" s="6" t="s">
        <v>547</v>
      </c>
      <c r="K794" s="7" t="s">
        <v>336</v>
      </c>
      <c r="L794" s="6" t="s">
        <v>28</v>
      </c>
      <c r="M794" s="7" t="s">
        <v>29</v>
      </c>
      <c r="N794" s="6" t="s">
        <v>1370</v>
      </c>
      <c r="O794" s="7" t="s">
        <v>3311</v>
      </c>
      <c r="P794" s="6" t="s">
        <v>148</v>
      </c>
      <c r="Q794" s="6" t="s">
        <v>4318</v>
      </c>
      <c r="R794" s="7" t="s">
        <v>50</v>
      </c>
      <c r="S794" s="7" t="s">
        <v>34</v>
      </c>
      <c r="T794" s="7" t="s">
        <v>35</v>
      </c>
      <c r="V794" s="7" t="s">
        <v>37</v>
      </c>
      <c r="X794" s="7" t="str">
        <f t="shared" ca="1" si="171"/>
        <v xml:space="preserve">48 thn, 10 bln </v>
      </c>
      <c r="Y794" s="7" t="str">
        <f t="shared" si="172"/>
        <v>48 thn</v>
      </c>
      <c r="Z794" s="13">
        <v>60</v>
      </c>
      <c r="AA794" s="14">
        <f t="shared" si="173"/>
        <v>48122</v>
      </c>
      <c r="AB794" s="6" t="s">
        <v>4319</v>
      </c>
      <c r="AC794" s="6" t="s">
        <v>4320</v>
      </c>
      <c r="AJ794" s="4" t="s">
        <v>4303</v>
      </c>
    </row>
    <row r="795" spans="1:36" ht="12.9" hidden="1" customHeight="1" outlineLevel="1" x14ac:dyDescent="0.3">
      <c r="C795" s="10" t="s">
        <v>4321</v>
      </c>
      <c r="D795" s="10" t="s">
        <v>4292</v>
      </c>
      <c r="E795" s="7" t="s">
        <v>4322</v>
      </c>
      <c r="F795" s="10" t="s">
        <v>3988</v>
      </c>
      <c r="G795" s="7" t="s">
        <v>1709</v>
      </c>
      <c r="H795" s="14">
        <v>42644</v>
      </c>
      <c r="I795" s="10" t="s">
        <v>3989</v>
      </c>
      <c r="J795" s="10" t="s">
        <v>547</v>
      </c>
      <c r="K795" s="8">
        <v>43101</v>
      </c>
      <c r="L795" s="10" t="s">
        <v>28</v>
      </c>
      <c r="M795" s="7" t="s">
        <v>361</v>
      </c>
      <c r="N795" s="10" t="s">
        <v>3851</v>
      </c>
      <c r="O795" s="7" t="s">
        <v>325</v>
      </c>
      <c r="P795" s="10" t="s">
        <v>280</v>
      </c>
      <c r="Q795" s="7" t="s">
        <v>4323</v>
      </c>
      <c r="R795" s="7" t="s">
        <v>33</v>
      </c>
      <c r="V795" s="7" t="s">
        <v>37</v>
      </c>
      <c r="X795" s="7" t="str">
        <f t="shared" ca="1" si="171"/>
        <v xml:space="preserve">33 thn, 1 bln </v>
      </c>
      <c r="Y795" s="7" t="str">
        <f>DATEDIF(Q795,($Y$2),"y") &amp; " thn"</f>
        <v>32 thn</v>
      </c>
      <c r="Z795" s="13">
        <v>60</v>
      </c>
      <c r="AA795" s="14">
        <f>DATE(YEAR(Q795)+Z795,MONTH(Q795)+1,1)</f>
        <v>53874</v>
      </c>
      <c r="AB795" s="10" t="s">
        <v>4324</v>
      </c>
      <c r="AC795" s="7" t="s">
        <v>4325</v>
      </c>
      <c r="AH795" s="8">
        <v>43101</v>
      </c>
      <c r="AJ795" s="4" t="s">
        <v>4303</v>
      </c>
    </row>
    <row r="796" spans="1:36" ht="12.9" hidden="1" customHeight="1" outlineLevel="1" x14ac:dyDescent="0.3">
      <c r="B796" s="6"/>
      <c r="C796" s="6" t="s">
        <v>4326</v>
      </c>
      <c r="D796" s="6" t="s">
        <v>41</v>
      </c>
      <c r="E796" s="7" t="s">
        <v>4327</v>
      </c>
      <c r="F796" s="6" t="s">
        <v>332</v>
      </c>
      <c r="G796" s="7" t="s">
        <v>343</v>
      </c>
      <c r="H796" s="15">
        <v>43739</v>
      </c>
      <c r="I796" s="6" t="s">
        <v>344</v>
      </c>
      <c r="J796" s="6" t="s">
        <v>547</v>
      </c>
      <c r="L796" s="6" t="s">
        <v>28</v>
      </c>
      <c r="M796" s="7" t="s">
        <v>29</v>
      </c>
      <c r="N796" s="6" t="s">
        <v>30</v>
      </c>
      <c r="O796" s="7">
        <v>2014</v>
      </c>
      <c r="P796" s="6" t="s">
        <v>98</v>
      </c>
      <c r="Q796" s="6" t="s">
        <v>4328</v>
      </c>
      <c r="R796" s="7" t="s">
        <v>50</v>
      </c>
      <c r="S796" s="7" t="s">
        <v>34</v>
      </c>
      <c r="T796" s="7" t="s">
        <v>35</v>
      </c>
      <c r="V796" s="7" t="s">
        <v>37</v>
      </c>
      <c r="X796" s="7" t="str">
        <f t="shared" ca="1" si="171"/>
        <v xml:space="preserve">35 thn, 6 bln </v>
      </c>
      <c r="Y796" s="7" t="str">
        <f t="shared" si="172"/>
        <v>34 thn</v>
      </c>
      <c r="Z796" s="13">
        <v>60</v>
      </c>
      <c r="AA796" s="14">
        <f t="shared" si="173"/>
        <v>52994</v>
      </c>
      <c r="AB796" s="6" t="s">
        <v>4329</v>
      </c>
      <c r="AC796" s="6" t="s">
        <v>4330</v>
      </c>
      <c r="AJ796" s="4" t="s">
        <v>4303</v>
      </c>
    </row>
    <row r="797" spans="1:36" ht="12.9" customHeight="1" collapsed="1" x14ac:dyDescent="0.25">
      <c r="A797" s="4" t="s">
        <v>4331</v>
      </c>
      <c r="M797" s="7"/>
    </row>
    <row r="798" spans="1:36" ht="12.9" hidden="1" customHeight="1" outlineLevel="1" x14ac:dyDescent="0.3">
      <c r="C798" s="10" t="s">
        <v>4332</v>
      </c>
      <c r="D798" s="10" t="s">
        <v>3336</v>
      </c>
      <c r="E798" s="7" t="s">
        <v>4333</v>
      </c>
      <c r="F798" s="10" t="s">
        <v>92</v>
      </c>
      <c r="G798" s="7" t="s">
        <v>93</v>
      </c>
      <c r="H798" s="8">
        <v>42644</v>
      </c>
      <c r="I798" s="10" t="s">
        <v>94</v>
      </c>
      <c r="J798" s="10" t="s">
        <v>95</v>
      </c>
      <c r="K798" s="14">
        <v>42104</v>
      </c>
      <c r="L798" s="10" t="s">
        <v>28</v>
      </c>
      <c r="M798" s="7" t="s">
        <v>29</v>
      </c>
      <c r="N798" s="10" t="s">
        <v>30</v>
      </c>
      <c r="O798" s="7">
        <v>2010</v>
      </c>
      <c r="P798" s="10" t="s">
        <v>4334</v>
      </c>
      <c r="Q798" s="7" t="s">
        <v>592</v>
      </c>
      <c r="R798" s="7" t="s">
        <v>50</v>
      </c>
      <c r="S798" s="7" t="s">
        <v>34</v>
      </c>
      <c r="T798" s="7" t="s">
        <v>35</v>
      </c>
      <c r="U798" s="7" t="s">
        <v>4335</v>
      </c>
      <c r="V798" s="7" t="s">
        <v>37</v>
      </c>
      <c r="W798" s="7" t="s">
        <v>4336</v>
      </c>
      <c r="X798" s="7" t="str">
        <f ca="1">DATEDIF(Q798,NOW( ),"y") &amp; " thn, " &amp; DATEDIF(Q798,NOW( ),"ym") &amp; " bln "</f>
        <v xml:space="preserve">58 thn, 7 bln </v>
      </c>
      <c r="Y798" s="7" t="str">
        <f>DATEDIF(Q798,($Y$2),"y") &amp; " thn"</f>
        <v>57 thn</v>
      </c>
      <c r="Z798" s="13">
        <v>60</v>
      </c>
      <c r="AA798" s="14">
        <f>DATE(YEAR(Q798)+Z798,MONTH(Q798)+1,1)</f>
        <v>44562</v>
      </c>
      <c r="AB798" s="10" t="s">
        <v>4337</v>
      </c>
      <c r="AJ798" s="4" t="s">
        <v>4331</v>
      </c>
    </row>
    <row r="799" spans="1:36" ht="12.9" hidden="1" customHeight="1" outlineLevel="1" x14ac:dyDescent="0.3">
      <c r="C799" s="10" t="s">
        <v>4338</v>
      </c>
      <c r="D799" s="10" t="s">
        <v>1545</v>
      </c>
      <c r="E799" s="7" t="s">
        <v>4339</v>
      </c>
      <c r="F799" s="10" t="s">
        <v>23</v>
      </c>
      <c r="G799" s="7" t="s">
        <v>24</v>
      </c>
      <c r="H799" s="15">
        <v>38443</v>
      </c>
      <c r="I799" s="10" t="s">
        <v>25</v>
      </c>
      <c r="J799" s="10" t="s">
        <v>547</v>
      </c>
      <c r="L799" s="10" t="s">
        <v>28</v>
      </c>
      <c r="M799" s="7" t="s">
        <v>361</v>
      </c>
      <c r="N799" s="10" t="s">
        <v>3265</v>
      </c>
      <c r="O799" s="7" t="s">
        <v>108</v>
      </c>
      <c r="P799" s="10" t="s">
        <v>1611</v>
      </c>
      <c r="Q799" s="7" t="s">
        <v>3134</v>
      </c>
      <c r="R799" s="7" t="s">
        <v>50</v>
      </c>
      <c r="S799" s="7" t="s">
        <v>34</v>
      </c>
      <c r="T799" s="7" t="s">
        <v>35</v>
      </c>
      <c r="U799" s="7" t="s">
        <v>4340</v>
      </c>
      <c r="V799" s="7" t="s">
        <v>37</v>
      </c>
      <c r="W799" s="7" t="s">
        <v>4341</v>
      </c>
      <c r="X799" s="7" t="str">
        <f ca="1">DATEDIF(Q799,NOW( ),"y") &amp; " thn, " &amp; DATEDIF(Q799,NOW( ),"ym") &amp; " bln "</f>
        <v xml:space="preserve">58 thn, 0 bln </v>
      </c>
      <c r="Y799" s="7" t="str">
        <f>DATEDIF(Q799,($Y$2),"y") &amp; " thn"</f>
        <v>57 thn</v>
      </c>
      <c r="Z799" s="13">
        <v>60</v>
      </c>
      <c r="AA799" s="14">
        <f>DATE(YEAR(Q799)+Z799,MONTH(Q799)+1,1)</f>
        <v>44774</v>
      </c>
      <c r="AB799" s="10" t="s">
        <v>4342</v>
      </c>
      <c r="AC799" s="7" t="s">
        <v>4343</v>
      </c>
      <c r="AJ799" s="4" t="s">
        <v>4331</v>
      </c>
    </row>
    <row r="800" spans="1:36" ht="12.9" hidden="1" customHeight="1" outlineLevel="1" x14ac:dyDescent="0.3">
      <c r="C800" s="10" t="s">
        <v>4344</v>
      </c>
      <c r="D800" s="10" t="s">
        <v>4292</v>
      </c>
      <c r="E800" s="7" t="s">
        <v>4345</v>
      </c>
      <c r="F800" s="10" t="s">
        <v>23</v>
      </c>
      <c r="G800" s="7" t="s">
        <v>24</v>
      </c>
      <c r="H800" s="15">
        <v>39904</v>
      </c>
      <c r="I800" s="10" t="s">
        <v>25</v>
      </c>
      <c r="J800" s="10" t="s">
        <v>547</v>
      </c>
      <c r="K800" s="7" t="s">
        <v>999</v>
      </c>
      <c r="L800" s="10" t="s">
        <v>28</v>
      </c>
      <c r="M800" s="7" t="s">
        <v>361</v>
      </c>
      <c r="N800" s="10" t="s">
        <v>4346</v>
      </c>
      <c r="O800" s="7" t="s">
        <v>368</v>
      </c>
      <c r="P800" s="10" t="s">
        <v>2564</v>
      </c>
      <c r="Q800" s="7" t="s">
        <v>194</v>
      </c>
      <c r="R800" s="7" t="s">
        <v>50</v>
      </c>
      <c r="S800" s="7" t="s">
        <v>34</v>
      </c>
      <c r="T800" s="7" t="s">
        <v>35</v>
      </c>
      <c r="U800" s="7" t="s">
        <v>4347</v>
      </c>
      <c r="V800" s="7" t="s">
        <v>37</v>
      </c>
      <c r="W800" s="7" t="s">
        <v>4348</v>
      </c>
      <c r="X800" s="7" t="str">
        <f ca="1">DATEDIF(Q800,NOW( ),"y") &amp; " thn, " &amp; DATEDIF(Q800,NOW( ),"ym") &amp; " bln "</f>
        <v xml:space="preserve">55 thn, 7 bln </v>
      </c>
      <c r="Y800" s="7" t="str">
        <f>DATEDIF(Q800,($Y$2),"y") &amp; " thn"</f>
        <v>54 thn</v>
      </c>
      <c r="Z800" s="13">
        <v>60</v>
      </c>
      <c r="AA800" s="14">
        <f>DATE(YEAR(Q800)+Z800,MONTH(Q800)+1,1)</f>
        <v>45658</v>
      </c>
      <c r="AB800" s="10" t="s">
        <v>4349</v>
      </c>
      <c r="AJ800" s="4" t="s">
        <v>4331</v>
      </c>
    </row>
    <row r="801" spans="1:36" ht="12.9" hidden="1" customHeight="1" outlineLevel="1" x14ac:dyDescent="0.3">
      <c r="C801" s="10" t="s">
        <v>4350</v>
      </c>
      <c r="D801" s="10" t="s">
        <v>3858</v>
      </c>
      <c r="E801" s="7" t="s">
        <v>4351</v>
      </c>
      <c r="F801" s="10" t="s">
        <v>92</v>
      </c>
      <c r="G801" s="7" t="s">
        <v>93</v>
      </c>
      <c r="H801" s="8">
        <v>42644</v>
      </c>
      <c r="I801" s="10" t="s">
        <v>94</v>
      </c>
      <c r="J801" s="10" t="s">
        <v>269</v>
      </c>
      <c r="K801" s="7" t="s">
        <v>129</v>
      </c>
      <c r="L801" s="10" t="s">
        <v>28</v>
      </c>
      <c r="M801" s="7" t="s">
        <v>29</v>
      </c>
      <c r="N801" s="10" t="s">
        <v>83</v>
      </c>
      <c r="O801" s="7">
        <v>2014</v>
      </c>
      <c r="P801" s="10" t="s">
        <v>98</v>
      </c>
      <c r="Q801" s="7" t="s">
        <v>4352</v>
      </c>
      <c r="R801" s="7" t="s">
        <v>50</v>
      </c>
      <c r="S801" s="7" t="s">
        <v>34</v>
      </c>
      <c r="T801" s="7" t="s">
        <v>35</v>
      </c>
      <c r="U801" s="7" t="s">
        <v>4353</v>
      </c>
      <c r="V801" s="7" t="s">
        <v>37</v>
      </c>
      <c r="W801" s="7" t="s">
        <v>4354</v>
      </c>
      <c r="X801" s="7" t="str">
        <f ca="1">DATEDIF(Q801,NOW( ),"y") &amp; " thn, " &amp; DATEDIF(Q801,NOW( ),"ym") &amp; " bln "</f>
        <v xml:space="preserve">54 thn, 6 bln </v>
      </c>
      <c r="Y801" s="7" t="str">
        <f>DATEDIF(Q801,($Y$2),"y") &amp; " thn"</f>
        <v>53 thn</v>
      </c>
      <c r="Z801" s="13">
        <v>60</v>
      </c>
      <c r="AA801" s="14">
        <f>DATE(YEAR(Q801)+Z801,MONTH(Q801)+1,1)</f>
        <v>46054</v>
      </c>
      <c r="AB801" s="10" t="s">
        <v>4355</v>
      </c>
      <c r="AC801" s="7" t="s">
        <v>4356</v>
      </c>
      <c r="AJ801" s="4" t="s">
        <v>4331</v>
      </c>
    </row>
    <row r="802" spans="1:36" ht="12.9" hidden="1" customHeight="1" outlineLevel="1" x14ac:dyDescent="0.3">
      <c r="C802" s="10"/>
      <c r="D802" s="10"/>
      <c r="F802" s="10"/>
      <c r="H802" s="14"/>
      <c r="I802" s="10"/>
      <c r="J802" s="10"/>
      <c r="L802" s="10"/>
      <c r="M802" s="7"/>
      <c r="N802" s="10"/>
      <c r="P802" s="10"/>
      <c r="Z802" s="13"/>
      <c r="AA802" s="14"/>
      <c r="AJ802" s="4" t="s">
        <v>4331</v>
      </c>
    </row>
    <row r="803" spans="1:36" ht="12.9" hidden="1" customHeight="1" outlineLevel="1" x14ac:dyDescent="0.3">
      <c r="C803" s="10"/>
      <c r="D803" s="10"/>
      <c r="F803" s="10"/>
      <c r="H803" s="14"/>
      <c r="I803" s="10"/>
      <c r="J803" s="10"/>
      <c r="L803" s="10"/>
      <c r="M803" s="7"/>
      <c r="N803" s="10"/>
      <c r="P803" s="10"/>
      <c r="Z803" s="13"/>
      <c r="AA803" s="14"/>
      <c r="AJ803" s="4" t="s">
        <v>4331</v>
      </c>
    </row>
    <row r="804" spans="1:36" ht="12.9" customHeight="1" collapsed="1" x14ac:dyDescent="0.25">
      <c r="A804" s="4" t="s">
        <v>4357</v>
      </c>
      <c r="M804" s="7"/>
    </row>
    <row r="805" spans="1:36" ht="12.9" hidden="1" customHeight="1" outlineLevel="1" x14ac:dyDescent="0.3">
      <c r="C805" s="10" t="s">
        <v>4358</v>
      </c>
      <c r="D805" s="10" t="s">
        <v>41</v>
      </c>
      <c r="E805" s="7" t="s">
        <v>4359</v>
      </c>
      <c r="F805" s="10" t="s">
        <v>23</v>
      </c>
      <c r="G805" s="7" t="s">
        <v>24</v>
      </c>
      <c r="H805" s="15">
        <v>39173</v>
      </c>
      <c r="I805" s="10" t="s">
        <v>25</v>
      </c>
      <c r="J805" s="10" t="s">
        <v>95</v>
      </c>
      <c r="K805" s="8">
        <v>42104</v>
      </c>
      <c r="L805" s="10" t="s">
        <v>28</v>
      </c>
      <c r="M805" s="7" t="s">
        <v>29</v>
      </c>
      <c r="N805" s="10" t="s">
        <v>2402</v>
      </c>
      <c r="O805" s="7" t="s">
        <v>119</v>
      </c>
      <c r="P805" s="10" t="s">
        <v>637</v>
      </c>
      <c r="Q805" s="7" t="s">
        <v>4360</v>
      </c>
      <c r="R805" s="7" t="s">
        <v>33</v>
      </c>
      <c r="S805" s="7" t="s">
        <v>34</v>
      </c>
      <c r="T805" s="7" t="s">
        <v>35</v>
      </c>
      <c r="U805" s="7" t="s">
        <v>4361</v>
      </c>
      <c r="V805" s="7" t="s">
        <v>37</v>
      </c>
      <c r="W805" s="7" t="s">
        <v>4362</v>
      </c>
      <c r="X805" s="7" t="str">
        <f t="shared" ref="X805:X813" ca="1" si="174">DATEDIF(Q805,NOW( ),"y") &amp; " thn, " &amp; DATEDIF(Q805,NOW( ),"ym") &amp; " bln "</f>
        <v xml:space="preserve">57 thn, 6 bln </v>
      </c>
      <c r="Y805" s="7" t="str">
        <f t="shared" ref="Y805:Y813" si="175">DATEDIF(Q805,($Y$2),"y") &amp; " thn"</f>
        <v>56 thn</v>
      </c>
      <c r="Z805" s="13">
        <v>60</v>
      </c>
      <c r="AA805" s="14">
        <f>DATE(YEAR(Q805)+Z805,MONTH(Q805)+1,1)</f>
        <v>44958</v>
      </c>
      <c r="AB805" s="10" t="s">
        <v>4363</v>
      </c>
      <c r="AJ805" s="4" t="s">
        <v>4357</v>
      </c>
    </row>
    <row r="806" spans="1:36" ht="12.9" hidden="1" customHeight="1" outlineLevel="1" x14ac:dyDescent="0.3">
      <c r="C806" s="10" t="s">
        <v>4364</v>
      </c>
      <c r="D806" s="10" t="s">
        <v>1545</v>
      </c>
      <c r="E806" s="7" t="s">
        <v>4365</v>
      </c>
      <c r="F806" s="10" t="s">
        <v>23</v>
      </c>
      <c r="G806" s="7" t="s">
        <v>24</v>
      </c>
      <c r="H806" s="15">
        <v>38991</v>
      </c>
      <c r="I806" s="10" t="s">
        <v>25</v>
      </c>
      <c r="J806" s="10" t="s">
        <v>547</v>
      </c>
      <c r="K806" s="7" t="s">
        <v>56</v>
      </c>
      <c r="L806" s="10" t="s">
        <v>28</v>
      </c>
      <c r="M806" s="7" t="s">
        <v>361</v>
      </c>
      <c r="N806" s="10" t="s">
        <v>30</v>
      </c>
      <c r="O806" s="7" t="s">
        <v>368</v>
      </c>
      <c r="P806" s="10" t="s">
        <v>148</v>
      </c>
      <c r="Q806" s="7" t="s">
        <v>4366</v>
      </c>
      <c r="R806" s="7" t="s">
        <v>50</v>
      </c>
      <c r="S806" s="7" t="s">
        <v>34</v>
      </c>
      <c r="T806" s="7" t="s">
        <v>35</v>
      </c>
      <c r="U806" s="7" t="s">
        <v>4367</v>
      </c>
      <c r="V806" s="7" t="s">
        <v>37</v>
      </c>
      <c r="W806" s="7" t="s">
        <v>4368</v>
      </c>
      <c r="X806" s="7" t="str">
        <f t="shared" ca="1" si="174"/>
        <v xml:space="preserve">56 thn, 4 bln </v>
      </c>
      <c r="Y806" s="7" t="str">
        <f t="shared" si="175"/>
        <v>55 thn</v>
      </c>
      <c r="Z806" s="13">
        <v>60</v>
      </c>
      <c r="AA806" s="14">
        <f t="shared" ref="AA806:AA811" si="176">DATE(YEAR(Q806)+Z806,MONTH(Q806)+1,1)</f>
        <v>45383</v>
      </c>
      <c r="AB806" s="10" t="s">
        <v>4369</v>
      </c>
      <c r="AJ806" s="4" t="s">
        <v>4357</v>
      </c>
    </row>
    <row r="807" spans="1:36" ht="12.9" hidden="1" customHeight="1" outlineLevel="1" x14ac:dyDescent="0.3">
      <c r="C807" s="10" t="s">
        <v>4370</v>
      </c>
      <c r="D807" s="10" t="s">
        <v>4371</v>
      </c>
      <c r="E807" s="7" t="s">
        <v>4372</v>
      </c>
      <c r="F807" s="10" t="s">
        <v>23</v>
      </c>
      <c r="G807" s="7" t="s">
        <v>24</v>
      </c>
      <c r="H807" s="15">
        <v>39722</v>
      </c>
      <c r="I807" s="10" t="s">
        <v>25</v>
      </c>
      <c r="J807" s="10" t="s">
        <v>547</v>
      </c>
      <c r="K807" s="7" t="s">
        <v>147</v>
      </c>
      <c r="L807" s="10" t="s">
        <v>28</v>
      </c>
      <c r="M807" s="7" t="s">
        <v>361</v>
      </c>
      <c r="N807" s="10" t="s">
        <v>30</v>
      </c>
      <c r="O807" s="7" t="s">
        <v>368</v>
      </c>
      <c r="P807" s="10" t="s">
        <v>2693</v>
      </c>
      <c r="Q807" s="7" t="s">
        <v>4373</v>
      </c>
      <c r="R807" s="7" t="s">
        <v>33</v>
      </c>
      <c r="S807" s="7" t="s">
        <v>34</v>
      </c>
      <c r="T807" s="7" t="s">
        <v>35</v>
      </c>
      <c r="U807" s="7" t="s">
        <v>4374</v>
      </c>
      <c r="V807" s="7" t="s">
        <v>37</v>
      </c>
      <c r="W807" s="7" t="s">
        <v>4375</v>
      </c>
      <c r="X807" s="7" t="str">
        <f t="shared" ca="1" si="174"/>
        <v xml:space="preserve">58 thn, 2 bln </v>
      </c>
      <c r="Y807" s="7" t="str">
        <f t="shared" si="175"/>
        <v>57 thn</v>
      </c>
      <c r="Z807" s="13">
        <v>60</v>
      </c>
      <c r="AA807" s="14">
        <f t="shared" si="176"/>
        <v>44713</v>
      </c>
      <c r="AB807" s="10" t="s">
        <v>4376</v>
      </c>
      <c r="AJ807" s="4" t="s">
        <v>4357</v>
      </c>
    </row>
    <row r="808" spans="1:36" ht="12.9" hidden="1" customHeight="1" outlineLevel="1" x14ac:dyDescent="0.3">
      <c r="C808" s="10" t="s">
        <v>4377</v>
      </c>
      <c r="E808" s="7" t="s">
        <v>4378</v>
      </c>
      <c r="F808" s="10" t="s">
        <v>78</v>
      </c>
      <c r="G808" s="7" t="s">
        <v>79</v>
      </c>
      <c r="H808" s="11">
        <v>40817</v>
      </c>
      <c r="I808" s="10" t="s">
        <v>80</v>
      </c>
      <c r="J808" s="10" t="s">
        <v>547</v>
      </c>
      <c r="K808" s="7" t="s">
        <v>147</v>
      </c>
      <c r="L808" s="10" t="s">
        <v>28</v>
      </c>
      <c r="M808" s="7" t="s">
        <v>4020</v>
      </c>
      <c r="N808" s="10" t="s">
        <v>4379</v>
      </c>
      <c r="O808" s="7" t="s">
        <v>1444</v>
      </c>
      <c r="P808" s="10" t="s">
        <v>1410</v>
      </c>
      <c r="Q808" s="7" t="s">
        <v>4380</v>
      </c>
      <c r="R808" s="7" t="s">
        <v>33</v>
      </c>
      <c r="S808" s="7" t="s">
        <v>34</v>
      </c>
      <c r="T808" s="7" t="s">
        <v>35</v>
      </c>
      <c r="U808" s="7" t="s">
        <v>4381</v>
      </c>
      <c r="V808" s="7" t="s">
        <v>37</v>
      </c>
      <c r="W808" s="7" t="s">
        <v>4382</v>
      </c>
      <c r="X808" s="7" t="str">
        <f t="shared" ca="1" si="174"/>
        <v xml:space="preserve">50 thn, 11 bln </v>
      </c>
      <c r="Y808" s="7" t="str">
        <f t="shared" si="175"/>
        <v>50 thn</v>
      </c>
      <c r="Z808" s="13">
        <v>60</v>
      </c>
      <c r="AA808" s="14">
        <f t="shared" si="176"/>
        <v>47362</v>
      </c>
      <c r="AB808" s="10" t="s">
        <v>4383</v>
      </c>
      <c r="AJ808" s="4" t="s">
        <v>4357</v>
      </c>
    </row>
    <row r="809" spans="1:36" ht="12.9" hidden="1" customHeight="1" outlineLevel="1" x14ac:dyDescent="0.3">
      <c r="C809" s="10" t="s">
        <v>1854</v>
      </c>
      <c r="D809" s="10" t="s">
        <v>21</v>
      </c>
      <c r="E809" s="7" t="s">
        <v>4384</v>
      </c>
      <c r="F809" s="10" t="s">
        <v>78</v>
      </c>
      <c r="G809" s="7" t="s">
        <v>79</v>
      </c>
      <c r="H809" s="14">
        <v>42278</v>
      </c>
      <c r="I809" s="10" t="s">
        <v>80</v>
      </c>
      <c r="J809" s="10" t="s">
        <v>547</v>
      </c>
      <c r="K809" s="7" t="s">
        <v>82</v>
      </c>
      <c r="L809" s="10" t="s">
        <v>28</v>
      </c>
      <c r="M809" s="7" t="s">
        <v>29</v>
      </c>
      <c r="N809" s="10" t="s">
        <v>30</v>
      </c>
      <c r="O809" s="7">
        <v>2011</v>
      </c>
      <c r="P809" s="10" t="s">
        <v>4385</v>
      </c>
      <c r="Q809" s="7" t="s">
        <v>4386</v>
      </c>
      <c r="R809" s="7" t="s">
        <v>50</v>
      </c>
      <c r="S809" s="7" t="s">
        <v>34</v>
      </c>
      <c r="T809" s="7" t="s">
        <v>35</v>
      </c>
      <c r="U809" s="7" t="s">
        <v>4387</v>
      </c>
      <c r="V809" s="7" t="s">
        <v>37</v>
      </c>
      <c r="W809" s="7" t="s">
        <v>4388</v>
      </c>
      <c r="X809" s="7" t="str">
        <f t="shared" ca="1" si="174"/>
        <v xml:space="preserve">51 thn, 1 bln </v>
      </c>
      <c r="Y809" s="7" t="str">
        <f t="shared" si="175"/>
        <v>50 thn</v>
      </c>
      <c r="Z809" s="13">
        <v>60</v>
      </c>
      <c r="AA809" s="14">
        <f t="shared" si="176"/>
        <v>47270</v>
      </c>
      <c r="AB809" s="10" t="s">
        <v>4389</v>
      </c>
      <c r="AJ809" s="4" t="s">
        <v>4357</v>
      </c>
    </row>
    <row r="810" spans="1:36" ht="12.9" hidden="1" customHeight="1" outlineLevel="1" x14ac:dyDescent="0.3">
      <c r="C810" s="10" t="s">
        <v>4390</v>
      </c>
      <c r="D810" s="10" t="s">
        <v>41</v>
      </c>
      <c r="E810" s="7" t="s">
        <v>4391</v>
      </c>
      <c r="F810" s="10" t="s">
        <v>292</v>
      </c>
      <c r="G810" s="19" t="s">
        <v>79</v>
      </c>
      <c r="H810" s="20">
        <v>43556</v>
      </c>
      <c r="I810" s="10" t="s">
        <v>80</v>
      </c>
      <c r="J810" s="10" t="s">
        <v>547</v>
      </c>
      <c r="K810" s="7" t="s">
        <v>376</v>
      </c>
      <c r="L810" s="10" t="s">
        <v>28</v>
      </c>
      <c r="M810" s="7" t="s">
        <v>29</v>
      </c>
      <c r="N810" s="10" t="s">
        <v>4392</v>
      </c>
      <c r="O810" s="7">
        <v>2008</v>
      </c>
      <c r="P810" s="10" t="s">
        <v>2069</v>
      </c>
      <c r="Q810" s="7" t="s">
        <v>4393</v>
      </c>
      <c r="R810" s="7" t="s">
        <v>33</v>
      </c>
      <c r="S810" s="7" t="s">
        <v>34</v>
      </c>
      <c r="T810" s="7" t="s">
        <v>35</v>
      </c>
      <c r="U810" s="7" t="s">
        <v>4394</v>
      </c>
      <c r="V810" s="7" t="s">
        <v>37</v>
      </c>
      <c r="W810" s="7" t="s">
        <v>4395</v>
      </c>
      <c r="X810" s="7" t="str">
        <f t="shared" ca="1" si="174"/>
        <v xml:space="preserve">39 thn, 11 bln </v>
      </c>
      <c r="Y810" s="7" t="str">
        <f t="shared" si="175"/>
        <v>39 thn</v>
      </c>
      <c r="Z810" s="13">
        <v>60</v>
      </c>
      <c r="AA810" s="14">
        <f t="shared" si="176"/>
        <v>51380</v>
      </c>
      <c r="AB810" s="10" t="s">
        <v>4396</v>
      </c>
      <c r="AJ810" s="4" t="s">
        <v>4357</v>
      </c>
    </row>
    <row r="811" spans="1:36" hidden="1" outlineLevel="1" x14ac:dyDescent="0.3">
      <c r="C811" s="10" t="s">
        <v>4397</v>
      </c>
      <c r="E811" s="7" t="s">
        <v>4398</v>
      </c>
      <c r="F811" s="10" t="s">
        <v>357</v>
      </c>
      <c r="G811" s="7" t="s">
        <v>358</v>
      </c>
      <c r="H811" s="7" t="s">
        <v>4399</v>
      </c>
      <c r="I811" s="10" t="s">
        <v>359</v>
      </c>
      <c r="J811" s="10" t="s">
        <v>106</v>
      </c>
      <c r="K811" s="7" t="s">
        <v>4399</v>
      </c>
      <c r="L811" s="10" t="s">
        <v>28</v>
      </c>
      <c r="M811" s="7" t="s">
        <v>29</v>
      </c>
      <c r="N811" s="10" t="s">
        <v>4400</v>
      </c>
      <c r="O811" s="7" t="s">
        <v>2777</v>
      </c>
      <c r="P811" s="10" t="s">
        <v>98</v>
      </c>
      <c r="Q811" s="7" t="s">
        <v>4401</v>
      </c>
      <c r="R811" s="7" t="s">
        <v>33</v>
      </c>
      <c r="S811" s="7" t="s">
        <v>34</v>
      </c>
      <c r="T811" s="7" t="s">
        <v>35</v>
      </c>
      <c r="U811" s="7" t="s">
        <v>4402</v>
      </c>
      <c r="V811" s="7" t="s">
        <v>37</v>
      </c>
      <c r="X811" s="7" t="str">
        <f t="shared" ca="1" si="174"/>
        <v xml:space="preserve">56 thn, 5 bln </v>
      </c>
      <c r="Y811" s="7" t="str">
        <f t="shared" si="175"/>
        <v>55 thn</v>
      </c>
      <c r="Z811" s="13">
        <v>60</v>
      </c>
      <c r="AA811" s="14">
        <f t="shared" si="176"/>
        <v>45352</v>
      </c>
      <c r="AB811" s="10" t="s">
        <v>4403</v>
      </c>
      <c r="AJ811" s="4" t="s">
        <v>4357</v>
      </c>
    </row>
    <row r="812" spans="1:36" ht="12.9" hidden="1" customHeight="1" outlineLevel="1" x14ac:dyDescent="0.3">
      <c r="C812" s="10" t="s">
        <v>4404</v>
      </c>
      <c r="D812" s="10" t="s">
        <v>41</v>
      </c>
      <c r="E812" s="7" t="s">
        <v>4405</v>
      </c>
      <c r="F812" s="10" t="s">
        <v>514</v>
      </c>
      <c r="G812" s="7" t="s">
        <v>333</v>
      </c>
      <c r="H812" s="8">
        <v>42644</v>
      </c>
      <c r="I812" s="10" t="s">
        <v>334</v>
      </c>
      <c r="J812" s="10" t="s">
        <v>547</v>
      </c>
      <c r="K812" s="7" t="s">
        <v>515</v>
      </c>
      <c r="L812" s="10" t="s">
        <v>28</v>
      </c>
      <c r="M812" s="7" t="s">
        <v>29</v>
      </c>
      <c r="N812" s="10" t="s">
        <v>3486</v>
      </c>
      <c r="O812" s="7">
        <v>2013</v>
      </c>
      <c r="P812" s="10" t="s">
        <v>203</v>
      </c>
      <c r="Q812" s="7" t="s">
        <v>4406</v>
      </c>
      <c r="R812" s="7" t="s">
        <v>50</v>
      </c>
      <c r="U812" s="7" t="s">
        <v>4407</v>
      </c>
      <c r="V812" s="7" t="s">
        <v>37</v>
      </c>
      <c r="X812" s="7" t="str">
        <f t="shared" ca="1" si="174"/>
        <v xml:space="preserve">51 thn, 3 bln </v>
      </c>
      <c r="Y812" s="7" t="str">
        <f t="shared" si="175"/>
        <v>50 thn</v>
      </c>
      <c r="Z812" s="13">
        <v>60</v>
      </c>
      <c r="AA812" s="14">
        <f>DATE(YEAR(Q812)+Z812,MONTH(Q812)+1,1)</f>
        <v>47239</v>
      </c>
      <c r="AJ812" s="4" t="s">
        <v>4357</v>
      </c>
    </row>
    <row r="813" spans="1:36" ht="12.9" hidden="1" customHeight="1" outlineLevel="1" x14ac:dyDescent="0.3">
      <c r="B813" s="6"/>
      <c r="C813" s="6" t="s">
        <v>4408</v>
      </c>
      <c r="D813" s="6" t="s">
        <v>355</v>
      </c>
      <c r="E813" s="7" t="s">
        <v>4409</v>
      </c>
      <c r="F813" s="6" t="s">
        <v>3290</v>
      </c>
      <c r="G813" s="7" t="s">
        <v>4171</v>
      </c>
      <c r="H813" s="15">
        <v>41852</v>
      </c>
      <c r="I813" s="6" t="s">
        <v>3291</v>
      </c>
      <c r="J813" s="6" t="s">
        <v>547</v>
      </c>
      <c r="K813" s="7" t="s">
        <v>336</v>
      </c>
      <c r="L813" s="6" t="s">
        <v>28</v>
      </c>
      <c r="M813" s="7" t="s">
        <v>361</v>
      </c>
      <c r="N813" s="6" t="s">
        <v>362</v>
      </c>
      <c r="O813" s="7" t="s">
        <v>325</v>
      </c>
      <c r="P813" s="6" t="s">
        <v>98</v>
      </c>
      <c r="Q813" s="6" t="s">
        <v>4410</v>
      </c>
      <c r="R813" s="7" t="s">
        <v>33</v>
      </c>
      <c r="S813" s="7" t="s">
        <v>34</v>
      </c>
      <c r="T813" s="7" t="s">
        <v>35</v>
      </c>
      <c r="V813" s="7" t="s">
        <v>37</v>
      </c>
      <c r="X813" s="7" t="str">
        <f t="shared" ca="1" si="174"/>
        <v xml:space="preserve">39 thn, 3 bln </v>
      </c>
      <c r="Y813" s="7" t="str">
        <f t="shared" si="175"/>
        <v>38 thn</v>
      </c>
      <c r="Z813" s="13">
        <v>60</v>
      </c>
      <c r="AA813" s="14">
        <f>DATE(YEAR(Q813)+Z813,MONTH(Q813)+1,1)</f>
        <v>51622</v>
      </c>
      <c r="AB813" s="6" t="s">
        <v>4411</v>
      </c>
      <c r="AC813" s="6" t="s">
        <v>4412</v>
      </c>
      <c r="AJ813" s="4" t="s">
        <v>4357</v>
      </c>
    </row>
    <row r="814" spans="1:36" ht="12.9" customHeight="1" collapsed="1" x14ac:dyDescent="0.25">
      <c r="A814" s="4" t="s">
        <v>4413</v>
      </c>
      <c r="M814" s="7"/>
    </row>
    <row r="815" spans="1:36" ht="12.9" hidden="1" customHeight="1" outlineLevel="1" x14ac:dyDescent="0.3">
      <c r="C815" s="10" t="s">
        <v>4414</v>
      </c>
      <c r="E815" s="7" t="s">
        <v>4415</v>
      </c>
      <c r="F815" s="10" t="s">
        <v>23</v>
      </c>
      <c r="G815" s="7" t="s">
        <v>24</v>
      </c>
      <c r="H815" s="15">
        <v>38261</v>
      </c>
      <c r="I815" s="10" t="s">
        <v>25</v>
      </c>
      <c r="J815" s="10" t="s">
        <v>95</v>
      </c>
      <c r="K815" s="8">
        <v>42104</v>
      </c>
      <c r="L815" s="10" t="s">
        <v>28</v>
      </c>
      <c r="M815" s="7" t="s">
        <v>361</v>
      </c>
      <c r="O815" s="7" t="s">
        <v>84</v>
      </c>
      <c r="P815" s="10" t="s">
        <v>98</v>
      </c>
      <c r="Q815" s="7" t="s">
        <v>4416</v>
      </c>
      <c r="R815" s="7" t="s">
        <v>33</v>
      </c>
      <c r="S815" s="7" t="s">
        <v>34</v>
      </c>
      <c r="T815" s="7" t="s">
        <v>35</v>
      </c>
      <c r="U815" s="7" t="s">
        <v>4417</v>
      </c>
      <c r="V815" s="7" t="s">
        <v>37</v>
      </c>
      <c r="W815" s="7" t="s">
        <v>4418</v>
      </c>
      <c r="X815" s="7" t="str">
        <f ca="1">DATEDIF(Q815,NOW( ),"y") &amp; " thn, " &amp; DATEDIF(Q815,NOW( ),"ym") &amp; " bln "</f>
        <v xml:space="preserve">58 thn, 4 bln </v>
      </c>
      <c r="Y815" s="7" t="str">
        <f>DATEDIF(Q815,($Y$2),"y") &amp; " thn"</f>
        <v>57 thn</v>
      </c>
      <c r="Z815" s="13">
        <v>60</v>
      </c>
      <c r="AA815" s="14">
        <f>DATE(YEAR(Q815)+Z815,MONTH(Q815)+1,1)</f>
        <v>44652</v>
      </c>
      <c r="AJ815" s="4" t="s">
        <v>4413</v>
      </c>
    </row>
    <row r="816" spans="1:36" ht="12.9" hidden="1" customHeight="1" outlineLevel="1" x14ac:dyDescent="0.3">
      <c r="C816" s="10" t="s">
        <v>4419</v>
      </c>
      <c r="E816" s="7" t="s">
        <v>4420</v>
      </c>
      <c r="F816" s="10" t="s">
        <v>23</v>
      </c>
      <c r="G816" s="7" t="s">
        <v>24</v>
      </c>
      <c r="H816" s="15">
        <v>38626</v>
      </c>
      <c r="I816" s="10" t="s">
        <v>25</v>
      </c>
      <c r="J816" s="10" t="s">
        <v>547</v>
      </c>
      <c r="K816" s="8">
        <v>42370</v>
      </c>
      <c r="L816" s="10" t="s">
        <v>28</v>
      </c>
      <c r="M816" s="7" t="s">
        <v>4020</v>
      </c>
      <c r="N816" s="10" t="s">
        <v>4379</v>
      </c>
      <c r="O816" s="7" t="s">
        <v>1850</v>
      </c>
      <c r="P816" s="10" t="s">
        <v>98</v>
      </c>
      <c r="Q816" s="7" t="s">
        <v>4421</v>
      </c>
      <c r="R816" s="7" t="s">
        <v>33</v>
      </c>
      <c r="S816" s="7" t="s">
        <v>34</v>
      </c>
      <c r="T816" s="7" t="s">
        <v>35</v>
      </c>
      <c r="U816" s="7" t="s">
        <v>4422</v>
      </c>
      <c r="V816" s="7" t="s">
        <v>37</v>
      </c>
      <c r="W816" s="7" t="s">
        <v>4423</v>
      </c>
      <c r="X816" s="7" t="str">
        <f ca="1">DATEDIF(Q816,NOW( ),"y") &amp; " thn, " &amp; DATEDIF(Q816,NOW( ),"ym") &amp; " bln "</f>
        <v xml:space="preserve">58 thn, 1 bln </v>
      </c>
      <c r="Y816" s="7" t="str">
        <f>DATEDIF(Q816,($Y$2),"y") &amp; " thn"</f>
        <v>57 thn</v>
      </c>
      <c r="Z816" s="13">
        <v>60</v>
      </c>
      <c r="AA816" s="14">
        <f>DATE(YEAR(Q816)+Z816,MONTH(Q816)+1,1)</f>
        <v>44743</v>
      </c>
      <c r="AB816" s="10" t="s">
        <v>4424</v>
      </c>
      <c r="AJ816" s="4" t="s">
        <v>4413</v>
      </c>
    </row>
    <row r="817" spans="1:36" ht="12.9" hidden="1" customHeight="1" outlineLevel="1" x14ac:dyDescent="0.3">
      <c r="C817" s="10" t="s">
        <v>4425</v>
      </c>
      <c r="E817" s="7" t="s">
        <v>4426</v>
      </c>
      <c r="F817" s="10" t="s">
        <v>23</v>
      </c>
      <c r="G817" s="7" t="s">
        <v>24</v>
      </c>
      <c r="H817" s="14">
        <v>40087</v>
      </c>
      <c r="I817" s="10" t="s">
        <v>25</v>
      </c>
      <c r="J817" s="10" t="s">
        <v>547</v>
      </c>
      <c r="K817" s="7" t="s">
        <v>376</v>
      </c>
      <c r="L817" s="10" t="s">
        <v>28</v>
      </c>
      <c r="M817" s="7" t="s">
        <v>4020</v>
      </c>
      <c r="N817" s="10" t="s">
        <v>4427</v>
      </c>
      <c r="O817" s="7" t="s">
        <v>2777</v>
      </c>
      <c r="P817" s="10" t="s">
        <v>98</v>
      </c>
      <c r="Q817" s="7" t="s">
        <v>4428</v>
      </c>
      <c r="R817" s="7" t="s">
        <v>50</v>
      </c>
      <c r="S817" s="7" t="s">
        <v>34</v>
      </c>
      <c r="T817" s="7" t="s">
        <v>35</v>
      </c>
      <c r="U817" s="7" t="s">
        <v>4429</v>
      </c>
      <c r="V817" s="7" t="s">
        <v>37</v>
      </c>
      <c r="W817" s="7" t="s">
        <v>4430</v>
      </c>
      <c r="X817" s="7" t="str">
        <f ca="1">DATEDIF(Q817,NOW( ),"y") &amp; " thn, " &amp; DATEDIF(Q817,NOW( ),"ym") &amp; " bln "</f>
        <v xml:space="preserve">53 thn, 0 bln </v>
      </c>
      <c r="Y817" s="7" t="str">
        <f>DATEDIF(Q817,($Y$2),"y") &amp; " thn"</f>
        <v>52 thn</v>
      </c>
      <c r="Z817" s="13">
        <v>60</v>
      </c>
      <c r="AA817" s="14">
        <f>DATE(YEAR(Q817)+Z817,MONTH(Q817)+1,1)</f>
        <v>46600</v>
      </c>
      <c r="AJ817" s="4" t="s">
        <v>4413</v>
      </c>
    </row>
    <row r="818" spans="1:36" ht="12.9" hidden="1" customHeight="1" outlineLevel="1" x14ac:dyDescent="0.3">
      <c r="C818" s="10" t="s">
        <v>4431</v>
      </c>
      <c r="D818" s="10" t="s">
        <v>21</v>
      </c>
      <c r="E818" s="7" t="s">
        <v>4432</v>
      </c>
      <c r="F818" s="10" t="s">
        <v>23</v>
      </c>
      <c r="G818" s="7" t="s">
        <v>24</v>
      </c>
      <c r="H818" s="14">
        <v>43009</v>
      </c>
      <c r="I818" s="10" t="s">
        <v>25</v>
      </c>
      <c r="J818" s="10" t="s">
        <v>547</v>
      </c>
      <c r="K818" s="8">
        <v>43009</v>
      </c>
      <c r="L818" s="10" t="s">
        <v>28</v>
      </c>
      <c r="M818" s="7" t="s">
        <v>29</v>
      </c>
      <c r="N818" s="10" t="s">
        <v>30</v>
      </c>
      <c r="O818" s="7">
        <v>2009</v>
      </c>
      <c r="P818" s="10" t="s">
        <v>98</v>
      </c>
      <c r="Q818" s="7" t="s">
        <v>4433</v>
      </c>
      <c r="R818" s="7" t="s">
        <v>50</v>
      </c>
      <c r="S818" s="7" t="s">
        <v>34</v>
      </c>
      <c r="T818" s="7" t="s">
        <v>35</v>
      </c>
      <c r="U818" s="7" t="s">
        <v>4434</v>
      </c>
      <c r="V818" s="7" t="s">
        <v>37</v>
      </c>
      <c r="W818" s="7" t="s">
        <v>4435</v>
      </c>
      <c r="X818" s="7" t="str">
        <f ca="1">DATEDIF(Q818,NOW( ),"y") &amp; " thn, " &amp; DATEDIF(Q818,NOW( ),"ym") &amp; " bln "</f>
        <v xml:space="preserve">57 thn, 0 bln </v>
      </c>
      <c r="Y818" s="7" t="str">
        <f>DATEDIF(Q818,($Y$2),"y") &amp; " thn"</f>
        <v>56 thn</v>
      </c>
      <c r="Z818" s="13">
        <v>60</v>
      </c>
      <c r="AA818" s="14">
        <f>DATE(YEAR(Q818)+Z818,MONTH(Q818)+1,1)</f>
        <v>45139</v>
      </c>
      <c r="AJ818" s="4" t="s">
        <v>4413</v>
      </c>
    </row>
    <row r="819" spans="1:36" ht="12.9" hidden="1" customHeight="1" outlineLevel="1" x14ac:dyDescent="0.3">
      <c r="C819" s="10" t="s">
        <v>4436</v>
      </c>
      <c r="D819" s="6" t="s">
        <v>41</v>
      </c>
      <c r="E819" s="7" t="s">
        <v>4437</v>
      </c>
      <c r="F819" s="10" t="s">
        <v>332</v>
      </c>
      <c r="G819" s="7" t="s">
        <v>343</v>
      </c>
      <c r="H819" s="11">
        <v>43009</v>
      </c>
      <c r="I819" s="10" t="s">
        <v>4438</v>
      </c>
      <c r="J819" s="10" t="s">
        <v>547</v>
      </c>
      <c r="K819" s="7" t="s">
        <v>515</v>
      </c>
      <c r="L819" s="10" t="s">
        <v>28</v>
      </c>
      <c r="M819" s="7" t="s">
        <v>29</v>
      </c>
      <c r="N819" s="10" t="s">
        <v>3367</v>
      </c>
      <c r="O819" s="7">
        <v>2014</v>
      </c>
      <c r="P819" s="10" t="s">
        <v>4177</v>
      </c>
      <c r="Q819" s="7" t="s">
        <v>4439</v>
      </c>
      <c r="R819" s="7" t="s">
        <v>50</v>
      </c>
      <c r="S819" s="7" t="s">
        <v>34</v>
      </c>
      <c r="T819" s="7" t="s">
        <v>35</v>
      </c>
      <c r="U819" s="7" t="s">
        <v>4440</v>
      </c>
      <c r="V819" s="7" t="s">
        <v>37</v>
      </c>
      <c r="X819" s="7" t="str">
        <f ca="1">DATEDIF(Q819,NOW( ),"y") &amp; " thn, " &amp; DATEDIF(Q819,NOW( ),"ym") &amp; " bln "</f>
        <v xml:space="preserve">52 thn, 6 bln </v>
      </c>
      <c r="Y819" s="7" t="str">
        <f>DATEDIF(Q819,($Y$2),"y") &amp; " thn"</f>
        <v>51 thn</v>
      </c>
      <c r="Z819" s="13">
        <v>60</v>
      </c>
      <c r="AA819" s="14">
        <f>DATE(YEAR(Q819)+Z819,MONTH(Q819)+1,1)</f>
        <v>46784</v>
      </c>
      <c r="AJ819" s="4" t="s">
        <v>4413</v>
      </c>
    </row>
    <row r="820" spans="1:36" ht="12.9" customHeight="1" collapsed="1" x14ac:dyDescent="0.25">
      <c r="A820" s="4" t="s">
        <v>4441</v>
      </c>
      <c r="M820" s="7"/>
    </row>
    <row r="821" spans="1:36" ht="12.9" hidden="1" customHeight="1" outlineLevel="1" x14ac:dyDescent="0.3">
      <c r="C821" s="10" t="s">
        <v>4442</v>
      </c>
      <c r="D821" s="10" t="s">
        <v>21</v>
      </c>
      <c r="E821" s="7" t="s">
        <v>4443</v>
      </c>
      <c r="F821" s="10" t="s">
        <v>92</v>
      </c>
      <c r="G821" s="7" t="s">
        <v>93</v>
      </c>
      <c r="H821" s="15">
        <v>43009</v>
      </c>
      <c r="I821" s="10" t="s">
        <v>94</v>
      </c>
      <c r="J821" s="10" t="s">
        <v>95</v>
      </c>
      <c r="K821" s="14">
        <v>42957</v>
      </c>
      <c r="L821" s="10" t="s">
        <v>28</v>
      </c>
      <c r="M821" s="7" t="s">
        <v>29</v>
      </c>
      <c r="N821" s="10" t="s">
        <v>30</v>
      </c>
      <c r="O821" s="7">
        <v>2008</v>
      </c>
      <c r="P821" s="10" t="s">
        <v>4444</v>
      </c>
      <c r="Q821" s="7" t="s">
        <v>4445</v>
      </c>
      <c r="R821" s="7" t="s">
        <v>33</v>
      </c>
      <c r="S821" s="7" t="s">
        <v>34</v>
      </c>
      <c r="T821" s="7" t="s">
        <v>35</v>
      </c>
      <c r="U821" s="7" t="s">
        <v>4446</v>
      </c>
      <c r="V821" s="7" t="s">
        <v>37</v>
      </c>
      <c r="W821" s="7" t="s">
        <v>4447</v>
      </c>
      <c r="X821" s="7" t="str">
        <f t="shared" ref="X821:X826" ca="1" si="177">DATEDIF(Q821,NOW( ),"y") &amp; " thn, " &amp; DATEDIF(Q821,NOW( ),"ym") &amp; " bln "</f>
        <v xml:space="preserve">51 thn, 9 bln </v>
      </c>
      <c r="Y821" s="7" t="str">
        <f t="shared" ref="Y821:Y826" si="178">DATEDIF(Q821,($Y$2),"y") &amp; " thn"</f>
        <v>51 thn</v>
      </c>
      <c r="Z821" s="13">
        <v>60</v>
      </c>
      <c r="AA821" s="14">
        <f t="shared" ref="AA821:AA826" si="179">DATE(YEAR(Q821)+Z821,MONTH(Q821)+1,1)</f>
        <v>47058</v>
      </c>
      <c r="AB821" s="10" t="s">
        <v>4448</v>
      </c>
      <c r="AC821" s="7" t="s">
        <v>4449</v>
      </c>
      <c r="AJ821" s="4" t="s">
        <v>4441</v>
      </c>
    </row>
    <row r="822" spans="1:36" ht="12.9" hidden="1" customHeight="1" outlineLevel="1" x14ac:dyDescent="0.3">
      <c r="C822" s="10" t="s">
        <v>4450</v>
      </c>
      <c r="E822" s="7" t="s">
        <v>4451</v>
      </c>
      <c r="F822" s="10" t="s">
        <v>23</v>
      </c>
      <c r="G822" s="7" t="s">
        <v>24</v>
      </c>
      <c r="H822" s="15">
        <v>38443</v>
      </c>
      <c r="I822" s="10" t="s">
        <v>25</v>
      </c>
      <c r="J822" s="10" t="s">
        <v>269</v>
      </c>
      <c r="K822" s="7" t="s">
        <v>190</v>
      </c>
      <c r="L822" s="10" t="s">
        <v>28</v>
      </c>
      <c r="M822" s="7" t="s">
        <v>361</v>
      </c>
      <c r="N822" s="10" t="s">
        <v>4346</v>
      </c>
      <c r="O822" s="7" t="s">
        <v>279</v>
      </c>
      <c r="P822" s="10" t="s">
        <v>1317</v>
      </c>
      <c r="Q822" s="7" t="s">
        <v>4452</v>
      </c>
      <c r="R822" s="7" t="s">
        <v>50</v>
      </c>
      <c r="S822" s="7" t="s">
        <v>34</v>
      </c>
      <c r="T822" s="7" t="s">
        <v>35</v>
      </c>
      <c r="U822" s="7" t="s">
        <v>4453</v>
      </c>
      <c r="V822" s="7" t="s">
        <v>37</v>
      </c>
      <c r="W822" s="7" t="s">
        <v>4454</v>
      </c>
      <c r="X822" s="7" t="str">
        <f t="shared" ca="1" si="177"/>
        <v xml:space="preserve">60 thn, 4 bln </v>
      </c>
      <c r="Y822" s="7" t="str">
        <f t="shared" si="178"/>
        <v>59 thn</v>
      </c>
      <c r="Z822" s="13">
        <v>60</v>
      </c>
      <c r="AA822" s="14">
        <f t="shared" si="179"/>
        <v>43922</v>
      </c>
      <c r="AB822" s="10" t="s">
        <v>4455</v>
      </c>
      <c r="AJ822" s="4" t="s">
        <v>4441</v>
      </c>
    </row>
    <row r="823" spans="1:36" ht="12.9" hidden="1" customHeight="1" outlineLevel="1" x14ac:dyDescent="0.3">
      <c r="C823" s="10" t="s">
        <v>4456</v>
      </c>
      <c r="D823" s="10" t="s">
        <v>21</v>
      </c>
      <c r="E823" s="7" t="s">
        <v>4457</v>
      </c>
      <c r="F823" s="10" t="s">
        <v>92</v>
      </c>
      <c r="G823" s="7" t="s">
        <v>93</v>
      </c>
      <c r="H823" s="11">
        <v>43191</v>
      </c>
      <c r="I823" s="10" t="s">
        <v>94</v>
      </c>
      <c r="J823" s="10" t="s">
        <v>547</v>
      </c>
      <c r="K823" s="7" t="s">
        <v>999</v>
      </c>
      <c r="L823" s="10" t="s">
        <v>28</v>
      </c>
      <c r="M823" s="7" t="s">
        <v>29</v>
      </c>
      <c r="N823" s="10" t="s">
        <v>3265</v>
      </c>
      <c r="O823" s="7" t="s">
        <v>368</v>
      </c>
      <c r="P823" s="10" t="s">
        <v>98</v>
      </c>
      <c r="Q823" s="7" t="s">
        <v>4458</v>
      </c>
      <c r="R823" s="7" t="s">
        <v>50</v>
      </c>
      <c r="S823" s="7" t="s">
        <v>34</v>
      </c>
      <c r="T823" s="7" t="s">
        <v>35</v>
      </c>
      <c r="U823" s="7" t="s">
        <v>4459</v>
      </c>
      <c r="V823" s="7" t="s">
        <v>37</v>
      </c>
      <c r="W823" s="7" t="s">
        <v>4460</v>
      </c>
      <c r="X823" s="7" t="str">
        <f t="shared" ca="1" si="177"/>
        <v xml:space="preserve">55 thn, 0 bln </v>
      </c>
      <c r="Y823" s="7" t="str">
        <f t="shared" si="178"/>
        <v>54 thn</v>
      </c>
      <c r="Z823" s="13">
        <v>60</v>
      </c>
      <c r="AA823" s="14">
        <f t="shared" si="179"/>
        <v>45870</v>
      </c>
      <c r="AB823" s="10" t="s">
        <v>4461</v>
      </c>
      <c r="AJ823" s="4" t="s">
        <v>4441</v>
      </c>
    </row>
    <row r="824" spans="1:36" ht="12.9" hidden="1" customHeight="1" outlineLevel="1" x14ac:dyDescent="0.3">
      <c r="C824" s="10" t="s">
        <v>4462</v>
      </c>
      <c r="D824" s="10" t="s">
        <v>41</v>
      </c>
      <c r="E824" s="7" t="s">
        <v>4463</v>
      </c>
      <c r="F824" s="10" t="s">
        <v>78</v>
      </c>
      <c r="G824" s="7" t="s">
        <v>79</v>
      </c>
      <c r="H824" s="14">
        <v>43191</v>
      </c>
      <c r="I824" s="10" t="s">
        <v>80</v>
      </c>
      <c r="J824" s="10" t="s">
        <v>547</v>
      </c>
      <c r="K824" s="7" t="s">
        <v>56</v>
      </c>
      <c r="L824" s="10" t="s">
        <v>28</v>
      </c>
      <c r="M824" s="7" t="s">
        <v>29</v>
      </c>
      <c r="N824" s="10" t="s">
        <v>4346</v>
      </c>
      <c r="O824" s="7">
        <v>2008</v>
      </c>
      <c r="P824" s="10" t="s">
        <v>460</v>
      </c>
      <c r="Q824" s="7" t="s">
        <v>4464</v>
      </c>
      <c r="R824" s="7" t="s">
        <v>50</v>
      </c>
      <c r="S824" s="7" t="s">
        <v>34</v>
      </c>
      <c r="T824" s="7" t="s">
        <v>35</v>
      </c>
      <c r="U824" s="7" t="s">
        <v>4465</v>
      </c>
      <c r="V824" s="7" t="s">
        <v>37</v>
      </c>
      <c r="W824" s="7" t="s">
        <v>4466</v>
      </c>
      <c r="X824" s="7" t="str">
        <f t="shared" ca="1" si="177"/>
        <v xml:space="preserve">41 thn, 10 bln </v>
      </c>
      <c r="Y824" s="7" t="str">
        <f t="shared" si="178"/>
        <v>41 thn</v>
      </c>
      <c r="Z824" s="13">
        <v>60</v>
      </c>
      <c r="AA824" s="14">
        <f t="shared" si="179"/>
        <v>50679</v>
      </c>
      <c r="AB824" s="10" t="s">
        <v>4467</v>
      </c>
      <c r="AC824" s="7" t="s">
        <v>757</v>
      </c>
      <c r="AJ824" s="4" t="s">
        <v>4441</v>
      </c>
    </row>
    <row r="825" spans="1:36" ht="12.9" hidden="1" customHeight="1" outlineLevel="1" x14ac:dyDescent="0.3">
      <c r="C825" s="10" t="s">
        <v>4468</v>
      </c>
      <c r="D825" s="10" t="s">
        <v>41</v>
      </c>
      <c r="E825" s="7" t="s">
        <v>4469</v>
      </c>
      <c r="F825" s="10" t="s">
        <v>276</v>
      </c>
      <c r="G825" s="19" t="s">
        <v>43</v>
      </c>
      <c r="H825" s="20">
        <v>43556</v>
      </c>
      <c r="I825" s="10" t="s">
        <v>277</v>
      </c>
      <c r="J825" s="10" t="s">
        <v>547</v>
      </c>
      <c r="K825" s="12" t="s">
        <v>4470</v>
      </c>
      <c r="L825" s="10" t="s">
        <v>28</v>
      </c>
      <c r="M825" s="7" t="s">
        <v>29</v>
      </c>
      <c r="N825" s="10" t="s">
        <v>30</v>
      </c>
      <c r="O825" s="7">
        <v>2011</v>
      </c>
      <c r="P825" s="10" t="s">
        <v>824</v>
      </c>
      <c r="Q825" s="7" t="s">
        <v>265</v>
      </c>
      <c r="R825" s="7" t="s">
        <v>33</v>
      </c>
      <c r="U825" s="7" t="s">
        <v>4471</v>
      </c>
      <c r="V825" s="7" t="s">
        <v>37</v>
      </c>
      <c r="X825" s="7" t="str">
        <f t="shared" ca="1" si="177"/>
        <v xml:space="preserve">44 thn, 9 bln </v>
      </c>
      <c r="Y825" s="7" t="str">
        <f t="shared" si="178"/>
        <v>44 thn</v>
      </c>
      <c r="Z825" s="13">
        <v>60</v>
      </c>
      <c r="AA825" s="14">
        <f t="shared" si="179"/>
        <v>49614</v>
      </c>
      <c r="AJ825" s="4" t="s">
        <v>4441</v>
      </c>
    </row>
    <row r="826" spans="1:36" ht="12.9" hidden="1" customHeight="1" outlineLevel="1" x14ac:dyDescent="0.3">
      <c r="B826" s="6"/>
      <c r="C826" s="6" t="s">
        <v>4472</v>
      </c>
      <c r="D826" s="6" t="s">
        <v>145</v>
      </c>
      <c r="E826" s="7" t="s">
        <v>4473</v>
      </c>
      <c r="F826" s="6" t="s">
        <v>332</v>
      </c>
      <c r="G826" s="19" t="s">
        <v>333</v>
      </c>
      <c r="H826" s="20">
        <v>43556</v>
      </c>
      <c r="I826" s="6" t="s">
        <v>334</v>
      </c>
      <c r="J826" s="6" t="s">
        <v>345</v>
      </c>
      <c r="K826" s="7" t="s">
        <v>336</v>
      </c>
      <c r="L826" s="6" t="s">
        <v>28</v>
      </c>
      <c r="M826" s="7" t="s">
        <v>29</v>
      </c>
      <c r="N826" s="6" t="s">
        <v>346</v>
      </c>
      <c r="O826" s="7" t="s">
        <v>168</v>
      </c>
      <c r="P826" s="6" t="s">
        <v>203</v>
      </c>
      <c r="Q826" s="6" t="s">
        <v>4474</v>
      </c>
      <c r="R826" s="7" t="s">
        <v>50</v>
      </c>
      <c r="S826" s="7" t="s">
        <v>34</v>
      </c>
      <c r="T826" s="7" t="s">
        <v>35</v>
      </c>
      <c r="V826" s="7" t="s">
        <v>37</v>
      </c>
      <c r="X826" s="7" t="str">
        <f t="shared" ca="1" si="177"/>
        <v xml:space="preserve">42 thn, 5 bln </v>
      </c>
      <c r="Y826" s="7" t="str">
        <f t="shared" si="178"/>
        <v>41 thn</v>
      </c>
      <c r="Z826" s="13">
        <v>60</v>
      </c>
      <c r="AA826" s="14">
        <f t="shared" si="179"/>
        <v>50465</v>
      </c>
      <c r="AB826" s="6" t="s">
        <v>4475</v>
      </c>
      <c r="AC826" s="6" t="s">
        <v>340</v>
      </c>
      <c r="AJ826" s="4" t="s">
        <v>4441</v>
      </c>
    </row>
    <row r="827" spans="1:36" ht="12.9" customHeight="1" collapsed="1" x14ac:dyDescent="0.25">
      <c r="A827" s="4" t="s">
        <v>4476</v>
      </c>
      <c r="M827" s="7"/>
    </row>
    <row r="828" spans="1:36" ht="12.9" hidden="1" customHeight="1" outlineLevel="1" x14ac:dyDescent="0.3">
      <c r="C828" s="10"/>
      <c r="D828" s="10"/>
      <c r="F828" s="10"/>
      <c r="H828" s="15"/>
      <c r="I828" s="10"/>
      <c r="J828" s="10" t="s">
        <v>95</v>
      </c>
      <c r="K828" s="12"/>
      <c r="L828" s="10"/>
      <c r="M828" s="7"/>
      <c r="N828" s="10"/>
      <c r="P828" s="10"/>
      <c r="Z828" s="13"/>
      <c r="AA828" s="14"/>
      <c r="AB828" s="10"/>
      <c r="AJ828" s="4" t="s">
        <v>4476</v>
      </c>
    </row>
    <row r="829" spans="1:36" ht="12.9" hidden="1" customHeight="1" outlineLevel="1" x14ac:dyDescent="0.3">
      <c r="C829" s="10" t="s">
        <v>4477</v>
      </c>
      <c r="D829" s="10" t="s">
        <v>21</v>
      </c>
      <c r="E829" s="7" t="s">
        <v>4478</v>
      </c>
      <c r="F829" s="10" t="s">
        <v>514</v>
      </c>
      <c r="G829" s="7" t="s">
        <v>333</v>
      </c>
      <c r="H829" s="8">
        <v>42644</v>
      </c>
      <c r="I829" s="10" t="s">
        <v>334</v>
      </c>
      <c r="J829" s="10" t="s">
        <v>547</v>
      </c>
      <c r="K829" s="8">
        <v>42125</v>
      </c>
      <c r="L829" s="10" t="s">
        <v>28</v>
      </c>
      <c r="M829" s="7" t="s">
        <v>29</v>
      </c>
      <c r="N829" s="10" t="s">
        <v>30</v>
      </c>
      <c r="O829" s="7">
        <v>2012</v>
      </c>
      <c r="P829" s="10" t="s">
        <v>4479</v>
      </c>
      <c r="Q829" s="7" t="s">
        <v>4480</v>
      </c>
      <c r="R829" s="7" t="s">
        <v>50</v>
      </c>
      <c r="U829" s="7" t="s">
        <v>4481</v>
      </c>
      <c r="V829" s="7" t="s">
        <v>37</v>
      </c>
      <c r="X829" s="7" t="str">
        <f ca="1">DATEDIF(Q829,NOW( ),"y") &amp; " thn, " &amp; DATEDIF(Q829,NOW( ),"ym") &amp; " bln "</f>
        <v xml:space="preserve">40 thn, 5 bln </v>
      </c>
      <c r="Y829" s="7" t="str">
        <f>DATEDIF(Q829,($Y$2),"y") &amp; " thn"</f>
        <v>39 thn</v>
      </c>
      <c r="Z829" s="13">
        <v>60</v>
      </c>
      <c r="AA829" s="14">
        <f>DATE(YEAR(Q829)+Z829,MONTH(Q829)+1,1)</f>
        <v>51196</v>
      </c>
      <c r="AC829" s="6"/>
      <c r="AJ829" s="4" t="s">
        <v>4476</v>
      </c>
    </row>
    <row r="830" spans="1:36" ht="12.9" hidden="1" customHeight="1" outlineLevel="1" x14ac:dyDescent="0.3">
      <c r="C830" s="10" t="s">
        <v>4482</v>
      </c>
      <c r="D830" s="10" t="s">
        <v>145</v>
      </c>
      <c r="E830" s="7" t="s">
        <v>4483</v>
      </c>
      <c r="F830" s="10" t="s">
        <v>2490</v>
      </c>
      <c r="G830" s="7" t="s">
        <v>43</v>
      </c>
      <c r="H830" s="14">
        <v>43191</v>
      </c>
      <c r="I830" s="10" t="s">
        <v>44</v>
      </c>
      <c r="J830" s="10" t="s">
        <v>269</v>
      </c>
      <c r="K830" s="7" t="s">
        <v>82</v>
      </c>
      <c r="L830" s="10" t="s">
        <v>28</v>
      </c>
      <c r="M830" s="7" t="s">
        <v>29</v>
      </c>
      <c r="N830" s="10" t="s">
        <v>83</v>
      </c>
      <c r="O830" s="7">
        <v>2006</v>
      </c>
      <c r="P830" s="10" t="s">
        <v>98</v>
      </c>
      <c r="Q830" s="7" t="s">
        <v>4484</v>
      </c>
      <c r="R830" s="7" t="s">
        <v>33</v>
      </c>
      <c r="U830" s="7" t="s">
        <v>4485</v>
      </c>
      <c r="V830" s="7" t="s">
        <v>37</v>
      </c>
      <c r="X830" s="7" t="str">
        <f ca="1">DATEDIF(Q830,NOW( ),"y") &amp; " thn, " &amp; DATEDIF(Q830,NOW( ),"ym") &amp; " bln "</f>
        <v xml:space="preserve">56 thn, 3 bln </v>
      </c>
      <c r="Y830" s="7" t="str">
        <f>DATEDIF(Q830,($Y$2),"y") &amp; " thn"</f>
        <v>55 thn</v>
      </c>
      <c r="Z830" s="13">
        <v>60</v>
      </c>
      <c r="AA830" s="14">
        <f>DATE(YEAR(Q830)+Z830,MONTH(Q830)+1,1)</f>
        <v>45413</v>
      </c>
      <c r="AJ830" s="4" t="s">
        <v>4476</v>
      </c>
    </row>
    <row r="831" spans="1:36" ht="12.9" customHeight="1" collapsed="1" x14ac:dyDescent="0.25">
      <c r="A831" s="4" t="s">
        <v>4486</v>
      </c>
      <c r="M831" s="7"/>
    </row>
    <row r="832" spans="1:36" ht="12.9" hidden="1" customHeight="1" outlineLevel="1" x14ac:dyDescent="0.3">
      <c r="C832" s="10" t="s">
        <v>4487</v>
      </c>
      <c r="D832" s="10" t="s">
        <v>21</v>
      </c>
      <c r="E832" s="7" t="s">
        <v>4488</v>
      </c>
      <c r="F832" s="10" t="s">
        <v>92</v>
      </c>
      <c r="G832" s="7" t="s">
        <v>93</v>
      </c>
      <c r="H832" s="15">
        <v>42461</v>
      </c>
      <c r="I832" s="10" t="s">
        <v>94</v>
      </c>
      <c r="J832" s="10" t="s">
        <v>95</v>
      </c>
      <c r="K832" s="8">
        <v>42604</v>
      </c>
      <c r="L832" s="10" t="s">
        <v>28</v>
      </c>
      <c r="M832" s="7" t="s">
        <v>29</v>
      </c>
      <c r="N832" s="10" t="s">
        <v>30</v>
      </c>
      <c r="O832" s="7">
        <v>2011</v>
      </c>
      <c r="P832" s="10" t="s">
        <v>2851</v>
      </c>
      <c r="Q832" s="7" t="s">
        <v>4489</v>
      </c>
      <c r="R832" s="7" t="s">
        <v>50</v>
      </c>
      <c r="S832" s="7" t="s">
        <v>34</v>
      </c>
      <c r="T832" s="7" t="s">
        <v>35</v>
      </c>
      <c r="U832" s="7" t="s">
        <v>4490</v>
      </c>
      <c r="V832" s="7" t="s">
        <v>37</v>
      </c>
      <c r="W832" s="7" t="s">
        <v>4491</v>
      </c>
      <c r="X832" s="7" t="str">
        <f t="shared" ref="X832:X837" ca="1" si="180">DATEDIF(Q832,NOW( ),"y") &amp; " thn, " &amp; DATEDIF(Q832,NOW( ),"ym") &amp; " bln "</f>
        <v xml:space="preserve">55 thn, 8 bln </v>
      </c>
      <c r="Y832" s="7" t="str">
        <f t="shared" ref="Y832:Y837" si="181">DATEDIF(Q832,($Y$2),"y") &amp; " thn"</f>
        <v>54 thn</v>
      </c>
      <c r="Z832" s="13">
        <v>60</v>
      </c>
      <c r="AA832" s="14">
        <f t="shared" ref="AA832:AA837" si="182">DATE(YEAR(Q832)+Z832,MONTH(Q832)+1,1)</f>
        <v>45627</v>
      </c>
      <c r="AB832" s="10" t="s">
        <v>4492</v>
      </c>
      <c r="AJ832" s="4" t="s">
        <v>4486</v>
      </c>
    </row>
    <row r="833" spans="1:36" ht="12.9" hidden="1" customHeight="1" outlineLevel="1" x14ac:dyDescent="0.3">
      <c r="C833" s="10" t="s">
        <v>4493</v>
      </c>
      <c r="D833" s="10" t="s">
        <v>41</v>
      </c>
      <c r="E833" s="7" t="s">
        <v>4494</v>
      </c>
      <c r="F833" s="10" t="s">
        <v>92</v>
      </c>
      <c r="G833" s="7" t="s">
        <v>93</v>
      </c>
      <c r="H833" s="15">
        <v>43313</v>
      </c>
      <c r="I833" s="10" t="s">
        <v>94</v>
      </c>
      <c r="J833" s="10" t="s">
        <v>547</v>
      </c>
      <c r="K833" s="7" t="s">
        <v>139</v>
      </c>
      <c r="L833" s="10" t="s">
        <v>28</v>
      </c>
      <c r="M833" s="7" t="s">
        <v>29</v>
      </c>
      <c r="N833" s="10" t="s">
        <v>30</v>
      </c>
      <c r="O833" s="7">
        <v>2014</v>
      </c>
      <c r="P833" s="10" t="s">
        <v>280</v>
      </c>
      <c r="Q833" s="7" t="s">
        <v>4495</v>
      </c>
      <c r="R833" s="7" t="s">
        <v>50</v>
      </c>
      <c r="S833" s="7" t="s">
        <v>34</v>
      </c>
      <c r="T833" s="7" t="s">
        <v>35</v>
      </c>
      <c r="U833" s="7" t="s">
        <v>4496</v>
      </c>
      <c r="V833" s="7" t="s">
        <v>37</v>
      </c>
      <c r="W833" s="7" t="s">
        <v>4497</v>
      </c>
      <c r="X833" s="7" t="str">
        <f t="shared" ca="1" si="180"/>
        <v xml:space="preserve">60 thn, 2 bln </v>
      </c>
      <c r="Y833" s="7" t="str">
        <f t="shared" si="181"/>
        <v>59 thn</v>
      </c>
      <c r="Z833" s="13">
        <v>60</v>
      </c>
      <c r="AA833" s="14">
        <f t="shared" si="182"/>
        <v>43983</v>
      </c>
      <c r="AB833" s="10" t="s">
        <v>4498</v>
      </c>
      <c r="AJ833" s="4" t="s">
        <v>4486</v>
      </c>
    </row>
    <row r="834" spans="1:36" ht="12.9" hidden="1" customHeight="1" outlineLevel="1" x14ac:dyDescent="0.3">
      <c r="C834" s="10" t="s">
        <v>4499</v>
      </c>
      <c r="D834" s="10" t="s">
        <v>3484</v>
      </c>
      <c r="E834" s="7" t="s">
        <v>4500</v>
      </c>
      <c r="F834" s="10" t="s">
        <v>92</v>
      </c>
      <c r="G834" s="45" t="s">
        <v>93</v>
      </c>
      <c r="H834" s="15">
        <v>43191</v>
      </c>
      <c r="I834" s="10" t="s">
        <v>94</v>
      </c>
      <c r="J834" s="10" t="s">
        <v>547</v>
      </c>
      <c r="K834" s="7" t="s">
        <v>403</v>
      </c>
      <c r="L834" s="10" t="s">
        <v>28</v>
      </c>
      <c r="M834" s="7" t="s">
        <v>29</v>
      </c>
      <c r="N834" s="10" t="s">
        <v>30</v>
      </c>
      <c r="O834" s="7">
        <v>2014</v>
      </c>
      <c r="P834" s="10" t="s">
        <v>218</v>
      </c>
      <c r="Q834" s="7" t="s">
        <v>4501</v>
      </c>
      <c r="R834" s="7" t="s">
        <v>50</v>
      </c>
      <c r="S834" s="7" t="s">
        <v>34</v>
      </c>
      <c r="T834" s="7" t="s">
        <v>35</v>
      </c>
      <c r="U834" s="7" t="s">
        <v>4502</v>
      </c>
      <c r="V834" s="7" t="s">
        <v>37</v>
      </c>
      <c r="W834" s="7" t="s">
        <v>4503</v>
      </c>
      <c r="X834" s="7" t="str">
        <f t="shared" ca="1" si="180"/>
        <v xml:space="preserve">57 thn, 11 bln </v>
      </c>
      <c r="Y834" s="7" t="str">
        <f t="shared" si="181"/>
        <v>57 thn</v>
      </c>
      <c r="Z834" s="13">
        <v>60</v>
      </c>
      <c r="AA834" s="14">
        <f t="shared" si="182"/>
        <v>44805</v>
      </c>
      <c r="AB834" s="10" t="s">
        <v>4504</v>
      </c>
      <c r="AJ834" s="4" t="s">
        <v>4486</v>
      </c>
    </row>
    <row r="835" spans="1:36" ht="12.9" hidden="1" customHeight="1" outlineLevel="1" x14ac:dyDescent="0.3">
      <c r="C835" s="10" t="s">
        <v>4505</v>
      </c>
      <c r="D835" s="10" t="s">
        <v>1545</v>
      </c>
      <c r="E835" s="7" t="s">
        <v>4506</v>
      </c>
      <c r="F835" s="10" t="s">
        <v>23</v>
      </c>
      <c r="G835" s="7" t="s">
        <v>24</v>
      </c>
      <c r="H835" s="15">
        <v>38808</v>
      </c>
      <c r="I835" s="10" t="s">
        <v>25</v>
      </c>
      <c r="J835" s="10" t="s">
        <v>547</v>
      </c>
      <c r="K835" s="8">
        <v>42826</v>
      </c>
      <c r="L835" s="10" t="s">
        <v>28</v>
      </c>
      <c r="M835" s="7" t="s">
        <v>361</v>
      </c>
      <c r="N835" s="10" t="s">
        <v>3265</v>
      </c>
      <c r="O835" s="7" t="s">
        <v>192</v>
      </c>
      <c r="P835" s="10" t="s">
        <v>2778</v>
      </c>
      <c r="Q835" s="7" t="s">
        <v>4507</v>
      </c>
      <c r="R835" s="7" t="s">
        <v>33</v>
      </c>
      <c r="S835" s="7" t="s">
        <v>34</v>
      </c>
      <c r="T835" s="7" t="s">
        <v>35</v>
      </c>
      <c r="U835" s="7" t="s">
        <v>4508</v>
      </c>
      <c r="V835" s="7" t="s">
        <v>37</v>
      </c>
      <c r="W835" s="7" t="s">
        <v>4509</v>
      </c>
      <c r="X835" s="7" t="str">
        <f t="shared" ca="1" si="180"/>
        <v xml:space="preserve">60 thn, 1 bln </v>
      </c>
      <c r="Y835" s="7" t="str">
        <f t="shared" si="181"/>
        <v>59 thn</v>
      </c>
      <c r="Z835" s="13">
        <v>60</v>
      </c>
      <c r="AA835" s="14">
        <f t="shared" si="182"/>
        <v>44013</v>
      </c>
      <c r="AB835" s="10" t="s">
        <v>4510</v>
      </c>
      <c r="AC835" s="7" t="s">
        <v>4511</v>
      </c>
      <c r="AJ835" s="4" t="s">
        <v>4486</v>
      </c>
    </row>
    <row r="836" spans="1:36" ht="12.9" hidden="1" customHeight="1" outlineLevel="1" x14ac:dyDescent="0.3">
      <c r="C836" s="10" t="s">
        <v>4512</v>
      </c>
      <c r="D836" s="10" t="s">
        <v>4292</v>
      </c>
      <c r="E836" s="7" t="s">
        <v>4513</v>
      </c>
      <c r="F836" s="10" t="s">
        <v>3988</v>
      </c>
      <c r="G836" s="7" t="s">
        <v>1709</v>
      </c>
      <c r="H836" s="11">
        <v>43191</v>
      </c>
      <c r="I836" s="10" t="s">
        <v>3989</v>
      </c>
      <c r="J836" s="10" t="s">
        <v>269</v>
      </c>
      <c r="K836" s="8">
        <v>42675</v>
      </c>
      <c r="L836" s="10" t="s">
        <v>28</v>
      </c>
      <c r="M836" s="7" t="s">
        <v>361</v>
      </c>
      <c r="N836" s="10" t="s">
        <v>4012</v>
      </c>
      <c r="O836" s="7" t="s">
        <v>119</v>
      </c>
      <c r="P836" s="10" t="s">
        <v>824</v>
      </c>
      <c r="Q836" s="7" t="s">
        <v>4514</v>
      </c>
      <c r="R836" s="7" t="s">
        <v>50</v>
      </c>
      <c r="S836" s="7" t="s">
        <v>34</v>
      </c>
      <c r="T836" s="7" t="s">
        <v>311</v>
      </c>
      <c r="U836" s="7" t="s">
        <v>4515</v>
      </c>
      <c r="V836" s="7" t="s">
        <v>37</v>
      </c>
      <c r="X836" s="7" t="str">
        <f t="shared" ca="1" si="180"/>
        <v xml:space="preserve">51 thn, 0 bln </v>
      </c>
      <c r="Y836" s="7" t="str">
        <f t="shared" si="181"/>
        <v>50 thn</v>
      </c>
      <c r="Z836" s="13">
        <v>60</v>
      </c>
      <c r="AA836" s="14">
        <f t="shared" si="182"/>
        <v>47331</v>
      </c>
      <c r="AB836" s="10" t="s">
        <v>4516</v>
      </c>
      <c r="AJ836" s="4" t="s">
        <v>4486</v>
      </c>
    </row>
    <row r="837" spans="1:36" ht="12.9" hidden="1" customHeight="1" outlineLevel="1" x14ac:dyDescent="0.3">
      <c r="B837" s="6"/>
      <c r="C837" s="6" t="s">
        <v>4517</v>
      </c>
      <c r="D837" s="6" t="s">
        <v>4292</v>
      </c>
      <c r="E837" s="7" t="s">
        <v>4518</v>
      </c>
      <c r="F837" s="6" t="s">
        <v>332</v>
      </c>
      <c r="G837" s="7" t="s">
        <v>343</v>
      </c>
      <c r="H837" s="15">
        <v>43739</v>
      </c>
      <c r="I837" s="6" t="s">
        <v>344</v>
      </c>
      <c r="J837" s="6" t="s">
        <v>547</v>
      </c>
      <c r="K837" s="7" t="s">
        <v>336</v>
      </c>
      <c r="L837" s="6" t="s">
        <v>28</v>
      </c>
      <c r="M837" s="7" t="s">
        <v>29</v>
      </c>
      <c r="N837" s="10" t="s">
        <v>30</v>
      </c>
      <c r="O837" s="7">
        <v>2017</v>
      </c>
      <c r="P837" s="6" t="s">
        <v>98</v>
      </c>
      <c r="Q837" s="6" t="s">
        <v>4519</v>
      </c>
      <c r="R837" s="7" t="s">
        <v>50</v>
      </c>
      <c r="S837" s="7" t="s">
        <v>34</v>
      </c>
      <c r="T837" s="7" t="s">
        <v>35</v>
      </c>
      <c r="V837" s="7" t="s">
        <v>37</v>
      </c>
      <c r="X837" s="7" t="str">
        <f t="shared" ca="1" si="180"/>
        <v xml:space="preserve">43 thn, 1 bln </v>
      </c>
      <c r="Y837" s="7" t="str">
        <f t="shared" si="181"/>
        <v>42 thn</v>
      </c>
      <c r="Z837" s="13">
        <v>60</v>
      </c>
      <c r="AA837" s="14">
        <f t="shared" si="182"/>
        <v>50222</v>
      </c>
      <c r="AB837" s="6" t="s">
        <v>4520</v>
      </c>
      <c r="AC837" s="6" t="s">
        <v>4521</v>
      </c>
      <c r="AJ837" s="4" t="s">
        <v>4486</v>
      </c>
    </row>
    <row r="838" spans="1:36" ht="12.9" customHeight="1" collapsed="1" x14ac:dyDescent="0.25">
      <c r="A838" s="4" t="s">
        <v>4522</v>
      </c>
      <c r="M838" s="7"/>
    </row>
    <row r="839" spans="1:36" ht="12.9" hidden="1" customHeight="1" outlineLevel="1" x14ac:dyDescent="0.3">
      <c r="C839" s="10" t="s">
        <v>4523</v>
      </c>
      <c r="D839" s="10" t="s">
        <v>41</v>
      </c>
      <c r="E839" s="7" t="s">
        <v>4524</v>
      </c>
      <c r="F839" s="10" t="s">
        <v>92</v>
      </c>
      <c r="G839" s="7" t="s">
        <v>93</v>
      </c>
      <c r="H839" s="15">
        <v>43374</v>
      </c>
      <c r="I839" s="10" t="s">
        <v>94</v>
      </c>
      <c r="J839" s="10" t="s">
        <v>95</v>
      </c>
      <c r="K839" s="7" t="s">
        <v>4525</v>
      </c>
      <c r="L839" s="10" t="s">
        <v>28</v>
      </c>
      <c r="M839" s="7" t="s">
        <v>29</v>
      </c>
      <c r="N839" s="10" t="s">
        <v>3265</v>
      </c>
      <c r="P839" s="10" t="s">
        <v>824</v>
      </c>
      <c r="Q839" s="7" t="s">
        <v>1436</v>
      </c>
      <c r="R839" s="7" t="s">
        <v>33</v>
      </c>
      <c r="S839" s="7" t="s">
        <v>34</v>
      </c>
      <c r="T839" s="7" t="s">
        <v>35</v>
      </c>
      <c r="U839" s="7" t="s">
        <v>4526</v>
      </c>
      <c r="V839" s="7" t="s">
        <v>37</v>
      </c>
      <c r="W839" s="7" t="s">
        <v>4527</v>
      </c>
      <c r="X839" s="7" t="str">
        <f ca="1">DATEDIF(Q839,NOW( ),"y") &amp; " thn, " &amp; DATEDIF(Q839,NOW( ),"ym") &amp; " bln "</f>
        <v xml:space="preserve">59 thn, 11 bln </v>
      </c>
      <c r="Y839" s="7" t="str">
        <f>DATEDIF(Q839,($Y$2),"y") &amp; " thn"</f>
        <v>59 thn</v>
      </c>
      <c r="Z839" s="13">
        <v>60</v>
      </c>
      <c r="AA839" s="14">
        <f>DATE(YEAR(Q839)+Z839,MONTH(Q839)+1,1)</f>
        <v>44075</v>
      </c>
      <c r="AB839" s="10" t="s">
        <v>4528</v>
      </c>
      <c r="AC839" s="7" t="s">
        <v>4529</v>
      </c>
      <c r="AJ839" s="4" t="s">
        <v>4522</v>
      </c>
    </row>
    <row r="840" spans="1:36" ht="12.9" hidden="1" customHeight="1" outlineLevel="1" x14ac:dyDescent="0.3">
      <c r="C840" s="10" t="s">
        <v>4530</v>
      </c>
      <c r="D840" s="10" t="s">
        <v>21</v>
      </c>
      <c r="E840" s="7" t="s">
        <v>4531</v>
      </c>
      <c r="F840" s="10" t="s">
        <v>92</v>
      </c>
      <c r="G840" s="19" t="s">
        <v>93</v>
      </c>
      <c r="H840" s="20">
        <v>43556</v>
      </c>
      <c r="I840" s="10" t="s">
        <v>94</v>
      </c>
      <c r="J840" s="10" t="s">
        <v>547</v>
      </c>
      <c r="K840" s="7" t="s">
        <v>999</v>
      </c>
      <c r="L840" s="10" t="s">
        <v>28</v>
      </c>
      <c r="M840" s="7" t="s">
        <v>29</v>
      </c>
      <c r="N840" s="10" t="s">
        <v>3265</v>
      </c>
      <c r="O840" s="7" t="s">
        <v>108</v>
      </c>
      <c r="P840" s="10" t="s">
        <v>4532</v>
      </c>
      <c r="Q840" s="7" t="s">
        <v>802</v>
      </c>
      <c r="R840" s="7" t="s">
        <v>33</v>
      </c>
      <c r="S840" s="7" t="s">
        <v>34</v>
      </c>
      <c r="T840" s="7" t="s">
        <v>35</v>
      </c>
      <c r="U840" s="7" t="s">
        <v>4533</v>
      </c>
      <c r="V840" s="7" t="s">
        <v>37</v>
      </c>
      <c r="W840" s="7" t="s">
        <v>4534</v>
      </c>
      <c r="X840" s="7" t="str">
        <f ca="1">DATEDIF(Q840,NOW( ),"y") &amp; " thn, " &amp; DATEDIF(Q840,NOW( ),"ym") &amp; " bln "</f>
        <v xml:space="preserve">51 thn, 8 bln </v>
      </c>
      <c r="Y840" s="7" t="str">
        <f>DATEDIF(Q840,($Y$2),"y") &amp; " thn"</f>
        <v>50 thn</v>
      </c>
      <c r="Z840" s="13">
        <v>60</v>
      </c>
      <c r="AA840" s="14">
        <f>DATE(YEAR(Q840)+Z840,MONTH(Q840)+1,1)</f>
        <v>47088</v>
      </c>
      <c r="AB840" s="10" t="s">
        <v>4535</v>
      </c>
      <c r="AC840" s="7" t="s">
        <v>4536</v>
      </c>
      <c r="AJ840" s="4" t="s">
        <v>4522</v>
      </c>
    </row>
    <row r="841" spans="1:36" ht="12.9" hidden="1" customHeight="1" outlineLevel="1" x14ac:dyDescent="0.3">
      <c r="C841" s="10" t="s">
        <v>4537</v>
      </c>
      <c r="D841" s="10" t="s">
        <v>145</v>
      </c>
      <c r="E841" s="7" t="s">
        <v>4538</v>
      </c>
      <c r="F841" s="10" t="s">
        <v>23</v>
      </c>
      <c r="G841" s="7" t="s">
        <v>24</v>
      </c>
      <c r="H841" s="15">
        <v>39173</v>
      </c>
      <c r="I841" s="10" t="s">
        <v>25</v>
      </c>
      <c r="J841" s="10" t="s">
        <v>269</v>
      </c>
      <c r="K841" s="7" t="s">
        <v>403</v>
      </c>
      <c r="L841" s="10" t="s">
        <v>28</v>
      </c>
      <c r="M841" s="7" t="s">
        <v>29</v>
      </c>
      <c r="N841" s="10" t="s">
        <v>4012</v>
      </c>
      <c r="O841" s="7">
        <v>2014</v>
      </c>
      <c r="P841" s="10" t="s">
        <v>790</v>
      </c>
      <c r="Q841" s="7" t="s">
        <v>4539</v>
      </c>
      <c r="R841" s="7" t="s">
        <v>33</v>
      </c>
      <c r="S841" s="7" t="s">
        <v>34</v>
      </c>
      <c r="T841" s="7" t="s">
        <v>35</v>
      </c>
      <c r="U841" s="7" t="s">
        <v>4540</v>
      </c>
      <c r="V841" s="7" t="s">
        <v>37</v>
      </c>
      <c r="W841" s="7" t="s">
        <v>4541</v>
      </c>
      <c r="X841" s="7" t="str">
        <f ca="1">DATEDIF(Q841,NOW( ),"y") &amp; " thn, " &amp; DATEDIF(Q841,NOW( ),"ym") &amp; " bln "</f>
        <v xml:space="preserve">60 thn, 6 bln </v>
      </c>
      <c r="Y841" s="7" t="str">
        <f>DATEDIF(Q841,($Y$2),"y") &amp; " thn"</f>
        <v>59 thn</v>
      </c>
      <c r="Z841" s="13">
        <v>60</v>
      </c>
      <c r="AA841" s="14">
        <f>DATE(YEAR(Q841)+Z841,MONTH(Q841)+1,1)</f>
        <v>43862</v>
      </c>
      <c r="AB841" s="10" t="s">
        <v>4542</v>
      </c>
      <c r="AJ841" s="4" t="s">
        <v>4522</v>
      </c>
    </row>
    <row r="842" spans="1:36" ht="12.9" hidden="1" customHeight="1" outlineLevel="1" x14ac:dyDescent="0.3">
      <c r="C842" s="10" t="s">
        <v>4543</v>
      </c>
      <c r="D842" s="6" t="s">
        <v>3336</v>
      </c>
      <c r="E842" s="7" t="s">
        <v>4544</v>
      </c>
      <c r="F842" s="10" t="s">
        <v>276</v>
      </c>
      <c r="G842" s="7" t="s">
        <v>43</v>
      </c>
      <c r="H842" s="14">
        <v>43191</v>
      </c>
      <c r="I842" s="10" t="s">
        <v>277</v>
      </c>
      <c r="J842" s="10" t="s">
        <v>106</v>
      </c>
      <c r="K842" s="7" t="s">
        <v>129</v>
      </c>
      <c r="L842" s="10" t="s">
        <v>28</v>
      </c>
      <c r="M842" s="7" t="s">
        <v>29</v>
      </c>
      <c r="N842" s="10" t="s">
        <v>30</v>
      </c>
      <c r="O842" s="7">
        <v>2011</v>
      </c>
      <c r="P842" s="10" t="s">
        <v>1611</v>
      </c>
      <c r="Q842" s="7" t="s">
        <v>4545</v>
      </c>
      <c r="R842" s="7" t="s">
        <v>50</v>
      </c>
      <c r="S842" s="7" t="s">
        <v>34</v>
      </c>
      <c r="T842" s="7" t="s">
        <v>35</v>
      </c>
      <c r="U842" s="7" t="s">
        <v>4546</v>
      </c>
      <c r="V842" s="7" t="s">
        <v>37</v>
      </c>
      <c r="W842" s="7" t="s">
        <v>4547</v>
      </c>
      <c r="X842" s="7" t="str">
        <f ca="1">DATEDIF(Q842,NOW( ),"y") &amp; " thn, " &amp; DATEDIF(Q842,NOW( ),"ym") &amp; " bln "</f>
        <v xml:space="preserve">50 thn, 7 bln </v>
      </c>
      <c r="Y842" s="7" t="str">
        <f>DATEDIF(Q842,($Y$2),"y") &amp; " thn"</f>
        <v>49 thn</v>
      </c>
      <c r="Z842" s="13">
        <v>60</v>
      </c>
      <c r="AA842" s="14">
        <f>DATE(YEAR(Q842)+Z842,MONTH(Q842)+1,1)</f>
        <v>47484</v>
      </c>
      <c r="AB842" s="10" t="s">
        <v>4548</v>
      </c>
      <c r="AJ842" s="4" t="s">
        <v>4522</v>
      </c>
    </row>
    <row r="843" spans="1:36" ht="12.9" hidden="1" customHeight="1" outlineLevel="1" x14ac:dyDescent="0.3">
      <c r="C843" s="10" t="s">
        <v>4549</v>
      </c>
      <c r="D843" s="10" t="s">
        <v>145</v>
      </c>
      <c r="E843" s="7" t="s">
        <v>4550</v>
      </c>
      <c r="F843" s="10" t="s">
        <v>514</v>
      </c>
      <c r="G843" s="7" t="s">
        <v>333</v>
      </c>
      <c r="H843" s="15">
        <v>42826</v>
      </c>
      <c r="I843" s="10" t="s">
        <v>334</v>
      </c>
      <c r="J843" s="10" t="s">
        <v>269</v>
      </c>
      <c r="K843" s="8">
        <v>42826</v>
      </c>
      <c r="L843" s="10" t="s">
        <v>28</v>
      </c>
      <c r="M843" s="7" t="s">
        <v>29</v>
      </c>
      <c r="N843" s="10" t="s">
        <v>83</v>
      </c>
      <c r="O843" s="7">
        <v>2012</v>
      </c>
      <c r="P843" s="10" t="s">
        <v>98</v>
      </c>
      <c r="Q843" s="7" t="s">
        <v>4551</v>
      </c>
      <c r="R843" s="7" t="s">
        <v>33</v>
      </c>
      <c r="U843" s="7" t="s">
        <v>4552</v>
      </c>
      <c r="V843" s="7" t="s">
        <v>37</v>
      </c>
      <c r="X843" s="7" t="str">
        <f ca="1">DATEDIF(Q843,NOW( ),"y") &amp; " thn, " &amp; DATEDIF(Q843,NOW( ),"ym") &amp; " bln "</f>
        <v xml:space="preserve">50 thn, 4 bln </v>
      </c>
      <c r="Y843" s="7" t="str">
        <f>DATEDIF(Q843,($Y$2),"y") &amp; " thn"</f>
        <v>49 thn</v>
      </c>
      <c r="Z843" s="13">
        <v>60</v>
      </c>
      <c r="AA843" s="14">
        <f>DATE(YEAR(Q843)+Z843,MONTH(Q843)+1,1)</f>
        <v>47574</v>
      </c>
      <c r="AJ843" s="4" t="s">
        <v>4522</v>
      </c>
    </row>
    <row r="844" spans="1:36" ht="12.9" customHeight="1" collapsed="1" x14ac:dyDescent="0.25">
      <c r="A844" s="4" t="s">
        <v>4553</v>
      </c>
      <c r="M844" s="7"/>
    </row>
    <row r="845" spans="1:36" ht="12.9" hidden="1" customHeight="1" outlineLevel="1" x14ac:dyDescent="0.3">
      <c r="C845" s="10" t="s">
        <v>4554</v>
      </c>
      <c r="D845" s="10" t="s">
        <v>145</v>
      </c>
      <c r="E845" s="7" t="s">
        <v>4555</v>
      </c>
      <c r="F845" s="10" t="s">
        <v>92</v>
      </c>
      <c r="G845" s="45" t="s">
        <v>93</v>
      </c>
      <c r="H845" s="15">
        <v>43191</v>
      </c>
      <c r="I845" s="10" t="s">
        <v>94</v>
      </c>
      <c r="J845" s="10" t="s">
        <v>95</v>
      </c>
      <c r="K845" s="12" t="s">
        <v>27</v>
      </c>
      <c r="L845" s="10" t="s">
        <v>28</v>
      </c>
      <c r="M845" s="7" t="s">
        <v>29</v>
      </c>
      <c r="N845" s="10" t="s">
        <v>83</v>
      </c>
      <c r="O845" s="7" t="s">
        <v>97</v>
      </c>
      <c r="P845" s="10" t="s">
        <v>824</v>
      </c>
      <c r="Q845" s="7" t="s">
        <v>4556</v>
      </c>
      <c r="R845" s="7" t="s">
        <v>33</v>
      </c>
      <c r="S845" s="7" t="s">
        <v>34</v>
      </c>
      <c r="T845" s="7" t="s">
        <v>35</v>
      </c>
      <c r="U845" s="7" t="s">
        <v>4557</v>
      </c>
      <c r="V845" s="7" t="s">
        <v>37</v>
      </c>
      <c r="W845" s="7" t="s">
        <v>4558</v>
      </c>
      <c r="X845" s="7" t="str">
        <f t="shared" ref="X845:X850" ca="1" si="183">DATEDIF(Q845,NOW( ),"y") &amp; " thn, " &amp; DATEDIF(Q845,NOW( ),"ym") &amp; " bln "</f>
        <v xml:space="preserve">50 thn, 7 bln </v>
      </c>
      <c r="Y845" s="7" t="str">
        <f t="shared" ref="Y845:Y850" si="184">DATEDIF(Q845,($Y$2),"y") &amp; " thn"</f>
        <v>49 thn</v>
      </c>
      <c r="Z845" s="13">
        <v>60</v>
      </c>
      <c r="AA845" s="14">
        <f t="shared" ref="AA845:AA850" si="185">DATE(YEAR(Q845)+Z845,MONTH(Q845)+1,1)</f>
        <v>47484</v>
      </c>
      <c r="AB845" s="10" t="s">
        <v>4559</v>
      </c>
      <c r="AJ845" s="4" t="s">
        <v>4553</v>
      </c>
    </row>
    <row r="846" spans="1:36" ht="12.9" hidden="1" customHeight="1" outlineLevel="1" x14ac:dyDescent="0.3">
      <c r="C846" s="10" t="s">
        <v>4560</v>
      </c>
      <c r="D846" s="10" t="s">
        <v>41</v>
      </c>
      <c r="E846" s="7" t="s">
        <v>4561</v>
      </c>
      <c r="F846" s="10" t="s">
        <v>92</v>
      </c>
      <c r="G846" s="45" t="s">
        <v>93</v>
      </c>
      <c r="H846" s="15">
        <v>43739</v>
      </c>
      <c r="I846" s="10" t="s">
        <v>25</v>
      </c>
      <c r="J846" s="10" t="s">
        <v>547</v>
      </c>
      <c r="L846" s="10" t="s">
        <v>28</v>
      </c>
      <c r="M846" s="7" t="s">
        <v>29</v>
      </c>
      <c r="N846" s="10" t="s">
        <v>30</v>
      </c>
      <c r="P846" s="10" t="s">
        <v>824</v>
      </c>
      <c r="Q846" s="7" t="s">
        <v>4562</v>
      </c>
      <c r="R846" s="7" t="s">
        <v>33</v>
      </c>
      <c r="S846" s="7" t="s">
        <v>34</v>
      </c>
      <c r="U846" s="7" t="s">
        <v>4563</v>
      </c>
      <c r="V846" s="7" t="s">
        <v>37</v>
      </c>
      <c r="X846" s="7" t="str">
        <f t="shared" ca="1" si="183"/>
        <v xml:space="preserve">55 thn, 11 bln </v>
      </c>
      <c r="Y846" s="7" t="str">
        <f t="shared" si="184"/>
        <v>55 thn</v>
      </c>
      <c r="Z846" s="13">
        <v>60</v>
      </c>
      <c r="AA846" s="14">
        <f t="shared" si="185"/>
        <v>45536</v>
      </c>
      <c r="AB846" s="10" t="s">
        <v>4564</v>
      </c>
      <c r="AJ846" s="4" t="s">
        <v>4553</v>
      </c>
    </row>
    <row r="847" spans="1:36" ht="12.9" hidden="1" customHeight="1" outlineLevel="1" x14ac:dyDescent="0.3">
      <c r="C847" s="10" t="s">
        <v>4565</v>
      </c>
      <c r="D847" s="10" t="s">
        <v>76</v>
      </c>
      <c r="E847" s="7" t="s">
        <v>4566</v>
      </c>
      <c r="F847" s="10" t="s">
        <v>23</v>
      </c>
      <c r="G847" s="7" t="s">
        <v>24</v>
      </c>
      <c r="H847" s="11">
        <v>40817</v>
      </c>
      <c r="I847" s="10" t="s">
        <v>25</v>
      </c>
      <c r="J847" s="10" t="s">
        <v>269</v>
      </c>
      <c r="K847" s="7" t="s">
        <v>147</v>
      </c>
      <c r="L847" s="10" t="s">
        <v>28</v>
      </c>
      <c r="M847" s="7" t="s">
        <v>29</v>
      </c>
      <c r="N847" s="10" t="s">
        <v>83</v>
      </c>
      <c r="O847" s="7" t="s">
        <v>192</v>
      </c>
      <c r="P847" s="10" t="s">
        <v>98</v>
      </c>
      <c r="Q847" s="7" t="s">
        <v>4567</v>
      </c>
      <c r="R847" s="7" t="s">
        <v>50</v>
      </c>
      <c r="S847" s="7" t="s">
        <v>34</v>
      </c>
      <c r="T847" s="7" t="s">
        <v>35</v>
      </c>
      <c r="U847" s="7" t="s">
        <v>4568</v>
      </c>
      <c r="V847" s="7" t="s">
        <v>37</v>
      </c>
      <c r="W847" s="7" t="s">
        <v>4569</v>
      </c>
      <c r="X847" s="7" t="str">
        <f t="shared" ca="1" si="183"/>
        <v xml:space="preserve">54 thn, 5 bln </v>
      </c>
      <c r="Y847" s="7" t="str">
        <f t="shared" si="184"/>
        <v>53 thn</v>
      </c>
      <c r="Z847" s="13">
        <v>60</v>
      </c>
      <c r="AA847" s="14">
        <f t="shared" si="185"/>
        <v>46082</v>
      </c>
      <c r="AB847" s="10" t="s">
        <v>4570</v>
      </c>
      <c r="AJ847" s="4" t="s">
        <v>4553</v>
      </c>
    </row>
    <row r="848" spans="1:36" ht="12.9" hidden="1" customHeight="1" outlineLevel="1" x14ac:dyDescent="0.3">
      <c r="C848" s="10" t="s">
        <v>4571</v>
      </c>
      <c r="D848" s="10" t="s">
        <v>41</v>
      </c>
      <c r="E848" s="7" t="s">
        <v>4572</v>
      </c>
      <c r="F848" s="10" t="s">
        <v>276</v>
      </c>
      <c r="G848" s="7" t="s">
        <v>43</v>
      </c>
      <c r="H848" s="14">
        <v>43009</v>
      </c>
      <c r="I848" s="10" t="s">
        <v>277</v>
      </c>
      <c r="J848" s="10" t="s">
        <v>547</v>
      </c>
      <c r="K848" s="7" t="s">
        <v>56</v>
      </c>
      <c r="L848" s="10" t="s">
        <v>28</v>
      </c>
      <c r="M848" s="7" t="s">
        <v>29</v>
      </c>
      <c r="N848" s="10" t="s">
        <v>30</v>
      </c>
      <c r="O848" s="7">
        <v>2013</v>
      </c>
      <c r="P848" s="10" t="s">
        <v>4573</v>
      </c>
      <c r="Q848" s="7" t="s">
        <v>4574</v>
      </c>
      <c r="R848" s="7" t="s">
        <v>33</v>
      </c>
      <c r="S848" s="7" t="s">
        <v>34</v>
      </c>
      <c r="T848" s="7" t="s">
        <v>35</v>
      </c>
      <c r="U848" s="7" t="s">
        <v>4575</v>
      </c>
      <c r="V848" s="7" t="s">
        <v>37</v>
      </c>
      <c r="W848" s="7" t="s">
        <v>4576</v>
      </c>
      <c r="X848" s="7" t="str">
        <f t="shared" ca="1" si="183"/>
        <v xml:space="preserve">48 thn, 8 bln </v>
      </c>
      <c r="Y848" s="7" t="str">
        <f t="shared" si="184"/>
        <v>47 thn</v>
      </c>
      <c r="Z848" s="13">
        <v>60</v>
      </c>
      <c r="AA848" s="14">
        <f t="shared" si="185"/>
        <v>48183</v>
      </c>
      <c r="AB848" s="10" t="s">
        <v>4577</v>
      </c>
      <c r="AC848" s="7" t="s">
        <v>4578</v>
      </c>
      <c r="AJ848" s="4" t="s">
        <v>4553</v>
      </c>
    </row>
    <row r="849" spans="1:36" ht="12.9" hidden="1" customHeight="1" outlineLevel="1" x14ac:dyDescent="0.3">
      <c r="C849" s="10" t="s">
        <v>4579</v>
      </c>
      <c r="D849" s="10" t="s">
        <v>21</v>
      </c>
      <c r="E849" s="7" t="s">
        <v>4580</v>
      </c>
      <c r="F849" s="10" t="s">
        <v>78</v>
      </c>
      <c r="G849" s="7" t="s">
        <v>79</v>
      </c>
      <c r="H849" s="14">
        <v>43739</v>
      </c>
      <c r="I849" s="10" t="s">
        <v>80</v>
      </c>
      <c r="J849" s="10" t="s">
        <v>547</v>
      </c>
      <c r="K849" s="7" t="s">
        <v>56</v>
      </c>
      <c r="L849" s="10" t="s">
        <v>28</v>
      </c>
      <c r="M849" s="7" t="s">
        <v>29</v>
      </c>
      <c r="N849" s="10" t="s">
        <v>30</v>
      </c>
      <c r="O849" s="7">
        <v>2012</v>
      </c>
      <c r="P849" s="10" t="s">
        <v>2115</v>
      </c>
      <c r="Q849" s="7" t="s">
        <v>4581</v>
      </c>
      <c r="R849" s="7" t="s">
        <v>50</v>
      </c>
      <c r="S849" s="7" t="s">
        <v>34</v>
      </c>
      <c r="T849" s="7" t="s">
        <v>35</v>
      </c>
      <c r="U849" s="7" t="s">
        <v>4582</v>
      </c>
      <c r="V849" s="7" t="s">
        <v>37</v>
      </c>
      <c r="W849" s="7" t="s">
        <v>4583</v>
      </c>
      <c r="X849" s="7" t="str">
        <f t="shared" ca="1" si="183"/>
        <v xml:space="preserve">38 thn, 11 bln </v>
      </c>
      <c r="Y849" s="7" t="str">
        <f t="shared" si="184"/>
        <v>38 thn</v>
      </c>
      <c r="Z849" s="13">
        <v>60</v>
      </c>
      <c r="AA849" s="14">
        <f t="shared" si="185"/>
        <v>51745</v>
      </c>
      <c r="AB849" s="10" t="s">
        <v>4584</v>
      </c>
      <c r="AJ849" s="4" t="s">
        <v>4553</v>
      </c>
    </row>
    <row r="850" spans="1:36" ht="12.75" hidden="1" customHeight="1" outlineLevel="1" x14ac:dyDescent="0.3">
      <c r="C850" s="10" t="s">
        <v>4585</v>
      </c>
      <c r="D850" s="10" t="s">
        <v>145</v>
      </c>
      <c r="E850" s="7" t="s">
        <v>4586</v>
      </c>
      <c r="F850" s="10" t="s">
        <v>514</v>
      </c>
      <c r="G850" s="7" t="s">
        <v>333</v>
      </c>
      <c r="H850" s="11">
        <v>42644</v>
      </c>
      <c r="I850" s="10" t="s">
        <v>334</v>
      </c>
      <c r="J850" s="10" t="s">
        <v>269</v>
      </c>
      <c r="K850" s="7" t="s">
        <v>515</v>
      </c>
      <c r="L850" s="10" t="s">
        <v>28</v>
      </c>
      <c r="M850" s="7" t="s">
        <v>29</v>
      </c>
      <c r="N850" s="10" t="s">
        <v>83</v>
      </c>
      <c r="O850" s="7">
        <v>2012</v>
      </c>
      <c r="P850" s="10" t="s">
        <v>4587</v>
      </c>
      <c r="Q850" s="7" t="s">
        <v>4588</v>
      </c>
      <c r="R850" s="7" t="s">
        <v>50</v>
      </c>
      <c r="U850" s="7" t="s">
        <v>4589</v>
      </c>
      <c r="V850" s="7" t="s">
        <v>37</v>
      </c>
      <c r="X850" s="7" t="str">
        <f t="shared" ca="1" si="183"/>
        <v xml:space="preserve">51 thn, 11 bln </v>
      </c>
      <c r="Y850" s="7" t="str">
        <f t="shared" si="184"/>
        <v>51 thn</v>
      </c>
      <c r="Z850" s="13">
        <v>60</v>
      </c>
      <c r="AA850" s="14">
        <f t="shared" si="185"/>
        <v>46997</v>
      </c>
      <c r="AJ850" s="4" t="s">
        <v>4553</v>
      </c>
    </row>
    <row r="851" spans="1:36" ht="12.9" hidden="1" customHeight="1" outlineLevel="1" x14ac:dyDescent="0.3">
      <c r="C851" s="10"/>
      <c r="D851" s="10"/>
      <c r="F851" s="10"/>
      <c r="H851" s="8"/>
      <c r="I851" s="10"/>
      <c r="J851" s="10"/>
      <c r="L851" s="10"/>
      <c r="M851" s="7"/>
      <c r="N851" s="10"/>
      <c r="P851" s="10"/>
      <c r="Z851" s="13"/>
      <c r="AA851" s="14"/>
      <c r="AJ851" s="4" t="s">
        <v>4553</v>
      </c>
    </row>
    <row r="852" spans="1:36" ht="12.9" customHeight="1" collapsed="1" x14ac:dyDescent="0.25">
      <c r="A852" s="4" t="s">
        <v>4590</v>
      </c>
      <c r="M852" s="7"/>
    </row>
    <row r="853" spans="1:36" s="30" customFormat="1" ht="12.9" hidden="1" customHeight="1" outlineLevel="1" x14ac:dyDescent="0.3">
      <c r="A853" s="22"/>
      <c r="B853" s="23"/>
      <c r="C853" s="24"/>
      <c r="D853" s="24"/>
      <c r="E853" s="25"/>
      <c r="F853" s="24"/>
      <c r="G853" s="25"/>
      <c r="H853" s="26"/>
      <c r="I853" s="24"/>
      <c r="J853" s="24" t="s">
        <v>95</v>
      </c>
      <c r="K853" s="34"/>
      <c r="L853" s="24"/>
      <c r="M853" s="25"/>
      <c r="N853" s="24"/>
      <c r="O853" s="25"/>
      <c r="P853" s="24"/>
      <c r="Q853" s="25"/>
      <c r="R853" s="25"/>
      <c r="S853" s="25"/>
      <c r="T853" s="25"/>
      <c r="U853" s="25"/>
      <c r="V853" s="25"/>
      <c r="W853" s="25"/>
      <c r="X853" s="25"/>
      <c r="Y853" s="25"/>
      <c r="Z853" s="28"/>
      <c r="AA853" s="29"/>
      <c r="AB853" s="24"/>
      <c r="AC853" s="25"/>
      <c r="AJ853" s="47" t="s">
        <v>4590</v>
      </c>
    </row>
    <row r="854" spans="1:36" ht="12.9" hidden="1" customHeight="1" outlineLevel="1" x14ac:dyDescent="0.3">
      <c r="C854" s="10" t="s">
        <v>4591</v>
      </c>
      <c r="D854" s="10" t="s">
        <v>1545</v>
      </c>
      <c r="E854" s="7" t="s">
        <v>4592</v>
      </c>
      <c r="F854" s="10" t="s">
        <v>23</v>
      </c>
      <c r="G854" s="7" t="s">
        <v>24</v>
      </c>
      <c r="H854" s="15">
        <v>39722</v>
      </c>
      <c r="I854" s="10" t="s">
        <v>25</v>
      </c>
      <c r="J854" s="10" t="s">
        <v>547</v>
      </c>
      <c r="K854" s="7" t="s">
        <v>147</v>
      </c>
      <c r="L854" s="10" t="s">
        <v>28</v>
      </c>
      <c r="M854" s="7" t="s">
        <v>361</v>
      </c>
      <c r="N854" s="10" t="s">
        <v>3265</v>
      </c>
      <c r="O854" s="7" t="s">
        <v>84</v>
      </c>
      <c r="P854" s="10" t="s">
        <v>88</v>
      </c>
      <c r="Q854" s="7" t="s">
        <v>4593</v>
      </c>
      <c r="R854" s="7" t="s">
        <v>50</v>
      </c>
      <c r="S854" s="7" t="s">
        <v>34</v>
      </c>
      <c r="T854" s="7" t="s">
        <v>35</v>
      </c>
      <c r="U854" s="7" t="s">
        <v>4594</v>
      </c>
      <c r="V854" s="7" t="s">
        <v>37</v>
      </c>
      <c r="W854" s="7" t="s">
        <v>4595</v>
      </c>
      <c r="X854" s="7" t="str">
        <f t="shared" ref="X854:X864" ca="1" si="186">DATEDIF(Q854,NOW( ),"y") &amp; " thn, " &amp; DATEDIF(Q854,NOW( ),"ym") &amp; " bln "</f>
        <v xml:space="preserve">51 thn, 6 bln </v>
      </c>
      <c r="Y854" s="7" t="str">
        <f t="shared" ref="Y854:Y864" si="187">DATEDIF(Q854,($Y$2),"y") &amp; " thn"</f>
        <v>50 thn</v>
      </c>
      <c r="Z854" s="13">
        <v>60</v>
      </c>
      <c r="AA854" s="14">
        <f>DATE(YEAR(Q854)+Z854,MONTH(Q854)+1,1)</f>
        <v>47119</v>
      </c>
      <c r="AB854" s="10" t="s">
        <v>4596</v>
      </c>
      <c r="AC854" s="7" t="s">
        <v>4597</v>
      </c>
      <c r="AJ854" s="4" t="s">
        <v>4590</v>
      </c>
    </row>
    <row r="855" spans="1:36" ht="12.9" hidden="1" customHeight="1" outlineLevel="1" x14ac:dyDescent="0.3">
      <c r="C855" s="10" t="s">
        <v>4598</v>
      </c>
      <c r="D855" s="10" t="s">
        <v>3651</v>
      </c>
      <c r="E855" s="7" t="s">
        <v>4599</v>
      </c>
      <c r="F855" s="10" t="s">
        <v>23</v>
      </c>
      <c r="G855" s="7" t="s">
        <v>24</v>
      </c>
      <c r="H855" s="15">
        <v>38991</v>
      </c>
      <c r="I855" s="10" t="s">
        <v>25</v>
      </c>
      <c r="J855" s="10" t="s">
        <v>547</v>
      </c>
      <c r="K855" s="12" t="s">
        <v>4600</v>
      </c>
      <c r="L855" s="10" t="s">
        <v>28</v>
      </c>
      <c r="M855" s="7" t="s">
        <v>29</v>
      </c>
      <c r="N855" s="10" t="s">
        <v>3265</v>
      </c>
      <c r="P855" s="10" t="s">
        <v>98</v>
      </c>
      <c r="Q855" s="7" t="s">
        <v>4601</v>
      </c>
      <c r="R855" s="7" t="s">
        <v>50</v>
      </c>
      <c r="S855" s="7" t="s">
        <v>34</v>
      </c>
      <c r="T855" s="7" t="s">
        <v>35</v>
      </c>
      <c r="U855" s="7" t="s">
        <v>4602</v>
      </c>
      <c r="V855" s="7" t="s">
        <v>37</v>
      </c>
      <c r="W855" s="7" t="s">
        <v>4603</v>
      </c>
      <c r="X855" s="7" t="str">
        <f t="shared" ca="1" si="186"/>
        <v xml:space="preserve">58 thn, 2 bln </v>
      </c>
      <c r="Y855" s="7" t="str">
        <f t="shared" si="187"/>
        <v>57 thn</v>
      </c>
      <c r="Z855" s="13">
        <v>60</v>
      </c>
      <c r="AA855" s="14">
        <f>DATE(YEAR(Q855)+Z855,MONTH(Q855)+1,1)</f>
        <v>44713</v>
      </c>
      <c r="AB855" s="10" t="s">
        <v>4604</v>
      </c>
      <c r="AJ855" s="4" t="s">
        <v>4590</v>
      </c>
    </row>
    <row r="856" spans="1:36" ht="12.9" hidden="1" customHeight="1" outlineLevel="1" x14ac:dyDescent="0.3">
      <c r="C856" s="10" t="s">
        <v>4605</v>
      </c>
      <c r="D856" s="10" t="s">
        <v>1545</v>
      </c>
      <c r="E856" s="7" t="s">
        <v>4606</v>
      </c>
      <c r="F856" s="10" t="s">
        <v>23</v>
      </c>
      <c r="G856" s="7" t="s">
        <v>24</v>
      </c>
      <c r="H856" s="11">
        <v>40817</v>
      </c>
      <c r="I856" s="10" t="s">
        <v>25</v>
      </c>
      <c r="J856" s="10" t="s">
        <v>547</v>
      </c>
      <c r="K856" s="7" t="s">
        <v>147</v>
      </c>
      <c r="L856" s="10" t="s">
        <v>28</v>
      </c>
      <c r="M856" s="7" t="s">
        <v>361</v>
      </c>
      <c r="N856" s="10" t="s">
        <v>3265</v>
      </c>
      <c r="O856" s="7" t="s">
        <v>84</v>
      </c>
      <c r="P856" s="10" t="s">
        <v>4607</v>
      </c>
      <c r="Q856" s="7" t="s">
        <v>4608</v>
      </c>
      <c r="R856" s="7" t="s">
        <v>50</v>
      </c>
      <c r="S856" s="7" t="s">
        <v>34</v>
      </c>
      <c r="T856" s="7" t="s">
        <v>35</v>
      </c>
      <c r="U856" s="7" t="s">
        <v>4609</v>
      </c>
      <c r="V856" s="7" t="s">
        <v>37</v>
      </c>
      <c r="W856" s="7" t="s">
        <v>4610</v>
      </c>
      <c r="X856" s="7" t="str">
        <f t="shared" ca="1" si="186"/>
        <v xml:space="preserve">52 thn, 2 bln </v>
      </c>
      <c r="Y856" s="7" t="str">
        <f t="shared" si="187"/>
        <v>51 thn</v>
      </c>
      <c r="Z856" s="13">
        <v>60</v>
      </c>
      <c r="AA856" s="14">
        <f>DATE(YEAR(Q856)+Z856,MONTH(Q856)+1,1)</f>
        <v>46905</v>
      </c>
      <c r="AB856" s="10" t="s">
        <v>4611</v>
      </c>
      <c r="AJ856" s="4" t="s">
        <v>4590</v>
      </c>
    </row>
    <row r="857" spans="1:36" ht="12.9" hidden="1" customHeight="1" outlineLevel="1" x14ac:dyDescent="0.3">
      <c r="C857" s="10" t="s">
        <v>4612</v>
      </c>
      <c r="D857" s="10" t="s">
        <v>21</v>
      </c>
      <c r="E857" s="7" t="s">
        <v>4613</v>
      </c>
      <c r="F857" s="10" t="s">
        <v>23</v>
      </c>
      <c r="G857" s="7" t="s">
        <v>24</v>
      </c>
      <c r="H857" s="11">
        <v>40634</v>
      </c>
      <c r="I857" s="10" t="s">
        <v>25</v>
      </c>
      <c r="J857" s="10" t="s">
        <v>547</v>
      </c>
      <c r="K857" s="8">
        <v>42278</v>
      </c>
      <c r="L857" s="10" t="s">
        <v>28</v>
      </c>
      <c r="M857" s="7" t="s">
        <v>29</v>
      </c>
      <c r="N857" s="10" t="s">
        <v>30</v>
      </c>
      <c r="O857" s="7">
        <v>2009</v>
      </c>
      <c r="P857" s="10" t="s">
        <v>855</v>
      </c>
      <c r="Q857" s="7" t="s">
        <v>4614</v>
      </c>
      <c r="R857" s="7" t="s">
        <v>50</v>
      </c>
      <c r="S857" s="7" t="s">
        <v>34</v>
      </c>
      <c r="T857" s="7" t="s">
        <v>35</v>
      </c>
      <c r="U857" s="7" t="s">
        <v>4615</v>
      </c>
      <c r="V857" s="7" t="s">
        <v>37</v>
      </c>
      <c r="W857" s="7" t="s">
        <v>4616</v>
      </c>
      <c r="X857" s="7" t="str">
        <f t="shared" ca="1" si="186"/>
        <v xml:space="preserve">48 thn, 10 bln </v>
      </c>
      <c r="Y857" s="7" t="str">
        <f t="shared" si="187"/>
        <v>48 thn</v>
      </c>
      <c r="Z857" s="13">
        <v>60</v>
      </c>
      <c r="AA857" s="14">
        <f>DATE(YEAR(Q857)+Z857,MONTH(Q857)+1,1)</f>
        <v>48122</v>
      </c>
      <c r="AB857" s="10" t="s">
        <v>4617</v>
      </c>
      <c r="AJ857" s="4" t="s">
        <v>4590</v>
      </c>
    </row>
    <row r="858" spans="1:36" ht="12.9" hidden="1" customHeight="1" outlineLevel="1" x14ac:dyDescent="0.3">
      <c r="C858" s="10" t="s">
        <v>4618</v>
      </c>
      <c r="D858" s="10" t="s">
        <v>3651</v>
      </c>
      <c r="E858" s="7" t="s">
        <v>4619</v>
      </c>
      <c r="F858" s="10" t="s">
        <v>78</v>
      </c>
      <c r="G858" s="7" t="s">
        <v>79</v>
      </c>
      <c r="H858" s="14">
        <v>43374</v>
      </c>
      <c r="I858" s="10" t="s">
        <v>80</v>
      </c>
      <c r="J858" s="10" t="s">
        <v>547</v>
      </c>
      <c r="L858" s="10" t="s">
        <v>28</v>
      </c>
      <c r="M858" s="7" t="s">
        <v>29</v>
      </c>
      <c r="N858" s="10" t="s">
        <v>4620</v>
      </c>
      <c r="O858" s="7">
        <v>2008</v>
      </c>
      <c r="P858" s="10" t="s">
        <v>88</v>
      </c>
      <c r="Q858" s="7" t="s">
        <v>4621</v>
      </c>
      <c r="R858" s="7" t="s">
        <v>50</v>
      </c>
      <c r="S858" s="7" t="s">
        <v>34</v>
      </c>
      <c r="T858" s="7" t="s">
        <v>311</v>
      </c>
      <c r="U858" s="7" t="s">
        <v>4622</v>
      </c>
      <c r="V858" s="7" t="s">
        <v>37</v>
      </c>
      <c r="W858" s="7" t="s">
        <v>4623</v>
      </c>
      <c r="X858" s="7" t="str">
        <f t="shared" ca="1" si="186"/>
        <v xml:space="preserve">36 thn, 4 bln </v>
      </c>
      <c r="Y858" s="7" t="str">
        <f t="shared" si="187"/>
        <v>35 thn</v>
      </c>
      <c r="Z858" s="13">
        <v>60</v>
      </c>
      <c r="AA858" s="14">
        <f t="shared" ref="AA858:AA863" si="188">DATE(YEAR(Q858)+Z858,MONTH(Q858)+1,1)</f>
        <v>52688</v>
      </c>
      <c r="AB858" s="10" t="s">
        <v>4624</v>
      </c>
      <c r="AC858" s="7" t="s">
        <v>4625</v>
      </c>
      <c r="AJ858" s="4" t="s">
        <v>4590</v>
      </c>
    </row>
    <row r="859" spans="1:36" ht="12.9" hidden="1" customHeight="1" outlineLevel="1" x14ac:dyDescent="0.3">
      <c r="C859" s="10" t="s">
        <v>4626</v>
      </c>
      <c r="D859" s="10" t="s">
        <v>41</v>
      </c>
      <c r="E859" s="7" t="s">
        <v>4627</v>
      </c>
      <c r="F859" s="10" t="s">
        <v>332</v>
      </c>
      <c r="G859" s="7" t="s">
        <v>343</v>
      </c>
      <c r="H859" s="8">
        <v>41913</v>
      </c>
      <c r="I859" s="10" t="s">
        <v>344</v>
      </c>
      <c r="J859" s="10" t="s">
        <v>106</v>
      </c>
      <c r="K859" s="7" t="s">
        <v>1749</v>
      </c>
      <c r="L859" s="10" t="s">
        <v>28</v>
      </c>
      <c r="M859" s="7" t="s">
        <v>29</v>
      </c>
      <c r="N859" s="10" t="s">
        <v>3500</v>
      </c>
      <c r="O859" s="7">
        <v>2013</v>
      </c>
      <c r="P859" s="10" t="s">
        <v>88</v>
      </c>
      <c r="Q859" s="7" t="s">
        <v>4628</v>
      </c>
      <c r="R859" s="7" t="s">
        <v>33</v>
      </c>
      <c r="S859" s="7" t="s">
        <v>34</v>
      </c>
      <c r="T859" s="7" t="s">
        <v>311</v>
      </c>
      <c r="V859" s="7" t="s">
        <v>37</v>
      </c>
      <c r="X859" s="7" t="str">
        <f t="shared" ca="1" si="186"/>
        <v xml:space="preserve">36 thn, 3 bln </v>
      </c>
      <c r="Y859" s="7" t="str">
        <f t="shared" si="187"/>
        <v>35 thn</v>
      </c>
      <c r="Z859" s="13">
        <v>60</v>
      </c>
      <c r="AA859" s="14">
        <f t="shared" si="188"/>
        <v>52718</v>
      </c>
      <c r="AB859" s="10" t="s">
        <v>4629</v>
      </c>
      <c r="AC859" s="7" t="s">
        <v>4630</v>
      </c>
      <c r="AJ859" s="4" t="s">
        <v>4590</v>
      </c>
    </row>
    <row r="860" spans="1:36" ht="12.9" hidden="1" customHeight="1" outlineLevel="1" x14ac:dyDescent="0.3">
      <c r="B860" s="6"/>
      <c r="C860" s="6" t="s">
        <v>4631</v>
      </c>
      <c r="D860" s="6" t="s">
        <v>21</v>
      </c>
      <c r="E860" s="7" t="s">
        <v>4632</v>
      </c>
      <c r="F860" s="6" t="s">
        <v>514</v>
      </c>
      <c r="G860" s="19" t="s">
        <v>333</v>
      </c>
      <c r="H860" s="20">
        <v>43556</v>
      </c>
      <c r="I860" s="6" t="s">
        <v>334</v>
      </c>
      <c r="J860" s="6" t="s">
        <v>547</v>
      </c>
      <c r="K860" s="7" t="s">
        <v>336</v>
      </c>
      <c r="L860" s="6" t="s">
        <v>28</v>
      </c>
      <c r="M860" s="7" t="s">
        <v>29</v>
      </c>
      <c r="N860" s="6" t="s">
        <v>3284</v>
      </c>
      <c r="O860" s="7" t="s">
        <v>3311</v>
      </c>
      <c r="P860" s="6" t="s">
        <v>98</v>
      </c>
      <c r="Q860" s="6" t="s">
        <v>4633</v>
      </c>
      <c r="R860" s="7" t="s">
        <v>50</v>
      </c>
      <c r="S860" s="7" t="s">
        <v>34</v>
      </c>
      <c r="T860" s="7" t="s">
        <v>35</v>
      </c>
      <c r="V860" s="7" t="s">
        <v>37</v>
      </c>
      <c r="X860" s="7" t="str">
        <f t="shared" ca="1" si="186"/>
        <v xml:space="preserve">37 thn, 6 bln </v>
      </c>
      <c r="Y860" s="7" t="str">
        <f t="shared" si="187"/>
        <v>36 thn</v>
      </c>
      <c r="Z860" s="13">
        <v>60</v>
      </c>
      <c r="AA860" s="14">
        <f>DATE(YEAR(Q860)+Z860,MONTH(Q860)+1,1)</f>
        <v>52263</v>
      </c>
      <c r="AB860" s="6" t="s">
        <v>4634</v>
      </c>
      <c r="AC860" s="6" t="s">
        <v>4635</v>
      </c>
      <c r="AJ860" s="4" t="s">
        <v>4590</v>
      </c>
    </row>
    <row r="861" spans="1:36" ht="12.9" hidden="1" customHeight="1" outlineLevel="1" x14ac:dyDescent="0.3">
      <c r="B861" s="6"/>
      <c r="C861" s="6" t="s">
        <v>3874</v>
      </c>
      <c r="D861" s="6" t="s">
        <v>41</v>
      </c>
      <c r="E861" s="7" t="s">
        <v>4636</v>
      </c>
      <c r="F861" s="6" t="s">
        <v>514</v>
      </c>
      <c r="G861" s="19" t="s">
        <v>333</v>
      </c>
      <c r="H861" s="20">
        <v>43556</v>
      </c>
      <c r="I861" s="6" t="s">
        <v>334</v>
      </c>
      <c r="J861" s="6" t="s">
        <v>1369</v>
      </c>
      <c r="K861" s="7" t="s">
        <v>336</v>
      </c>
      <c r="L861" s="6" t="s">
        <v>28</v>
      </c>
      <c r="M861" s="7" t="s">
        <v>29</v>
      </c>
      <c r="N861" s="6" t="s">
        <v>4637</v>
      </c>
      <c r="O861" s="7" t="s">
        <v>3311</v>
      </c>
      <c r="P861" s="6" t="s">
        <v>98</v>
      </c>
      <c r="Q861" s="6" t="s">
        <v>4638</v>
      </c>
      <c r="R861" s="7" t="s">
        <v>50</v>
      </c>
      <c r="S861" s="7" t="s">
        <v>34</v>
      </c>
      <c r="T861" s="7" t="s">
        <v>35</v>
      </c>
      <c r="V861" s="7" t="s">
        <v>37</v>
      </c>
      <c r="X861" s="7" t="str">
        <f t="shared" ca="1" si="186"/>
        <v xml:space="preserve">47 thn, 11 bln </v>
      </c>
      <c r="Y861" s="7" t="str">
        <f t="shared" si="187"/>
        <v>47 thn</v>
      </c>
      <c r="Z861" s="13">
        <v>60</v>
      </c>
      <c r="AA861" s="14">
        <f>DATE(YEAR(Q861)+Z861,MONTH(Q861)+1,1)</f>
        <v>48458</v>
      </c>
      <c r="AB861" s="6" t="s">
        <v>4639</v>
      </c>
      <c r="AC861" s="6" t="s">
        <v>4640</v>
      </c>
      <c r="AJ861" s="4" t="s">
        <v>4590</v>
      </c>
    </row>
    <row r="862" spans="1:36" ht="12.9" hidden="1" customHeight="1" outlineLevel="1" x14ac:dyDescent="0.3">
      <c r="B862" s="6"/>
      <c r="C862" s="6" t="s">
        <v>1640</v>
      </c>
      <c r="D862" s="6" t="s">
        <v>41</v>
      </c>
      <c r="E862" s="7" t="s">
        <v>4641</v>
      </c>
      <c r="F862" s="6" t="s">
        <v>514</v>
      </c>
      <c r="G862" s="19" t="s">
        <v>333</v>
      </c>
      <c r="H862" s="20">
        <v>43556</v>
      </c>
      <c r="I862" s="6" t="s">
        <v>334</v>
      </c>
      <c r="J862" s="6" t="s">
        <v>547</v>
      </c>
      <c r="K862" s="7" t="s">
        <v>336</v>
      </c>
      <c r="L862" s="6" t="s">
        <v>28</v>
      </c>
      <c r="M862" s="7" t="s">
        <v>29</v>
      </c>
      <c r="N862" s="6" t="s">
        <v>3310</v>
      </c>
      <c r="O862" s="7" t="s">
        <v>3311</v>
      </c>
      <c r="P862" s="6" t="s">
        <v>98</v>
      </c>
      <c r="Q862" s="6" t="s">
        <v>4642</v>
      </c>
      <c r="R862" s="7" t="s">
        <v>50</v>
      </c>
      <c r="S862" s="7" t="s">
        <v>34</v>
      </c>
      <c r="T862" s="7" t="s">
        <v>2189</v>
      </c>
      <c r="V862" s="7" t="s">
        <v>37</v>
      </c>
      <c r="X862" s="7" t="str">
        <f t="shared" ca="1" si="186"/>
        <v xml:space="preserve">48 thn, 11 bln </v>
      </c>
      <c r="Y862" s="7" t="str">
        <f t="shared" si="187"/>
        <v>48 thn</v>
      </c>
      <c r="Z862" s="13">
        <v>60</v>
      </c>
      <c r="AA862" s="14">
        <f>DATE(YEAR(Q862)+Z862,MONTH(Q862)+1,1)</f>
        <v>48092</v>
      </c>
      <c r="AB862" s="6" t="s">
        <v>4643</v>
      </c>
      <c r="AC862" s="6" t="s">
        <v>4644</v>
      </c>
      <c r="AJ862" s="4" t="s">
        <v>4590</v>
      </c>
    </row>
    <row r="863" spans="1:36" ht="12.9" hidden="1" customHeight="1" outlineLevel="1" x14ac:dyDescent="0.3">
      <c r="C863" s="10" t="s">
        <v>1537</v>
      </c>
      <c r="D863" s="10" t="s">
        <v>41</v>
      </c>
      <c r="E863" s="7" t="s">
        <v>4645</v>
      </c>
      <c r="F863" s="6" t="s">
        <v>514</v>
      </c>
      <c r="G863" s="19" t="s">
        <v>333</v>
      </c>
      <c r="H863" s="20">
        <v>43739</v>
      </c>
      <c r="I863" s="6" t="s">
        <v>334</v>
      </c>
      <c r="J863" s="10" t="s">
        <v>547</v>
      </c>
      <c r="K863" s="8">
        <v>41898</v>
      </c>
      <c r="L863" s="10" t="s">
        <v>28</v>
      </c>
      <c r="M863" s="7" t="s">
        <v>29</v>
      </c>
      <c r="N863" s="10" t="s">
        <v>30</v>
      </c>
      <c r="O863" s="7">
        <v>2014</v>
      </c>
      <c r="P863" s="10" t="s">
        <v>2962</v>
      </c>
      <c r="Q863" s="7" t="s">
        <v>4646</v>
      </c>
      <c r="R863" s="7" t="s">
        <v>50</v>
      </c>
      <c r="U863" s="7" t="s">
        <v>4647</v>
      </c>
      <c r="V863" s="7" t="s">
        <v>37</v>
      </c>
      <c r="X863" s="7" t="str">
        <f t="shared" ca="1" si="186"/>
        <v xml:space="preserve">56 thn, 4 bln </v>
      </c>
      <c r="Y863" s="7" t="str">
        <f t="shared" si="187"/>
        <v>55 thn</v>
      </c>
      <c r="Z863" s="13">
        <v>60</v>
      </c>
      <c r="AA863" s="14">
        <f t="shared" si="188"/>
        <v>45383</v>
      </c>
      <c r="AJ863" s="4" t="s">
        <v>4590</v>
      </c>
    </row>
    <row r="864" spans="1:36" ht="12.9" hidden="1" customHeight="1" outlineLevel="1" x14ac:dyDescent="0.3">
      <c r="B864" s="6"/>
      <c r="C864" s="6" t="s">
        <v>4648</v>
      </c>
      <c r="D864" s="6" t="s">
        <v>355</v>
      </c>
      <c r="E864" s="7" t="s">
        <v>4649</v>
      </c>
      <c r="F864" s="6" t="s">
        <v>3290</v>
      </c>
      <c r="G864" s="19" t="s">
        <v>358</v>
      </c>
      <c r="H864" s="20">
        <v>43556</v>
      </c>
      <c r="I864" s="6" t="s">
        <v>3291</v>
      </c>
      <c r="J864" s="6" t="s">
        <v>547</v>
      </c>
      <c r="K864" s="7" t="s">
        <v>336</v>
      </c>
      <c r="L864" s="6" t="s">
        <v>28</v>
      </c>
      <c r="M864" s="7" t="s">
        <v>361</v>
      </c>
      <c r="N864" s="6" t="s">
        <v>362</v>
      </c>
      <c r="O864" s="7" t="s">
        <v>524</v>
      </c>
      <c r="P864" s="6" t="s">
        <v>98</v>
      </c>
      <c r="Q864" s="6" t="s">
        <v>4650</v>
      </c>
      <c r="R864" s="7" t="s">
        <v>33</v>
      </c>
      <c r="S864" s="7" t="s">
        <v>34</v>
      </c>
      <c r="T864" s="7" t="s">
        <v>311</v>
      </c>
      <c r="V864" s="7" t="s">
        <v>37</v>
      </c>
      <c r="X864" s="7" t="str">
        <f t="shared" ca="1" si="186"/>
        <v xml:space="preserve">41 thn, 6 bln </v>
      </c>
      <c r="Y864" s="7" t="str">
        <f t="shared" si="187"/>
        <v>40 thn</v>
      </c>
      <c r="Z864" s="13">
        <v>60</v>
      </c>
      <c r="AA864" s="14">
        <f>DATE(YEAR(Q864)+Z864,MONTH(Q864)+1,1)</f>
        <v>50802</v>
      </c>
      <c r="AB864" s="6" t="s">
        <v>4651</v>
      </c>
      <c r="AC864" s="6" t="s">
        <v>4652</v>
      </c>
      <c r="AJ864" s="4" t="s">
        <v>4590</v>
      </c>
    </row>
    <row r="865" spans="1:36" ht="12.9" customHeight="1" collapsed="1" x14ac:dyDescent="0.25">
      <c r="A865" s="4" t="s">
        <v>4653</v>
      </c>
      <c r="M865" s="7"/>
    </row>
    <row r="866" spans="1:36" ht="12.9" hidden="1" customHeight="1" outlineLevel="1" x14ac:dyDescent="0.3">
      <c r="C866" s="10" t="s">
        <v>4654</v>
      </c>
      <c r="D866" s="10" t="s">
        <v>76</v>
      </c>
      <c r="E866" s="7" t="s">
        <v>4655</v>
      </c>
      <c r="F866" s="10" t="s">
        <v>23</v>
      </c>
      <c r="G866" s="7" t="s">
        <v>24</v>
      </c>
      <c r="H866" s="15">
        <v>38626</v>
      </c>
      <c r="I866" s="10" t="s">
        <v>25</v>
      </c>
      <c r="J866" s="10" t="s">
        <v>95</v>
      </c>
      <c r="K866" s="14">
        <v>42957</v>
      </c>
      <c r="L866" s="10" t="s">
        <v>28</v>
      </c>
      <c r="M866" s="7" t="s">
        <v>29</v>
      </c>
      <c r="N866" s="10" t="s">
        <v>83</v>
      </c>
      <c r="O866" s="7" t="s">
        <v>192</v>
      </c>
      <c r="P866" s="10" t="s">
        <v>4656</v>
      </c>
      <c r="Q866" s="7" t="s">
        <v>4657</v>
      </c>
      <c r="R866" s="7" t="s">
        <v>50</v>
      </c>
      <c r="S866" s="7" t="s">
        <v>34</v>
      </c>
      <c r="T866" s="7" t="s">
        <v>35</v>
      </c>
      <c r="U866" s="7" t="s">
        <v>4658</v>
      </c>
      <c r="V866" s="7" t="s">
        <v>37</v>
      </c>
      <c r="W866" s="7" t="s">
        <v>4659</v>
      </c>
      <c r="X866" s="7" t="str">
        <f ca="1">DATEDIF(Q866,NOW( ),"y") &amp; " thn, " &amp; DATEDIF(Q866,NOW( ),"ym") &amp; " bln "</f>
        <v xml:space="preserve">58 thn, 3 bln </v>
      </c>
      <c r="Y866" s="7" t="str">
        <f t="shared" ref="Y866:Y871" si="189">DATEDIF(Q866,($Y$2),"y") &amp; " thn"</f>
        <v>57 thn</v>
      </c>
      <c r="Z866" s="13">
        <v>60</v>
      </c>
      <c r="AA866" s="14">
        <f t="shared" ref="AA866:AA871" si="190">DATE(YEAR(Q866)+Z866,MONTH(Q866)+1,1)</f>
        <v>44682</v>
      </c>
      <c r="AB866" s="10" t="s">
        <v>4660</v>
      </c>
      <c r="AC866" s="7" t="s">
        <v>4661</v>
      </c>
      <c r="AJ866" s="4" t="s">
        <v>4653</v>
      </c>
    </row>
    <row r="867" spans="1:36" ht="12.9" hidden="1" customHeight="1" outlineLevel="1" x14ac:dyDescent="0.3">
      <c r="C867" s="10" t="s">
        <v>4662</v>
      </c>
      <c r="D867" s="10" t="s">
        <v>1545</v>
      </c>
      <c r="E867" s="7" t="s">
        <v>4663</v>
      </c>
      <c r="F867" s="10" t="s">
        <v>23</v>
      </c>
      <c r="G867" s="7" t="s">
        <v>24</v>
      </c>
      <c r="H867" s="15">
        <v>38626</v>
      </c>
      <c r="I867" s="10" t="s">
        <v>25</v>
      </c>
      <c r="J867" s="10" t="s">
        <v>547</v>
      </c>
      <c r="K867" s="7" t="s">
        <v>210</v>
      </c>
      <c r="L867" s="10" t="s">
        <v>28</v>
      </c>
      <c r="M867" s="7" t="s">
        <v>361</v>
      </c>
      <c r="N867" s="10" t="s">
        <v>30</v>
      </c>
      <c r="O867" s="7" t="s">
        <v>393</v>
      </c>
      <c r="P867" s="10" t="s">
        <v>88</v>
      </c>
      <c r="Q867" s="7" t="s">
        <v>4664</v>
      </c>
      <c r="R867" s="7" t="s">
        <v>50</v>
      </c>
      <c r="S867" s="7" t="s">
        <v>34</v>
      </c>
      <c r="T867" s="7" t="s">
        <v>35</v>
      </c>
      <c r="U867" s="7" t="s">
        <v>4665</v>
      </c>
      <c r="V867" s="7" t="s">
        <v>37</v>
      </c>
      <c r="W867" s="7" t="s">
        <v>4666</v>
      </c>
      <c r="X867" s="7" t="str">
        <f ca="1">DATEDIF(Q867,NOW( ),"y") &amp; " thn, " &amp; DATEDIF(Q867,NOW( ),"ym") &amp; " bln "</f>
        <v xml:space="preserve">59 thn, 0 bln </v>
      </c>
      <c r="Y867" s="7" t="str">
        <f t="shared" si="189"/>
        <v>58 thn</v>
      </c>
      <c r="Z867" s="13">
        <v>60</v>
      </c>
      <c r="AA867" s="14">
        <f t="shared" si="190"/>
        <v>44409</v>
      </c>
      <c r="AB867" s="10" t="s">
        <v>4667</v>
      </c>
      <c r="AJ867" s="4" t="s">
        <v>4653</v>
      </c>
    </row>
    <row r="868" spans="1:36" ht="12.9" hidden="1" customHeight="1" outlineLevel="1" x14ac:dyDescent="0.3">
      <c r="C868" s="10" t="s">
        <v>4668</v>
      </c>
      <c r="D868" s="10" t="s">
        <v>76</v>
      </c>
      <c r="E868" s="7" t="s">
        <v>4669</v>
      </c>
      <c r="F868" s="10" t="s">
        <v>92</v>
      </c>
      <c r="G868" s="7" t="s">
        <v>93</v>
      </c>
      <c r="H868" s="8">
        <v>42644</v>
      </c>
      <c r="I868" s="10" t="s">
        <v>94</v>
      </c>
      <c r="J868" s="10" t="s">
        <v>547</v>
      </c>
      <c r="K868" s="7" t="s">
        <v>129</v>
      </c>
      <c r="L868" s="10" t="s">
        <v>28</v>
      </c>
      <c r="M868" s="7" t="s">
        <v>29</v>
      </c>
      <c r="N868" s="10" t="s">
        <v>4012</v>
      </c>
      <c r="O868" s="7" t="s">
        <v>108</v>
      </c>
      <c r="P868" s="10" t="s">
        <v>4670</v>
      </c>
      <c r="Q868" s="7" t="s">
        <v>4671</v>
      </c>
      <c r="R868" s="7" t="s">
        <v>50</v>
      </c>
      <c r="S868" s="7" t="s">
        <v>34</v>
      </c>
      <c r="T868" s="7" t="s">
        <v>35</v>
      </c>
      <c r="U868" s="7" t="s">
        <v>4672</v>
      </c>
      <c r="V868" s="7" t="s">
        <v>37</v>
      </c>
      <c r="W868" s="7" t="s">
        <v>4673</v>
      </c>
      <c r="X868" s="7" t="str">
        <f ca="1">DATEDIF(Q868,NOW( ),"y") &amp; " thn, " &amp; DATEDIF(Q868,NOW( ),"ym") &amp; " bln "</f>
        <v xml:space="preserve">56 thn, 11 bln </v>
      </c>
      <c r="Y868" s="7" t="str">
        <f t="shared" si="189"/>
        <v>56 thn</v>
      </c>
      <c r="Z868" s="13">
        <v>60</v>
      </c>
      <c r="AA868" s="14">
        <f t="shared" si="190"/>
        <v>45170</v>
      </c>
      <c r="AB868" s="10" t="s">
        <v>4674</v>
      </c>
      <c r="AC868" s="7" t="s">
        <v>4675</v>
      </c>
      <c r="AJ868" s="4" t="s">
        <v>4653</v>
      </c>
    </row>
    <row r="869" spans="1:36" ht="12.9" hidden="1" customHeight="1" outlineLevel="1" x14ac:dyDescent="0.3">
      <c r="C869" s="10" t="s">
        <v>4676</v>
      </c>
      <c r="D869" s="10" t="s">
        <v>3447</v>
      </c>
      <c r="E869" s="7" t="s">
        <v>4677</v>
      </c>
      <c r="F869" s="10" t="s">
        <v>23</v>
      </c>
      <c r="G869" s="7" t="s">
        <v>24</v>
      </c>
      <c r="H869" s="15">
        <v>42461</v>
      </c>
      <c r="I869" s="10" t="s">
        <v>25</v>
      </c>
      <c r="J869" s="10" t="s">
        <v>547</v>
      </c>
      <c r="K869" s="8">
        <v>42156</v>
      </c>
      <c r="L869" s="10" t="s">
        <v>28</v>
      </c>
      <c r="M869" s="7" t="s">
        <v>29</v>
      </c>
      <c r="N869" s="10" t="s">
        <v>30</v>
      </c>
      <c r="O869" s="7">
        <v>2010</v>
      </c>
      <c r="P869" s="10" t="s">
        <v>280</v>
      </c>
      <c r="Q869" s="7" t="s">
        <v>4678</v>
      </c>
      <c r="R869" s="7" t="s">
        <v>50</v>
      </c>
      <c r="S869" s="7" t="s">
        <v>34</v>
      </c>
      <c r="T869" s="7" t="s">
        <v>35</v>
      </c>
      <c r="U869" s="7" t="s">
        <v>4679</v>
      </c>
      <c r="V869" s="7" t="s">
        <v>37</v>
      </c>
      <c r="W869" s="7" t="s">
        <v>4680</v>
      </c>
      <c r="X869" s="7" t="str">
        <f ca="1">DATEDIF(Q869,NOW( ),"y") &amp; " thn, " &amp; DATEDIF(Q869,NOW( ),"ym") &amp; " bln "</f>
        <v xml:space="preserve">53 thn, 0 bln </v>
      </c>
      <c r="Y869" s="7" t="str">
        <f t="shared" si="189"/>
        <v>52 thn</v>
      </c>
      <c r="Z869" s="13">
        <v>60</v>
      </c>
      <c r="AA869" s="14">
        <f t="shared" si="190"/>
        <v>46600</v>
      </c>
      <c r="AB869" s="10" t="s">
        <v>4681</v>
      </c>
      <c r="AJ869" s="4" t="s">
        <v>4653</v>
      </c>
    </row>
    <row r="870" spans="1:36" ht="12.9" hidden="1" customHeight="1" outlineLevel="1" x14ac:dyDescent="0.3">
      <c r="C870" s="17" t="s">
        <v>4682</v>
      </c>
      <c r="D870" s="17" t="s">
        <v>41</v>
      </c>
      <c r="E870" s="17" t="s">
        <v>4683</v>
      </c>
      <c r="F870" s="17" t="s">
        <v>332</v>
      </c>
      <c r="G870" s="18" t="s">
        <v>343</v>
      </c>
      <c r="H870" s="35">
        <v>43525</v>
      </c>
      <c r="I870" s="6" t="s">
        <v>344</v>
      </c>
      <c r="J870" s="17" t="s">
        <v>4684</v>
      </c>
      <c r="K870" s="35">
        <v>43573</v>
      </c>
      <c r="L870" s="6" t="s">
        <v>28</v>
      </c>
      <c r="M870" s="7" t="s">
        <v>29</v>
      </c>
      <c r="N870" s="17" t="s">
        <v>3500</v>
      </c>
      <c r="O870" s="17"/>
      <c r="P870" s="17" t="s">
        <v>98</v>
      </c>
      <c r="Q870" s="17" t="s">
        <v>4685</v>
      </c>
      <c r="R870" s="7" t="s">
        <v>33</v>
      </c>
      <c r="S870" s="16"/>
      <c r="T870" s="16"/>
      <c r="U870" s="17" t="s">
        <v>2714</v>
      </c>
      <c r="V870" s="18" t="s">
        <v>2718</v>
      </c>
      <c r="W870" s="17"/>
      <c r="X870" s="7" t="str">
        <f ca="1">DATEDIF(Q870,NOW( ),"y") &amp; " thn, " &amp; DATEDIF(Q870,NOW( ),"ym") &amp; " bln "</f>
        <v xml:space="preserve">27 thn, 3 bln </v>
      </c>
      <c r="Y870" s="7" t="str">
        <f t="shared" si="189"/>
        <v>26 thn</v>
      </c>
      <c r="Z870" s="13">
        <v>60</v>
      </c>
      <c r="AA870" s="14">
        <f t="shared" si="190"/>
        <v>56005</v>
      </c>
      <c r="AB870" s="17"/>
      <c r="AC870" s="17"/>
      <c r="AD870" s="17"/>
      <c r="AE870" s="17"/>
      <c r="AF870" s="17"/>
      <c r="AG870" s="17"/>
      <c r="AH870" s="17"/>
      <c r="AI870" s="17"/>
      <c r="AJ870" s="4" t="s">
        <v>4653</v>
      </c>
    </row>
    <row r="871" spans="1:36" ht="12.9" hidden="1" customHeight="1" outlineLevel="1" x14ac:dyDescent="0.3">
      <c r="C871" s="32" t="s">
        <v>4686</v>
      </c>
      <c r="D871" s="17" t="s">
        <v>41</v>
      </c>
      <c r="E871" s="45" t="s">
        <v>4687</v>
      </c>
      <c r="F871" s="6" t="s">
        <v>332</v>
      </c>
      <c r="G871" s="19" t="s">
        <v>343</v>
      </c>
      <c r="H871" s="20">
        <v>43556</v>
      </c>
      <c r="I871" s="6" t="s">
        <v>344</v>
      </c>
      <c r="J871" s="32" t="s">
        <v>4688</v>
      </c>
      <c r="K871" s="8">
        <v>42151</v>
      </c>
      <c r="L871" s="6" t="s">
        <v>28</v>
      </c>
      <c r="M871" s="7" t="s">
        <v>29</v>
      </c>
      <c r="N871" s="10" t="s">
        <v>30</v>
      </c>
      <c r="O871" s="45">
        <v>2018</v>
      </c>
      <c r="P871" s="32" t="s">
        <v>59</v>
      </c>
      <c r="Q871" s="45" t="s">
        <v>4689</v>
      </c>
      <c r="R871" s="45" t="s">
        <v>50</v>
      </c>
      <c r="S871" s="45" t="s">
        <v>34</v>
      </c>
      <c r="T871" s="45" t="s">
        <v>35</v>
      </c>
      <c r="U871" s="6"/>
      <c r="V871" s="7" t="s">
        <v>37</v>
      </c>
      <c r="W871" s="6"/>
      <c r="X871" s="7" t="str">
        <f ca="1">DATEDIF(Q871,NOW( ),"y") &amp; " thn, " &amp; DATEDIF(O871,NOW( ),"ym") &amp; " bln "</f>
        <v xml:space="preserve">36 thn, 0 bln </v>
      </c>
      <c r="Y871" s="7" t="str">
        <f t="shared" si="189"/>
        <v>35 thn</v>
      </c>
      <c r="Z871" s="13">
        <v>60</v>
      </c>
      <c r="AA871" s="14">
        <f t="shared" si="190"/>
        <v>52718</v>
      </c>
      <c r="AB871" s="32" t="s">
        <v>4690</v>
      </c>
      <c r="AC871" s="6"/>
      <c r="AJ871" s="4" t="s">
        <v>4653</v>
      </c>
    </row>
    <row r="872" spans="1:36" ht="12.9" customHeight="1" collapsed="1" x14ac:dyDescent="0.25">
      <c r="A872" s="4" t="s">
        <v>4691</v>
      </c>
      <c r="M872" s="7"/>
    </row>
    <row r="873" spans="1:36" ht="12.9" hidden="1" customHeight="1" outlineLevel="1" x14ac:dyDescent="0.3">
      <c r="C873" s="10" t="s">
        <v>4692</v>
      </c>
      <c r="D873" s="10" t="s">
        <v>21</v>
      </c>
      <c r="E873" s="7" t="s">
        <v>4693</v>
      </c>
      <c r="F873" s="10" t="s">
        <v>23</v>
      </c>
      <c r="G873" s="7" t="s">
        <v>24</v>
      </c>
      <c r="H873" s="15">
        <v>38991</v>
      </c>
      <c r="I873" s="10" t="s">
        <v>25</v>
      </c>
      <c r="J873" s="10" t="s">
        <v>95</v>
      </c>
      <c r="K873" s="12" t="s">
        <v>27</v>
      </c>
      <c r="L873" s="10" t="s">
        <v>28</v>
      </c>
      <c r="M873" s="7" t="s">
        <v>29</v>
      </c>
      <c r="N873" s="10" t="s">
        <v>3265</v>
      </c>
      <c r="O873" s="7">
        <v>2010</v>
      </c>
      <c r="P873" s="10" t="s">
        <v>2938</v>
      </c>
      <c r="Q873" s="7" t="s">
        <v>4694</v>
      </c>
      <c r="R873" s="7" t="s">
        <v>50</v>
      </c>
      <c r="S873" s="7" t="s">
        <v>34</v>
      </c>
      <c r="T873" s="7" t="s">
        <v>35</v>
      </c>
      <c r="U873" s="7" t="s">
        <v>4695</v>
      </c>
      <c r="V873" s="7" t="s">
        <v>37</v>
      </c>
      <c r="W873" s="7" t="s">
        <v>4696</v>
      </c>
      <c r="X873" s="7" t="str">
        <f t="shared" ref="X873:X878" ca="1" si="191">DATEDIF(Q873,NOW( ),"y") &amp; " thn, " &amp; DATEDIF(Q873,NOW( ),"ym") &amp; " bln "</f>
        <v xml:space="preserve">54 thn, 2 bln </v>
      </c>
      <c r="Y873" s="7" t="str">
        <f t="shared" ref="Y873:Y878" si="192">DATEDIF(Q873,($Y$2),"y") &amp; " thn"</f>
        <v>53 thn</v>
      </c>
      <c r="Z873" s="13">
        <v>60</v>
      </c>
      <c r="AA873" s="14">
        <f t="shared" ref="AA873:AA878" si="193">DATE(YEAR(Q873)+Z873,MONTH(Q873)+1,1)</f>
        <v>46143</v>
      </c>
      <c r="AB873" s="10" t="s">
        <v>4697</v>
      </c>
      <c r="AJ873" s="4" t="s">
        <v>4691</v>
      </c>
    </row>
    <row r="874" spans="1:36" ht="12.9" hidden="1" customHeight="1" outlineLevel="1" x14ac:dyDescent="0.3">
      <c r="C874" s="10" t="s">
        <v>4698</v>
      </c>
      <c r="D874" s="10" t="s">
        <v>1545</v>
      </c>
      <c r="E874" s="7" t="s">
        <v>4699</v>
      </c>
      <c r="F874" s="10" t="s">
        <v>23</v>
      </c>
      <c r="G874" s="7" t="s">
        <v>24</v>
      </c>
      <c r="H874" s="15">
        <v>38261</v>
      </c>
      <c r="I874" s="10" t="s">
        <v>25</v>
      </c>
      <c r="J874" s="10" t="s">
        <v>547</v>
      </c>
      <c r="K874" s="7" t="s">
        <v>403</v>
      </c>
      <c r="L874" s="10" t="s">
        <v>28</v>
      </c>
      <c r="M874" s="7" t="s">
        <v>361</v>
      </c>
      <c r="N874" s="10" t="s">
        <v>3265</v>
      </c>
      <c r="O874" s="7" t="s">
        <v>368</v>
      </c>
      <c r="P874" s="10" t="s">
        <v>2481</v>
      </c>
      <c r="Q874" s="7" t="s">
        <v>4700</v>
      </c>
      <c r="R874" s="7" t="s">
        <v>50</v>
      </c>
      <c r="S874" s="7" t="s">
        <v>34</v>
      </c>
      <c r="T874" s="7" t="s">
        <v>35</v>
      </c>
      <c r="U874" s="7" t="s">
        <v>4701</v>
      </c>
      <c r="V874" s="7" t="s">
        <v>37</v>
      </c>
      <c r="W874" s="7" t="s">
        <v>4702</v>
      </c>
      <c r="X874" s="7" t="str">
        <f t="shared" ca="1" si="191"/>
        <v xml:space="preserve">58 thn, 9 bln </v>
      </c>
      <c r="Y874" s="7" t="str">
        <f t="shared" si="192"/>
        <v>58 thn</v>
      </c>
      <c r="Z874" s="13">
        <v>60</v>
      </c>
      <c r="AA874" s="14">
        <f t="shared" si="193"/>
        <v>44501</v>
      </c>
      <c r="AB874" s="10" t="s">
        <v>4703</v>
      </c>
      <c r="AC874" s="7" t="s">
        <v>4704</v>
      </c>
      <c r="AJ874" s="4" t="s">
        <v>4691</v>
      </c>
    </row>
    <row r="875" spans="1:36" ht="12.9" hidden="1" customHeight="1" outlineLevel="1" x14ac:dyDescent="0.3">
      <c r="C875" s="10" t="s">
        <v>4705</v>
      </c>
      <c r="D875" s="10" t="s">
        <v>21</v>
      </c>
      <c r="E875" s="7" t="s">
        <v>4706</v>
      </c>
      <c r="F875" s="10" t="s">
        <v>514</v>
      </c>
      <c r="G875" s="7" t="s">
        <v>333</v>
      </c>
      <c r="H875" s="11">
        <v>42461</v>
      </c>
      <c r="I875" s="10" t="s">
        <v>334</v>
      </c>
      <c r="J875" s="10" t="s">
        <v>547</v>
      </c>
      <c r="K875" s="14">
        <v>42370</v>
      </c>
      <c r="L875" s="10" t="s">
        <v>28</v>
      </c>
      <c r="M875" s="7" t="s">
        <v>29</v>
      </c>
      <c r="N875" s="10" t="s">
        <v>30</v>
      </c>
      <c r="O875" s="7">
        <v>2010</v>
      </c>
      <c r="P875" s="10" t="s">
        <v>88</v>
      </c>
      <c r="Q875" s="7" t="s">
        <v>4707</v>
      </c>
      <c r="R875" s="7" t="s">
        <v>50</v>
      </c>
      <c r="S875" s="7" t="s">
        <v>34</v>
      </c>
      <c r="V875" s="7" t="s">
        <v>37</v>
      </c>
      <c r="X875" s="7" t="str">
        <f t="shared" ca="1" si="191"/>
        <v xml:space="preserve">39 thn, 11 bln </v>
      </c>
      <c r="Y875" s="7" t="str">
        <f t="shared" si="192"/>
        <v>39 thn</v>
      </c>
      <c r="Z875" s="13">
        <v>60</v>
      </c>
      <c r="AA875" s="14">
        <f t="shared" si="193"/>
        <v>51380</v>
      </c>
      <c r="AB875" s="10" t="s">
        <v>4708</v>
      </c>
      <c r="AC875" s="7" t="s">
        <v>4709</v>
      </c>
      <c r="AJ875" s="4" t="s">
        <v>4691</v>
      </c>
    </row>
    <row r="876" spans="1:36" ht="12.9" hidden="1" customHeight="1" outlineLevel="1" x14ac:dyDescent="0.3">
      <c r="C876" s="10" t="s">
        <v>4710</v>
      </c>
      <c r="D876" s="10" t="s">
        <v>21</v>
      </c>
      <c r="E876" s="7" t="s">
        <v>4711</v>
      </c>
      <c r="F876" s="10" t="s">
        <v>276</v>
      </c>
      <c r="G876" s="7" t="s">
        <v>43</v>
      </c>
      <c r="H876" s="15">
        <v>43191</v>
      </c>
      <c r="I876" s="10" t="s">
        <v>277</v>
      </c>
      <c r="J876" s="10" t="s">
        <v>547</v>
      </c>
      <c r="K876" s="8">
        <v>43101</v>
      </c>
      <c r="L876" s="10" t="s">
        <v>28</v>
      </c>
      <c r="M876" s="7" t="s">
        <v>29</v>
      </c>
      <c r="N876" s="10" t="s">
        <v>30</v>
      </c>
      <c r="O876" s="7" t="s">
        <v>1010</v>
      </c>
      <c r="P876" s="10" t="s">
        <v>280</v>
      </c>
      <c r="Q876" s="7" t="s">
        <v>4712</v>
      </c>
      <c r="R876" s="7" t="s">
        <v>50</v>
      </c>
      <c r="S876" s="7" t="s">
        <v>34</v>
      </c>
      <c r="T876" s="7" t="s">
        <v>35</v>
      </c>
      <c r="V876" s="7" t="s">
        <v>37</v>
      </c>
      <c r="X876" s="7" t="str">
        <f t="shared" ca="1" si="191"/>
        <v xml:space="preserve">44 thn, 4 bln </v>
      </c>
      <c r="Y876" s="7" t="str">
        <f t="shared" si="192"/>
        <v>43 thn</v>
      </c>
      <c r="Z876" s="13">
        <v>60</v>
      </c>
      <c r="AA876" s="14">
        <f t="shared" si="193"/>
        <v>49766</v>
      </c>
      <c r="AB876" s="10" t="s">
        <v>4713</v>
      </c>
      <c r="AC876" s="7" t="s">
        <v>4714</v>
      </c>
      <c r="AH876" s="8">
        <v>43101</v>
      </c>
      <c r="AJ876" s="4" t="s">
        <v>4691</v>
      </c>
    </row>
    <row r="877" spans="1:36" s="30" customFormat="1" ht="12.9" hidden="1" customHeight="1" outlineLevel="1" x14ac:dyDescent="0.3">
      <c r="A877" s="22"/>
      <c r="B877" s="23"/>
      <c r="C877" s="24" t="s">
        <v>4715</v>
      </c>
      <c r="D877" s="30" t="s">
        <v>4716</v>
      </c>
      <c r="E877" s="25" t="s">
        <v>4717</v>
      </c>
      <c r="F877" s="30" t="s">
        <v>332</v>
      </c>
      <c r="G877" s="25" t="s">
        <v>343</v>
      </c>
      <c r="H877" s="26">
        <v>43191</v>
      </c>
      <c r="I877" s="30" t="s">
        <v>344</v>
      </c>
      <c r="J877" s="24" t="s">
        <v>269</v>
      </c>
      <c r="K877" s="29">
        <v>43466</v>
      </c>
      <c r="L877" s="24" t="s">
        <v>28</v>
      </c>
      <c r="M877" s="25" t="s">
        <v>29</v>
      </c>
      <c r="N877" s="24" t="s">
        <v>4012</v>
      </c>
      <c r="O877" s="25">
        <v>2012</v>
      </c>
      <c r="P877" s="24" t="s">
        <v>98</v>
      </c>
      <c r="Q877" s="25" t="s">
        <v>4718</v>
      </c>
      <c r="R877" s="25" t="s">
        <v>50</v>
      </c>
      <c r="S877" s="25"/>
      <c r="T877" s="25"/>
      <c r="U877" s="25" t="s">
        <v>4719</v>
      </c>
      <c r="V877" s="25" t="s">
        <v>37</v>
      </c>
      <c r="W877" s="25"/>
      <c r="X877" s="25" t="str">
        <f t="shared" ca="1" si="191"/>
        <v xml:space="preserve">48 thn, 0 bln </v>
      </c>
      <c r="Y877" s="25" t="str">
        <f t="shared" si="192"/>
        <v>47 thn</v>
      </c>
      <c r="Z877" s="28">
        <v>60</v>
      </c>
      <c r="AA877" s="29">
        <f t="shared" si="193"/>
        <v>48427</v>
      </c>
      <c r="AC877" s="25"/>
      <c r="AH877" s="31">
        <v>43466</v>
      </c>
      <c r="AJ877" s="4" t="s">
        <v>4691</v>
      </c>
    </row>
    <row r="878" spans="1:36" ht="12.9" hidden="1" customHeight="1" outlineLevel="1" x14ac:dyDescent="0.3">
      <c r="B878" s="6"/>
      <c r="C878" s="6" t="s">
        <v>4720</v>
      </c>
      <c r="D878" s="10" t="s">
        <v>21</v>
      </c>
      <c r="E878" s="7" t="s">
        <v>4721</v>
      </c>
      <c r="F878" s="6" t="s">
        <v>332</v>
      </c>
      <c r="G878" s="19" t="s">
        <v>333</v>
      </c>
      <c r="H878" s="20">
        <v>43556</v>
      </c>
      <c r="I878" s="6" t="s">
        <v>334</v>
      </c>
      <c r="J878" s="6" t="s">
        <v>547</v>
      </c>
      <c r="K878" s="7" t="s">
        <v>336</v>
      </c>
      <c r="L878" s="6" t="s">
        <v>28</v>
      </c>
      <c r="M878" s="7" t="s">
        <v>29</v>
      </c>
      <c r="N878" s="6" t="s">
        <v>3284</v>
      </c>
      <c r="O878" s="7" t="s">
        <v>1371</v>
      </c>
      <c r="P878" s="6" t="s">
        <v>98</v>
      </c>
      <c r="Q878" s="6" t="s">
        <v>2304</v>
      </c>
      <c r="R878" s="7" t="s">
        <v>50</v>
      </c>
      <c r="S878" s="7" t="s">
        <v>34</v>
      </c>
      <c r="T878" s="7" t="s">
        <v>2189</v>
      </c>
      <c r="V878" s="7" t="s">
        <v>37</v>
      </c>
      <c r="X878" s="7" t="str">
        <f t="shared" ca="1" si="191"/>
        <v xml:space="preserve">35 thn, 0 bln </v>
      </c>
      <c r="Y878" s="7" t="str">
        <f t="shared" si="192"/>
        <v>34 thn</v>
      </c>
      <c r="Z878" s="13">
        <v>60</v>
      </c>
      <c r="AA878" s="14">
        <f t="shared" si="193"/>
        <v>53175</v>
      </c>
      <c r="AB878" s="6" t="s">
        <v>4722</v>
      </c>
      <c r="AC878" s="6" t="s">
        <v>4723</v>
      </c>
      <c r="AJ878" s="4" t="s">
        <v>4691</v>
      </c>
    </row>
    <row r="879" spans="1:36" ht="12.9" customHeight="1" collapsed="1" x14ac:dyDescent="0.25">
      <c r="A879" s="4" t="s">
        <v>4724</v>
      </c>
      <c r="M879" s="7"/>
    </row>
    <row r="880" spans="1:36" ht="12.9" hidden="1" customHeight="1" outlineLevel="1" x14ac:dyDescent="0.3">
      <c r="C880" s="10" t="s">
        <v>4725</v>
      </c>
      <c r="D880" s="10" t="s">
        <v>4726</v>
      </c>
      <c r="E880" s="7" t="s">
        <v>4727</v>
      </c>
      <c r="F880" s="10" t="s">
        <v>92</v>
      </c>
      <c r="G880" s="7" t="s">
        <v>93</v>
      </c>
      <c r="H880" s="8">
        <v>42644</v>
      </c>
      <c r="I880" s="10" t="s">
        <v>94</v>
      </c>
      <c r="J880" s="10" t="s">
        <v>95</v>
      </c>
      <c r="K880" s="8">
        <v>42104</v>
      </c>
      <c r="L880" s="10" t="s">
        <v>28</v>
      </c>
      <c r="M880" s="7" t="s">
        <v>237</v>
      </c>
      <c r="N880" s="10" t="s">
        <v>238</v>
      </c>
      <c r="O880" s="7">
        <v>2014</v>
      </c>
      <c r="P880" s="10" t="s">
        <v>98</v>
      </c>
      <c r="Q880" s="7" t="s">
        <v>4728</v>
      </c>
      <c r="R880" s="7" t="s">
        <v>50</v>
      </c>
      <c r="S880" s="7" t="s">
        <v>34</v>
      </c>
      <c r="T880" s="7" t="s">
        <v>35</v>
      </c>
      <c r="U880" s="7" t="s">
        <v>4729</v>
      </c>
      <c r="V880" s="7" t="s">
        <v>37</v>
      </c>
      <c r="W880" s="7" t="s">
        <v>4730</v>
      </c>
      <c r="X880" s="7" t="str">
        <f ca="1">DATEDIF(Q880,NOW( ),"y") &amp; " thn, " &amp; DATEDIF(Q880,NOW( ),"ym") &amp; " bln "</f>
        <v xml:space="preserve">53 thn, 9 bln </v>
      </c>
      <c r="Y880" s="7" t="str">
        <f>DATEDIF(Q880,($Y$2),"y") &amp; " thn"</f>
        <v>53 thn</v>
      </c>
      <c r="Z880" s="13">
        <v>60</v>
      </c>
      <c r="AA880" s="14">
        <f>DATE(YEAR(Q880)+Z880,MONTH(Q880)+1,1)</f>
        <v>46327</v>
      </c>
      <c r="AB880" s="10" t="s">
        <v>4731</v>
      </c>
      <c r="AJ880" s="4" t="s">
        <v>4724</v>
      </c>
    </row>
    <row r="881" spans="1:36" ht="12.9" hidden="1" customHeight="1" outlineLevel="1" x14ac:dyDescent="0.3">
      <c r="C881" s="10" t="s">
        <v>2131</v>
      </c>
      <c r="D881" s="10" t="s">
        <v>1545</v>
      </c>
      <c r="E881" s="7" t="s">
        <v>4732</v>
      </c>
      <c r="F881" s="10" t="s">
        <v>23</v>
      </c>
      <c r="G881" s="7" t="s">
        <v>24</v>
      </c>
      <c r="H881" s="15">
        <v>40269</v>
      </c>
      <c r="I881" s="10" t="s">
        <v>25</v>
      </c>
      <c r="J881" s="10" t="s">
        <v>547</v>
      </c>
      <c r="K881" s="7" t="s">
        <v>201</v>
      </c>
      <c r="L881" s="10" t="s">
        <v>28</v>
      </c>
      <c r="M881" s="7" t="s">
        <v>361</v>
      </c>
      <c r="N881" s="10" t="s">
        <v>3265</v>
      </c>
      <c r="O881" s="7" t="s">
        <v>368</v>
      </c>
      <c r="P881" s="10" t="s">
        <v>88</v>
      </c>
      <c r="Q881" s="7" t="s">
        <v>4733</v>
      </c>
      <c r="R881" s="7" t="s">
        <v>50</v>
      </c>
      <c r="S881" s="7" t="s">
        <v>34</v>
      </c>
      <c r="T881" s="7" t="s">
        <v>2189</v>
      </c>
      <c r="U881" s="7" t="s">
        <v>4734</v>
      </c>
      <c r="V881" s="7" t="s">
        <v>37</v>
      </c>
      <c r="W881" s="7" t="s">
        <v>4735</v>
      </c>
      <c r="X881" s="7" t="str">
        <f ca="1">DATEDIF(Q881,NOW( ),"y") &amp; " thn, " &amp; DATEDIF(Q881,NOW( ),"ym") &amp; " bln "</f>
        <v xml:space="preserve">55 thn, 7 bln </v>
      </c>
      <c r="Y881" s="7" t="str">
        <f>DATEDIF(Q881,($Y$2),"y") &amp; " thn"</f>
        <v>54 thn</v>
      </c>
      <c r="Z881" s="13">
        <v>60</v>
      </c>
      <c r="AA881" s="14">
        <f>DATE(YEAR(Q881)+Z881,MONTH(Q881)+1,1)</f>
        <v>45658</v>
      </c>
      <c r="AB881" s="10" t="s">
        <v>4736</v>
      </c>
      <c r="AJ881" s="4" t="s">
        <v>4724</v>
      </c>
    </row>
    <row r="882" spans="1:36" ht="12.9" hidden="1" customHeight="1" outlineLevel="1" x14ac:dyDescent="0.3">
      <c r="C882" s="10" t="s">
        <v>4737</v>
      </c>
      <c r="D882" s="10" t="s">
        <v>1545</v>
      </c>
      <c r="E882" s="7" t="s">
        <v>4738</v>
      </c>
      <c r="F882" s="10" t="s">
        <v>23</v>
      </c>
      <c r="G882" s="7" t="s">
        <v>24</v>
      </c>
      <c r="H882" s="15">
        <v>38626</v>
      </c>
      <c r="I882" s="10" t="s">
        <v>25</v>
      </c>
      <c r="J882" s="10" t="s">
        <v>547</v>
      </c>
      <c r="K882" s="7" t="s">
        <v>210</v>
      </c>
      <c r="L882" s="10" t="s">
        <v>28</v>
      </c>
      <c r="M882" s="7" t="s">
        <v>361</v>
      </c>
      <c r="N882" s="10" t="s">
        <v>3265</v>
      </c>
      <c r="O882" s="7" t="s">
        <v>192</v>
      </c>
      <c r="P882" s="10" t="s">
        <v>203</v>
      </c>
      <c r="Q882" s="7" t="s">
        <v>4739</v>
      </c>
      <c r="R882" s="7" t="s">
        <v>33</v>
      </c>
      <c r="S882" s="7" t="s">
        <v>122</v>
      </c>
      <c r="T882" s="7" t="s">
        <v>35</v>
      </c>
      <c r="U882" s="7" t="s">
        <v>4740</v>
      </c>
      <c r="V882" s="7" t="s">
        <v>37</v>
      </c>
      <c r="W882" s="7" t="s">
        <v>4741</v>
      </c>
      <c r="X882" s="7" t="str">
        <f ca="1">DATEDIF(Q882,NOW( ),"y") &amp; " thn, " &amp; DATEDIF(Q882,NOW( ),"ym") &amp; " bln "</f>
        <v xml:space="preserve">60 thn, 0 bln </v>
      </c>
      <c r="Y882" s="7" t="str">
        <f>DATEDIF(Q882,($Y$2),"y") &amp; " thn"</f>
        <v>59 thn</v>
      </c>
      <c r="Z882" s="13">
        <v>60</v>
      </c>
      <c r="AA882" s="14">
        <f>DATE(YEAR(Q882)+Z882,MONTH(Q882)+1,1)</f>
        <v>44044</v>
      </c>
      <c r="AB882" s="10" t="s">
        <v>4742</v>
      </c>
      <c r="AC882" s="7" t="s">
        <v>4743</v>
      </c>
      <c r="AJ882" s="4" t="s">
        <v>4724</v>
      </c>
    </row>
    <row r="883" spans="1:36" ht="12.9" hidden="1" customHeight="1" outlineLevel="1" x14ac:dyDescent="0.3">
      <c r="C883" s="10" t="s">
        <v>4744</v>
      </c>
      <c r="D883" s="10" t="s">
        <v>3651</v>
      </c>
      <c r="E883" s="7" t="s">
        <v>4745</v>
      </c>
      <c r="F883" s="10" t="s">
        <v>23</v>
      </c>
      <c r="G883" s="7" t="s">
        <v>24</v>
      </c>
      <c r="H883" s="15">
        <v>38991</v>
      </c>
      <c r="I883" s="10" t="s">
        <v>25</v>
      </c>
      <c r="J883" s="10" t="s">
        <v>106</v>
      </c>
      <c r="K883" s="7" t="s">
        <v>56</v>
      </c>
      <c r="L883" s="10" t="s">
        <v>28</v>
      </c>
      <c r="M883" s="7" t="s">
        <v>29</v>
      </c>
      <c r="N883" s="10" t="s">
        <v>994</v>
      </c>
      <c r="O883" s="7">
        <v>2013</v>
      </c>
      <c r="P883" s="10" t="s">
        <v>98</v>
      </c>
      <c r="Q883" s="7" t="s">
        <v>4746</v>
      </c>
      <c r="R883" s="7" t="s">
        <v>50</v>
      </c>
      <c r="S883" s="7" t="s">
        <v>34</v>
      </c>
      <c r="T883" s="7" t="s">
        <v>35</v>
      </c>
      <c r="U883" s="7" t="s">
        <v>4747</v>
      </c>
      <c r="V883" s="7" t="s">
        <v>37</v>
      </c>
      <c r="W883" s="7" t="s">
        <v>4748</v>
      </c>
      <c r="X883" s="7" t="str">
        <f ca="1">DATEDIF(Q883,NOW( ),"y") &amp; " thn, " &amp; DATEDIF(Q883,NOW( ),"ym") &amp; " bln "</f>
        <v xml:space="preserve">56 thn, 7 bln </v>
      </c>
      <c r="Y883" s="7" t="str">
        <f>DATEDIF(Q883,($Y$2),"y") &amp; " thn"</f>
        <v>55 thn</v>
      </c>
      <c r="Z883" s="13">
        <v>60</v>
      </c>
      <c r="AA883" s="14">
        <f>DATE(YEAR(Q883)+Z883,MONTH(Q883)+1,1)</f>
        <v>45292</v>
      </c>
      <c r="AB883" s="10" t="s">
        <v>4749</v>
      </c>
      <c r="AJ883" s="4" t="s">
        <v>4724</v>
      </c>
    </row>
    <row r="884" spans="1:36" ht="12.9" hidden="1" customHeight="1" outlineLevel="1" x14ac:dyDescent="0.3">
      <c r="C884" s="10" t="s">
        <v>4750</v>
      </c>
      <c r="D884" s="10" t="s">
        <v>41</v>
      </c>
      <c r="E884" s="7" t="s">
        <v>4751</v>
      </c>
      <c r="F884" s="10" t="s">
        <v>332</v>
      </c>
      <c r="G884" s="7" t="s">
        <v>343</v>
      </c>
      <c r="H884" s="15">
        <v>42644</v>
      </c>
      <c r="I884" s="10" t="s">
        <v>344</v>
      </c>
      <c r="J884" s="10" t="s">
        <v>547</v>
      </c>
      <c r="K884" s="7" t="s">
        <v>774</v>
      </c>
      <c r="L884" s="10" t="s">
        <v>28</v>
      </c>
      <c r="M884" s="7" t="s">
        <v>29</v>
      </c>
      <c r="N884" s="10" t="s">
        <v>3367</v>
      </c>
      <c r="O884" s="7">
        <v>2015</v>
      </c>
      <c r="P884" s="10" t="s">
        <v>88</v>
      </c>
      <c r="Q884" s="7" t="s">
        <v>4752</v>
      </c>
      <c r="R884" s="7" t="s">
        <v>50</v>
      </c>
      <c r="S884" s="7" t="s">
        <v>34</v>
      </c>
      <c r="T884" s="7" t="s">
        <v>311</v>
      </c>
      <c r="U884" s="7" t="s">
        <v>4753</v>
      </c>
      <c r="V884" s="7" t="s">
        <v>37</v>
      </c>
      <c r="X884" s="7" t="str">
        <f ca="1">DATEDIF(Q884,NOW( ),"y") &amp; " thn, " &amp; DATEDIF(Q884,NOW( ),"ym") &amp; " bln "</f>
        <v xml:space="preserve">38 thn, 9 bln </v>
      </c>
      <c r="Y884" s="7" t="str">
        <f>DATEDIF(Q884,($Y$2),"y") &amp; " thn"</f>
        <v>38 thn</v>
      </c>
      <c r="Z884" s="13">
        <v>60</v>
      </c>
      <c r="AA884" s="14">
        <f>DATE(YEAR(Q884)+Z884,MONTH(Q884)+1,1)</f>
        <v>51806</v>
      </c>
      <c r="AB884" s="10" t="s">
        <v>4754</v>
      </c>
      <c r="AC884" s="7" t="s">
        <v>4755</v>
      </c>
      <c r="AJ884" s="4" t="s">
        <v>4724</v>
      </c>
    </row>
    <row r="885" spans="1:36" ht="12.9" customHeight="1" collapsed="1" x14ac:dyDescent="0.25">
      <c r="A885" s="4" t="s">
        <v>4756</v>
      </c>
      <c r="M885" s="7"/>
    </row>
    <row r="886" spans="1:36" ht="12.9" hidden="1" customHeight="1" outlineLevel="1" x14ac:dyDescent="0.3">
      <c r="C886" s="10" t="s">
        <v>4757</v>
      </c>
      <c r="D886" s="10" t="s">
        <v>145</v>
      </c>
      <c r="E886" s="7" t="s">
        <v>4758</v>
      </c>
      <c r="F886" s="10" t="s">
        <v>92</v>
      </c>
      <c r="G886" s="7" t="s">
        <v>93</v>
      </c>
      <c r="H886" s="15">
        <v>42826</v>
      </c>
      <c r="I886" s="10" t="s">
        <v>94</v>
      </c>
      <c r="J886" s="10" t="s">
        <v>95</v>
      </c>
      <c r="K886" s="14">
        <v>42604</v>
      </c>
      <c r="L886" s="10" t="s">
        <v>28</v>
      </c>
      <c r="M886" s="7" t="s">
        <v>29</v>
      </c>
      <c r="N886" s="10" t="s">
        <v>83</v>
      </c>
      <c r="O886" s="7" t="s">
        <v>108</v>
      </c>
      <c r="P886" s="10" t="s">
        <v>88</v>
      </c>
      <c r="Q886" s="7" t="s">
        <v>4759</v>
      </c>
      <c r="R886" s="7" t="s">
        <v>50</v>
      </c>
      <c r="S886" s="7" t="s">
        <v>34</v>
      </c>
      <c r="T886" s="7" t="s">
        <v>35</v>
      </c>
      <c r="U886" s="7" t="s">
        <v>4760</v>
      </c>
      <c r="V886" s="7" t="s">
        <v>37</v>
      </c>
      <c r="W886" s="7" t="s">
        <v>4761</v>
      </c>
      <c r="X886" s="7" t="str">
        <f t="shared" ref="X886:X899" ca="1" si="194">DATEDIF(Q886,NOW( ),"y") &amp; " thn, " &amp; DATEDIF(Q886,NOW( ),"ym") &amp; " bln "</f>
        <v xml:space="preserve">58 thn, 3 bln </v>
      </c>
      <c r="Y886" s="7" t="str">
        <f t="shared" ref="Y886:Y899" si="195">DATEDIF(Q886,($Y$2),"y") &amp; " thn"</f>
        <v>57 thn</v>
      </c>
      <c r="Z886" s="13">
        <v>60</v>
      </c>
      <c r="AA886" s="14">
        <f>DATE(YEAR(Q886)+Z886,MONTH(Q886)+1,1)</f>
        <v>44682</v>
      </c>
      <c r="AB886" s="10" t="s">
        <v>4762</v>
      </c>
      <c r="AC886" s="7" t="s">
        <v>4625</v>
      </c>
      <c r="AJ886" s="4" t="s">
        <v>4756</v>
      </c>
    </row>
    <row r="887" spans="1:36" ht="12.9" hidden="1" customHeight="1" outlineLevel="1" x14ac:dyDescent="0.3">
      <c r="C887" s="10" t="s">
        <v>4763</v>
      </c>
      <c r="D887" s="10" t="s">
        <v>21</v>
      </c>
      <c r="E887" s="7" t="s">
        <v>4764</v>
      </c>
      <c r="F887" s="10" t="s">
        <v>23</v>
      </c>
      <c r="G887" s="7" t="s">
        <v>24</v>
      </c>
      <c r="H887" s="15">
        <v>38078</v>
      </c>
      <c r="I887" s="10" t="s">
        <v>25</v>
      </c>
      <c r="J887" s="10" t="s">
        <v>547</v>
      </c>
      <c r="K887" s="7" t="s">
        <v>139</v>
      </c>
      <c r="L887" s="10" t="s">
        <v>28</v>
      </c>
      <c r="M887" s="7" t="s">
        <v>29</v>
      </c>
      <c r="N887" s="10" t="s">
        <v>30</v>
      </c>
      <c r="O887" s="7">
        <v>2011</v>
      </c>
      <c r="P887" s="10" t="s">
        <v>460</v>
      </c>
      <c r="Q887" s="7" t="s">
        <v>4765</v>
      </c>
      <c r="R887" s="7" t="s">
        <v>50</v>
      </c>
      <c r="S887" s="7" t="s">
        <v>122</v>
      </c>
      <c r="T887" s="7" t="s">
        <v>35</v>
      </c>
      <c r="U887" s="7" t="s">
        <v>4766</v>
      </c>
      <c r="V887" s="7" t="s">
        <v>37</v>
      </c>
      <c r="W887" s="7" t="s">
        <v>4767</v>
      </c>
      <c r="X887" s="7" t="str">
        <f t="shared" ca="1" si="194"/>
        <v xml:space="preserve">60 thn, 5 bln </v>
      </c>
      <c r="Y887" s="7" t="str">
        <f t="shared" si="195"/>
        <v>59 thn</v>
      </c>
      <c r="Z887" s="13">
        <v>60</v>
      </c>
      <c r="AA887" s="14">
        <f t="shared" ref="AA887:AA899" si="196">DATE(YEAR(Q887)+Z887,MONTH(Q887)+1,1)</f>
        <v>43891</v>
      </c>
      <c r="AB887" s="10" t="s">
        <v>4768</v>
      </c>
      <c r="AJ887" s="4" t="s">
        <v>4756</v>
      </c>
    </row>
    <row r="888" spans="1:36" ht="12.9" hidden="1" customHeight="1" outlineLevel="1" x14ac:dyDescent="0.3">
      <c r="C888" s="10" t="s">
        <v>4769</v>
      </c>
      <c r="D888" s="10" t="s">
        <v>21</v>
      </c>
      <c r="E888" s="7" t="s">
        <v>4770</v>
      </c>
      <c r="F888" s="10" t="s">
        <v>23</v>
      </c>
      <c r="G888" s="7" t="s">
        <v>24</v>
      </c>
      <c r="H888" s="15">
        <v>38261</v>
      </c>
      <c r="I888" s="10" t="s">
        <v>25</v>
      </c>
      <c r="J888" s="10" t="s">
        <v>547</v>
      </c>
      <c r="K888" s="7" t="s">
        <v>403</v>
      </c>
      <c r="L888" s="10" t="s">
        <v>28</v>
      </c>
      <c r="M888" s="7" t="s">
        <v>29</v>
      </c>
      <c r="N888" s="10" t="s">
        <v>30</v>
      </c>
      <c r="O888" s="7">
        <v>2011</v>
      </c>
      <c r="P888" s="10" t="s">
        <v>4771</v>
      </c>
      <c r="Q888" s="7" t="s">
        <v>4772</v>
      </c>
      <c r="R888" s="7" t="s">
        <v>50</v>
      </c>
      <c r="S888" s="7" t="s">
        <v>34</v>
      </c>
      <c r="T888" s="7" t="s">
        <v>35</v>
      </c>
      <c r="U888" s="7" t="s">
        <v>4773</v>
      </c>
      <c r="V888" s="7" t="s">
        <v>37</v>
      </c>
      <c r="W888" s="7" t="s">
        <v>4774</v>
      </c>
      <c r="X888" s="7" t="str">
        <f t="shared" ca="1" si="194"/>
        <v xml:space="preserve">58 thn, 5 bln </v>
      </c>
      <c r="Y888" s="7" t="str">
        <f t="shared" si="195"/>
        <v>57 thn</v>
      </c>
      <c r="Z888" s="13">
        <v>60</v>
      </c>
      <c r="AA888" s="14">
        <f t="shared" si="196"/>
        <v>44621</v>
      </c>
      <c r="AB888" s="10" t="s">
        <v>4775</v>
      </c>
      <c r="AJ888" s="4" t="s">
        <v>4756</v>
      </c>
    </row>
    <row r="889" spans="1:36" ht="12.9" hidden="1" customHeight="1" outlineLevel="1" x14ac:dyDescent="0.3">
      <c r="C889" s="10" t="s">
        <v>4776</v>
      </c>
      <c r="D889" s="10" t="s">
        <v>21</v>
      </c>
      <c r="E889" s="7" t="s">
        <v>4777</v>
      </c>
      <c r="F889" s="10" t="s">
        <v>23</v>
      </c>
      <c r="G889" s="7" t="s">
        <v>24</v>
      </c>
      <c r="H889" s="15">
        <v>38626</v>
      </c>
      <c r="I889" s="10" t="s">
        <v>25</v>
      </c>
      <c r="J889" s="10" t="s">
        <v>547</v>
      </c>
      <c r="K889" s="7" t="s">
        <v>210</v>
      </c>
      <c r="L889" s="10" t="s">
        <v>28</v>
      </c>
      <c r="M889" s="7" t="s">
        <v>29</v>
      </c>
      <c r="N889" s="10" t="s">
        <v>30</v>
      </c>
      <c r="O889" s="7">
        <v>2011</v>
      </c>
      <c r="P889" s="10" t="s">
        <v>632</v>
      </c>
      <c r="Q889" s="7" t="s">
        <v>4778</v>
      </c>
      <c r="R889" s="7" t="s">
        <v>50</v>
      </c>
      <c r="S889" s="7" t="s">
        <v>34</v>
      </c>
      <c r="T889" s="7" t="s">
        <v>35</v>
      </c>
      <c r="U889" s="7" t="s">
        <v>4779</v>
      </c>
      <c r="V889" s="7" t="s">
        <v>37</v>
      </c>
      <c r="W889" s="7" t="s">
        <v>4780</v>
      </c>
      <c r="X889" s="7" t="str">
        <f t="shared" ca="1" si="194"/>
        <v xml:space="preserve">57 thn, 0 bln </v>
      </c>
      <c r="Y889" s="7" t="str">
        <f t="shared" si="195"/>
        <v>56 thn</v>
      </c>
      <c r="Z889" s="13">
        <v>60</v>
      </c>
      <c r="AA889" s="14">
        <f t="shared" si="196"/>
        <v>45139</v>
      </c>
      <c r="AB889" s="10" t="s">
        <v>4781</v>
      </c>
      <c r="AJ889" s="4" t="s">
        <v>4756</v>
      </c>
    </row>
    <row r="890" spans="1:36" ht="12.9" hidden="1" customHeight="1" outlineLevel="1" x14ac:dyDescent="0.3">
      <c r="C890" s="10" t="s">
        <v>4782</v>
      </c>
      <c r="D890" s="10" t="s">
        <v>21</v>
      </c>
      <c r="E890" s="7" t="s">
        <v>4783</v>
      </c>
      <c r="F890" s="10" t="s">
        <v>23</v>
      </c>
      <c r="G890" s="7" t="s">
        <v>24</v>
      </c>
      <c r="H890" s="15">
        <v>38626</v>
      </c>
      <c r="I890" s="10" t="s">
        <v>25</v>
      </c>
      <c r="J890" s="10" t="s">
        <v>547</v>
      </c>
      <c r="K890" s="7" t="s">
        <v>210</v>
      </c>
      <c r="L890" s="10" t="s">
        <v>28</v>
      </c>
      <c r="M890" s="7" t="s">
        <v>29</v>
      </c>
      <c r="N890" s="10" t="s">
        <v>30</v>
      </c>
      <c r="O890" s="7">
        <v>2011</v>
      </c>
      <c r="P890" s="10" t="s">
        <v>4784</v>
      </c>
      <c r="Q890" s="7" t="s">
        <v>4785</v>
      </c>
      <c r="R890" s="7" t="s">
        <v>50</v>
      </c>
      <c r="S890" s="7" t="s">
        <v>34</v>
      </c>
      <c r="T890" s="7" t="s">
        <v>311</v>
      </c>
      <c r="U890" s="7" t="s">
        <v>4786</v>
      </c>
      <c r="V890" s="7" t="s">
        <v>37</v>
      </c>
      <c r="W890" s="7" t="s">
        <v>4787</v>
      </c>
      <c r="X890" s="7" t="str">
        <f t="shared" ca="1" si="194"/>
        <v xml:space="preserve">57 thn, 0 bln </v>
      </c>
      <c r="Y890" s="7" t="str">
        <f t="shared" si="195"/>
        <v>56 thn</v>
      </c>
      <c r="Z890" s="13">
        <v>60</v>
      </c>
      <c r="AA890" s="14">
        <f t="shared" si="196"/>
        <v>45139</v>
      </c>
      <c r="AB890" s="10" t="s">
        <v>4788</v>
      </c>
      <c r="AJ890" s="4" t="s">
        <v>4756</v>
      </c>
    </row>
    <row r="891" spans="1:36" ht="12.9" hidden="1" customHeight="1" outlineLevel="1" x14ac:dyDescent="0.3">
      <c r="C891" s="10" t="s">
        <v>4789</v>
      </c>
      <c r="D891" s="10" t="s">
        <v>41</v>
      </c>
      <c r="E891" s="7" t="s">
        <v>4790</v>
      </c>
      <c r="F891" s="10" t="s">
        <v>23</v>
      </c>
      <c r="G891" s="7" t="s">
        <v>24</v>
      </c>
      <c r="H891" s="15">
        <v>39356</v>
      </c>
      <c r="I891" s="10" t="s">
        <v>25</v>
      </c>
      <c r="J891" s="10" t="s">
        <v>106</v>
      </c>
      <c r="K891" s="7" t="s">
        <v>129</v>
      </c>
      <c r="L891" s="10" t="s">
        <v>28</v>
      </c>
      <c r="M891" s="7" t="s">
        <v>361</v>
      </c>
      <c r="N891" s="10" t="s">
        <v>4791</v>
      </c>
      <c r="O891" s="7">
        <v>1998</v>
      </c>
      <c r="P891" s="10" t="s">
        <v>88</v>
      </c>
      <c r="Q891" s="7" t="s">
        <v>4792</v>
      </c>
      <c r="R891" s="7" t="s">
        <v>33</v>
      </c>
      <c r="S891" s="7" t="s">
        <v>34</v>
      </c>
      <c r="T891" s="7" t="s">
        <v>35</v>
      </c>
      <c r="U891" s="7" t="s">
        <v>4793</v>
      </c>
      <c r="V891" s="7" t="s">
        <v>37</v>
      </c>
      <c r="W891" s="7" t="s">
        <v>4794</v>
      </c>
      <c r="X891" s="7" t="str">
        <f t="shared" ca="1" si="194"/>
        <v xml:space="preserve">58 thn, 5 bln </v>
      </c>
      <c r="Y891" s="7" t="str">
        <f t="shared" si="195"/>
        <v>57 thn</v>
      </c>
      <c r="Z891" s="13">
        <v>60</v>
      </c>
      <c r="AA891" s="14">
        <f t="shared" si="196"/>
        <v>44621</v>
      </c>
      <c r="AB891" s="10" t="s">
        <v>4795</v>
      </c>
      <c r="AJ891" s="4" t="s">
        <v>4756</v>
      </c>
    </row>
    <row r="892" spans="1:36" ht="12.9" hidden="1" customHeight="1" outlineLevel="1" x14ac:dyDescent="0.3">
      <c r="C892" s="10" t="s">
        <v>4796</v>
      </c>
      <c r="D892" s="10" t="s">
        <v>41</v>
      </c>
      <c r="E892" s="7" t="s">
        <v>4797</v>
      </c>
      <c r="F892" s="10" t="s">
        <v>23</v>
      </c>
      <c r="G892" s="7" t="s">
        <v>24</v>
      </c>
      <c r="H892" s="15">
        <v>39356</v>
      </c>
      <c r="I892" s="10" t="s">
        <v>25</v>
      </c>
      <c r="J892" s="10" t="s">
        <v>547</v>
      </c>
      <c r="K892" s="7" t="s">
        <v>129</v>
      </c>
      <c r="L892" s="10" t="s">
        <v>28</v>
      </c>
      <c r="M892" s="7" t="s">
        <v>29</v>
      </c>
      <c r="N892" s="10" t="s">
        <v>2402</v>
      </c>
      <c r="O892" s="7" t="s">
        <v>47</v>
      </c>
      <c r="P892" s="10" t="s">
        <v>98</v>
      </c>
      <c r="Q892" s="7" t="s">
        <v>4798</v>
      </c>
      <c r="R892" s="7" t="s">
        <v>33</v>
      </c>
      <c r="S892" s="7" t="s">
        <v>34</v>
      </c>
      <c r="T892" s="7" t="s">
        <v>35</v>
      </c>
      <c r="U892" s="7" t="s">
        <v>4799</v>
      </c>
      <c r="V892" s="7" t="s">
        <v>37</v>
      </c>
      <c r="W892" s="7" t="s">
        <v>4800</v>
      </c>
      <c r="X892" s="7" t="str">
        <f t="shared" ca="1" si="194"/>
        <v xml:space="preserve">56 thn, 0 bln </v>
      </c>
      <c r="Y892" s="7" t="str">
        <f t="shared" si="195"/>
        <v>55 thn</v>
      </c>
      <c r="Z892" s="13">
        <v>60</v>
      </c>
      <c r="AA892" s="14">
        <f t="shared" si="196"/>
        <v>45505</v>
      </c>
      <c r="AB892" s="10" t="s">
        <v>4801</v>
      </c>
      <c r="AC892" s="7" t="s">
        <v>4802</v>
      </c>
      <c r="AJ892" s="4" t="s">
        <v>4756</v>
      </c>
    </row>
    <row r="893" spans="1:36" ht="12.9" hidden="1" customHeight="1" outlineLevel="1" x14ac:dyDescent="0.3">
      <c r="C893" s="10" t="s">
        <v>1990</v>
      </c>
      <c r="D893" s="10" t="s">
        <v>41</v>
      </c>
      <c r="E893" s="7" t="s">
        <v>4803</v>
      </c>
      <c r="F893" s="10" t="s">
        <v>78</v>
      </c>
      <c r="G893" s="7" t="s">
        <v>79</v>
      </c>
      <c r="H893" s="15">
        <v>39356</v>
      </c>
      <c r="I893" s="10" t="s">
        <v>80</v>
      </c>
      <c r="J893" s="10" t="s">
        <v>106</v>
      </c>
      <c r="K893" s="7" t="s">
        <v>129</v>
      </c>
      <c r="L893" s="10" t="s">
        <v>28</v>
      </c>
      <c r="M893" s="7" t="s">
        <v>29</v>
      </c>
      <c r="N893" s="10" t="s">
        <v>4791</v>
      </c>
      <c r="O893" s="7">
        <v>2015</v>
      </c>
      <c r="P893" s="10" t="s">
        <v>148</v>
      </c>
      <c r="Q893" s="7" t="s">
        <v>4804</v>
      </c>
      <c r="R893" s="7" t="s">
        <v>33</v>
      </c>
      <c r="S893" s="7" t="s">
        <v>34</v>
      </c>
      <c r="T893" s="7" t="s">
        <v>35</v>
      </c>
      <c r="U893" s="7" t="s">
        <v>4805</v>
      </c>
      <c r="V893" s="7" t="s">
        <v>37</v>
      </c>
      <c r="W893" s="7" t="s">
        <v>4806</v>
      </c>
      <c r="X893" s="7" t="str">
        <f t="shared" ca="1" si="194"/>
        <v xml:space="preserve">53 thn, 10 bln </v>
      </c>
      <c r="Y893" s="7" t="str">
        <f t="shared" si="195"/>
        <v>53 thn</v>
      </c>
      <c r="Z893" s="13">
        <v>60</v>
      </c>
      <c r="AA893" s="14">
        <f t="shared" si="196"/>
        <v>46296</v>
      </c>
      <c r="AB893" s="10" t="s">
        <v>4807</v>
      </c>
      <c r="AJ893" s="4" t="s">
        <v>4756</v>
      </c>
    </row>
    <row r="894" spans="1:36" ht="12.9" hidden="1" customHeight="1" outlineLevel="1" x14ac:dyDescent="0.3">
      <c r="C894" s="10" t="s">
        <v>4808</v>
      </c>
      <c r="D894" s="10" t="s">
        <v>76</v>
      </c>
      <c r="E894" s="7" t="s">
        <v>4809</v>
      </c>
      <c r="F894" s="10" t="s">
        <v>78</v>
      </c>
      <c r="G894" s="7" t="s">
        <v>79</v>
      </c>
      <c r="H894" s="15">
        <v>43191</v>
      </c>
      <c r="I894" s="10" t="s">
        <v>80</v>
      </c>
      <c r="J894" s="10" t="s">
        <v>269</v>
      </c>
      <c r="K894" s="7" t="s">
        <v>515</v>
      </c>
      <c r="L894" s="10" t="s">
        <v>28</v>
      </c>
      <c r="M894" s="7" t="s">
        <v>29</v>
      </c>
      <c r="N894" s="10" t="s">
        <v>3194</v>
      </c>
      <c r="O894" s="7" t="s">
        <v>192</v>
      </c>
      <c r="P894" s="10" t="s">
        <v>1510</v>
      </c>
      <c r="Q894" s="7" t="s">
        <v>4810</v>
      </c>
      <c r="R894" s="7" t="s">
        <v>50</v>
      </c>
      <c r="U894" s="7" t="s">
        <v>4811</v>
      </c>
      <c r="V894" s="7" t="s">
        <v>37</v>
      </c>
      <c r="X894" s="7" t="str">
        <f t="shared" ca="1" si="194"/>
        <v xml:space="preserve">45 thn, 1 bln </v>
      </c>
      <c r="Y894" s="7" t="str">
        <f t="shared" si="195"/>
        <v>44 thn</v>
      </c>
      <c r="Z894" s="13">
        <v>60</v>
      </c>
      <c r="AA894" s="14">
        <f t="shared" si="196"/>
        <v>49491</v>
      </c>
      <c r="AJ894" s="4" t="s">
        <v>4756</v>
      </c>
    </row>
    <row r="895" spans="1:36" ht="12.9" hidden="1" customHeight="1" outlineLevel="1" x14ac:dyDescent="0.3">
      <c r="C895" s="10" t="s">
        <v>4812</v>
      </c>
      <c r="D895" s="10" t="s">
        <v>21</v>
      </c>
      <c r="E895" s="7" t="s">
        <v>4813</v>
      </c>
      <c r="F895" s="10" t="s">
        <v>276</v>
      </c>
      <c r="G895" s="7" t="s">
        <v>43</v>
      </c>
      <c r="H895" s="8">
        <v>43191</v>
      </c>
      <c r="I895" s="10" t="s">
        <v>44</v>
      </c>
      <c r="J895" s="10" t="s">
        <v>547</v>
      </c>
      <c r="K895" s="8">
        <v>42128</v>
      </c>
      <c r="L895" s="10" t="s">
        <v>28</v>
      </c>
      <c r="M895" s="7" t="s">
        <v>29</v>
      </c>
      <c r="N895" s="10" t="s">
        <v>30</v>
      </c>
      <c r="O895" s="7" t="s">
        <v>1010</v>
      </c>
      <c r="P895" s="10" t="s">
        <v>4814</v>
      </c>
      <c r="Q895" s="7" t="s">
        <v>4815</v>
      </c>
      <c r="R895" s="7" t="s">
        <v>50</v>
      </c>
      <c r="S895" s="7" t="s">
        <v>34</v>
      </c>
      <c r="T895" s="7" t="s">
        <v>35</v>
      </c>
      <c r="V895" s="7" t="s">
        <v>37</v>
      </c>
      <c r="X895" s="7" t="str">
        <f t="shared" ca="1" si="194"/>
        <v xml:space="preserve">44 thn, 5 bln </v>
      </c>
      <c r="Y895" s="7" t="str">
        <f t="shared" si="195"/>
        <v>43 thn</v>
      </c>
      <c r="Z895" s="13">
        <v>60</v>
      </c>
      <c r="AA895" s="14">
        <f t="shared" si="196"/>
        <v>49735</v>
      </c>
      <c r="AB895" s="10" t="s">
        <v>4816</v>
      </c>
      <c r="AC895" s="7" t="s">
        <v>4817</v>
      </c>
      <c r="AJ895" s="4" t="s">
        <v>4756</v>
      </c>
    </row>
    <row r="896" spans="1:36" ht="12.9" hidden="1" customHeight="1" outlineLevel="1" x14ac:dyDescent="0.3">
      <c r="C896" s="10" t="s">
        <v>4818</v>
      </c>
      <c r="D896" s="10" t="s">
        <v>41</v>
      </c>
      <c r="E896" s="7" t="s">
        <v>4819</v>
      </c>
      <c r="F896" s="10" t="s">
        <v>292</v>
      </c>
      <c r="G896" s="19" t="s">
        <v>79</v>
      </c>
      <c r="H896" s="20">
        <v>43556</v>
      </c>
      <c r="I896" s="10" t="s">
        <v>80</v>
      </c>
      <c r="J896" s="10" t="s">
        <v>547</v>
      </c>
      <c r="K896" s="7" t="s">
        <v>624</v>
      </c>
      <c r="L896" s="10" t="s">
        <v>28</v>
      </c>
      <c r="M896" s="7" t="s">
        <v>29</v>
      </c>
      <c r="N896" s="6" t="s">
        <v>3486</v>
      </c>
      <c r="O896" s="7">
        <v>2008</v>
      </c>
      <c r="P896" s="10" t="s">
        <v>211</v>
      </c>
      <c r="Q896" s="7" t="s">
        <v>4581</v>
      </c>
      <c r="R896" s="7" t="s">
        <v>50</v>
      </c>
      <c r="S896" s="7" t="s">
        <v>34</v>
      </c>
      <c r="T896" s="7" t="s">
        <v>35</v>
      </c>
      <c r="U896" s="7" t="s">
        <v>4820</v>
      </c>
      <c r="V896" s="7" t="s">
        <v>37</v>
      </c>
      <c r="W896" s="7" t="s">
        <v>4821</v>
      </c>
      <c r="X896" s="7" t="str">
        <f t="shared" ca="1" si="194"/>
        <v xml:space="preserve">38 thn, 11 bln </v>
      </c>
      <c r="Y896" s="7" t="str">
        <f t="shared" si="195"/>
        <v>38 thn</v>
      </c>
      <c r="Z896" s="13">
        <v>60</v>
      </c>
      <c r="AA896" s="14">
        <f t="shared" si="196"/>
        <v>51745</v>
      </c>
      <c r="AB896" s="10" t="s">
        <v>4822</v>
      </c>
      <c r="AC896" s="7" t="s">
        <v>4823</v>
      </c>
      <c r="AJ896" s="4" t="s">
        <v>4756</v>
      </c>
    </row>
    <row r="897" spans="1:36" ht="12.9" hidden="1" customHeight="1" outlineLevel="1" x14ac:dyDescent="0.3">
      <c r="C897" s="10" t="s">
        <v>4824</v>
      </c>
      <c r="D897" s="10" t="s">
        <v>21</v>
      </c>
      <c r="E897" s="7" t="s">
        <v>4825</v>
      </c>
      <c r="F897" s="10" t="s">
        <v>276</v>
      </c>
      <c r="G897" s="19" t="s">
        <v>43</v>
      </c>
      <c r="H897" s="20">
        <v>43556</v>
      </c>
      <c r="I897" s="10" t="s">
        <v>277</v>
      </c>
      <c r="J897" s="10" t="s">
        <v>547</v>
      </c>
      <c r="K897" s="7" t="s">
        <v>4826</v>
      </c>
      <c r="L897" s="10" t="s">
        <v>28</v>
      </c>
      <c r="M897" s="7" t="s">
        <v>29</v>
      </c>
      <c r="N897" s="10" t="s">
        <v>30</v>
      </c>
      <c r="O897" s="7" t="s">
        <v>1010</v>
      </c>
      <c r="P897" s="10" t="s">
        <v>88</v>
      </c>
      <c r="Q897" s="7" t="s">
        <v>4827</v>
      </c>
      <c r="R897" s="7" t="s">
        <v>50</v>
      </c>
      <c r="S897" s="7" t="s">
        <v>34</v>
      </c>
      <c r="T897" s="7" t="s">
        <v>35</v>
      </c>
      <c r="V897" s="7" t="s">
        <v>37</v>
      </c>
      <c r="X897" s="7" t="str">
        <f t="shared" ca="1" si="194"/>
        <v xml:space="preserve">38 thn, 0 bln </v>
      </c>
      <c r="Y897" s="7" t="str">
        <f t="shared" si="195"/>
        <v>37 thn</v>
      </c>
      <c r="Z897" s="13">
        <v>60</v>
      </c>
      <c r="AA897" s="14">
        <f t="shared" si="196"/>
        <v>52079</v>
      </c>
      <c r="AB897" s="10" t="s">
        <v>4828</v>
      </c>
      <c r="AC897" s="7" t="s">
        <v>4829</v>
      </c>
      <c r="AJ897" s="4" t="s">
        <v>4756</v>
      </c>
    </row>
    <row r="898" spans="1:36" s="30" customFormat="1" ht="12.9" hidden="1" customHeight="1" outlineLevel="1" x14ac:dyDescent="0.3">
      <c r="A898" s="22"/>
      <c r="B898" s="23"/>
      <c r="C898" s="24" t="s">
        <v>4830</v>
      </c>
      <c r="D898" s="24" t="s">
        <v>21</v>
      </c>
      <c r="E898" s="25" t="s">
        <v>4831</v>
      </c>
      <c r="F898" s="10" t="s">
        <v>276</v>
      </c>
      <c r="G898" s="19" t="s">
        <v>43</v>
      </c>
      <c r="H898" s="20">
        <v>43556</v>
      </c>
      <c r="I898" s="10" t="s">
        <v>277</v>
      </c>
      <c r="J898" s="24" t="s">
        <v>547</v>
      </c>
      <c r="K898" s="27">
        <v>43466</v>
      </c>
      <c r="L898" s="24" t="s">
        <v>28</v>
      </c>
      <c r="M898" s="25" t="s">
        <v>29</v>
      </c>
      <c r="N898" s="24" t="s">
        <v>3265</v>
      </c>
      <c r="O898" s="25">
        <v>2010</v>
      </c>
      <c r="P898" s="24" t="s">
        <v>88</v>
      </c>
      <c r="Q898" s="25" t="s">
        <v>4832</v>
      </c>
      <c r="R898" s="25" t="s">
        <v>50</v>
      </c>
      <c r="S898" s="25" t="s">
        <v>34</v>
      </c>
      <c r="T898" s="25" t="s">
        <v>311</v>
      </c>
      <c r="U898" s="25" t="s">
        <v>4833</v>
      </c>
      <c r="V898" s="25" t="s">
        <v>37</v>
      </c>
      <c r="W898" s="25"/>
      <c r="X898" s="25" t="str">
        <f t="shared" ca="1" si="194"/>
        <v xml:space="preserve">36 thn, 8 bln </v>
      </c>
      <c r="Y898" s="25" t="str">
        <f>DATEDIF(Q898,($Y$2),"y") &amp; " thn"</f>
        <v>35 thn</v>
      </c>
      <c r="Z898" s="28">
        <v>60</v>
      </c>
      <c r="AA898" s="29">
        <f>DATE(YEAR(Q898)+Z898,MONTH(Q898)+1,1)</f>
        <v>52566</v>
      </c>
      <c r="AB898" s="24" t="s">
        <v>4834</v>
      </c>
      <c r="AC898" s="25" t="s">
        <v>4835</v>
      </c>
      <c r="AI898" s="31">
        <v>43466</v>
      </c>
      <c r="AJ898" s="4" t="s">
        <v>4756</v>
      </c>
    </row>
    <row r="899" spans="1:36" ht="12.9" hidden="1" customHeight="1" outlineLevel="1" x14ac:dyDescent="0.3">
      <c r="C899" s="10" t="s">
        <v>4836</v>
      </c>
      <c r="D899" s="6" t="s">
        <v>3651</v>
      </c>
      <c r="E899" s="7" t="s">
        <v>4837</v>
      </c>
      <c r="F899" s="10" t="s">
        <v>332</v>
      </c>
      <c r="G899" s="19" t="s">
        <v>333</v>
      </c>
      <c r="H899" s="20">
        <v>43556</v>
      </c>
      <c r="I899" s="6" t="s">
        <v>334</v>
      </c>
      <c r="J899" s="10" t="s">
        <v>547</v>
      </c>
      <c r="K899" s="7" t="s">
        <v>522</v>
      </c>
      <c r="L899" s="10" t="s">
        <v>28</v>
      </c>
      <c r="M899" s="7" t="s">
        <v>29</v>
      </c>
      <c r="N899" s="10" t="s">
        <v>30</v>
      </c>
      <c r="O899" s="7">
        <v>2014</v>
      </c>
      <c r="P899" s="10" t="s">
        <v>637</v>
      </c>
      <c r="Q899" s="7" t="s">
        <v>4838</v>
      </c>
      <c r="R899" s="7" t="s">
        <v>50</v>
      </c>
      <c r="V899" s="7" t="s">
        <v>37</v>
      </c>
      <c r="X899" s="7" t="str">
        <f t="shared" ca="1" si="194"/>
        <v xml:space="preserve">38 thn, 2 bln </v>
      </c>
      <c r="Y899" s="7" t="str">
        <f t="shared" si="195"/>
        <v>37 thn</v>
      </c>
      <c r="Z899" s="13">
        <v>60</v>
      </c>
      <c r="AA899" s="14">
        <f t="shared" si="196"/>
        <v>52018</v>
      </c>
      <c r="AJ899" s="4" t="s">
        <v>4756</v>
      </c>
    </row>
    <row r="900" spans="1:36" ht="12.9" customHeight="1" collapsed="1" x14ac:dyDescent="0.25">
      <c r="A900" s="4" t="s">
        <v>4839</v>
      </c>
      <c r="M900" s="7"/>
    </row>
    <row r="901" spans="1:36" ht="12.9" hidden="1" customHeight="1" outlineLevel="1" x14ac:dyDescent="0.3">
      <c r="A901" s="6"/>
      <c r="B901" s="6"/>
      <c r="C901" s="10" t="s">
        <v>4840</v>
      </c>
      <c r="D901" s="10" t="s">
        <v>4841</v>
      </c>
      <c r="E901" s="7" t="s">
        <v>4842</v>
      </c>
      <c r="F901" s="10" t="s">
        <v>92</v>
      </c>
      <c r="G901" s="7" t="s">
        <v>93</v>
      </c>
      <c r="H901" s="8">
        <v>42095</v>
      </c>
      <c r="I901" s="10" t="s">
        <v>94</v>
      </c>
      <c r="J901" s="10" t="s">
        <v>95</v>
      </c>
      <c r="K901" s="8">
        <v>42104</v>
      </c>
      <c r="L901" s="10" t="s">
        <v>28</v>
      </c>
      <c r="M901" s="7" t="s">
        <v>237</v>
      </c>
      <c r="N901" s="10" t="s">
        <v>4843</v>
      </c>
      <c r="O901" s="7">
        <v>2014</v>
      </c>
      <c r="P901" s="10" t="s">
        <v>98</v>
      </c>
      <c r="Q901" s="7" t="s">
        <v>4844</v>
      </c>
      <c r="R901" s="7" t="s">
        <v>50</v>
      </c>
      <c r="S901" s="7" t="s">
        <v>34</v>
      </c>
      <c r="T901" s="7" t="s">
        <v>35</v>
      </c>
      <c r="U901" s="7" t="s">
        <v>4845</v>
      </c>
      <c r="V901" s="7" t="s">
        <v>37</v>
      </c>
      <c r="W901" s="7" t="s">
        <v>4846</v>
      </c>
      <c r="X901" s="7" t="str">
        <f t="shared" ref="X901:X906" ca="1" si="197">DATEDIF(Q901,NOW( ),"y") &amp; " thn, " &amp; DATEDIF(Q901,NOW( ),"ym") &amp; " bln "</f>
        <v xml:space="preserve">56 thn, 9 bln </v>
      </c>
      <c r="Y901" s="7" t="str">
        <f t="shared" ref="Y901:Y906" si="198">DATEDIF(Q901,($Y$2),"y") &amp; " thn"</f>
        <v>56 thn</v>
      </c>
      <c r="Z901" s="13">
        <v>60</v>
      </c>
      <c r="AA901" s="14">
        <f t="shared" ref="AA901:AA906" si="199">DATE(YEAR(Q901)+Z901,MONTH(Q901)+1,1)</f>
        <v>45231</v>
      </c>
      <c r="AB901" s="10" t="s">
        <v>4847</v>
      </c>
      <c r="AC901" s="7" t="s">
        <v>4848</v>
      </c>
      <c r="AJ901" s="4" t="s">
        <v>4839</v>
      </c>
    </row>
    <row r="902" spans="1:36" ht="12.9" hidden="1" customHeight="1" outlineLevel="1" x14ac:dyDescent="0.3">
      <c r="C902" s="10" t="s">
        <v>4849</v>
      </c>
      <c r="D902" s="10" t="s">
        <v>3447</v>
      </c>
      <c r="E902" s="7" t="s">
        <v>4850</v>
      </c>
      <c r="F902" s="10" t="s">
        <v>92</v>
      </c>
      <c r="G902" s="7" t="s">
        <v>93</v>
      </c>
      <c r="H902" s="15">
        <v>42461</v>
      </c>
      <c r="I902" s="10" t="s">
        <v>94</v>
      </c>
      <c r="J902" s="10" t="s">
        <v>547</v>
      </c>
      <c r="K902" s="8">
        <v>42156</v>
      </c>
      <c r="L902" s="10" t="s">
        <v>28</v>
      </c>
      <c r="M902" s="7" t="s">
        <v>29</v>
      </c>
      <c r="N902" s="10" t="s">
        <v>30</v>
      </c>
      <c r="O902" s="7">
        <v>2010</v>
      </c>
      <c r="P902" s="10" t="s">
        <v>98</v>
      </c>
      <c r="Q902" s="7" t="s">
        <v>4851</v>
      </c>
      <c r="R902" s="7" t="s">
        <v>50</v>
      </c>
      <c r="S902" s="7" t="s">
        <v>34</v>
      </c>
      <c r="T902" s="7" t="s">
        <v>35</v>
      </c>
      <c r="U902" s="7" t="s">
        <v>4852</v>
      </c>
      <c r="V902" s="7" t="s">
        <v>37</v>
      </c>
      <c r="W902" s="7" t="s">
        <v>4853</v>
      </c>
      <c r="X902" s="7" t="str">
        <f t="shared" ca="1" si="197"/>
        <v xml:space="preserve">55 thn, 10 bln </v>
      </c>
      <c r="Y902" s="7" t="str">
        <f t="shared" si="198"/>
        <v>55 thn</v>
      </c>
      <c r="Z902" s="13">
        <v>60</v>
      </c>
      <c r="AA902" s="14">
        <f t="shared" si="199"/>
        <v>45566</v>
      </c>
      <c r="AB902" s="10" t="s">
        <v>4854</v>
      </c>
      <c r="AC902" s="7" t="s">
        <v>4855</v>
      </c>
      <c r="AJ902" s="4" t="s">
        <v>4839</v>
      </c>
    </row>
    <row r="903" spans="1:36" ht="12.9" hidden="1" customHeight="1" outlineLevel="1" x14ac:dyDescent="0.3">
      <c r="C903" s="10" t="s">
        <v>4856</v>
      </c>
      <c r="D903" s="10" t="s">
        <v>145</v>
      </c>
      <c r="E903" s="7" t="s">
        <v>4857</v>
      </c>
      <c r="F903" s="10" t="s">
        <v>23</v>
      </c>
      <c r="G903" s="7" t="s">
        <v>24</v>
      </c>
      <c r="H903" s="15">
        <v>38078</v>
      </c>
      <c r="I903" s="10" t="s">
        <v>25</v>
      </c>
      <c r="J903" s="10" t="s">
        <v>269</v>
      </c>
      <c r="K903" s="7" t="s">
        <v>139</v>
      </c>
      <c r="L903" s="10" t="s">
        <v>28</v>
      </c>
      <c r="M903" s="7" t="s">
        <v>29</v>
      </c>
      <c r="N903" s="10" t="s">
        <v>83</v>
      </c>
      <c r="O903" s="7" t="s">
        <v>119</v>
      </c>
      <c r="P903" s="10" t="s">
        <v>488</v>
      </c>
      <c r="Q903" s="7" t="s">
        <v>4858</v>
      </c>
      <c r="R903" s="7" t="s">
        <v>50</v>
      </c>
      <c r="S903" s="7" t="s">
        <v>34</v>
      </c>
      <c r="T903" s="7" t="s">
        <v>35</v>
      </c>
      <c r="U903" s="7" t="s">
        <v>4859</v>
      </c>
      <c r="V903" s="7" t="s">
        <v>37</v>
      </c>
      <c r="W903" s="7" t="s">
        <v>4860</v>
      </c>
      <c r="X903" s="7" t="str">
        <f t="shared" ca="1" si="197"/>
        <v xml:space="preserve">60 thn, 5 bln </v>
      </c>
      <c r="Y903" s="7" t="str">
        <f t="shared" si="198"/>
        <v>59 thn</v>
      </c>
      <c r="Z903" s="13">
        <v>60</v>
      </c>
      <c r="AA903" s="14">
        <f t="shared" si="199"/>
        <v>43891</v>
      </c>
      <c r="AB903" s="10" t="s">
        <v>4861</v>
      </c>
      <c r="AC903" s="7" t="s">
        <v>4862</v>
      </c>
      <c r="AJ903" s="4" t="s">
        <v>4839</v>
      </c>
    </row>
    <row r="904" spans="1:36" ht="12.9" hidden="1" customHeight="1" outlineLevel="1" x14ac:dyDescent="0.3">
      <c r="C904" s="10" t="s">
        <v>4863</v>
      </c>
      <c r="D904" s="10" t="s">
        <v>41</v>
      </c>
      <c r="E904" s="7" t="s">
        <v>4864</v>
      </c>
      <c r="F904" s="10" t="s">
        <v>23</v>
      </c>
      <c r="G904" s="7" t="s">
        <v>24</v>
      </c>
      <c r="H904" s="15">
        <v>38443</v>
      </c>
      <c r="I904" s="10" t="s">
        <v>25</v>
      </c>
      <c r="J904" s="10" t="s">
        <v>547</v>
      </c>
      <c r="K904" s="8">
        <v>42186</v>
      </c>
      <c r="L904" s="10" t="s">
        <v>28</v>
      </c>
      <c r="M904" s="7" t="s">
        <v>29</v>
      </c>
      <c r="N904" s="10" t="s">
        <v>30</v>
      </c>
      <c r="O904" s="7">
        <v>2011</v>
      </c>
      <c r="P904" s="10" t="s">
        <v>211</v>
      </c>
      <c r="Q904" s="7" t="s">
        <v>4865</v>
      </c>
      <c r="R904" s="7" t="s">
        <v>33</v>
      </c>
      <c r="S904" s="7" t="s">
        <v>34</v>
      </c>
      <c r="T904" s="7" t="s">
        <v>35</v>
      </c>
      <c r="U904" s="7" t="s">
        <v>4866</v>
      </c>
      <c r="V904" s="7" t="s">
        <v>37</v>
      </c>
      <c r="W904" s="7" t="s">
        <v>4867</v>
      </c>
      <c r="X904" s="7" t="str">
        <f t="shared" ca="1" si="197"/>
        <v xml:space="preserve">56 thn, 3 bln </v>
      </c>
      <c r="Y904" s="7" t="str">
        <f t="shared" si="198"/>
        <v>55 thn</v>
      </c>
      <c r="Z904" s="13">
        <v>60</v>
      </c>
      <c r="AA904" s="14">
        <f t="shared" si="199"/>
        <v>45413</v>
      </c>
      <c r="AB904" s="10" t="s">
        <v>4868</v>
      </c>
      <c r="AJ904" s="4" t="s">
        <v>4839</v>
      </c>
    </row>
    <row r="905" spans="1:36" ht="12.9" hidden="1" customHeight="1" outlineLevel="1" x14ac:dyDescent="0.3">
      <c r="C905" s="10" t="s">
        <v>4869</v>
      </c>
      <c r="D905" s="10" t="s">
        <v>3651</v>
      </c>
      <c r="E905" s="7" t="s">
        <v>4870</v>
      </c>
      <c r="F905" s="10" t="s">
        <v>23</v>
      </c>
      <c r="G905" s="7" t="s">
        <v>24</v>
      </c>
      <c r="H905" s="15">
        <v>38991</v>
      </c>
      <c r="I905" s="10" t="s">
        <v>25</v>
      </c>
      <c r="J905" s="10" t="s">
        <v>106</v>
      </c>
      <c r="K905" s="7" t="s">
        <v>56</v>
      </c>
      <c r="L905" s="10" t="s">
        <v>28</v>
      </c>
      <c r="M905" s="7" t="s">
        <v>29</v>
      </c>
      <c r="N905" s="10" t="s">
        <v>994</v>
      </c>
      <c r="O905" s="7">
        <v>2013</v>
      </c>
      <c r="P905" s="10" t="s">
        <v>88</v>
      </c>
      <c r="Q905" s="7" t="s">
        <v>4871</v>
      </c>
      <c r="R905" s="7" t="s">
        <v>50</v>
      </c>
      <c r="S905" s="7" t="s">
        <v>34</v>
      </c>
      <c r="T905" s="7" t="s">
        <v>35</v>
      </c>
      <c r="U905" s="7" t="s">
        <v>4872</v>
      </c>
      <c r="V905" s="7" t="s">
        <v>37</v>
      </c>
      <c r="W905" s="7" t="s">
        <v>4873</v>
      </c>
      <c r="X905" s="7" t="str">
        <f t="shared" ca="1" si="197"/>
        <v xml:space="preserve">59 thn, 3 bln </v>
      </c>
      <c r="Y905" s="7" t="str">
        <f t="shared" si="198"/>
        <v>58 thn</v>
      </c>
      <c r="Z905" s="13">
        <v>60</v>
      </c>
      <c r="AA905" s="14">
        <f t="shared" si="199"/>
        <v>44317</v>
      </c>
      <c r="AB905" s="10" t="s">
        <v>4874</v>
      </c>
      <c r="AJ905" s="4" t="s">
        <v>4839</v>
      </c>
    </row>
    <row r="906" spans="1:36" ht="12.9" hidden="1" customHeight="1" outlineLevel="1" x14ac:dyDescent="0.3">
      <c r="C906" s="10" t="s">
        <v>4875</v>
      </c>
      <c r="D906" s="6" t="s">
        <v>21</v>
      </c>
      <c r="E906" s="7" t="s">
        <v>4876</v>
      </c>
      <c r="F906" s="10" t="s">
        <v>514</v>
      </c>
      <c r="G906" s="7" t="s">
        <v>333</v>
      </c>
      <c r="H906" s="15">
        <v>43009</v>
      </c>
      <c r="I906" s="10" t="s">
        <v>334</v>
      </c>
      <c r="J906" s="10" t="s">
        <v>547</v>
      </c>
      <c r="K906" s="12" t="s">
        <v>2303</v>
      </c>
      <c r="L906" s="10" t="s">
        <v>28</v>
      </c>
      <c r="M906" s="7" t="s">
        <v>29</v>
      </c>
      <c r="N906" s="10" t="s">
        <v>30</v>
      </c>
      <c r="O906" s="7">
        <v>2011</v>
      </c>
      <c r="P906" s="10" t="s">
        <v>98</v>
      </c>
      <c r="Q906" s="12" t="s">
        <v>4877</v>
      </c>
      <c r="R906" s="7" t="s">
        <v>50</v>
      </c>
      <c r="S906" s="7" t="s">
        <v>34</v>
      </c>
      <c r="T906" s="7" t="s">
        <v>35</v>
      </c>
      <c r="V906" s="7" t="s">
        <v>37</v>
      </c>
      <c r="W906" s="7">
        <f>1979+60</f>
        <v>2039</v>
      </c>
      <c r="X906" s="7" t="str">
        <f t="shared" ca="1" si="197"/>
        <v xml:space="preserve">40 thn, 7 bln </v>
      </c>
      <c r="Y906" s="7" t="str">
        <f t="shared" si="198"/>
        <v>39 thn</v>
      </c>
      <c r="Z906" s="13">
        <v>60</v>
      </c>
      <c r="AA906" s="14">
        <f t="shared" si="199"/>
        <v>51136</v>
      </c>
      <c r="AB906" s="10"/>
      <c r="AJ906" s="4" t="s">
        <v>4839</v>
      </c>
    </row>
    <row r="907" spans="1:36" ht="12.9" customHeight="1" collapsed="1" x14ac:dyDescent="0.25">
      <c r="A907" s="4" t="s">
        <v>4878</v>
      </c>
      <c r="M907" s="7"/>
    </row>
    <row r="908" spans="1:36" ht="12.9" hidden="1" customHeight="1" outlineLevel="1" x14ac:dyDescent="0.3">
      <c r="C908" s="24"/>
      <c r="D908" s="24"/>
      <c r="E908" s="25"/>
      <c r="F908" s="24"/>
      <c r="G908" s="25"/>
      <c r="H908" s="27"/>
      <c r="I908" s="24"/>
      <c r="J908" s="24" t="s">
        <v>95</v>
      </c>
      <c r="K908" s="25"/>
      <c r="L908" s="24"/>
      <c r="M908" s="25"/>
      <c r="N908" s="24"/>
      <c r="O908" s="25"/>
      <c r="P908" s="24"/>
      <c r="Q908" s="25"/>
      <c r="R908" s="25"/>
      <c r="S908" s="25"/>
      <c r="T908" s="25"/>
      <c r="U908" s="25"/>
      <c r="V908" s="25"/>
      <c r="W908" s="25"/>
      <c r="X908" s="25"/>
      <c r="Y908" s="25"/>
      <c r="Z908" s="28"/>
      <c r="AA908" s="29"/>
      <c r="AB908" s="24"/>
      <c r="AC908" s="25"/>
      <c r="AD908" s="30"/>
      <c r="AJ908" s="4" t="s">
        <v>4878</v>
      </c>
    </row>
    <row r="909" spans="1:36" ht="12.9" hidden="1" customHeight="1" outlineLevel="1" x14ac:dyDescent="0.3">
      <c r="C909" s="10" t="s">
        <v>4879</v>
      </c>
      <c r="D909" s="10" t="s">
        <v>41</v>
      </c>
      <c r="E909" s="7" t="s">
        <v>4880</v>
      </c>
      <c r="F909" s="10" t="s">
        <v>92</v>
      </c>
      <c r="G909" s="19" t="s">
        <v>93</v>
      </c>
      <c r="H909" s="20">
        <v>43556</v>
      </c>
      <c r="I909" s="10" t="s">
        <v>94</v>
      </c>
      <c r="J909" s="10" t="s">
        <v>547</v>
      </c>
      <c r="K909" s="7" t="s">
        <v>56</v>
      </c>
      <c r="L909" s="10" t="s">
        <v>28</v>
      </c>
      <c r="M909" s="7" t="s">
        <v>29</v>
      </c>
      <c r="N909" s="10" t="s">
        <v>3326</v>
      </c>
      <c r="O909" s="7">
        <v>2010</v>
      </c>
      <c r="P909" s="10" t="s">
        <v>632</v>
      </c>
      <c r="Q909" s="7" t="s">
        <v>4881</v>
      </c>
      <c r="R909" s="7" t="s">
        <v>50</v>
      </c>
      <c r="S909" s="7" t="s">
        <v>34</v>
      </c>
      <c r="T909" s="7" t="s">
        <v>35</v>
      </c>
      <c r="U909" s="7" t="s">
        <v>4882</v>
      </c>
      <c r="V909" s="7" t="s">
        <v>37</v>
      </c>
      <c r="W909" s="7" t="s">
        <v>4883</v>
      </c>
      <c r="X909" s="7" t="str">
        <f t="shared" ref="X909:X914" ca="1" si="200">DATEDIF(Q909,NOW( ),"y") &amp; " thn, " &amp; DATEDIF(Q909,NOW( ),"ym") &amp; " bln "</f>
        <v xml:space="preserve">55 thn, 1 bln </v>
      </c>
      <c r="Y909" s="7" t="str">
        <f t="shared" ref="Y909:Y914" si="201">DATEDIF(Q909,($Y$2),"y") &amp; " thn"</f>
        <v>54 thn</v>
      </c>
      <c r="Z909" s="13">
        <v>60</v>
      </c>
      <c r="AA909" s="14">
        <f t="shared" ref="AA909:AA914" si="202">DATE(YEAR(Q909)+Z909,MONTH(Q909)+1,1)</f>
        <v>45839</v>
      </c>
      <c r="AB909" s="10" t="s">
        <v>4884</v>
      </c>
      <c r="AC909" s="7" t="s">
        <v>4885</v>
      </c>
      <c r="AJ909" s="4" t="s">
        <v>4878</v>
      </c>
    </row>
    <row r="910" spans="1:36" ht="12.9" hidden="1" customHeight="1" outlineLevel="1" x14ac:dyDescent="0.3">
      <c r="C910" s="10" t="s">
        <v>4886</v>
      </c>
      <c r="D910" s="10" t="s">
        <v>41</v>
      </c>
      <c r="E910" s="7" t="s">
        <v>4887</v>
      </c>
      <c r="F910" s="10" t="s">
        <v>23</v>
      </c>
      <c r="G910" s="7" t="s">
        <v>24</v>
      </c>
      <c r="H910" s="15">
        <v>38261</v>
      </c>
      <c r="I910" s="10" t="s">
        <v>25</v>
      </c>
      <c r="J910" s="10" t="s">
        <v>547</v>
      </c>
      <c r="K910" s="8">
        <v>42979</v>
      </c>
      <c r="L910" s="10" t="s">
        <v>28</v>
      </c>
      <c r="M910" s="7" t="s">
        <v>29</v>
      </c>
      <c r="N910" s="10" t="s">
        <v>3265</v>
      </c>
      <c r="P910" s="10" t="s">
        <v>4888</v>
      </c>
      <c r="Q910" s="7" t="s">
        <v>4889</v>
      </c>
      <c r="R910" s="7" t="s">
        <v>50</v>
      </c>
      <c r="S910" s="7" t="s">
        <v>34</v>
      </c>
      <c r="T910" s="7" t="s">
        <v>35</v>
      </c>
      <c r="U910" s="7" t="s">
        <v>4890</v>
      </c>
      <c r="V910" s="7" t="s">
        <v>37</v>
      </c>
      <c r="W910" s="7" t="s">
        <v>4891</v>
      </c>
      <c r="X910" s="7" t="str">
        <f t="shared" ca="1" si="200"/>
        <v xml:space="preserve">58 thn, 11 bln </v>
      </c>
      <c r="Y910" s="7" t="str">
        <f t="shared" si="201"/>
        <v>58 thn</v>
      </c>
      <c r="Z910" s="13">
        <v>60</v>
      </c>
      <c r="AA910" s="14">
        <f>DATE(YEAR(Q910)+Z910,MONTH(Q910)+1,1)</f>
        <v>44440</v>
      </c>
      <c r="AB910" s="10" t="s">
        <v>4892</v>
      </c>
      <c r="AC910" s="7" t="s">
        <v>4893</v>
      </c>
      <c r="AH910" s="6" t="s">
        <v>4894</v>
      </c>
      <c r="AI910" s="21">
        <v>42979</v>
      </c>
      <c r="AJ910" s="4" t="s">
        <v>4878</v>
      </c>
    </row>
    <row r="911" spans="1:36" ht="12.9" hidden="1" customHeight="1" outlineLevel="1" x14ac:dyDescent="0.3">
      <c r="C911" s="10" t="s">
        <v>4895</v>
      </c>
      <c r="D911" s="10" t="s">
        <v>21</v>
      </c>
      <c r="E911" s="7" t="s">
        <v>4896</v>
      </c>
      <c r="F911" s="10" t="s">
        <v>23</v>
      </c>
      <c r="G911" s="7" t="s">
        <v>24</v>
      </c>
      <c r="H911" s="14">
        <v>40087</v>
      </c>
      <c r="I911" s="10" t="s">
        <v>25</v>
      </c>
      <c r="J911" s="10" t="s">
        <v>547</v>
      </c>
      <c r="K911" s="7" t="s">
        <v>129</v>
      </c>
      <c r="L911" s="10" t="s">
        <v>28</v>
      </c>
      <c r="M911" s="7" t="s">
        <v>29</v>
      </c>
      <c r="N911" s="10" t="s">
        <v>30</v>
      </c>
      <c r="O911" s="7">
        <v>2010</v>
      </c>
      <c r="P911" s="10" t="s">
        <v>2851</v>
      </c>
      <c r="Q911" s="7" t="s">
        <v>4897</v>
      </c>
      <c r="R911" s="7" t="s">
        <v>50</v>
      </c>
      <c r="S911" s="7" t="s">
        <v>34</v>
      </c>
      <c r="T911" s="7" t="s">
        <v>35</v>
      </c>
      <c r="U911" s="7" t="s">
        <v>4898</v>
      </c>
      <c r="V911" s="7" t="s">
        <v>37</v>
      </c>
      <c r="W911" s="7" t="s">
        <v>4899</v>
      </c>
      <c r="X911" s="7" t="str">
        <f t="shared" ca="1" si="200"/>
        <v xml:space="preserve">57 thn, 7 bln </v>
      </c>
      <c r="Y911" s="7" t="str">
        <f t="shared" si="201"/>
        <v>56 thn</v>
      </c>
      <c r="Z911" s="13">
        <v>60</v>
      </c>
      <c r="AA911" s="14">
        <f t="shared" si="202"/>
        <v>44927</v>
      </c>
      <c r="AB911" s="10" t="s">
        <v>4900</v>
      </c>
      <c r="AJ911" s="4" t="s">
        <v>4878</v>
      </c>
    </row>
    <row r="912" spans="1:36" ht="12.9" hidden="1" customHeight="1" outlineLevel="1" x14ac:dyDescent="0.3">
      <c r="C912" s="10" t="s">
        <v>4901</v>
      </c>
      <c r="E912" s="7" t="s">
        <v>4902</v>
      </c>
      <c r="F912" s="10" t="s">
        <v>23</v>
      </c>
      <c r="G912" s="7" t="s">
        <v>24</v>
      </c>
      <c r="H912" s="14">
        <v>41183</v>
      </c>
      <c r="I912" s="10" t="s">
        <v>25</v>
      </c>
      <c r="J912" s="10" t="s">
        <v>106</v>
      </c>
      <c r="K912" s="7" t="s">
        <v>999</v>
      </c>
      <c r="L912" s="10" t="s">
        <v>28</v>
      </c>
      <c r="M912" s="7" t="s">
        <v>4020</v>
      </c>
      <c r="N912" s="10" t="s">
        <v>4903</v>
      </c>
      <c r="O912" s="7" t="s">
        <v>2777</v>
      </c>
      <c r="P912" s="10" t="s">
        <v>148</v>
      </c>
      <c r="Q912" s="7" t="s">
        <v>4904</v>
      </c>
      <c r="R912" s="7" t="s">
        <v>33</v>
      </c>
      <c r="S912" s="7" t="s">
        <v>34</v>
      </c>
      <c r="T912" s="7" t="s">
        <v>35</v>
      </c>
      <c r="U912" s="7" t="s">
        <v>4905</v>
      </c>
      <c r="V912" s="7" t="s">
        <v>37</v>
      </c>
      <c r="W912" s="7" t="s">
        <v>4906</v>
      </c>
      <c r="X912" s="7" t="str">
        <f t="shared" ca="1" si="200"/>
        <v xml:space="preserve">54 thn, 0 bln </v>
      </c>
      <c r="Y912" s="7" t="str">
        <f t="shared" si="201"/>
        <v>53 thn</v>
      </c>
      <c r="Z912" s="13">
        <v>60</v>
      </c>
      <c r="AA912" s="14">
        <f t="shared" si="202"/>
        <v>46235</v>
      </c>
      <c r="AB912" s="10" t="s">
        <v>4907</v>
      </c>
      <c r="AJ912" s="4" t="s">
        <v>4878</v>
      </c>
    </row>
    <row r="913" spans="1:36" ht="12.9" hidden="1" customHeight="1" outlineLevel="1" x14ac:dyDescent="0.3">
      <c r="C913" s="10" t="s">
        <v>4908</v>
      </c>
      <c r="D913" s="10" t="s">
        <v>21</v>
      </c>
      <c r="E913" s="12" t="s">
        <v>4909</v>
      </c>
      <c r="F913" s="10" t="s">
        <v>23</v>
      </c>
      <c r="G913" s="7" t="s">
        <v>24</v>
      </c>
      <c r="H913" s="11">
        <v>40817</v>
      </c>
      <c r="I913" s="10" t="s">
        <v>25</v>
      </c>
      <c r="J913" s="10" t="s">
        <v>547</v>
      </c>
      <c r="K913" s="7" t="s">
        <v>129</v>
      </c>
      <c r="L913" s="10" t="s">
        <v>28</v>
      </c>
      <c r="M913" s="7" t="s">
        <v>29</v>
      </c>
      <c r="N913" s="10" t="s">
        <v>30</v>
      </c>
      <c r="O913" s="7">
        <v>2010</v>
      </c>
      <c r="P913" s="10" t="s">
        <v>280</v>
      </c>
      <c r="Q913" s="7" t="s">
        <v>4910</v>
      </c>
      <c r="R913" s="7" t="s">
        <v>50</v>
      </c>
      <c r="S913" s="7" t="s">
        <v>34</v>
      </c>
      <c r="T913" s="7" t="s">
        <v>35</v>
      </c>
      <c r="U913" s="7" t="s">
        <v>4911</v>
      </c>
      <c r="V913" s="7" t="s">
        <v>37</v>
      </c>
      <c r="W913" s="7" t="s">
        <v>4912</v>
      </c>
      <c r="X913" s="7" t="str">
        <f t="shared" ca="1" si="200"/>
        <v xml:space="preserve">51 thn, 5 bln </v>
      </c>
      <c r="Y913" s="7" t="str">
        <f t="shared" si="201"/>
        <v>50 thn</v>
      </c>
      <c r="Z913" s="13">
        <v>60</v>
      </c>
      <c r="AA913" s="14">
        <f t="shared" si="202"/>
        <v>47178</v>
      </c>
      <c r="AB913" s="10" t="s">
        <v>4913</v>
      </c>
      <c r="AJ913" s="4" t="s">
        <v>4878</v>
      </c>
    </row>
    <row r="914" spans="1:36" ht="12.9" hidden="1" customHeight="1" outlineLevel="1" x14ac:dyDescent="0.3">
      <c r="C914" s="10" t="s">
        <v>4914</v>
      </c>
      <c r="D914" s="10" t="s">
        <v>21</v>
      </c>
      <c r="E914" s="7" t="s">
        <v>4915</v>
      </c>
      <c r="F914" s="10" t="s">
        <v>514</v>
      </c>
      <c r="G914" s="7" t="s">
        <v>333</v>
      </c>
      <c r="H914" s="15">
        <v>42644</v>
      </c>
      <c r="I914" s="10" t="s">
        <v>334</v>
      </c>
      <c r="J914" s="10" t="s">
        <v>547</v>
      </c>
      <c r="K914" s="7" t="s">
        <v>522</v>
      </c>
      <c r="L914" s="10" t="s">
        <v>28</v>
      </c>
      <c r="M914" s="7" t="s">
        <v>29</v>
      </c>
      <c r="N914" s="10" t="s">
        <v>30</v>
      </c>
      <c r="O914" s="7">
        <v>2010</v>
      </c>
      <c r="P914" s="10" t="s">
        <v>88</v>
      </c>
      <c r="Q914" s="7" t="s">
        <v>4916</v>
      </c>
      <c r="R914" s="7" t="s">
        <v>50</v>
      </c>
      <c r="V914" s="7" t="s">
        <v>37</v>
      </c>
      <c r="X914" s="7" t="str">
        <f t="shared" ca="1" si="200"/>
        <v xml:space="preserve">34 thn, 9 bln </v>
      </c>
      <c r="Y914" s="7" t="str">
        <f t="shared" si="201"/>
        <v>34 thn</v>
      </c>
      <c r="Z914" s="13">
        <v>60</v>
      </c>
      <c r="AA914" s="14">
        <f t="shared" si="202"/>
        <v>53267</v>
      </c>
      <c r="AJ914" s="4" t="s">
        <v>4878</v>
      </c>
    </row>
    <row r="915" spans="1:36" ht="12.9" customHeight="1" collapsed="1" x14ac:dyDescent="0.25">
      <c r="A915" s="4" t="s">
        <v>4917</v>
      </c>
      <c r="M915" s="7"/>
    </row>
    <row r="916" spans="1:36" ht="12.9" hidden="1" customHeight="1" outlineLevel="1" x14ac:dyDescent="0.3">
      <c r="C916" s="10" t="s">
        <v>4918</v>
      </c>
      <c r="D916" s="10" t="s">
        <v>21</v>
      </c>
      <c r="E916" s="7" t="s">
        <v>4919</v>
      </c>
      <c r="F916" s="10" t="s">
        <v>23</v>
      </c>
      <c r="G916" s="7" t="s">
        <v>24</v>
      </c>
      <c r="H916" s="14">
        <v>41548</v>
      </c>
      <c r="I916" s="10" t="s">
        <v>25</v>
      </c>
      <c r="J916" s="10" t="s">
        <v>95</v>
      </c>
      <c r="K916" s="14">
        <v>42104</v>
      </c>
      <c r="L916" s="10" t="s">
        <v>28</v>
      </c>
      <c r="M916" s="7" t="s">
        <v>29</v>
      </c>
      <c r="N916" s="10" t="s">
        <v>30</v>
      </c>
      <c r="O916" s="7">
        <v>2010</v>
      </c>
      <c r="P916" s="10" t="s">
        <v>2018</v>
      </c>
      <c r="Q916" s="7" t="s">
        <v>4920</v>
      </c>
      <c r="R916" s="7" t="s">
        <v>50</v>
      </c>
      <c r="S916" s="7" t="s">
        <v>34</v>
      </c>
      <c r="T916" s="7" t="s">
        <v>35</v>
      </c>
      <c r="U916" s="7" t="s">
        <v>4921</v>
      </c>
      <c r="V916" s="7" t="s">
        <v>37</v>
      </c>
      <c r="W916" s="7" t="s">
        <v>4922</v>
      </c>
      <c r="X916" s="7" t="str">
        <f t="shared" ref="X916:X923" ca="1" si="203">DATEDIF(Q916,NOW( ),"y") &amp; " thn, " &amp; DATEDIF(Q916,NOW( ),"ym") &amp; " bln "</f>
        <v xml:space="preserve">46 thn, 2 bln </v>
      </c>
      <c r="Y916" s="7" t="str">
        <f t="shared" ref="Y916:Y923" si="204">DATEDIF(Q916,($Y$2),"y") &amp; " thn"</f>
        <v>45 thn</v>
      </c>
      <c r="Z916" s="13">
        <v>60</v>
      </c>
      <c r="AA916" s="14">
        <f t="shared" ref="AA916:AA923" si="205">DATE(YEAR(Q916)+Z916,MONTH(Q916)+1,1)</f>
        <v>49096</v>
      </c>
      <c r="AB916" s="10" t="s">
        <v>4923</v>
      </c>
      <c r="AC916" s="7" t="s">
        <v>4924</v>
      </c>
      <c r="AJ916" s="4" t="s">
        <v>4917</v>
      </c>
    </row>
    <row r="917" spans="1:36" ht="12.9" hidden="1" customHeight="1" outlineLevel="1" x14ac:dyDescent="0.3">
      <c r="C917" s="10" t="s">
        <v>4925</v>
      </c>
      <c r="D917" s="10" t="s">
        <v>1545</v>
      </c>
      <c r="E917" s="7" t="s">
        <v>4926</v>
      </c>
      <c r="F917" s="10" t="s">
        <v>23</v>
      </c>
      <c r="G917" s="7" t="s">
        <v>24</v>
      </c>
      <c r="H917" s="15">
        <v>38443</v>
      </c>
      <c r="I917" s="10" t="s">
        <v>25</v>
      </c>
      <c r="J917" s="10" t="s">
        <v>547</v>
      </c>
      <c r="K917" s="7" t="s">
        <v>190</v>
      </c>
      <c r="L917" s="10" t="s">
        <v>28</v>
      </c>
      <c r="M917" s="7" t="s">
        <v>361</v>
      </c>
      <c r="N917" s="10" t="s">
        <v>30</v>
      </c>
      <c r="O917" s="7" t="s">
        <v>393</v>
      </c>
      <c r="P917" s="10" t="s">
        <v>88</v>
      </c>
      <c r="Q917" s="7" t="s">
        <v>4927</v>
      </c>
      <c r="R917" s="7" t="s">
        <v>50</v>
      </c>
      <c r="S917" s="7" t="s">
        <v>34</v>
      </c>
      <c r="T917" s="7" t="s">
        <v>35</v>
      </c>
      <c r="U917" s="7" t="s">
        <v>4928</v>
      </c>
      <c r="V917" s="7" t="s">
        <v>37</v>
      </c>
      <c r="W917" s="7" t="s">
        <v>4929</v>
      </c>
      <c r="X917" s="7" t="str">
        <f t="shared" ca="1" si="203"/>
        <v xml:space="preserve">59 thn, 6 bln </v>
      </c>
      <c r="Y917" s="7" t="str">
        <f t="shared" si="204"/>
        <v>58 thn</v>
      </c>
      <c r="Z917" s="13">
        <v>60</v>
      </c>
      <c r="AA917" s="14">
        <f t="shared" si="205"/>
        <v>44228</v>
      </c>
      <c r="AB917" s="10" t="s">
        <v>4930</v>
      </c>
      <c r="AC917" s="7" t="s">
        <v>4931</v>
      </c>
      <c r="AJ917" s="4" t="s">
        <v>4917</v>
      </c>
    </row>
    <row r="918" spans="1:36" ht="12.9" hidden="1" customHeight="1" outlineLevel="1" x14ac:dyDescent="0.3">
      <c r="C918" s="10" t="s">
        <v>1640</v>
      </c>
      <c r="D918" s="10" t="s">
        <v>1545</v>
      </c>
      <c r="E918" s="7" t="s">
        <v>4932</v>
      </c>
      <c r="F918" s="10" t="s">
        <v>23</v>
      </c>
      <c r="G918" s="7" t="s">
        <v>24</v>
      </c>
      <c r="H918" s="15">
        <v>38626</v>
      </c>
      <c r="I918" s="10" t="s">
        <v>25</v>
      </c>
      <c r="J918" s="10" t="s">
        <v>547</v>
      </c>
      <c r="K918" s="7" t="s">
        <v>210</v>
      </c>
      <c r="L918" s="10" t="s">
        <v>28</v>
      </c>
      <c r="M918" s="7" t="s">
        <v>361</v>
      </c>
      <c r="N918" s="10" t="s">
        <v>30</v>
      </c>
      <c r="O918" s="7" t="s">
        <v>393</v>
      </c>
      <c r="P918" s="10" t="s">
        <v>88</v>
      </c>
      <c r="Q918" s="7" t="s">
        <v>4933</v>
      </c>
      <c r="R918" s="7" t="s">
        <v>50</v>
      </c>
      <c r="S918" s="7" t="s">
        <v>34</v>
      </c>
      <c r="T918" s="7" t="s">
        <v>35</v>
      </c>
      <c r="U918" s="7" t="s">
        <v>4934</v>
      </c>
      <c r="V918" s="7" t="s">
        <v>37</v>
      </c>
      <c r="W918" s="7" t="s">
        <v>4935</v>
      </c>
      <c r="X918" s="7" t="str">
        <f t="shared" ca="1" si="203"/>
        <v xml:space="preserve">58 thn, 6 bln </v>
      </c>
      <c r="Y918" s="7" t="str">
        <f t="shared" si="204"/>
        <v>57 thn</v>
      </c>
      <c r="Z918" s="13">
        <v>60</v>
      </c>
      <c r="AA918" s="14">
        <f t="shared" si="205"/>
        <v>44562</v>
      </c>
      <c r="AB918" s="10" t="s">
        <v>4936</v>
      </c>
      <c r="AC918" s="7" t="s">
        <v>4937</v>
      </c>
      <c r="AJ918" s="4" t="s">
        <v>4917</v>
      </c>
    </row>
    <row r="919" spans="1:36" ht="12.9" hidden="1" customHeight="1" outlineLevel="1" x14ac:dyDescent="0.3">
      <c r="C919" s="10" t="s">
        <v>4938</v>
      </c>
      <c r="D919" s="10" t="s">
        <v>1545</v>
      </c>
      <c r="E919" s="7" t="s">
        <v>4939</v>
      </c>
      <c r="F919" s="10" t="s">
        <v>23</v>
      </c>
      <c r="G919" s="7" t="s">
        <v>24</v>
      </c>
      <c r="H919" s="15">
        <v>38991</v>
      </c>
      <c r="I919" s="10" t="s">
        <v>25</v>
      </c>
      <c r="J919" s="10" t="s">
        <v>106</v>
      </c>
      <c r="K919" s="7" t="s">
        <v>56</v>
      </c>
      <c r="L919" s="10" t="s">
        <v>28</v>
      </c>
      <c r="M919" s="7" t="s">
        <v>361</v>
      </c>
      <c r="N919" s="10" t="s">
        <v>30</v>
      </c>
      <c r="O919" s="7" t="s">
        <v>279</v>
      </c>
      <c r="P919" s="10" t="s">
        <v>88</v>
      </c>
      <c r="Q919" s="7" t="s">
        <v>4940</v>
      </c>
      <c r="R919" s="7" t="s">
        <v>33</v>
      </c>
      <c r="S919" s="7" t="s">
        <v>34</v>
      </c>
      <c r="T919" s="7" t="s">
        <v>35</v>
      </c>
      <c r="U919" s="7" t="s">
        <v>4941</v>
      </c>
      <c r="V919" s="7" t="s">
        <v>37</v>
      </c>
      <c r="W919" s="7" t="s">
        <v>4942</v>
      </c>
      <c r="X919" s="7" t="str">
        <f t="shared" ca="1" si="203"/>
        <v xml:space="preserve">56 thn, 11 bln </v>
      </c>
      <c r="Y919" s="7" t="str">
        <f t="shared" si="204"/>
        <v>56 thn</v>
      </c>
      <c r="Z919" s="13">
        <v>60</v>
      </c>
      <c r="AA919" s="14">
        <f t="shared" si="205"/>
        <v>45170</v>
      </c>
      <c r="AB919" s="10" t="s">
        <v>4943</v>
      </c>
      <c r="AJ919" s="4" t="s">
        <v>4917</v>
      </c>
    </row>
    <row r="920" spans="1:36" ht="12.9" hidden="1" customHeight="1" outlineLevel="1" x14ac:dyDescent="0.3">
      <c r="C920" s="10" t="s">
        <v>4944</v>
      </c>
      <c r="D920" s="10" t="s">
        <v>76</v>
      </c>
      <c r="E920" s="7" t="s">
        <v>4945</v>
      </c>
      <c r="F920" s="10" t="s">
        <v>92</v>
      </c>
      <c r="G920" s="7" t="s">
        <v>93</v>
      </c>
      <c r="H920" s="8">
        <v>42644</v>
      </c>
      <c r="I920" s="10" t="s">
        <v>94</v>
      </c>
      <c r="J920" s="10" t="s">
        <v>269</v>
      </c>
      <c r="K920" s="7" t="s">
        <v>129</v>
      </c>
      <c r="L920" s="10" t="s">
        <v>28</v>
      </c>
      <c r="M920" s="7" t="s">
        <v>29</v>
      </c>
      <c r="N920" s="10" t="s">
        <v>83</v>
      </c>
      <c r="O920" s="7" t="s">
        <v>192</v>
      </c>
      <c r="P920" s="10" t="s">
        <v>148</v>
      </c>
      <c r="Q920" s="7" t="s">
        <v>4946</v>
      </c>
      <c r="R920" s="7" t="s">
        <v>50</v>
      </c>
      <c r="S920" s="7" t="s">
        <v>34</v>
      </c>
      <c r="T920" s="7" t="s">
        <v>35</v>
      </c>
      <c r="U920" s="7" t="s">
        <v>4947</v>
      </c>
      <c r="V920" s="7" t="s">
        <v>37</v>
      </c>
      <c r="W920" s="7" t="s">
        <v>4948</v>
      </c>
      <c r="X920" s="7" t="str">
        <f t="shared" ca="1" si="203"/>
        <v xml:space="preserve">57 thn, 4 bln </v>
      </c>
      <c r="Y920" s="7" t="str">
        <f t="shared" si="204"/>
        <v>56 thn</v>
      </c>
      <c r="Z920" s="13">
        <v>60</v>
      </c>
      <c r="AA920" s="14">
        <f t="shared" si="205"/>
        <v>45017</v>
      </c>
      <c r="AJ920" s="4" t="s">
        <v>4917</v>
      </c>
    </row>
    <row r="921" spans="1:36" ht="12.9" hidden="1" customHeight="1" outlineLevel="1" x14ac:dyDescent="0.3">
      <c r="C921" s="10" t="s">
        <v>4949</v>
      </c>
      <c r="D921" s="10" t="s">
        <v>21</v>
      </c>
      <c r="E921" s="7" t="s">
        <v>4950</v>
      </c>
      <c r="F921" s="10" t="s">
        <v>23</v>
      </c>
      <c r="G921" s="7" t="s">
        <v>24</v>
      </c>
      <c r="H921" s="14">
        <v>40087</v>
      </c>
      <c r="I921" s="10" t="s">
        <v>25</v>
      </c>
      <c r="J921" s="10" t="s">
        <v>547</v>
      </c>
      <c r="K921" s="12" t="s">
        <v>729</v>
      </c>
      <c r="L921" s="10" t="s">
        <v>28</v>
      </c>
      <c r="M921" s="7" t="s">
        <v>29</v>
      </c>
      <c r="N921" s="10" t="s">
        <v>30</v>
      </c>
      <c r="P921" s="10" t="s">
        <v>2851</v>
      </c>
      <c r="Q921" s="7" t="s">
        <v>4951</v>
      </c>
      <c r="R921" s="7" t="s">
        <v>50</v>
      </c>
      <c r="S921" s="7" t="s">
        <v>34</v>
      </c>
      <c r="T921" s="7" t="s">
        <v>35</v>
      </c>
      <c r="U921" s="7" t="s">
        <v>4952</v>
      </c>
      <c r="V921" s="7" t="s">
        <v>37</v>
      </c>
      <c r="W921" s="7" t="s">
        <v>4953</v>
      </c>
      <c r="X921" s="7" t="str">
        <f t="shared" ca="1" si="203"/>
        <v xml:space="preserve">57 thn, 5 bln </v>
      </c>
      <c r="Y921" s="7" t="str">
        <f t="shared" si="204"/>
        <v>56 thn</v>
      </c>
      <c r="Z921" s="13">
        <v>60</v>
      </c>
      <c r="AA921" s="14">
        <f t="shared" si="205"/>
        <v>44958</v>
      </c>
      <c r="AB921" s="10" t="s">
        <v>4954</v>
      </c>
      <c r="AC921" s="7" t="s">
        <v>4955</v>
      </c>
      <c r="AJ921" s="4" t="s">
        <v>4917</v>
      </c>
    </row>
    <row r="922" spans="1:36" ht="12.9" hidden="1" customHeight="1" outlineLevel="1" x14ac:dyDescent="0.3">
      <c r="C922" s="10" t="s">
        <v>4956</v>
      </c>
      <c r="D922" s="10" t="s">
        <v>21</v>
      </c>
      <c r="E922" s="7" t="s">
        <v>4957</v>
      </c>
      <c r="F922" s="10" t="s">
        <v>23</v>
      </c>
      <c r="G922" s="7" t="s">
        <v>24</v>
      </c>
      <c r="H922" s="11">
        <v>40817</v>
      </c>
      <c r="I922" s="10" t="s">
        <v>25</v>
      </c>
      <c r="J922" s="10" t="s">
        <v>547</v>
      </c>
      <c r="K922" s="7" t="s">
        <v>147</v>
      </c>
      <c r="L922" s="10" t="s">
        <v>28</v>
      </c>
      <c r="M922" s="7" t="s">
        <v>29</v>
      </c>
      <c r="N922" s="10" t="s">
        <v>30</v>
      </c>
      <c r="P922" s="10" t="s">
        <v>88</v>
      </c>
      <c r="Q922" s="7" t="s">
        <v>4958</v>
      </c>
      <c r="R922" s="7" t="s">
        <v>50</v>
      </c>
      <c r="S922" s="7" t="s">
        <v>34</v>
      </c>
      <c r="T922" s="7" t="s">
        <v>35</v>
      </c>
      <c r="U922" s="7" t="s">
        <v>4959</v>
      </c>
      <c r="V922" s="7" t="s">
        <v>37</v>
      </c>
      <c r="W922" s="7" t="s">
        <v>4960</v>
      </c>
      <c r="X922" s="7" t="str">
        <f t="shared" ca="1" si="203"/>
        <v xml:space="preserve">54 thn, 5 bln </v>
      </c>
      <c r="Y922" s="7" t="str">
        <f t="shared" si="204"/>
        <v>53 thn</v>
      </c>
      <c r="Z922" s="13">
        <v>60</v>
      </c>
      <c r="AA922" s="14">
        <f t="shared" si="205"/>
        <v>46082</v>
      </c>
      <c r="AB922" s="10" t="s">
        <v>4961</v>
      </c>
      <c r="AJ922" s="4" t="s">
        <v>4917</v>
      </c>
    </row>
    <row r="923" spans="1:36" ht="12.9" hidden="1" customHeight="1" outlineLevel="1" x14ac:dyDescent="0.3">
      <c r="B923" s="6"/>
      <c r="C923" s="6" t="s">
        <v>4962</v>
      </c>
      <c r="D923" s="6" t="s">
        <v>21</v>
      </c>
      <c r="E923" s="7" t="s">
        <v>4963</v>
      </c>
      <c r="F923" s="6" t="s">
        <v>514</v>
      </c>
      <c r="G923" s="7" t="s">
        <v>333</v>
      </c>
      <c r="H923" s="15">
        <v>43556</v>
      </c>
      <c r="I923" s="6" t="s">
        <v>334</v>
      </c>
      <c r="J923" s="6" t="s">
        <v>547</v>
      </c>
      <c r="K923" s="7" t="s">
        <v>336</v>
      </c>
      <c r="L923" s="6" t="s">
        <v>28</v>
      </c>
      <c r="M923" s="7" t="s">
        <v>29</v>
      </c>
      <c r="N923" s="6" t="s">
        <v>3284</v>
      </c>
      <c r="O923" s="7" t="s">
        <v>3311</v>
      </c>
      <c r="P923" s="6" t="s">
        <v>98</v>
      </c>
      <c r="Q923" s="6" t="s">
        <v>4964</v>
      </c>
      <c r="R923" s="7" t="s">
        <v>50</v>
      </c>
      <c r="S923" s="7" t="s">
        <v>34</v>
      </c>
      <c r="T923" s="7" t="s">
        <v>35</v>
      </c>
      <c r="V923" s="7" t="s">
        <v>37</v>
      </c>
      <c r="X923" s="7" t="str">
        <f t="shared" ca="1" si="203"/>
        <v xml:space="preserve">36 thn, 8 bln </v>
      </c>
      <c r="Y923" s="7" t="str">
        <f t="shared" si="204"/>
        <v>35 thn</v>
      </c>
      <c r="Z923" s="13">
        <v>60</v>
      </c>
      <c r="AA923" s="14">
        <f t="shared" si="205"/>
        <v>52566</v>
      </c>
      <c r="AB923" s="6" t="s">
        <v>4965</v>
      </c>
      <c r="AC923" s="6" t="s">
        <v>4966</v>
      </c>
      <c r="AJ923" s="4" t="s">
        <v>4917</v>
      </c>
    </row>
    <row r="924" spans="1:36" ht="12.9" customHeight="1" collapsed="1" x14ac:dyDescent="0.25">
      <c r="A924" s="4" t="s">
        <v>4967</v>
      </c>
      <c r="M924" s="7"/>
    </row>
    <row r="925" spans="1:36" ht="12.9" hidden="1" customHeight="1" outlineLevel="1" x14ac:dyDescent="0.3">
      <c r="C925" s="10" t="s">
        <v>4968</v>
      </c>
      <c r="D925" s="10" t="s">
        <v>41</v>
      </c>
      <c r="E925" s="7" t="s">
        <v>4969</v>
      </c>
      <c r="F925" s="10" t="s">
        <v>92</v>
      </c>
      <c r="G925" s="7" t="s">
        <v>93</v>
      </c>
      <c r="H925" s="15">
        <v>42644</v>
      </c>
      <c r="I925" s="10" t="s">
        <v>94</v>
      </c>
      <c r="J925" s="10" t="s">
        <v>95</v>
      </c>
      <c r="K925" s="14">
        <v>42957</v>
      </c>
      <c r="L925" s="10" t="s">
        <v>28</v>
      </c>
      <c r="M925" s="7" t="s">
        <v>29</v>
      </c>
      <c r="N925" s="10" t="s">
        <v>3265</v>
      </c>
      <c r="O925" s="7">
        <v>2010</v>
      </c>
      <c r="P925" s="10" t="s">
        <v>632</v>
      </c>
      <c r="Q925" s="7" t="s">
        <v>4970</v>
      </c>
      <c r="R925" s="7" t="s">
        <v>50</v>
      </c>
      <c r="S925" s="7" t="s">
        <v>34</v>
      </c>
      <c r="T925" s="7" t="s">
        <v>35</v>
      </c>
      <c r="U925" s="7" t="s">
        <v>4971</v>
      </c>
      <c r="V925" s="7" t="s">
        <v>37</v>
      </c>
      <c r="W925" s="7" t="s">
        <v>4972</v>
      </c>
      <c r="X925" s="7" t="str">
        <f t="shared" ref="X925:X930" ca="1" si="206">DATEDIF(Q925,NOW( ),"y") &amp; " thn, " &amp; DATEDIF(Q925,NOW( ),"ym") &amp; " bln "</f>
        <v xml:space="preserve">58 thn, 9 bln </v>
      </c>
      <c r="Y925" s="7" t="str">
        <f t="shared" ref="Y925:Y930" si="207">DATEDIF(Q925,($Y$2),"y") &amp; " thn"</f>
        <v>58 thn</v>
      </c>
      <c r="Z925" s="13">
        <v>60</v>
      </c>
      <c r="AA925" s="14">
        <f t="shared" ref="AA925:AA930" si="208">DATE(YEAR(Q925)+Z925,MONTH(Q925)+1,1)</f>
        <v>44501</v>
      </c>
      <c r="AB925" s="10" t="s">
        <v>4973</v>
      </c>
      <c r="AC925" s="7" t="s">
        <v>4974</v>
      </c>
      <c r="AJ925" s="4" t="s">
        <v>4967</v>
      </c>
    </row>
    <row r="926" spans="1:36" ht="12.9" hidden="1" customHeight="1" outlineLevel="1" x14ac:dyDescent="0.3">
      <c r="C926" s="10" t="s">
        <v>4057</v>
      </c>
      <c r="D926" s="10" t="s">
        <v>1545</v>
      </c>
      <c r="E926" s="7" t="s">
        <v>4975</v>
      </c>
      <c r="F926" s="10" t="s">
        <v>23</v>
      </c>
      <c r="G926" s="7" t="s">
        <v>24</v>
      </c>
      <c r="H926" s="15">
        <v>38626</v>
      </c>
      <c r="I926" s="10" t="s">
        <v>25</v>
      </c>
      <c r="J926" s="10" t="s">
        <v>547</v>
      </c>
      <c r="K926" s="7" t="s">
        <v>210</v>
      </c>
      <c r="L926" s="10" t="s">
        <v>28</v>
      </c>
      <c r="M926" s="7" t="s">
        <v>361</v>
      </c>
      <c r="N926" s="10" t="s">
        <v>30</v>
      </c>
      <c r="O926" s="7" t="s">
        <v>393</v>
      </c>
      <c r="P926" s="10" t="s">
        <v>280</v>
      </c>
      <c r="Q926" s="7" t="s">
        <v>4976</v>
      </c>
      <c r="R926" s="7" t="s">
        <v>50</v>
      </c>
      <c r="S926" s="7" t="s">
        <v>34</v>
      </c>
      <c r="T926" s="7" t="s">
        <v>35</v>
      </c>
      <c r="U926" s="7" t="s">
        <v>4977</v>
      </c>
      <c r="V926" s="7" t="s">
        <v>37</v>
      </c>
      <c r="W926" s="7" t="s">
        <v>4978</v>
      </c>
      <c r="X926" s="7" t="str">
        <f t="shared" ca="1" si="206"/>
        <v xml:space="preserve">58 thn, 5 bln </v>
      </c>
      <c r="Y926" s="7" t="str">
        <f t="shared" si="207"/>
        <v>57 thn</v>
      </c>
      <c r="Z926" s="13">
        <v>60</v>
      </c>
      <c r="AA926" s="14">
        <f t="shared" si="208"/>
        <v>44621</v>
      </c>
      <c r="AB926" s="10" t="s">
        <v>4979</v>
      </c>
      <c r="AC926" s="7" t="s">
        <v>4980</v>
      </c>
      <c r="AJ926" s="4" t="s">
        <v>4967</v>
      </c>
    </row>
    <row r="927" spans="1:36" ht="12.9" hidden="1" customHeight="1" outlineLevel="1" x14ac:dyDescent="0.3">
      <c r="C927" s="10" t="s">
        <v>4981</v>
      </c>
      <c r="D927" s="10" t="s">
        <v>21</v>
      </c>
      <c r="E927" s="7" t="s">
        <v>4982</v>
      </c>
      <c r="F927" s="10" t="s">
        <v>23</v>
      </c>
      <c r="G927" s="7" t="s">
        <v>24</v>
      </c>
      <c r="H927" s="15">
        <v>38626</v>
      </c>
      <c r="I927" s="10" t="s">
        <v>25</v>
      </c>
      <c r="J927" s="10" t="s">
        <v>547</v>
      </c>
      <c r="K927" s="8">
        <v>42095</v>
      </c>
      <c r="L927" s="10" t="s">
        <v>28</v>
      </c>
      <c r="M927" s="7" t="s">
        <v>29</v>
      </c>
      <c r="N927" s="10" t="s">
        <v>30</v>
      </c>
      <c r="P927" s="10" t="s">
        <v>211</v>
      </c>
      <c r="Q927" s="7" t="s">
        <v>4983</v>
      </c>
      <c r="R927" s="7" t="s">
        <v>50</v>
      </c>
      <c r="S927" s="7" t="s">
        <v>34</v>
      </c>
      <c r="T927" s="7" t="s">
        <v>35</v>
      </c>
      <c r="U927" s="7" t="s">
        <v>4984</v>
      </c>
      <c r="V927" s="7" t="s">
        <v>37</v>
      </c>
      <c r="W927" s="7" t="s">
        <v>4985</v>
      </c>
      <c r="X927" s="7" t="str">
        <f t="shared" ca="1" si="206"/>
        <v xml:space="preserve">58 thn, 0 bln </v>
      </c>
      <c r="Y927" s="7" t="str">
        <f t="shared" si="207"/>
        <v>57 thn</v>
      </c>
      <c r="Z927" s="13">
        <v>60</v>
      </c>
      <c r="AA927" s="14">
        <f t="shared" si="208"/>
        <v>44774</v>
      </c>
      <c r="AB927" s="10" t="s">
        <v>4986</v>
      </c>
      <c r="AC927" s="7" t="s">
        <v>4987</v>
      </c>
      <c r="AJ927" s="4" t="s">
        <v>4967</v>
      </c>
    </row>
    <row r="928" spans="1:36" ht="12.9" hidden="1" customHeight="1" outlineLevel="1" x14ac:dyDescent="0.3">
      <c r="C928" s="10" t="s">
        <v>4988</v>
      </c>
      <c r="D928" s="10"/>
      <c r="E928" s="7" t="s">
        <v>4989</v>
      </c>
      <c r="F928" s="10" t="s">
        <v>78</v>
      </c>
      <c r="G928" s="7" t="s">
        <v>79</v>
      </c>
      <c r="H928" s="15">
        <v>41000</v>
      </c>
      <c r="I928" s="10" t="s">
        <v>80</v>
      </c>
      <c r="J928" s="10" t="s">
        <v>547</v>
      </c>
      <c r="K928" s="8">
        <v>43160</v>
      </c>
      <c r="L928" s="10" t="s">
        <v>28</v>
      </c>
      <c r="M928" s="7" t="s">
        <v>4020</v>
      </c>
      <c r="N928" s="10" t="s">
        <v>4990</v>
      </c>
      <c r="P928" s="10" t="s">
        <v>98</v>
      </c>
      <c r="Q928" s="8">
        <v>22648</v>
      </c>
      <c r="R928" s="7" t="s">
        <v>33</v>
      </c>
      <c r="S928" s="7" t="s">
        <v>34</v>
      </c>
      <c r="V928" s="7" t="s">
        <v>37</v>
      </c>
      <c r="X928" s="7" t="str">
        <f t="shared" ca="1" si="206"/>
        <v xml:space="preserve">58 thn, 6 bln </v>
      </c>
      <c r="Y928" s="7" t="str">
        <f>DATEDIF(Q928,($Y$2),"y") &amp; " thn"</f>
        <v>57 thn</v>
      </c>
      <c r="Z928" s="13">
        <v>60</v>
      </c>
      <c r="AA928" s="14">
        <f>DATE(YEAR(Q928)+Z928,MONTH(Q928)+1,1)</f>
        <v>44593</v>
      </c>
      <c r="AB928" s="10"/>
      <c r="AJ928" s="4" t="s">
        <v>4967</v>
      </c>
    </row>
    <row r="929" spans="1:36" ht="12.9" hidden="1" customHeight="1" outlineLevel="1" x14ac:dyDescent="0.3">
      <c r="C929" s="10" t="s">
        <v>4991</v>
      </c>
      <c r="D929" s="10" t="s">
        <v>41</v>
      </c>
      <c r="E929" s="7" t="s">
        <v>4992</v>
      </c>
      <c r="F929" s="10" t="s">
        <v>514</v>
      </c>
      <c r="G929" s="7" t="s">
        <v>333</v>
      </c>
      <c r="H929" s="8">
        <v>42644</v>
      </c>
      <c r="I929" s="10" t="s">
        <v>334</v>
      </c>
      <c r="J929" s="10" t="s">
        <v>547</v>
      </c>
      <c r="K929" s="8">
        <v>42979</v>
      </c>
      <c r="L929" s="10" t="s">
        <v>28</v>
      </c>
      <c r="M929" s="7" t="s">
        <v>29</v>
      </c>
      <c r="N929" s="10" t="s">
        <v>3265</v>
      </c>
      <c r="O929" s="7">
        <v>2013</v>
      </c>
      <c r="P929" s="10" t="s">
        <v>256</v>
      </c>
      <c r="Q929" s="7" t="s">
        <v>3476</v>
      </c>
      <c r="R929" s="7" t="s">
        <v>50</v>
      </c>
      <c r="V929" s="7" t="s">
        <v>37</v>
      </c>
      <c r="X929" s="7" t="str">
        <f t="shared" ca="1" si="206"/>
        <v xml:space="preserve">33 thn, 0 bln </v>
      </c>
      <c r="Y929" s="7" t="str">
        <f t="shared" si="207"/>
        <v>32 thn</v>
      </c>
      <c r="Z929" s="13">
        <v>60</v>
      </c>
      <c r="AA929" s="14">
        <f t="shared" si="208"/>
        <v>53905</v>
      </c>
      <c r="AF929" s="6" t="s">
        <v>4993</v>
      </c>
      <c r="AG929" s="21">
        <v>42979</v>
      </c>
      <c r="AJ929" s="4" t="s">
        <v>4967</v>
      </c>
    </row>
    <row r="930" spans="1:36" ht="12.9" hidden="1" customHeight="1" outlineLevel="1" x14ac:dyDescent="0.3">
      <c r="C930" s="10" t="s">
        <v>4994</v>
      </c>
      <c r="D930" s="10" t="s">
        <v>21</v>
      </c>
      <c r="E930" s="7" t="s">
        <v>4995</v>
      </c>
      <c r="F930" s="10" t="s">
        <v>514</v>
      </c>
      <c r="G930" s="7" t="s">
        <v>333</v>
      </c>
      <c r="H930" s="11">
        <v>42461</v>
      </c>
      <c r="I930" s="10" t="s">
        <v>334</v>
      </c>
      <c r="J930" s="10" t="s">
        <v>547</v>
      </c>
      <c r="K930" s="8">
        <v>42186</v>
      </c>
      <c r="L930" s="10" t="s">
        <v>28</v>
      </c>
      <c r="M930" s="7" t="s">
        <v>29</v>
      </c>
      <c r="N930" s="10" t="s">
        <v>30</v>
      </c>
      <c r="O930" s="7">
        <v>2011</v>
      </c>
      <c r="P930" s="10" t="s">
        <v>88</v>
      </c>
      <c r="Q930" s="7" t="s">
        <v>4996</v>
      </c>
      <c r="R930" s="7" t="s">
        <v>33</v>
      </c>
      <c r="S930" s="7" t="s">
        <v>34</v>
      </c>
      <c r="T930" s="7" t="s">
        <v>35</v>
      </c>
      <c r="V930" s="7" t="s">
        <v>37</v>
      </c>
      <c r="X930" s="7" t="str">
        <f t="shared" ca="1" si="206"/>
        <v xml:space="preserve">40 thn, 3 bln </v>
      </c>
      <c r="Y930" s="7" t="str">
        <f t="shared" si="207"/>
        <v>39 thn</v>
      </c>
      <c r="Z930" s="13">
        <v>60</v>
      </c>
      <c r="AA930" s="14">
        <f t="shared" si="208"/>
        <v>51257</v>
      </c>
      <c r="AJ930" s="4" t="s">
        <v>4967</v>
      </c>
    </row>
    <row r="931" spans="1:36" ht="12.9" hidden="1" customHeight="1" outlineLevel="1" x14ac:dyDescent="0.3">
      <c r="C931" s="10"/>
      <c r="D931" s="10"/>
      <c r="F931" s="10"/>
      <c r="H931" s="15"/>
      <c r="I931" s="10"/>
      <c r="J931" s="10"/>
      <c r="K931" s="12"/>
      <c r="L931" s="10"/>
      <c r="M931" s="7"/>
      <c r="N931" s="10"/>
      <c r="P931" s="10"/>
      <c r="Q931" s="12"/>
      <c r="Z931" s="13"/>
      <c r="AA931" s="14"/>
      <c r="AB931" s="10"/>
      <c r="AJ931" s="4" t="s">
        <v>4967</v>
      </c>
    </row>
    <row r="932" spans="1:36" ht="12.9" customHeight="1" collapsed="1" x14ac:dyDescent="0.25">
      <c r="A932" s="4" t="s">
        <v>4997</v>
      </c>
      <c r="M932" s="7"/>
    </row>
    <row r="933" spans="1:36" ht="12.9" hidden="1" customHeight="1" outlineLevel="1" x14ac:dyDescent="0.3">
      <c r="C933" s="10" t="s">
        <v>4998</v>
      </c>
      <c r="D933" s="10" t="s">
        <v>3651</v>
      </c>
      <c r="E933" s="7" t="s">
        <v>4999</v>
      </c>
      <c r="F933" s="10" t="s">
        <v>92</v>
      </c>
      <c r="G933" s="7" t="s">
        <v>93</v>
      </c>
      <c r="H933" s="15">
        <v>42826</v>
      </c>
      <c r="I933" s="10" t="s">
        <v>94</v>
      </c>
      <c r="J933" s="10" t="s">
        <v>95</v>
      </c>
      <c r="K933" s="14">
        <v>42604</v>
      </c>
      <c r="L933" s="10" t="s">
        <v>28</v>
      </c>
      <c r="M933" s="7" t="s">
        <v>29</v>
      </c>
      <c r="N933" s="10" t="s">
        <v>3265</v>
      </c>
      <c r="P933" s="10" t="s">
        <v>5000</v>
      </c>
      <c r="Q933" s="7" t="s">
        <v>5001</v>
      </c>
      <c r="R933" s="7" t="s">
        <v>50</v>
      </c>
      <c r="S933" s="7" t="s">
        <v>34</v>
      </c>
      <c r="T933" s="7" t="s">
        <v>35</v>
      </c>
      <c r="U933" s="7" t="s">
        <v>5002</v>
      </c>
      <c r="V933" s="7" t="s">
        <v>37</v>
      </c>
      <c r="W933" s="7" t="s">
        <v>5003</v>
      </c>
      <c r="X933" s="7" t="str">
        <f t="shared" ref="X933:X939" ca="1" si="209">DATEDIF(Q933,NOW( ),"y") &amp; " thn, " &amp; DATEDIF(Q933,NOW( ),"ym") &amp; " bln "</f>
        <v xml:space="preserve">51 thn, 9 bln </v>
      </c>
      <c r="Y933" s="7" t="str">
        <f t="shared" ref="Y933:Y939" si="210">DATEDIF(Q933,($Y$2),"y") &amp; " thn"</f>
        <v>51 thn</v>
      </c>
      <c r="Z933" s="13">
        <v>60</v>
      </c>
      <c r="AA933" s="14">
        <f t="shared" ref="AA933:AA939" si="211">DATE(YEAR(Q933)+Z933,MONTH(Q933)+1,1)</f>
        <v>47058</v>
      </c>
      <c r="AB933" s="10" t="s">
        <v>5004</v>
      </c>
      <c r="AC933" s="7" t="s">
        <v>4116</v>
      </c>
      <c r="AJ933" s="4" t="s">
        <v>4997</v>
      </c>
    </row>
    <row r="934" spans="1:36" ht="12.9" hidden="1" customHeight="1" outlineLevel="1" x14ac:dyDescent="0.3">
      <c r="C934" s="10" t="s">
        <v>5005</v>
      </c>
      <c r="D934" s="10" t="s">
        <v>145</v>
      </c>
      <c r="E934" s="7" t="s">
        <v>5006</v>
      </c>
      <c r="F934" s="10" t="s">
        <v>92</v>
      </c>
      <c r="G934" s="7" t="s">
        <v>93</v>
      </c>
      <c r="H934" s="8">
        <v>42278</v>
      </c>
      <c r="I934" s="10" t="s">
        <v>94</v>
      </c>
      <c r="J934" s="10" t="s">
        <v>269</v>
      </c>
      <c r="K934" s="7" t="s">
        <v>376</v>
      </c>
      <c r="L934" s="10" t="s">
        <v>28</v>
      </c>
      <c r="M934" s="7" t="s">
        <v>29</v>
      </c>
      <c r="N934" s="10" t="s">
        <v>83</v>
      </c>
      <c r="O934" s="7">
        <v>2014</v>
      </c>
      <c r="P934" s="10" t="s">
        <v>98</v>
      </c>
      <c r="Q934" s="7" t="s">
        <v>5007</v>
      </c>
      <c r="R934" s="7" t="s">
        <v>50</v>
      </c>
      <c r="S934" s="7" t="s">
        <v>34</v>
      </c>
      <c r="T934" s="7" t="s">
        <v>35</v>
      </c>
      <c r="U934" s="7" t="s">
        <v>5008</v>
      </c>
      <c r="V934" s="7" t="s">
        <v>37</v>
      </c>
      <c r="W934" s="7" t="s">
        <v>5009</v>
      </c>
      <c r="X934" s="7" t="str">
        <f t="shared" ca="1" si="209"/>
        <v xml:space="preserve">53 thn, 10 bln </v>
      </c>
      <c r="Y934" s="7" t="str">
        <f t="shared" si="210"/>
        <v>53 thn</v>
      </c>
      <c r="Z934" s="13">
        <v>60</v>
      </c>
      <c r="AA934" s="14">
        <f t="shared" si="211"/>
        <v>46296</v>
      </c>
      <c r="AB934" s="10" t="s">
        <v>5010</v>
      </c>
      <c r="AC934" s="7" t="s">
        <v>5011</v>
      </c>
      <c r="AJ934" s="4" t="s">
        <v>4997</v>
      </c>
    </row>
    <row r="935" spans="1:36" ht="12.9" hidden="1" customHeight="1" outlineLevel="1" x14ac:dyDescent="0.3">
      <c r="C935" s="10" t="s">
        <v>5012</v>
      </c>
      <c r="D935" s="10" t="s">
        <v>1545</v>
      </c>
      <c r="E935" s="7" t="s">
        <v>5013</v>
      </c>
      <c r="F935" s="10" t="s">
        <v>23</v>
      </c>
      <c r="G935" s="7" t="s">
        <v>24</v>
      </c>
      <c r="H935" s="8">
        <v>40269</v>
      </c>
      <c r="I935" s="10" t="s">
        <v>25</v>
      </c>
      <c r="J935" s="10" t="s">
        <v>269</v>
      </c>
      <c r="K935" s="7" t="s">
        <v>82</v>
      </c>
      <c r="L935" s="10" t="s">
        <v>28</v>
      </c>
      <c r="M935" s="7" t="s">
        <v>361</v>
      </c>
      <c r="N935" s="10" t="s">
        <v>3265</v>
      </c>
      <c r="O935" s="7" t="s">
        <v>168</v>
      </c>
      <c r="P935" s="10" t="s">
        <v>88</v>
      </c>
      <c r="Q935" s="7" t="s">
        <v>5014</v>
      </c>
      <c r="R935" s="7" t="s">
        <v>50</v>
      </c>
      <c r="S935" s="7" t="s">
        <v>34</v>
      </c>
      <c r="T935" s="7" t="s">
        <v>35</v>
      </c>
      <c r="U935" s="7" t="s">
        <v>5015</v>
      </c>
      <c r="V935" s="7" t="s">
        <v>37</v>
      </c>
      <c r="W935" s="7" t="s">
        <v>5016</v>
      </c>
      <c r="X935" s="7" t="str">
        <f t="shared" ca="1" si="209"/>
        <v xml:space="preserve">58 thn, 1 bln </v>
      </c>
      <c r="Y935" s="7" t="str">
        <f t="shared" si="210"/>
        <v>57 thn</v>
      </c>
      <c r="Z935" s="13">
        <v>60</v>
      </c>
      <c r="AA935" s="14">
        <f t="shared" si="211"/>
        <v>44743</v>
      </c>
      <c r="AB935" s="10" t="s">
        <v>5017</v>
      </c>
      <c r="AJ935" s="4" t="s">
        <v>4997</v>
      </c>
    </row>
    <row r="936" spans="1:36" ht="12.9" hidden="1" customHeight="1" outlineLevel="1" x14ac:dyDescent="0.3">
      <c r="C936" s="10" t="s">
        <v>5018</v>
      </c>
      <c r="D936" s="6" t="s">
        <v>21</v>
      </c>
      <c r="E936" s="7" t="s">
        <v>5019</v>
      </c>
      <c r="F936" s="10" t="s">
        <v>23</v>
      </c>
      <c r="G936" s="7" t="s">
        <v>24</v>
      </c>
      <c r="H936" s="8">
        <v>42278</v>
      </c>
      <c r="I936" s="10" t="s">
        <v>25</v>
      </c>
      <c r="J936" s="10" t="s">
        <v>547</v>
      </c>
      <c r="K936" s="7" t="s">
        <v>147</v>
      </c>
      <c r="L936" s="10" t="s">
        <v>28</v>
      </c>
      <c r="M936" s="7" t="s">
        <v>29</v>
      </c>
      <c r="N936" s="10" t="s">
        <v>30</v>
      </c>
      <c r="O936" s="7">
        <v>2012</v>
      </c>
      <c r="P936" s="10" t="s">
        <v>280</v>
      </c>
      <c r="Q936" s="7" t="s">
        <v>5020</v>
      </c>
      <c r="R936" s="7" t="s">
        <v>50</v>
      </c>
      <c r="S936" s="7" t="s">
        <v>34</v>
      </c>
      <c r="T936" s="7" t="s">
        <v>35</v>
      </c>
      <c r="U936" s="7" t="s">
        <v>5021</v>
      </c>
      <c r="V936" s="7" t="s">
        <v>37</v>
      </c>
      <c r="W936" s="7" t="s">
        <v>5022</v>
      </c>
      <c r="X936" s="7" t="str">
        <f t="shared" ca="1" si="209"/>
        <v xml:space="preserve">46 thn, 8 bln </v>
      </c>
      <c r="Y936" s="7" t="str">
        <f t="shared" si="210"/>
        <v>45 thn</v>
      </c>
      <c r="Z936" s="13">
        <v>60</v>
      </c>
      <c r="AA936" s="14">
        <f t="shared" si="211"/>
        <v>48914</v>
      </c>
      <c r="AB936" s="10" t="s">
        <v>5023</v>
      </c>
      <c r="AJ936" s="4" t="s">
        <v>4997</v>
      </c>
    </row>
    <row r="937" spans="1:36" ht="12.9" hidden="1" customHeight="1" outlineLevel="1" x14ac:dyDescent="0.3">
      <c r="B937" s="6"/>
      <c r="C937" s="6" t="s">
        <v>5024</v>
      </c>
      <c r="D937" s="6" t="s">
        <v>21</v>
      </c>
      <c r="E937" s="7" t="s">
        <v>5025</v>
      </c>
      <c r="F937" s="6" t="s">
        <v>332</v>
      </c>
      <c r="G937" s="19" t="s">
        <v>333</v>
      </c>
      <c r="H937" s="20">
        <v>43556</v>
      </c>
      <c r="I937" s="6" t="s">
        <v>334</v>
      </c>
      <c r="J937" s="6" t="s">
        <v>547</v>
      </c>
      <c r="K937" s="7" t="s">
        <v>336</v>
      </c>
      <c r="L937" s="6" t="s">
        <v>28</v>
      </c>
      <c r="M937" s="7" t="s">
        <v>29</v>
      </c>
      <c r="N937" s="6" t="s">
        <v>3284</v>
      </c>
      <c r="O937" s="7" t="s">
        <v>3696</v>
      </c>
      <c r="P937" s="6" t="s">
        <v>98</v>
      </c>
      <c r="Q937" s="6" t="s">
        <v>5026</v>
      </c>
      <c r="R937" s="7" t="s">
        <v>50</v>
      </c>
      <c r="S937" s="7" t="s">
        <v>34</v>
      </c>
      <c r="T937" s="7" t="s">
        <v>35</v>
      </c>
      <c r="V937" s="7" t="s">
        <v>37</v>
      </c>
      <c r="X937" s="7" t="str">
        <f t="shared" ca="1" si="209"/>
        <v xml:space="preserve">43 thn, 8 bln </v>
      </c>
      <c r="Y937" s="7" t="str">
        <f t="shared" si="210"/>
        <v>42 thn</v>
      </c>
      <c r="Z937" s="13">
        <v>60</v>
      </c>
      <c r="AA937" s="14">
        <f t="shared" si="211"/>
        <v>50010</v>
      </c>
      <c r="AB937" s="6" t="s">
        <v>5027</v>
      </c>
      <c r="AC937" s="6" t="s">
        <v>5028</v>
      </c>
      <c r="AJ937" s="4" t="s">
        <v>4997</v>
      </c>
    </row>
    <row r="938" spans="1:36" ht="12.9" hidden="1" customHeight="1" outlineLevel="1" x14ac:dyDescent="0.3">
      <c r="B938" s="6"/>
      <c r="C938" s="6" t="s">
        <v>5029</v>
      </c>
      <c r="D938" s="6" t="s">
        <v>21</v>
      </c>
      <c r="E938" s="7" t="s">
        <v>5030</v>
      </c>
      <c r="F938" s="6" t="s">
        <v>332</v>
      </c>
      <c r="G938" s="19" t="s">
        <v>333</v>
      </c>
      <c r="H938" s="20">
        <v>43556</v>
      </c>
      <c r="I938" s="6" t="s">
        <v>334</v>
      </c>
      <c r="J938" s="6" t="s">
        <v>547</v>
      </c>
      <c r="K938" s="7" t="s">
        <v>336</v>
      </c>
      <c r="L938" s="6" t="s">
        <v>28</v>
      </c>
      <c r="M938" s="7" t="s">
        <v>29</v>
      </c>
      <c r="N938" s="6" t="s">
        <v>1370</v>
      </c>
      <c r="O938" s="7" t="s">
        <v>3311</v>
      </c>
      <c r="P938" s="6" t="s">
        <v>98</v>
      </c>
      <c r="Q938" s="6" t="s">
        <v>5031</v>
      </c>
      <c r="R938" s="7" t="s">
        <v>33</v>
      </c>
      <c r="S938" s="7" t="s">
        <v>34</v>
      </c>
      <c r="T938" s="7" t="s">
        <v>35</v>
      </c>
      <c r="V938" s="7" t="s">
        <v>37</v>
      </c>
      <c r="X938" s="7" t="str">
        <f t="shared" ca="1" si="209"/>
        <v xml:space="preserve">41 thn, 8 bln </v>
      </c>
      <c r="Y938" s="7" t="str">
        <f t="shared" si="210"/>
        <v>40 thn</v>
      </c>
      <c r="Z938" s="13">
        <v>60</v>
      </c>
      <c r="AA938" s="14">
        <f t="shared" si="211"/>
        <v>50740</v>
      </c>
      <c r="AB938" s="6" t="s">
        <v>5032</v>
      </c>
      <c r="AC938" s="6" t="s">
        <v>5033</v>
      </c>
      <c r="AJ938" s="4" t="s">
        <v>4997</v>
      </c>
    </row>
    <row r="939" spans="1:36" ht="12.9" hidden="1" customHeight="1" outlineLevel="1" x14ac:dyDescent="0.3">
      <c r="B939" s="6"/>
      <c r="C939" s="6" t="s">
        <v>5034</v>
      </c>
      <c r="D939" s="6" t="s">
        <v>21</v>
      </c>
      <c r="E939" s="7" t="s">
        <v>5035</v>
      </c>
      <c r="F939" s="6" t="s">
        <v>332</v>
      </c>
      <c r="G939" s="19" t="s">
        <v>333</v>
      </c>
      <c r="H939" s="20">
        <v>43556</v>
      </c>
      <c r="I939" s="6" t="s">
        <v>334</v>
      </c>
      <c r="J939" s="6" t="s">
        <v>547</v>
      </c>
      <c r="K939" s="7" t="s">
        <v>336</v>
      </c>
      <c r="L939" s="6" t="s">
        <v>28</v>
      </c>
      <c r="M939" s="7" t="s">
        <v>29</v>
      </c>
      <c r="N939" s="6" t="s">
        <v>3284</v>
      </c>
      <c r="O939" s="7" t="s">
        <v>3311</v>
      </c>
      <c r="P939" s="6" t="s">
        <v>98</v>
      </c>
      <c r="Q939" s="6" t="s">
        <v>5036</v>
      </c>
      <c r="R939" s="7" t="s">
        <v>50</v>
      </c>
      <c r="S939" s="7" t="s">
        <v>34</v>
      </c>
      <c r="T939" s="7" t="s">
        <v>35</v>
      </c>
      <c r="V939" s="7" t="s">
        <v>37</v>
      </c>
      <c r="X939" s="7" t="str">
        <f t="shared" ca="1" si="209"/>
        <v xml:space="preserve">38 thn, 11 bln </v>
      </c>
      <c r="Y939" s="7" t="str">
        <f t="shared" si="210"/>
        <v>38 thn</v>
      </c>
      <c r="Z939" s="13">
        <v>60</v>
      </c>
      <c r="AA939" s="14">
        <f t="shared" si="211"/>
        <v>51745</v>
      </c>
      <c r="AB939" s="6" t="s">
        <v>5037</v>
      </c>
      <c r="AC939" s="6" t="s">
        <v>5038</v>
      </c>
      <c r="AJ939" s="4" t="s">
        <v>4997</v>
      </c>
    </row>
    <row r="940" spans="1:36" ht="12.9" customHeight="1" collapsed="1" x14ac:dyDescent="0.25">
      <c r="A940" s="4" t="s">
        <v>5039</v>
      </c>
      <c r="M940" s="7"/>
    </row>
    <row r="941" spans="1:36" ht="12.9" hidden="1" customHeight="1" outlineLevel="1" x14ac:dyDescent="0.3">
      <c r="C941" s="10" t="s">
        <v>5040</v>
      </c>
      <c r="D941" s="10" t="s">
        <v>21</v>
      </c>
      <c r="E941" s="7" t="s">
        <v>5041</v>
      </c>
      <c r="F941" s="10" t="s">
        <v>92</v>
      </c>
      <c r="G941" s="7" t="s">
        <v>93</v>
      </c>
      <c r="H941" s="8">
        <v>42095</v>
      </c>
      <c r="I941" s="10" t="s">
        <v>94</v>
      </c>
      <c r="J941" s="10" t="s">
        <v>95</v>
      </c>
      <c r="K941" s="14">
        <v>42604</v>
      </c>
      <c r="L941" s="10" t="s">
        <v>28</v>
      </c>
      <c r="M941" s="7" t="s">
        <v>29</v>
      </c>
      <c r="N941" s="10" t="s">
        <v>30</v>
      </c>
      <c r="O941" s="7">
        <v>2008</v>
      </c>
      <c r="P941" s="10" t="s">
        <v>824</v>
      </c>
      <c r="Q941" s="7" t="s">
        <v>5042</v>
      </c>
      <c r="R941" s="7" t="s">
        <v>50</v>
      </c>
      <c r="S941" s="7" t="s">
        <v>34</v>
      </c>
      <c r="T941" s="7" t="s">
        <v>35</v>
      </c>
      <c r="U941" s="7" t="s">
        <v>5043</v>
      </c>
      <c r="V941" s="7" t="s">
        <v>37</v>
      </c>
      <c r="W941" s="7" t="s">
        <v>5044</v>
      </c>
      <c r="X941" s="7" t="str">
        <f t="shared" ref="X941:X946" ca="1" si="212">DATEDIF(Q941,NOW( ),"y") &amp; " thn, " &amp; DATEDIF(Q941,NOW( ),"ym") &amp; " bln "</f>
        <v xml:space="preserve">52 thn, 9 bln </v>
      </c>
      <c r="Y941" s="7" t="str">
        <f t="shared" ref="Y941:Y946" si="213">DATEDIF(Q941,($Y$2),"y") &amp; " thn"</f>
        <v>52 thn</v>
      </c>
      <c r="Z941" s="13">
        <v>60</v>
      </c>
      <c r="AA941" s="14">
        <f t="shared" ref="AA941:AA946" si="214">DATE(YEAR(Q941)+Z941,MONTH(Q941)+1,1)</f>
        <v>46692</v>
      </c>
      <c r="AB941" s="10" t="s">
        <v>5045</v>
      </c>
      <c r="AJ941" s="4" t="s">
        <v>5039</v>
      </c>
    </row>
    <row r="942" spans="1:36" ht="12.9" hidden="1" customHeight="1" outlineLevel="1" x14ac:dyDescent="0.3">
      <c r="C942" s="10" t="s">
        <v>5046</v>
      </c>
      <c r="D942" s="10" t="s">
        <v>76</v>
      </c>
      <c r="E942" s="7" t="s">
        <v>5047</v>
      </c>
      <c r="F942" s="10" t="s">
        <v>92</v>
      </c>
      <c r="G942" s="7" t="s">
        <v>93</v>
      </c>
      <c r="H942" s="8">
        <v>42644</v>
      </c>
      <c r="I942" s="10" t="s">
        <v>94</v>
      </c>
      <c r="J942" s="10" t="s">
        <v>269</v>
      </c>
      <c r="K942" s="8">
        <v>39356</v>
      </c>
      <c r="L942" s="10" t="s">
        <v>28</v>
      </c>
      <c r="M942" s="7" t="s">
        <v>29</v>
      </c>
      <c r="N942" s="10" t="s">
        <v>83</v>
      </c>
      <c r="O942" s="7" t="s">
        <v>192</v>
      </c>
      <c r="P942" s="10" t="s">
        <v>4218</v>
      </c>
      <c r="Q942" s="7" t="s">
        <v>5048</v>
      </c>
      <c r="R942" s="7" t="s">
        <v>50</v>
      </c>
      <c r="S942" s="7" t="s">
        <v>34</v>
      </c>
      <c r="T942" s="7" t="s">
        <v>35</v>
      </c>
      <c r="U942" s="7" t="s">
        <v>5049</v>
      </c>
      <c r="V942" s="7" t="s">
        <v>37</v>
      </c>
      <c r="W942" s="7" t="s">
        <v>5050</v>
      </c>
      <c r="X942" s="7" t="str">
        <f t="shared" ca="1" si="212"/>
        <v xml:space="preserve">57 thn, 9 bln </v>
      </c>
      <c r="Y942" s="7" t="str">
        <f t="shared" si="213"/>
        <v>57 thn</v>
      </c>
      <c r="Z942" s="13">
        <v>60</v>
      </c>
      <c r="AA942" s="14">
        <f t="shared" si="214"/>
        <v>44866</v>
      </c>
      <c r="AB942" s="10" t="s">
        <v>5051</v>
      </c>
      <c r="AC942" s="7" t="s">
        <v>5052</v>
      </c>
      <c r="AJ942" s="4" t="s">
        <v>5039</v>
      </c>
    </row>
    <row r="943" spans="1:36" ht="12.9" hidden="1" customHeight="1" outlineLevel="1" x14ac:dyDescent="0.3">
      <c r="C943" s="10" t="s">
        <v>5053</v>
      </c>
      <c r="D943" s="10" t="s">
        <v>1545</v>
      </c>
      <c r="E943" s="7" t="s">
        <v>5054</v>
      </c>
      <c r="F943" s="10" t="s">
        <v>23</v>
      </c>
      <c r="G943" s="7" t="s">
        <v>24</v>
      </c>
      <c r="H943" s="15">
        <v>39356</v>
      </c>
      <c r="I943" s="10" t="s">
        <v>25</v>
      </c>
      <c r="J943" s="10" t="s">
        <v>547</v>
      </c>
      <c r="K943" s="7" t="s">
        <v>129</v>
      </c>
      <c r="L943" s="10" t="s">
        <v>28</v>
      </c>
      <c r="M943" s="7" t="s">
        <v>361</v>
      </c>
      <c r="N943" s="10" t="s">
        <v>3265</v>
      </c>
      <c r="O943" s="7" t="s">
        <v>368</v>
      </c>
      <c r="P943" s="10" t="s">
        <v>98</v>
      </c>
      <c r="Q943" s="7" t="s">
        <v>5055</v>
      </c>
      <c r="R943" s="7" t="s">
        <v>50</v>
      </c>
      <c r="S943" s="7" t="s">
        <v>34</v>
      </c>
      <c r="T943" s="7" t="s">
        <v>35</v>
      </c>
      <c r="U943" s="7" t="s">
        <v>5056</v>
      </c>
      <c r="V943" s="7" t="s">
        <v>37</v>
      </c>
      <c r="W943" s="7" t="s">
        <v>5057</v>
      </c>
      <c r="X943" s="7" t="str">
        <f t="shared" ca="1" si="212"/>
        <v xml:space="preserve">56 thn, 1 bln </v>
      </c>
      <c r="Y943" s="7" t="str">
        <f t="shared" si="213"/>
        <v>55 thn</v>
      </c>
      <c r="Z943" s="13">
        <v>60</v>
      </c>
      <c r="AA943" s="14">
        <f t="shared" si="214"/>
        <v>45474</v>
      </c>
      <c r="AB943" s="10" t="s">
        <v>5058</v>
      </c>
      <c r="AC943" s="7" t="s">
        <v>5059</v>
      </c>
      <c r="AJ943" s="4" t="s">
        <v>5039</v>
      </c>
    </row>
    <row r="944" spans="1:36" ht="12.9" hidden="1" customHeight="1" outlineLevel="1" x14ac:dyDescent="0.3">
      <c r="C944" s="10" t="s">
        <v>5060</v>
      </c>
      <c r="D944" s="10" t="s">
        <v>1545</v>
      </c>
      <c r="E944" s="7" t="s">
        <v>5061</v>
      </c>
      <c r="F944" s="10" t="s">
        <v>23</v>
      </c>
      <c r="G944" s="7" t="s">
        <v>24</v>
      </c>
      <c r="H944" s="14">
        <v>41183</v>
      </c>
      <c r="I944" s="10" t="s">
        <v>25</v>
      </c>
      <c r="J944" s="10" t="s">
        <v>547</v>
      </c>
      <c r="K944" s="7" t="s">
        <v>799</v>
      </c>
      <c r="L944" s="10" t="s">
        <v>28</v>
      </c>
      <c r="M944" s="7" t="s">
        <v>361</v>
      </c>
      <c r="N944" s="10" t="s">
        <v>3265</v>
      </c>
      <c r="O944" s="7" t="s">
        <v>368</v>
      </c>
      <c r="P944" s="10" t="s">
        <v>488</v>
      </c>
      <c r="Q944" s="7" t="s">
        <v>5062</v>
      </c>
      <c r="R944" s="7" t="s">
        <v>50</v>
      </c>
      <c r="S944" s="7" t="s">
        <v>34</v>
      </c>
      <c r="T944" s="7" t="s">
        <v>35</v>
      </c>
      <c r="U944" s="7" t="s">
        <v>5063</v>
      </c>
      <c r="V944" s="7" t="s">
        <v>37</v>
      </c>
      <c r="W944" s="7" t="s">
        <v>5064</v>
      </c>
      <c r="X944" s="7" t="str">
        <f t="shared" ca="1" si="212"/>
        <v xml:space="preserve">53 thn, 6 bln </v>
      </c>
      <c r="Y944" s="7" t="str">
        <f t="shared" si="213"/>
        <v>52 thn</v>
      </c>
      <c r="Z944" s="13">
        <v>60</v>
      </c>
      <c r="AA944" s="14">
        <f t="shared" si="214"/>
        <v>46419</v>
      </c>
      <c r="AB944" s="10" t="s">
        <v>5065</v>
      </c>
      <c r="AJ944" s="4" t="s">
        <v>5039</v>
      </c>
    </row>
    <row r="945" spans="1:36" ht="12.9" hidden="1" customHeight="1" outlineLevel="1" x14ac:dyDescent="0.3">
      <c r="C945" s="10" t="s">
        <v>5066</v>
      </c>
      <c r="D945" s="10" t="s">
        <v>355</v>
      </c>
      <c r="E945" s="7" t="s">
        <v>5067</v>
      </c>
      <c r="F945" s="10" t="s">
        <v>276</v>
      </c>
      <c r="G945" s="7" t="s">
        <v>43</v>
      </c>
      <c r="H945" s="14">
        <v>43009</v>
      </c>
      <c r="I945" s="10" t="s">
        <v>277</v>
      </c>
      <c r="J945" s="10" t="s">
        <v>106</v>
      </c>
      <c r="K945" s="7" t="s">
        <v>139</v>
      </c>
      <c r="L945" s="10" t="s">
        <v>28</v>
      </c>
      <c r="M945" s="7" t="s">
        <v>361</v>
      </c>
      <c r="N945" s="10" t="s">
        <v>30</v>
      </c>
      <c r="O945" s="7">
        <v>2009</v>
      </c>
      <c r="P945" s="10" t="s">
        <v>280</v>
      </c>
      <c r="Q945" s="7" t="s">
        <v>5068</v>
      </c>
      <c r="R945" s="7" t="s">
        <v>50</v>
      </c>
      <c r="S945" s="7" t="s">
        <v>34</v>
      </c>
      <c r="T945" s="7" t="s">
        <v>35</v>
      </c>
      <c r="U945" s="7" t="s">
        <v>5069</v>
      </c>
      <c r="V945" s="7" t="s">
        <v>37</v>
      </c>
      <c r="W945" s="7" t="s">
        <v>5070</v>
      </c>
      <c r="X945" s="7" t="str">
        <f t="shared" ca="1" si="212"/>
        <v xml:space="preserve">52 thn, 0 bln </v>
      </c>
      <c r="Y945" s="7" t="str">
        <f t="shared" si="213"/>
        <v>51 thn</v>
      </c>
      <c r="Z945" s="13">
        <v>60</v>
      </c>
      <c r="AA945" s="14">
        <f t="shared" si="214"/>
        <v>46966</v>
      </c>
      <c r="AB945" s="10" t="s">
        <v>5071</v>
      </c>
      <c r="AJ945" s="4" t="s">
        <v>5039</v>
      </c>
    </row>
    <row r="946" spans="1:36" ht="12.9" hidden="1" customHeight="1" outlineLevel="1" x14ac:dyDescent="0.3">
      <c r="B946" s="6"/>
      <c r="C946" s="6" t="s">
        <v>474</v>
      </c>
      <c r="D946" s="6" t="s">
        <v>21</v>
      </c>
      <c r="E946" s="7" t="s">
        <v>5072</v>
      </c>
      <c r="F946" s="6" t="s">
        <v>332</v>
      </c>
      <c r="G946" s="19" t="s">
        <v>333</v>
      </c>
      <c r="H946" s="20">
        <v>43556</v>
      </c>
      <c r="I946" s="6" t="s">
        <v>334</v>
      </c>
      <c r="J946" s="6" t="s">
        <v>547</v>
      </c>
      <c r="K946" s="7" t="s">
        <v>336</v>
      </c>
      <c r="L946" s="6" t="s">
        <v>28</v>
      </c>
      <c r="M946" s="7" t="s">
        <v>29</v>
      </c>
      <c r="N946" s="6" t="s">
        <v>3284</v>
      </c>
      <c r="O946" s="7" t="s">
        <v>3311</v>
      </c>
      <c r="P946" s="6" t="s">
        <v>2901</v>
      </c>
      <c r="Q946" s="6" t="s">
        <v>5073</v>
      </c>
      <c r="R946" s="7" t="s">
        <v>50</v>
      </c>
      <c r="S946" s="7" t="s">
        <v>34</v>
      </c>
      <c r="T946" s="7" t="s">
        <v>35</v>
      </c>
      <c r="V946" s="7" t="s">
        <v>37</v>
      </c>
      <c r="X946" s="7" t="str">
        <f t="shared" ca="1" si="212"/>
        <v xml:space="preserve">45 thn, 7 bln </v>
      </c>
      <c r="Y946" s="7" t="str">
        <f t="shared" si="213"/>
        <v>44 thn</v>
      </c>
      <c r="Z946" s="13">
        <v>60</v>
      </c>
      <c r="AA946" s="14">
        <f t="shared" si="214"/>
        <v>49310</v>
      </c>
      <c r="AB946" s="6" t="s">
        <v>5074</v>
      </c>
      <c r="AC946" s="6" t="s">
        <v>340</v>
      </c>
      <c r="AJ946" s="4" t="s">
        <v>5039</v>
      </c>
    </row>
    <row r="947" spans="1:36" ht="12.9" customHeight="1" collapsed="1" x14ac:dyDescent="0.25">
      <c r="A947" s="4" t="s">
        <v>5075</v>
      </c>
      <c r="M947" s="7"/>
    </row>
    <row r="948" spans="1:36" ht="12.9" hidden="1" customHeight="1" outlineLevel="1" x14ac:dyDescent="0.3">
      <c r="C948" s="10" t="s">
        <v>5076</v>
      </c>
      <c r="D948" s="10" t="s">
        <v>21</v>
      </c>
      <c r="E948" s="7" t="s">
        <v>5077</v>
      </c>
      <c r="F948" s="10" t="s">
        <v>23</v>
      </c>
      <c r="G948" s="7" t="s">
        <v>24</v>
      </c>
      <c r="H948" s="15">
        <v>38626</v>
      </c>
      <c r="I948" s="10" t="s">
        <v>25</v>
      </c>
      <c r="J948" s="10" t="s">
        <v>95</v>
      </c>
      <c r="K948" s="14">
        <v>42104</v>
      </c>
      <c r="L948" s="10" t="s">
        <v>28</v>
      </c>
      <c r="M948" s="7" t="s">
        <v>29</v>
      </c>
      <c r="N948" s="10" t="s">
        <v>30</v>
      </c>
      <c r="P948" s="10" t="s">
        <v>88</v>
      </c>
      <c r="Q948" s="7" t="s">
        <v>5078</v>
      </c>
      <c r="R948" s="7" t="s">
        <v>50</v>
      </c>
      <c r="S948" s="7" t="s">
        <v>34</v>
      </c>
      <c r="T948" s="7" t="s">
        <v>35</v>
      </c>
      <c r="U948" s="7" t="s">
        <v>5079</v>
      </c>
      <c r="V948" s="7" t="s">
        <v>37</v>
      </c>
      <c r="W948" s="7" t="s">
        <v>5080</v>
      </c>
      <c r="X948" s="7" t="str">
        <f ca="1">DATEDIF(Q948,NOW( ),"y") &amp; " thn, " &amp; DATEDIF(Q948,NOW( ),"ym") &amp; " bln "</f>
        <v xml:space="preserve">56 thn, 10 bln </v>
      </c>
      <c r="Y948" s="7" t="str">
        <f>DATEDIF(Q948,($Y$2),"y") &amp; " thn"</f>
        <v>56 thn</v>
      </c>
      <c r="Z948" s="13">
        <v>60</v>
      </c>
      <c r="AA948" s="14">
        <f>DATE(YEAR(Q948)+Z948,MONTH(Q948)+1,1)</f>
        <v>45200</v>
      </c>
      <c r="AB948" s="10" t="s">
        <v>5081</v>
      </c>
      <c r="AC948" s="7" t="s">
        <v>5082</v>
      </c>
      <c r="AJ948" s="4" t="s">
        <v>5075</v>
      </c>
    </row>
    <row r="949" spans="1:36" ht="12.9" hidden="1" customHeight="1" outlineLevel="1" x14ac:dyDescent="0.3">
      <c r="C949" s="10" t="s">
        <v>5083</v>
      </c>
      <c r="D949" s="10" t="s">
        <v>1545</v>
      </c>
      <c r="E949" s="7" t="s">
        <v>5084</v>
      </c>
      <c r="F949" s="10" t="s">
        <v>23</v>
      </c>
      <c r="G949" s="7" t="s">
        <v>24</v>
      </c>
      <c r="H949" s="15">
        <v>38626</v>
      </c>
      <c r="I949" s="10" t="s">
        <v>25</v>
      </c>
      <c r="J949" s="10" t="s">
        <v>547</v>
      </c>
      <c r="K949" s="7" t="s">
        <v>210</v>
      </c>
      <c r="L949" s="10" t="s">
        <v>28</v>
      </c>
      <c r="M949" s="7" t="s">
        <v>361</v>
      </c>
      <c r="N949" s="10" t="s">
        <v>3265</v>
      </c>
      <c r="O949" s="7" t="s">
        <v>368</v>
      </c>
      <c r="P949" s="10" t="s">
        <v>131</v>
      </c>
      <c r="Q949" s="7" t="s">
        <v>5085</v>
      </c>
      <c r="R949" s="7" t="s">
        <v>50</v>
      </c>
      <c r="S949" s="7" t="s">
        <v>34</v>
      </c>
      <c r="T949" s="7" t="s">
        <v>35</v>
      </c>
      <c r="U949" s="7" t="s">
        <v>5086</v>
      </c>
      <c r="V949" s="7" t="s">
        <v>37</v>
      </c>
      <c r="W949" s="7" t="s">
        <v>5087</v>
      </c>
      <c r="X949" s="7" t="str">
        <f ca="1">DATEDIF(Q949,NOW( ),"y") &amp; " thn, " &amp; DATEDIF(Q949,NOW( ),"ym") &amp; " bln "</f>
        <v xml:space="preserve">57 thn, 1 bln </v>
      </c>
      <c r="Y949" s="7" t="str">
        <f>DATEDIF(Q949,($Y$2),"y") &amp; " thn"</f>
        <v>56 thn</v>
      </c>
      <c r="Z949" s="13">
        <v>60</v>
      </c>
      <c r="AA949" s="14">
        <f>DATE(YEAR(Q949)+Z949,MONTH(Q949)+1,1)</f>
        <v>45108</v>
      </c>
      <c r="AB949" s="10" t="s">
        <v>5088</v>
      </c>
      <c r="AC949" s="7" t="s">
        <v>5089</v>
      </c>
      <c r="AJ949" s="4" t="s">
        <v>5075</v>
      </c>
    </row>
    <row r="950" spans="1:36" ht="12.9" hidden="1" customHeight="1" outlineLevel="1" x14ac:dyDescent="0.3">
      <c r="C950" s="10" t="s">
        <v>5090</v>
      </c>
      <c r="D950" s="10" t="s">
        <v>1545</v>
      </c>
      <c r="E950" s="7" t="s">
        <v>5091</v>
      </c>
      <c r="F950" s="10" t="s">
        <v>23</v>
      </c>
      <c r="G950" s="7" t="s">
        <v>24</v>
      </c>
      <c r="H950" s="14">
        <v>40087</v>
      </c>
      <c r="I950" s="10" t="s">
        <v>25</v>
      </c>
      <c r="J950" s="10" t="s">
        <v>547</v>
      </c>
      <c r="K950" s="7" t="s">
        <v>56</v>
      </c>
      <c r="L950" s="10" t="s">
        <v>28</v>
      </c>
      <c r="M950" s="7" t="s">
        <v>361</v>
      </c>
      <c r="N950" s="10" t="s">
        <v>3265</v>
      </c>
      <c r="O950" s="7" t="s">
        <v>97</v>
      </c>
      <c r="P950" s="10" t="s">
        <v>5092</v>
      </c>
      <c r="Q950" s="7" t="s">
        <v>5093</v>
      </c>
      <c r="R950" s="7" t="s">
        <v>33</v>
      </c>
      <c r="S950" s="7" t="s">
        <v>122</v>
      </c>
      <c r="T950" s="7" t="s">
        <v>35</v>
      </c>
      <c r="U950" s="7" t="s">
        <v>5094</v>
      </c>
      <c r="V950" s="7" t="s">
        <v>37</v>
      </c>
      <c r="W950" s="7" t="s">
        <v>5095</v>
      </c>
      <c r="X950" s="7" t="str">
        <f ca="1">DATEDIF(Q950,NOW( ),"y") &amp; " thn, " &amp; DATEDIF(Q950,NOW( ),"ym") &amp; " bln "</f>
        <v xml:space="preserve">56 thn, 7 bln </v>
      </c>
      <c r="Y950" s="7" t="str">
        <f>DATEDIF(Q950,($Y$2),"y") &amp; " thn"</f>
        <v>55 thn</v>
      </c>
      <c r="Z950" s="13">
        <v>60</v>
      </c>
      <c r="AA950" s="14">
        <f>DATE(YEAR(Q950)+Z950,MONTH(Q950)+1,1)</f>
        <v>45292</v>
      </c>
      <c r="AB950" s="10" t="s">
        <v>5096</v>
      </c>
      <c r="AJ950" s="4" t="s">
        <v>5075</v>
      </c>
    </row>
    <row r="951" spans="1:36" ht="12.9" hidden="1" customHeight="1" outlineLevel="1" x14ac:dyDescent="0.3">
      <c r="C951" s="10" t="s">
        <v>5097</v>
      </c>
      <c r="D951" s="10" t="s">
        <v>145</v>
      </c>
      <c r="E951" s="7" t="s">
        <v>5098</v>
      </c>
      <c r="F951" s="10" t="s">
        <v>92</v>
      </c>
      <c r="G951" s="7" t="s">
        <v>93</v>
      </c>
      <c r="H951" s="14">
        <v>42278</v>
      </c>
      <c r="I951" s="10" t="s">
        <v>94</v>
      </c>
      <c r="J951" s="10" t="s">
        <v>269</v>
      </c>
      <c r="K951" s="7" t="s">
        <v>190</v>
      </c>
      <c r="L951" s="10" t="s">
        <v>28</v>
      </c>
      <c r="M951" s="7" t="s">
        <v>29</v>
      </c>
      <c r="N951" s="10" t="s">
        <v>83</v>
      </c>
      <c r="O951" s="7">
        <v>2014</v>
      </c>
      <c r="P951" s="10" t="s">
        <v>256</v>
      </c>
      <c r="Q951" s="7" t="s">
        <v>5099</v>
      </c>
      <c r="R951" s="7" t="s">
        <v>50</v>
      </c>
      <c r="S951" s="7" t="s">
        <v>34</v>
      </c>
      <c r="T951" s="7" t="s">
        <v>35</v>
      </c>
      <c r="U951" s="7" t="s">
        <v>5100</v>
      </c>
      <c r="V951" s="7" t="s">
        <v>37</v>
      </c>
      <c r="W951" s="7" t="s">
        <v>5101</v>
      </c>
      <c r="X951" s="7" t="str">
        <f ca="1">DATEDIF(Q951,NOW( ),"y") &amp; " thn, " &amp; DATEDIF(Q951,NOW( ),"ym") &amp; " bln "</f>
        <v xml:space="preserve">59 thn, 5 bln </v>
      </c>
      <c r="Y951" s="7" t="str">
        <f>DATEDIF(Q951,($Y$2),"y") &amp; " thn"</f>
        <v>58 thn</v>
      </c>
      <c r="Z951" s="13">
        <v>60</v>
      </c>
      <c r="AA951" s="14">
        <f>DATE(YEAR(Q951)+Z951,MONTH(Q951)+1,1)</f>
        <v>44256</v>
      </c>
      <c r="AB951" s="10" t="s">
        <v>5102</v>
      </c>
      <c r="AJ951" s="4" t="s">
        <v>5075</v>
      </c>
    </row>
    <row r="952" spans="1:36" ht="12.9" hidden="1" customHeight="1" outlineLevel="1" x14ac:dyDescent="0.3">
      <c r="B952" s="6"/>
      <c r="C952" s="6" t="s">
        <v>5103</v>
      </c>
      <c r="D952" s="6" t="s">
        <v>21</v>
      </c>
      <c r="E952" s="7" t="s">
        <v>5104</v>
      </c>
      <c r="F952" s="6" t="s">
        <v>332</v>
      </c>
      <c r="G952" s="19" t="s">
        <v>333</v>
      </c>
      <c r="H952" s="20">
        <v>43556</v>
      </c>
      <c r="I952" s="6" t="s">
        <v>334</v>
      </c>
      <c r="J952" s="6" t="s">
        <v>547</v>
      </c>
      <c r="K952" s="7" t="s">
        <v>336</v>
      </c>
      <c r="L952" s="6" t="s">
        <v>28</v>
      </c>
      <c r="M952" s="7" t="s">
        <v>29</v>
      </c>
      <c r="N952" s="6" t="s">
        <v>3284</v>
      </c>
      <c r="O952" s="7" t="s">
        <v>3311</v>
      </c>
      <c r="P952" s="6" t="s">
        <v>98</v>
      </c>
      <c r="Q952" s="6" t="s">
        <v>5105</v>
      </c>
      <c r="R952" s="7" t="s">
        <v>50</v>
      </c>
      <c r="S952" s="7" t="s">
        <v>34</v>
      </c>
      <c r="T952" s="7" t="s">
        <v>35</v>
      </c>
      <c r="V952" s="7" t="s">
        <v>37</v>
      </c>
      <c r="X952" s="7" t="str">
        <f ca="1">DATEDIF(Q952,NOW( ),"y") &amp; " thn, " &amp; DATEDIF(Q952,NOW( ),"ym") &amp; " bln "</f>
        <v xml:space="preserve">37 thn, 1 bln </v>
      </c>
      <c r="Y952" s="7" t="str">
        <f>DATEDIF(Q952,($Y$2),"y") &amp; " thn"</f>
        <v>36 thn</v>
      </c>
      <c r="Z952" s="13">
        <v>60</v>
      </c>
      <c r="AA952" s="14">
        <f>DATE(YEAR(Q952)+Z952,MONTH(Q952)+1,1)</f>
        <v>52383</v>
      </c>
      <c r="AB952" s="6" t="s">
        <v>5106</v>
      </c>
      <c r="AC952" s="6" t="s">
        <v>5107</v>
      </c>
      <c r="AJ952" s="4" t="s">
        <v>5075</v>
      </c>
    </row>
    <row r="953" spans="1:36" ht="12.9" customHeight="1" collapsed="1" x14ac:dyDescent="0.25">
      <c r="A953" s="4" t="s">
        <v>5108</v>
      </c>
      <c r="M953" s="7"/>
    </row>
    <row r="954" spans="1:36" ht="12.9" hidden="1" customHeight="1" outlineLevel="1" x14ac:dyDescent="0.3">
      <c r="C954" s="10" t="s">
        <v>5109</v>
      </c>
      <c r="D954" s="10" t="s">
        <v>1545</v>
      </c>
      <c r="E954" s="7" t="s">
        <v>5110</v>
      </c>
      <c r="F954" s="10" t="s">
        <v>23</v>
      </c>
      <c r="G954" s="7" t="s">
        <v>24</v>
      </c>
      <c r="H954" s="15">
        <v>37712</v>
      </c>
      <c r="I954" s="10" t="s">
        <v>25</v>
      </c>
      <c r="J954" s="10" t="s">
        <v>95</v>
      </c>
      <c r="K954" s="8">
        <v>42957</v>
      </c>
      <c r="L954" s="10" t="s">
        <v>28</v>
      </c>
      <c r="M954" s="7" t="s">
        <v>361</v>
      </c>
      <c r="N954" s="10" t="s">
        <v>30</v>
      </c>
      <c r="O954" s="7" t="s">
        <v>884</v>
      </c>
      <c r="P954" s="10" t="s">
        <v>5111</v>
      </c>
      <c r="Q954" s="7" t="s">
        <v>1446</v>
      </c>
      <c r="R954" s="7" t="s">
        <v>50</v>
      </c>
      <c r="S954" s="7" t="s">
        <v>122</v>
      </c>
      <c r="T954" s="7" t="s">
        <v>35</v>
      </c>
      <c r="U954" s="7" t="s">
        <v>5112</v>
      </c>
      <c r="V954" s="7" t="s">
        <v>37</v>
      </c>
      <c r="W954" s="7" t="s">
        <v>5113</v>
      </c>
      <c r="X954" s="7" t="str">
        <f ca="1">DATEDIF(Q954,NOW( ),"y") &amp; " thn, " &amp; DATEDIF(Q954,NOW( ),"ym") &amp; " bln "</f>
        <v xml:space="preserve">60 thn, 0 bln </v>
      </c>
      <c r="Y954" s="7" t="str">
        <f>DATEDIF(Q954,($Y$2),"y") &amp; " thn"</f>
        <v>59 thn</v>
      </c>
      <c r="Z954" s="13">
        <v>60</v>
      </c>
      <c r="AA954" s="14">
        <f>DATE(YEAR(Q954)+Z954,MONTH(Q954)+1,1)</f>
        <v>44044</v>
      </c>
      <c r="AB954" s="10" t="s">
        <v>5114</v>
      </c>
      <c r="AJ954" s="4" t="s">
        <v>5108</v>
      </c>
    </row>
    <row r="955" spans="1:36" ht="12.9" hidden="1" customHeight="1" outlineLevel="1" x14ac:dyDescent="0.3">
      <c r="C955" s="10" t="s">
        <v>5115</v>
      </c>
      <c r="D955" s="10" t="s">
        <v>145</v>
      </c>
      <c r="E955" s="7" t="s">
        <v>5116</v>
      </c>
      <c r="F955" s="10" t="s">
        <v>514</v>
      </c>
      <c r="G955" s="7" t="s">
        <v>333</v>
      </c>
      <c r="H955" s="15">
        <v>42826</v>
      </c>
      <c r="I955" s="10" t="s">
        <v>334</v>
      </c>
      <c r="J955" s="10" t="s">
        <v>269</v>
      </c>
      <c r="K955" s="7" t="s">
        <v>82</v>
      </c>
      <c r="L955" s="10" t="s">
        <v>28</v>
      </c>
      <c r="M955" s="7" t="s">
        <v>29</v>
      </c>
      <c r="N955" s="10" t="s">
        <v>83</v>
      </c>
      <c r="O955" s="7">
        <v>2013</v>
      </c>
      <c r="P955" s="10" t="s">
        <v>211</v>
      </c>
      <c r="Q955" s="7" t="s">
        <v>5073</v>
      </c>
      <c r="R955" s="7" t="s">
        <v>50</v>
      </c>
      <c r="S955" s="7" t="s">
        <v>34</v>
      </c>
      <c r="T955" s="7" t="s">
        <v>311</v>
      </c>
      <c r="U955" s="7" t="s">
        <v>5117</v>
      </c>
      <c r="V955" s="7" t="s">
        <v>37</v>
      </c>
      <c r="X955" s="7" t="str">
        <f ca="1">DATEDIF(Q955,NOW( ),"y") &amp; " thn, " &amp; DATEDIF(Q955,NOW( ),"ym") &amp; " bln "</f>
        <v xml:space="preserve">45 thn, 7 bln </v>
      </c>
      <c r="Y955" s="7" t="str">
        <f>DATEDIF(Q955,($Y$2),"y") &amp; " thn"</f>
        <v>44 thn</v>
      </c>
      <c r="Z955" s="13">
        <v>60</v>
      </c>
      <c r="AA955" s="14">
        <f>DATE(YEAR(Q955)+Z955,MONTH(Q955)+1,1)</f>
        <v>49310</v>
      </c>
      <c r="AJ955" s="4" t="s">
        <v>5108</v>
      </c>
    </row>
    <row r="956" spans="1:36" ht="12.9" hidden="1" customHeight="1" outlineLevel="1" x14ac:dyDescent="0.3">
      <c r="C956" s="10" t="s">
        <v>5118</v>
      </c>
      <c r="D956" s="10" t="s">
        <v>145</v>
      </c>
      <c r="E956" s="7" t="s">
        <v>5119</v>
      </c>
      <c r="F956" s="10" t="s">
        <v>78</v>
      </c>
      <c r="G956" s="7" t="s">
        <v>79</v>
      </c>
      <c r="H956" s="15">
        <v>43739</v>
      </c>
      <c r="I956" s="10" t="s">
        <v>80</v>
      </c>
      <c r="J956" s="10" t="s">
        <v>269</v>
      </c>
      <c r="K956" s="7" t="s">
        <v>82</v>
      </c>
      <c r="L956" s="10" t="s">
        <v>28</v>
      </c>
      <c r="M956" s="7" t="s">
        <v>29</v>
      </c>
      <c r="N956" s="10" t="s">
        <v>83</v>
      </c>
      <c r="O956" s="7">
        <v>2003</v>
      </c>
      <c r="P956" s="10" t="s">
        <v>203</v>
      </c>
      <c r="Q956" s="7" t="s">
        <v>5120</v>
      </c>
      <c r="R956" s="7" t="s">
        <v>50</v>
      </c>
      <c r="S956" s="7" t="s">
        <v>34</v>
      </c>
      <c r="T956" s="7" t="s">
        <v>311</v>
      </c>
      <c r="U956" s="7" t="s">
        <v>5121</v>
      </c>
      <c r="V956" s="7" t="s">
        <v>37</v>
      </c>
      <c r="X956" s="7" t="str">
        <f ca="1">DATEDIF(Q956,NOW( ),"y") &amp; " thn, " &amp; DATEDIF(Q956,NOW( ),"ym") &amp; " bln "</f>
        <v xml:space="preserve">48 thn, 1 bln </v>
      </c>
      <c r="Y956" s="7" t="str">
        <f>DATEDIF(Q956,($Y$2),"y") &amp; " thn"</f>
        <v>47 thn</v>
      </c>
      <c r="Z956" s="13">
        <v>60</v>
      </c>
      <c r="AA956" s="14">
        <f>DATE(YEAR(Q956)+Z956,MONTH(Q956)+1,1)</f>
        <v>48396</v>
      </c>
      <c r="AB956" s="10" t="s">
        <v>5122</v>
      </c>
      <c r="AC956" s="7" t="s">
        <v>5123</v>
      </c>
      <c r="AJ956" s="4" t="s">
        <v>5108</v>
      </c>
    </row>
    <row r="957" spans="1:36" ht="12.9" customHeight="1" collapsed="1" x14ac:dyDescent="0.25">
      <c r="A957" s="4" t="s">
        <v>5124</v>
      </c>
      <c r="M957" s="7"/>
    </row>
    <row r="958" spans="1:36" ht="12.9" hidden="1" customHeight="1" outlineLevel="1" x14ac:dyDescent="0.3">
      <c r="C958" s="10" t="s">
        <v>5125</v>
      </c>
      <c r="D958" s="10" t="s">
        <v>41</v>
      </c>
      <c r="E958" s="7" t="s">
        <v>5126</v>
      </c>
      <c r="F958" s="10" t="s">
        <v>92</v>
      </c>
      <c r="G958" s="19" t="s">
        <v>93</v>
      </c>
      <c r="H958" s="20">
        <v>43556</v>
      </c>
      <c r="I958" s="10" t="s">
        <v>94</v>
      </c>
      <c r="J958" s="10" t="s">
        <v>95</v>
      </c>
      <c r="K958" s="12" t="s">
        <v>27</v>
      </c>
      <c r="L958" s="10" t="s">
        <v>28</v>
      </c>
      <c r="M958" s="7" t="s">
        <v>29</v>
      </c>
      <c r="N958" s="10"/>
      <c r="P958" s="10" t="s">
        <v>460</v>
      </c>
      <c r="Q958" s="7" t="s">
        <v>5127</v>
      </c>
      <c r="R958" s="7" t="s">
        <v>50</v>
      </c>
      <c r="S958" s="7" t="s">
        <v>34</v>
      </c>
      <c r="T958" s="7" t="s">
        <v>35</v>
      </c>
      <c r="U958" s="7" t="s">
        <v>5128</v>
      </c>
      <c r="V958" s="7" t="s">
        <v>37</v>
      </c>
      <c r="W958" s="7" t="s">
        <v>5129</v>
      </c>
      <c r="X958" s="7" t="str">
        <f t="shared" ref="X958:X969" ca="1" si="215">DATEDIF(Q958,NOW( ),"y") &amp; " thn, " &amp; DATEDIF(Q958,NOW( ),"ym") &amp; " bln "</f>
        <v xml:space="preserve">57 thn, 0 bln </v>
      </c>
      <c r="Y958" s="7" t="str">
        <f t="shared" ref="Y958:Y965" si="216">DATEDIF(Q958,($Y$2),"y") &amp; " thn"</f>
        <v>56 thn</v>
      </c>
      <c r="Z958" s="13">
        <v>60</v>
      </c>
      <c r="AA958" s="14">
        <f t="shared" ref="AA958:AA964" si="217">DATE(YEAR(Q958)+Z958,MONTH(Q958)+1,1)</f>
        <v>45139</v>
      </c>
      <c r="AB958" s="10" t="s">
        <v>5130</v>
      </c>
      <c r="AC958" s="7" t="s">
        <v>5131</v>
      </c>
      <c r="AJ958" s="4" t="s">
        <v>5124</v>
      </c>
    </row>
    <row r="959" spans="1:36" ht="12.9" hidden="1" customHeight="1" outlineLevel="1" x14ac:dyDescent="0.3">
      <c r="C959" s="10" t="s">
        <v>5132</v>
      </c>
      <c r="D959" s="10" t="s">
        <v>1545</v>
      </c>
      <c r="E959" s="7" t="s">
        <v>5133</v>
      </c>
      <c r="F959" s="10" t="s">
        <v>23</v>
      </c>
      <c r="G959" s="7" t="s">
        <v>24</v>
      </c>
      <c r="H959" s="15">
        <v>38808</v>
      </c>
      <c r="I959" s="10" t="s">
        <v>25</v>
      </c>
      <c r="J959" s="10" t="s">
        <v>547</v>
      </c>
      <c r="K959" s="7" t="s">
        <v>82</v>
      </c>
      <c r="L959" s="10" t="s">
        <v>28</v>
      </c>
      <c r="M959" s="7" t="s">
        <v>361</v>
      </c>
      <c r="N959" s="10" t="s">
        <v>30</v>
      </c>
      <c r="O959" s="7" t="s">
        <v>279</v>
      </c>
      <c r="P959" s="10" t="s">
        <v>59</v>
      </c>
      <c r="Q959" s="7" t="s">
        <v>5134</v>
      </c>
      <c r="R959" s="7" t="s">
        <v>50</v>
      </c>
      <c r="S959" s="7" t="s">
        <v>34</v>
      </c>
      <c r="T959" s="7" t="s">
        <v>35</v>
      </c>
      <c r="U959" s="7" t="s">
        <v>5135</v>
      </c>
      <c r="V959" s="7" t="s">
        <v>37</v>
      </c>
      <c r="W959" s="7" t="s">
        <v>5136</v>
      </c>
      <c r="X959" s="7" t="str">
        <f t="shared" ca="1" si="215"/>
        <v xml:space="preserve">60 thn, 7 bln </v>
      </c>
      <c r="Y959" s="7" t="str">
        <f t="shared" si="216"/>
        <v>59 thn</v>
      </c>
      <c r="Z959" s="13">
        <v>60</v>
      </c>
      <c r="AA959" s="14">
        <f t="shared" si="217"/>
        <v>43831</v>
      </c>
      <c r="AB959" s="10" t="s">
        <v>5137</v>
      </c>
      <c r="AJ959" s="4" t="s">
        <v>5124</v>
      </c>
    </row>
    <row r="960" spans="1:36" ht="12.9" hidden="1" customHeight="1" outlineLevel="1" x14ac:dyDescent="0.3">
      <c r="C960" s="10" t="s">
        <v>5138</v>
      </c>
      <c r="D960" s="10" t="s">
        <v>21</v>
      </c>
      <c r="E960" s="7" t="s">
        <v>5139</v>
      </c>
      <c r="F960" s="10" t="s">
        <v>92</v>
      </c>
      <c r="G960" s="19" t="s">
        <v>93</v>
      </c>
      <c r="H960" s="20">
        <v>43556</v>
      </c>
      <c r="I960" s="10" t="s">
        <v>94</v>
      </c>
      <c r="J960" s="10" t="s">
        <v>547</v>
      </c>
      <c r="K960" s="7" t="s">
        <v>403</v>
      </c>
      <c r="L960" s="10" t="s">
        <v>28</v>
      </c>
      <c r="M960" s="7" t="s">
        <v>29</v>
      </c>
      <c r="N960" s="10" t="s">
        <v>30</v>
      </c>
      <c r="O960" s="7">
        <v>2011</v>
      </c>
      <c r="P960" s="10" t="s">
        <v>5140</v>
      </c>
      <c r="Q960" s="7" t="s">
        <v>5141</v>
      </c>
      <c r="R960" s="7" t="s">
        <v>50</v>
      </c>
      <c r="S960" s="7" t="s">
        <v>34</v>
      </c>
      <c r="T960" s="7" t="s">
        <v>35</v>
      </c>
      <c r="U960" s="7" t="s">
        <v>5142</v>
      </c>
      <c r="V960" s="7" t="s">
        <v>37</v>
      </c>
      <c r="W960" s="7" t="s">
        <v>5143</v>
      </c>
      <c r="X960" s="7" t="str">
        <f t="shared" ca="1" si="215"/>
        <v xml:space="preserve">57 thn, 3 bln </v>
      </c>
      <c r="Y960" s="7" t="str">
        <f t="shared" si="216"/>
        <v>56 thn</v>
      </c>
      <c r="Z960" s="13">
        <v>60</v>
      </c>
      <c r="AA960" s="14">
        <f t="shared" si="217"/>
        <v>45047</v>
      </c>
      <c r="AB960" s="10" t="s">
        <v>5144</v>
      </c>
      <c r="AJ960" s="4" t="s">
        <v>5124</v>
      </c>
    </row>
    <row r="961" spans="1:36" ht="12.9" hidden="1" customHeight="1" outlineLevel="1" x14ac:dyDescent="0.3">
      <c r="C961" s="10" t="s">
        <v>5145</v>
      </c>
      <c r="D961" s="10" t="s">
        <v>1545</v>
      </c>
      <c r="E961" s="7" t="s">
        <v>5146</v>
      </c>
      <c r="F961" s="10" t="s">
        <v>23</v>
      </c>
      <c r="G961" s="7" t="s">
        <v>24</v>
      </c>
      <c r="H961" s="15">
        <v>38626</v>
      </c>
      <c r="I961" s="10" t="s">
        <v>25</v>
      </c>
      <c r="J961" s="10" t="s">
        <v>547</v>
      </c>
      <c r="K961" s="7" t="s">
        <v>210</v>
      </c>
      <c r="L961" s="10" t="s">
        <v>28</v>
      </c>
      <c r="M961" s="7" t="s">
        <v>361</v>
      </c>
      <c r="N961" s="10" t="s">
        <v>30</v>
      </c>
      <c r="O961" s="7" t="s">
        <v>84</v>
      </c>
      <c r="P961" s="10" t="s">
        <v>5147</v>
      </c>
      <c r="Q961" s="7" t="s">
        <v>5148</v>
      </c>
      <c r="R961" s="7" t="s">
        <v>50</v>
      </c>
      <c r="S961" s="7" t="s">
        <v>34</v>
      </c>
      <c r="T961" s="7" t="s">
        <v>35</v>
      </c>
      <c r="U961" s="7" t="s">
        <v>5149</v>
      </c>
      <c r="V961" s="7" t="s">
        <v>37</v>
      </c>
      <c r="W961" s="7" t="s">
        <v>5150</v>
      </c>
      <c r="X961" s="7" t="str">
        <f t="shared" ca="1" si="215"/>
        <v xml:space="preserve">56 thn, 1 bln </v>
      </c>
      <c r="Y961" s="7" t="str">
        <f t="shared" si="216"/>
        <v>55 thn</v>
      </c>
      <c r="Z961" s="13">
        <v>60</v>
      </c>
      <c r="AA961" s="14">
        <f t="shared" si="217"/>
        <v>45474</v>
      </c>
      <c r="AB961" s="10" t="s">
        <v>5151</v>
      </c>
      <c r="AC961" s="7" t="s">
        <v>5152</v>
      </c>
      <c r="AJ961" s="4" t="s">
        <v>5124</v>
      </c>
    </row>
    <row r="962" spans="1:36" ht="12.9" hidden="1" customHeight="1" outlineLevel="1" x14ac:dyDescent="0.3">
      <c r="C962" s="10" t="s">
        <v>5153</v>
      </c>
      <c r="D962" s="10" t="s">
        <v>1545</v>
      </c>
      <c r="E962" s="7" t="s">
        <v>5154</v>
      </c>
      <c r="F962" s="10" t="s">
        <v>23</v>
      </c>
      <c r="G962" s="7" t="s">
        <v>24</v>
      </c>
      <c r="H962" s="15">
        <v>38991</v>
      </c>
      <c r="I962" s="10" t="s">
        <v>25</v>
      </c>
      <c r="J962" s="10" t="s">
        <v>106</v>
      </c>
      <c r="K962" s="7" t="s">
        <v>56</v>
      </c>
      <c r="L962" s="10" t="s">
        <v>28</v>
      </c>
      <c r="M962" s="7" t="s">
        <v>361</v>
      </c>
      <c r="N962" s="10" t="s">
        <v>994</v>
      </c>
      <c r="O962" s="7" t="s">
        <v>393</v>
      </c>
      <c r="P962" s="10" t="s">
        <v>98</v>
      </c>
      <c r="Q962" s="7" t="s">
        <v>415</v>
      </c>
      <c r="R962" s="7" t="s">
        <v>50</v>
      </c>
      <c r="S962" s="7" t="s">
        <v>34</v>
      </c>
      <c r="T962" s="7" t="s">
        <v>35</v>
      </c>
      <c r="U962" s="7" t="s">
        <v>5155</v>
      </c>
      <c r="V962" s="7" t="s">
        <v>37</v>
      </c>
      <c r="W962" s="7" t="s">
        <v>5156</v>
      </c>
      <c r="X962" s="7" t="str">
        <f t="shared" ca="1" si="215"/>
        <v xml:space="preserve">60 thn, 0 bln </v>
      </c>
      <c r="Y962" s="7" t="str">
        <f t="shared" si="216"/>
        <v>59 thn</v>
      </c>
      <c r="Z962" s="13">
        <v>60</v>
      </c>
      <c r="AA962" s="14">
        <f t="shared" si="217"/>
        <v>44044</v>
      </c>
      <c r="AB962" s="10" t="s">
        <v>5157</v>
      </c>
      <c r="AC962" s="7" t="s">
        <v>5158</v>
      </c>
      <c r="AJ962" s="4" t="s">
        <v>5124</v>
      </c>
    </row>
    <row r="963" spans="1:36" ht="12.9" hidden="1" customHeight="1" outlineLevel="1" x14ac:dyDescent="0.3">
      <c r="C963" s="10" t="s">
        <v>4836</v>
      </c>
      <c r="D963" s="6" t="s">
        <v>4243</v>
      </c>
      <c r="E963" s="7" t="s">
        <v>5159</v>
      </c>
      <c r="F963" s="10" t="s">
        <v>23</v>
      </c>
      <c r="G963" s="7" t="s">
        <v>24</v>
      </c>
      <c r="H963" s="8">
        <v>42644</v>
      </c>
      <c r="I963" s="10" t="s">
        <v>25</v>
      </c>
      <c r="J963" s="10" t="s">
        <v>547</v>
      </c>
      <c r="K963" s="8">
        <v>42248</v>
      </c>
      <c r="L963" s="10" t="s">
        <v>28</v>
      </c>
      <c r="M963" s="7" t="s">
        <v>29</v>
      </c>
      <c r="N963" s="10" t="s">
        <v>3265</v>
      </c>
      <c r="O963" s="12" t="s">
        <v>1010</v>
      </c>
      <c r="P963" s="10" t="s">
        <v>280</v>
      </c>
      <c r="Q963" s="7" t="s">
        <v>5160</v>
      </c>
      <c r="R963" s="7" t="s">
        <v>50</v>
      </c>
      <c r="S963" s="7" t="s">
        <v>34</v>
      </c>
      <c r="T963" s="7" t="s">
        <v>35</v>
      </c>
      <c r="U963" s="7" t="s">
        <v>5161</v>
      </c>
      <c r="V963" s="7" t="s">
        <v>37</v>
      </c>
      <c r="W963" s="7" t="s">
        <v>5162</v>
      </c>
      <c r="X963" s="7" t="str">
        <f t="shared" ca="1" si="215"/>
        <v xml:space="preserve">49 thn, 8 bln </v>
      </c>
      <c r="Y963" s="7" t="str">
        <f t="shared" si="216"/>
        <v>48 thn</v>
      </c>
      <c r="Z963" s="13">
        <v>60</v>
      </c>
      <c r="AA963" s="14">
        <f t="shared" si="217"/>
        <v>47818</v>
      </c>
      <c r="AB963" s="10" t="s">
        <v>5163</v>
      </c>
      <c r="AC963" s="7" t="s">
        <v>5164</v>
      </c>
      <c r="AJ963" s="4" t="s">
        <v>5124</v>
      </c>
    </row>
    <row r="964" spans="1:36" ht="12.9" hidden="1" customHeight="1" outlineLevel="1" x14ac:dyDescent="0.3">
      <c r="C964" s="10" t="s">
        <v>5165</v>
      </c>
      <c r="E964" s="7" t="s">
        <v>5166</v>
      </c>
      <c r="F964" s="10" t="s">
        <v>276</v>
      </c>
      <c r="G964" s="7" t="s">
        <v>43</v>
      </c>
      <c r="H964" s="11">
        <v>40634</v>
      </c>
      <c r="I964" s="10" t="s">
        <v>277</v>
      </c>
      <c r="J964" s="10" t="s">
        <v>106</v>
      </c>
      <c r="K964" s="7" t="s">
        <v>56</v>
      </c>
      <c r="L964" s="10" t="s">
        <v>28</v>
      </c>
      <c r="M964" s="7" t="s">
        <v>4020</v>
      </c>
      <c r="N964" s="10" t="s">
        <v>883</v>
      </c>
      <c r="O964" s="7" t="s">
        <v>5167</v>
      </c>
      <c r="P964" s="10" t="s">
        <v>88</v>
      </c>
      <c r="Q964" s="7" t="s">
        <v>5168</v>
      </c>
      <c r="R964" s="7" t="s">
        <v>33</v>
      </c>
      <c r="S964" s="7" t="s">
        <v>34</v>
      </c>
      <c r="T964" s="7" t="s">
        <v>35</v>
      </c>
      <c r="U964" s="7" t="s">
        <v>5169</v>
      </c>
      <c r="V964" s="7" t="s">
        <v>37</v>
      </c>
      <c r="W964" s="7" t="s">
        <v>5170</v>
      </c>
      <c r="X964" s="7" t="str">
        <f t="shared" ca="1" si="215"/>
        <v xml:space="preserve">56 thn, 1 bln </v>
      </c>
      <c r="Y964" s="7" t="str">
        <f t="shared" si="216"/>
        <v>55 thn</v>
      </c>
      <c r="Z964" s="13">
        <v>60</v>
      </c>
      <c r="AA964" s="14">
        <f t="shared" si="217"/>
        <v>45474</v>
      </c>
      <c r="AB964" s="10" t="s">
        <v>5171</v>
      </c>
      <c r="AJ964" s="4" t="s">
        <v>5124</v>
      </c>
    </row>
    <row r="965" spans="1:36" ht="12.9" hidden="1" customHeight="1" outlineLevel="1" x14ac:dyDescent="0.3">
      <c r="C965" s="10" t="s">
        <v>5172</v>
      </c>
      <c r="D965" s="10" t="s">
        <v>3336</v>
      </c>
      <c r="E965" s="7" t="s">
        <v>5173</v>
      </c>
      <c r="F965" s="10" t="s">
        <v>276</v>
      </c>
      <c r="G965" s="7" t="s">
        <v>43</v>
      </c>
      <c r="H965" s="15">
        <v>43191</v>
      </c>
      <c r="I965" s="10" t="s">
        <v>277</v>
      </c>
      <c r="J965" s="10" t="s">
        <v>547</v>
      </c>
      <c r="K965" s="8">
        <v>42826</v>
      </c>
      <c r="L965" s="10" t="s">
        <v>28</v>
      </c>
      <c r="M965" s="7" t="s">
        <v>29</v>
      </c>
      <c r="N965" s="10" t="s">
        <v>30</v>
      </c>
      <c r="O965" s="7">
        <v>2010</v>
      </c>
      <c r="P965" s="10" t="s">
        <v>824</v>
      </c>
      <c r="Q965" s="7" t="s">
        <v>5174</v>
      </c>
      <c r="R965" s="7" t="s">
        <v>50</v>
      </c>
      <c r="S965" s="7" t="s">
        <v>34</v>
      </c>
      <c r="T965" s="7" t="s">
        <v>311</v>
      </c>
      <c r="U965" s="7" t="s">
        <v>5175</v>
      </c>
      <c r="V965" s="7" t="s">
        <v>37</v>
      </c>
      <c r="X965" s="7" t="str">
        <f t="shared" ca="1" si="215"/>
        <v xml:space="preserve">49 thn, 3 bln </v>
      </c>
      <c r="Y965" s="7" t="str">
        <f t="shared" si="216"/>
        <v>48 thn</v>
      </c>
      <c r="Z965" s="13">
        <v>60</v>
      </c>
      <c r="AA965" s="14">
        <f>DATE(YEAR(Q965)+Z965,MONTH(Q965)+1,1)</f>
        <v>47969</v>
      </c>
      <c r="AB965" s="10" t="s">
        <v>5176</v>
      </c>
      <c r="AC965" s="7" t="s">
        <v>5177</v>
      </c>
      <c r="AJ965" s="4" t="s">
        <v>5124</v>
      </c>
    </row>
    <row r="966" spans="1:36" ht="12.75" hidden="1" customHeight="1" outlineLevel="1" x14ac:dyDescent="0.3">
      <c r="C966" s="10" t="s">
        <v>5178</v>
      </c>
      <c r="D966" s="6" t="s">
        <v>21</v>
      </c>
      <c r="E966" s="7" t="s">
        <v>5179</v>
      </c>
      <c r="F966" s="10" t="s">
        <v>514</v>
      </c>
      <c r="G966" s="7" t="s">
        <v>333</v>
      </c>
      <c r="H966" s="8">
        <v>43374</v>
      </c>
      <c r="I966" s="10" t="s">
        <v>334</v>
      </c>
      <c r="J966" s="10" t="s">
        <v>547</v>
      </c>
      <c r="K966" s="8">
        <v>42248</v>
      </c>
      <c r="L966" s="10" t="s">
        <v>28</v>
      </c>
      <c r="M966" s="7" t="s">
        <v>29</v>
      </c>
      <c r="N966" s="10" t="s">
        <v>3265</v>
      </c>
      <c r="O966" s="7">
        <v>2012</v>
      </c>
      <c r="P966" s="10" t="s">
        <v>88</v>
      </c>
      <c r="Q966" s="8">
        <v>29155</v>
      </c>
      <c r="R966" s="7" t="s">
        <v>50</v>
      </c>
      <c r="S966" s="7" t="s">
        <v>34</v>
      </c>
      <c r="T966" s="7" t="s">
        <v>35</v>
      </c>
      <c r="V966" s="7" t="s">
        <v>37</v>
      </c>
      <c r="X966" s="7" t="str">
        <f t="shared" ca="1" si="215"/>
        <v xml:space="preserve">40 thn, 9 bln </v>
      </c>
      <c r="Y966" s="7" t="str">
        <f>DATEDIF(Q966,($Y$2),"y") &amp; " thn"</f>
        <v>40 thn</v>
      </c>
      <c r="Z966" s="13">
        <v>60</v>
      </c>
      <c r="AA966" s="14">
        <f>DATE(YEAR(Q966)+Z966,MONTH(Q966)+1,1)</f>
        <v>51075</v>
      </c>
      <c r="AB966" s="10"/>
      <c r="AJ966" s="4" t="s">
        <v>5124</v>
      </c>
    </row>
    <row r="967" spans="1:36" ht="12.75" hidden="1" customHeight="1" outlineLevel="1" x14ac:dyDescent="0.3">
      <c r="C967" s="10" t="s">
        <v>5180</v>
      </c>
      <c r="D967" s="10" t="s">
        <v>145</v>
      </c>
      <c r="E967" s="7" t="s">
        <v>5181</v>
      </c>
      <c r="F967" s="10" t="s">
        <v>514</v>
      </c>
      <c r="G967" s="7" t="s">
        <v>333</v>
      </c>
      <c r="H967" s="14">
        <v>41183</v>
      </c>
      <c r="I967" s="10" t="s">
        <v>334</v>
      </c>
      <c r="J967" s="10" t="s">
        <v>269</v>
      </c>
      <c r="K967" s="7" t="s">
        <v>999</v>
      </c>
      <c r="L967" s="10" t="s">
        <v>28</v>
      </c>
      <c r="M967" s="7" t="s">
        <v>29</v>
      </c>
      <c r="N967" s="10" t="s">
        <v>83</v>
      </c>
      <c r="O967" s="7" t="s">
        <v>108</v>
      </c>
      <c r="P967" s="10" t="s">
        <v>59</v>
      </c>
      <c r="Q967" s="7" t="s">
        <v>5182</v>
      </c>
      <c r="R967" s="7" t="s">
        <v>50</v>
      </c>
      <c r="S967" s="7" t="s">
        <v>34</v>
      </c>
      <c r="T967" s="7" t="s">
        <v>35</v>
      </c>
      <c r="V967" s="7" t="s">
        <v>37</v>
      </c>
      <c r="X967" s="7" t="str">
        <f t="shared" ca="1" si="215"/>
        <v xml:space="preserve">40 thn, 3 bln </v>
      </c>
      <c r="Y967" s="7" t="str">
        <f>DATEDIF(Q967,($Y$2),"y") &amp; " thn"</f>
        <v>39 thn</v>
      </c>
      <c r="Z967" s="13">
        <v>60</v>
      </c>
      <c r="AA967" s="14">
        <f>DATE(YEAR(Q967)+Z967,MONTH(Q967)+1,1)</f>
        <v>51257</v>
      </c>
      <c r="AB967" s="10" t="s">
        <v>5183</v>
      </c>
      <c r="AC967" s="7" t="s">
        <v>5184</v>
      </c>
      <c r="AI967" s="21">
        <v>43466</v>
      </c>
      <c r="AJ967" s="4" t="s">
        <v>5124</v>
      </c>
    </row>
    <row r="968" spans="1:36" ht="12.9" hidden="1" customHeight="1" outlineLevel="1" x14ac:dyDescent="0.3">
      <c r="C968" s="10" t="s">
        <v>5185</v>
      </c>
      <c r="D968" s="10" t="s">
        <v>41</v>
      </c>
      <c r="E968" s="7" t="s">
        <v>5186</v>
      </c>
      <c r="F968" s="10" t="s">
        <v>514</v>
      </c>
      <c r="G968" s="7" t="s">
        <v>333</v>
      </c>
      <c r="H968" s="15">
        <v>43191</v>
      </c>
      <c r="I968" s="10" t="s">
        <v>334</v>
      </c>
      <c r="J968" s="10" t="s">
        <v>547</v>
      </c>
      <c r="K968" s="8">
        <v>43466</v>
      </c>
      <c r="L968" s="10" t="s">
        <v>28</v>
      </c>
      <c r="M968" s="7" t="s">
        <v>29</v>
      </c>
      <c r="N968" s="10" t="s">
        <v>3367</v>
      </c>
      <c r="O968" s="7">
        <v>2011</v>
      </c>
      <c r="P968" s="10" t="s">
        <v>98</v>
      </c>
      <c r="Q968" s="7" t="s">
        <v>5187</v>
      </c>
      <c r="R968" s="7" t="s">
        <v>50</v>
      </c>
      <c r="S968" s="7" t="s">
        <v>34</v>
      </c>
      <c r="T968" s="7" t="s">
        <v>35</v>
      </c>
      <c r="V968" s="7" t="s">
        <v>37</v>
      </c>
      <c r="X968" s="7" t="str">
        <f t="shared" ca="1" si="215"/>
        <v xml:space="preserve">33 thn, 8 bln </v>
      </c>
      <c r="Y968" s="7" t="str">
        <f>DATEDIF(Q968,($Y$2),"y") &amp; " thn"</f>
        <v>32 thn</v>
      </c>
      <c r="Z968" s="13">
        <v>60</v>
      </c>
      <c r="AA968" s="14">
        <f>DATE(YEAR(Q968)+Z968,MONTH(Q968)+1,1)</f>
        <v>53662</v>
      </c>
      <c r="AB968" s="10" t="s">
        <v>5188</v>
      </c>
      <c r="AC968" s="12" t="s">
        <v>5189</v>
      </c>
      <c r="AI968" s="21">
        <v>43466</v>
      </c>
      <c r="AJ968" s="4" t="s">
        <v>5124</v>
      </c>
    </row>
    <row r="969" spans="1:36" ht="12.9" hidden="1" customHeight="1" outlineLevel="1" x14ac:dyDescent="0.3">
      <c r="C969" s="10" t="s">
        <v>5190</v>
      </c>
      <c r="D969" s="10" t="s">
        <v>41</v>
      </c>
      <c r="E969" s="7" t="s">
        <v>5191</v>
      </c>
      <c r="F969" s="10" t="s">
        <v>332</v>
      </c>
      <c r="G969" s="19" t="s">
        <v>333</v>
      </c>
      <c r="H969" s="20">
        <v>43556</v>
      </c>
      <c r="I969" s="6" t="s">
        <v>334</v>
      </c>
      <c r="J969" s="10" t="s">
        <v>547</v>
      </c>
      <c r="K969" s="8">
        <v>41708</v>
      </c>
      <c r="L969" s="10" t="s">
        <v>28</v>
      </c>
      <c r="M969" s="7" t="s">
        <v>29</v>
      </c>
      <c r="N969" s="10" t="s">
        <v>3367</v>
      </c>
      <c r="O969" s="7">
        <v>2012</v>
      </c>
      <c r="P969" s="10" t="s">
        <v>685</v>
      </c>
      <c r="Q969" s="7" t="s">
        <v>5192</v>
      </c>
      <c r="R969" s="7" t="s">
        <v>50</v>
      </c>
      <c r="S969" s="7" t="s">
        <v>34</v>
      </c>
      <c r="T969" s="7" t="s">
        <v>311</v>
      </c>
      <c r="V969" s="7" t="s">
        <v>37</v>
      </c>
      <c r="X969" s="7" t="str">
        <f t="shared" ca="1" si="215"/>
        <v xml:space="preserve">30 thn, 0 bln </v>
      </c>
      <c r="Y969" s="7" t="str">
        <f>DATEDIF(Q969,($Y$2),"y") &amp; " thn"</f>
        <v>29 thn</v>
      </c>
      <c r="Z969" s="13">
        <v>60</v>
      </c>
      <c r="AA969" s="14">
        <f>DATE(YEAR(Q969)+Z969,MONTH(Q969)+1,1)</f>
        <v>54970</v>
      </c>
      <c r="AB969" s="10" t="s">
        <v>5193</v>
      </c>
      <c r="AC969" s="12" t="s">
        <v>5194</v>
      </c>
      <c r="AI969" s="21">
        <v>43466</v>
      </c>
      <c r="AJ969" s="4" t="s">
        <v>5124</v>
      </c>
    </row>
    <row r="970" spans="1:36" ht="12.9" hidden="1" customHeight="1" outlineLevel="1" x14ac:dyDescent="0.3">
      <c r="C970" s="10"/>
      <c r="D970" s="10"/>
      <c r="F970" s="10"/>
      <c r="H970" s="12"/>
      <c r="I970" s="10"/>
      <c r="J970" s="10"/>
      <c r="L970" s="10"/>
      <c r="M970" s="7"/>
      <c r="N970" s="10"/>
      <c r="P970" s="10"/>
      <c r="Z970" s="13"/>
      <c r="AA970" s="14"/>
      <c r="AJ970" s="4" t="s">
        <v>5124</v>
      </c>
    </row>
    <row r="971" spans="1:36" ht="12.9" customHeight="1" collapsed="1" x14ac:dyDescent="0.25">
      <c r="A971" s="4" t="s">
        <v>5195</v>
      </c>
      <c r="M971" s="7"/>
    </row>
    <row r="972" spans="1:36" ht="12.9" hidden="1" customHeight="1" outlineLevel="1" x14ac:dyDescent="0.3">
      <c r="C972" s="10" t="s">
        <v>5196</v>
      </c>
      <c r="D972" s="10" t="s">
        <v>41</v>
      </c>
      <c r="E972" s="7" t="s">
        <v>5197</v>
      </c>
      <c r="F972" s="10" t="s">
        <v>23</v>
      </c>
      <c r="G972" s="7" t="s">
        <v>24</v>
      </c>
      <c r="H972" s="14">
        <v>40087</v>
      </c>
      <c r="I972" s="10" t="s">
        <v>25</v>
      </c>
      <c r="J972" s="10" t="s">
        <v>95</v>
      </c>
      <c r="K972" s="14">
        <v>42104</v>
      </c>
      <c r="L972" s="10" t="s">
        <v>28</v>
      </c>
      <c r="M972" s="7" t="s">
        <v>29</v>
      </c>
      <c r="N972" s="10" t="s">
        <v>3265</v>
      </c>
      <c r="O972" s="7" t="s">
        <v>84</v>
      </c>
      <c r="P972" s="10" t="s">
        <v>1930</v>
      </c>
      <c r="Q972" s="7" t="s">
        <v>1540</v>
      </c>
      <c r="R972" s="7" t="s">
        <v>33</v>
      </c>
      <c r="S972" s="7" t="s">
        <v>34</v>
      </c>
      <c r="T972" s="7" t="s">
        <v>35</v>
      </c>
      <c r="U972" s="7" t="s">
        <v>5198</v>
      </c>
      <c r="V972" s="7" t="s">
        <v>37</v>
      </c>
      <c r="W972" s="7" t="s">
        <v>5199</v>
      </c>
      <c r="X972" s="7" t="str">
        <f t="shared" ref="X972:X986" ca="1" si="218">DATEDIF(Q972,NOW( ),"y") &amp; " thn, " &amp; DATEDIF(Q972,NOW( ),"ym") &amp; " bln "</f>
        <v xml:space="preserve">50 thn, 0 bln </v>
      </c>
      <c r="Y972" s="7" t="str">
        <f t="shared" ref="Y972:Y988" si="219">DATEDIF(Q972,($Y$2),"y") &amp; " thn"</f>
        <v>49 thn</v>
      </c>
      <c r="Z972" s="13">
        <v>60</v>
      </c>
      <c r="AA972" s="14">
        <f>DATE(YEAR(Q972)+Z972,MONTH(Q972)+1,1)</f>
        <v>47696</v>
      </c>
      <c r="AB972" s="10" t="s">
        <v>5200</v>
      </c>
      <c r="AJ972" s="4" t="s">
        <v>5195</v>
      </c>
    </row>
    <row r="973" spans="1:36" ht="12.9" hidden="1" customHeight="1" outlineLevel="1" x14ac:dyDescent="0.3">
      <c r="C973" s="10" t="s">
        <v>5201</v>
      </c>
      <c r="E973" s="7" t="s">
        <v>5202</v>
      </c>
      <c r="F973" s="10" t="s">
        <v>23</v>
      </c>
      <c r="G973" s="7" t="s">
        <v>24</v>
      </c>
      <c r="H973" s="15">
        <v>38626</v>
      </c>
      <c r="I973" s="10" t="s">
        <v>25</v>
      </c>
      <c r="J973" s="10" t="s">
        <v>547</v>
      </c>
      <c r="K973" s="7" t="s">
        <v>210</v>
      </c>
      <c r="L973" s="10" t="s">
        <v>28</v>
      </c>
      <c r="M973" s="7" t="s">
        <v>4020</v>
      </c>
      <c r="N973" s="10" t="s">
        <v>4021</v>
      </c>
      <c r="O973" s="7" t="s">
        <v>1850</v>
      </c>
      <c r="P973" s="10" t="s">
        <v>723</v>
      </c>
      <c r="Q973" s="7" t="s">
        <v>5203</v>
      </c>
      <c r="R973" s="7" t="s">
        <v>50</v>
      </c>
      <c r="S973" s="7" t="s">
        <v>34</v>
      </c>
      <c r="T973" s="7" t="s">
        <v>35</v>
      </c>
      <c r="U973" s="7" t="s">
        <v>5204</v>
      </c>
      <c r="V973" s="7" t="s">
        <v>37</v>
      </c>
      <c r="W973" s="7" t="s">
        <v>5205</v>
      </c>
      <c r="X973" s="7" t="str">
        <f t="shared" ca="1" si="218"/>
        <v xml:space="preserve">56 thn, 8 bln </v>
      </c>
      <c r="Y973" s="7" t="str">
        <f t="shared" si="219"/>
        <v>55 thn</v>
      </c>
      <c r="Z973" s="13">
        <v>60</v>
      </c>
      <c r="AA973" s="14">
        <f t="shared" ref="AA973:AA983" si="220">DATE(YEAR(Q973)+Z973,MONTH(Q973)+1,1)</f>
        <v>45261</v>
      </c>
      <c r="AB973" s="10" t="s">
        <v>5206</v>
      </c>
      <c r="AC973" s="7" t="s">
        <v>5207</v>
      </c>
      <c r="AJ973" s="4" t="s">
        <v>5195</v>
      </c>
    </row>
    <row r="974" spans="1:36" ht="12.9" hidden="1" customHeight="1" outlineLevel="1" x14ac:dyDescent="0.3">
      <c r="C974" s="10" t="s">
        <v>5208</v>
      </c>
      <c r="D974" s="10" t="s">
        <v>1545</v>
      </c>
      <c r="E974" s="7" t="s">
        <v>5209</v>
      </c>
      <c r="F974" s="10" t="s">
        <v>23</v>
      </c>
      <c r="G974" s="7" t="s">
        <v>24</v>
      </c>
      <c r="H974" s="15">
        <v>38991</v>
      </c>
      <c r="I974" s="10" t="s">
        <v>25</v>
      </c>
      <c r="J974" s="10" t="s">
        <v>547</v>
      </c>
      <c r="K974" s="7" t="s">
        <v>56</v>
      </c>
      <c r="L974" s="10" t="s">
        <v>28</v>
      </c>
      <c r="M974" s="7" t="s">
        <v>361</v>
      </c>
      <c r="N974" s="10" t="s">
        <v>3265</v>
      </c>
      <c r="O974" s="7" t="s">
        <v>97</v>
      </c>
      <c r="P974" s="10" t="s">
        <v>98</v>
      </c>
      <c r="Q974" s="7" t="s">
        <v>5210</v>
      </c>
      <c r="R974" s="7" t="s">
        <v>50</v>
      </c>
      <c r="S974" s="7" t="s">
        <v>34</v>
      </c>
      <c r="T974" s="7" t="s">
        <v>35</v>
      </c>
      <c r="U974" s="7" t="s">
        <v>5211</v>
      </c>
      <c r="V974" s="7" t="s">
        <v>37</v>
      </c>
      <c r="W974" s="7" t="s">
        <v>5212</v>
      </c>
      <c r="X974" s="7" t="str">
        <f t="shared" ca="1" si="218"/>
        <v xml:space="preserve">57 thn, 11 bln </v>
      </c>
      <c r="Y974" s="7" t="str">
        <f t="shared" si="219"/>
        <v>57 thn</v>
      </c>
      <c r="Z974" s="13">
        <v>60</v>
      </c>
      <c r="AA974" s="14">
        <f t="shared" si="220"/>
        <v>44805</v>
      </c>
      <c r="AB974" s="10" t="s">
        <v>5213</v>
      </c>
      <c r="AJ974" s="4" t="s">
        <v>5195</v>
      </c>
    </row>
    <row r="975" spans="1:36" ht="12.9" hidden="1" customHeight="1" outlineLevel="1" x14ac:dyDescent="0.3">
      <c r="C975" s="10" t="s">
        <v>5214</v>
      </c>
      <c r="D975" s="10" t="s">
        <v>3651</v>
      </c>
      <c r="E975" s="7" t="s">
        <v>5215</v>
      </c>
      <c r="F975" s="10" t="s">
        <v>23</v>
      </c>
      <c r="G975" s="7" t="s">
        <v>24</v>
      </c>
      <c r="H975" s="15">
        <v>39356</v>
      </c>
      <c r="I975" s="10" t="s">
        <v>25</v>
      </c>
      <c r="J975" s="10" t="s">
        <v>547</v>
      </c>
      <c r="K975" s="7" t="s">
        <v>129</v>
      </c>
      <c r="L975" s="10" t="s">
        <v>28</v>
      </c>
      <c r="M975" s="7" t="s">
        <v>29</v>
      </c>
      <c r="N975" s="10" t="s">
        <v>2402</v>
      </c>
      <c r="O975" s="7">
        <v>2014</v>
      </c>
      <c r="P975" s="10" t="s">
        <v>218</v>
      </c>
      <c r="Q975" s="7" t="s">
        <v>5216</v>
      </c>
      <c r="R975" s="7" t="s">
        <v>50</v>
      </c>
      <c r="S975" s="7" t="s">
        <v>34</v>
      </c>
      <c r="T975" s="7" t="s">
        <v>35</v>
      </c>
      <c r="U975" s="7" t="s">
        <v>5217</v>
      </c>
      <c r="V975" s="7" t="s">
        <v>37</v>
      </c>
      <c r="W975" s="7" t="s">
        <v>5218</v>
      </c>
      <c r="X975" s="7" t="str">
        <f t="shared" ca="1" si="218"/>
        <v xml:space="preserve">56 thn, 3 bln </v>
      </c>
      <c r="Y975" s="7" t="str">
        <f t="shared" si="219"/>
        <v>55 thn</v>
      </c>
      <c r="Z975" s="13">
        <v>60</v>
      </c>
      <c r="AA975" s="14">
        <f t="shared" si="220"/>
        <v>45413</v>
      </c>
      <c r="AB975" s="10" t="s">
        <v>5219</v>
      </c>
      <c r="AC975" s="7" t="s">
        <v>5220</v>
      </c>
      <c r="AJ975" s="4" t="s">
        <v>5195</v>
      </c>
    </row>
    <row r="976" spans="1:36" ht="12.9" hidden="1" customHeight="1" outlineLevel="1" x14ac:dyDescent="0.3">
      <c r="C976" s="10" t="s">
        <v>5221</v>
      </c>
      <c r="D976" s="10" t="s">
        <v>3651</v>
      </c>
      <c r="E976" s="7" t="s">
        <v>5222</v>
      </c>
      <c r="F976" s="10" t="s">
        <v>23</v>
      </c>
      <c r="G976" s="7" t="s">
        <v>24</v>
      </c>
      <c r="H976" s="14">
        <v>40087</v>
      </c>
      <c r="I976" s="10" t="s">
        <v>25</v>
      </c>
      <c r="J976" s="10" t="s">
        <v>106</v>
      </c>
      <c r="K976" s="7" t="s">
        <v>56</v>
      </c>
      <c r="L976" s="10" t="s">
        <v>28</v>
      </c>
      <c r="M976" s="7" t="s">
        <v>29</v>
      </c>
      <c r="N976" s="10" t="s">
        <v>994</v>
      </c>
      <c r="O976" s="7">
        <v>2013</v>
      </c>
      <c r="P976" s="10" t="s">
        <v>98</v>
      </c>
      <c r="Q976" s="7" t="s">
        <v>5223</v>
      </c>
      <c r="R976" s="7" t="s">
        <v>50</v>
      </c>
      <c r="S976" s="7" t="s">
        <v>34</v>
      </c>
      <c r="T976" s="7" t="s">
        <v>35</v>
      </c>
      <c r="U976" s="7" t="s">
        <v>5224</v>
      </c>
      <c r="V976" s="7" t="s">
        <v>37</v>
      </c>
      <c r="W976" s="7" t="s">
        <v>5225</v>
      </c>
      <c r="X976" s="7" t="str">
        <f t="shared" ca="1" si="218"/>
        <v xml:space="preserve">52 thn, 10 bln </v>
      </c>
      <c r="Y976" s="7" t="str">
        <f t="shared" si="219"/>
        <v>52 thn</v>
      </c>
      <c r="Z976" s="13">
        <v>60</v>
      </c>
      <c r="AA976" s="14">
        <f t="shared" si="220"/>
        <v>46661</v>
      </c>
      <c r="AB976" s="10" t="s">
        <v>5226</v>
      </c>
      <c r="AJ976" s="4" t="s">
        <v>5195</v>
      </c>
    </row>
    <row r="977" spans="1:36" ht="12.9" hidden="1" customHeight="1" outlineLevel="1" x14ac:dyDescent="0.3">
      <c r="C977" s="10" t="s">
        <v>5227</v>
      </c>
      <c r="D977" s="10" t="s">
        <v>1545</v>
      </c>
      <c r="E977" s="7" t="s">
        <v>5228</v>
      </c>
      <c r="F977" s="10" t="s">
        <v>23</v>
      </c>
      <c r="G977" s="7" t="s">
        <v>24</v>
      </c>
      <c r="H977" s="15">
        <v>38626</v>
      </c>
      <c r="I977" s="10" t="s">
        <v>25</v>
      </c>
      <c r="J977" s="10" t="s">
        <v>547</v>
      </c>
      <c r="K977" s="8">
        <v>42248</v>
      </c>
      <c r="L977" s="10" t="s">
        <v>28</v>
      </c>
      <c r="M977" s="7" t="s">
        <v>361</v>
      </c>
      <c r="N977" s="10" t="s">
        <v>3265</v>
      </c>
      <c r="O977" s="7" t="s">
        <v>368</v>
      </c>
      <c r="P977" s="10" t="s">
        <v>824</v>
      </c>
      <c r="Q977" s="7" t="s">
        <v>5229</v>
      </c>
      <c r="R977" s="7" t="s">
        <v>50</v>
      </c>
      <c r="S977" s="7" t="s">
        <v>34</v>
      </c>
      <c r="T977" s="7" t="s">
        <v>35</v>
      </c>
      <c r="U977" s="7" t="s">
        <v>5230</v>
      </c>
      <c r="V977" s="7" t="s">
        <v>37</v>
      </c>
      <c r="W977" s="7" t="s">
        <v>5231</v>
      </c>
      <c r="X977" s="7" t="str">
        <f t="shared" ca="1" si="218"/>
        <v xml:space="preserve">59 thn, 2 bln </v>
      </c>
      <c r="Y977" s="7" t="str">
        <f t="shared" si="219"/>
        <v>58 thn</v>
      </c>
      <c r="Z977" s="13">
        <v>60</v>
      </c>
      <c r="AA977" s="14">
        <f t="shared" si="220"/>
        <v>44348</v>
      </c>
      <c r="AB977" s="10" t="s">
        <v>5232</v>
      </c>
      <c r="AC977" s="7" t="s">
        <v>5233</v>
      </c>
      <c r="AJ977" s="4" t="s">
        <v>5195</v>
      </c>
    </row>
    <row r="978" spans="1:36" ht="12.9" hidden="1" customHeight="1" outlineLevel="1" x14ac:dyDescent="0.3">
      <c r="C978" s="10" t="s">
        <v>5234</v>
      </c>
      <c r="D978" s="10" t="s">
        <v>76</v>
      </c>
      <c r="E978" s="7" t="s">
        <v>5235</v>
      </c>
      <c r="F978" s="10" t="s">
        <v>23</v>
      </c>
      <c r="G978" s="7" t="s">
        <v>24</v>
      </c>
      <c r="H978" s="15">
        <v>39539</v>
      </c>
      <c r="I978" s="10" t="s">
        <v>25</v>
      </c>
      <c r="J978" s="10" t="s">
        <v>269</v>
      </c>
      <c r="K978" s="7" t="s">
        <v>210</v>
      </c>
      <c r="L978" s="10" t="s">
        <v>28</v>
      </c>
      <c r="M978" s="7" t="s">
        <v>29</v>
      </c>
      <c r="N978" s="10" t="s">
        <v>83</v>
      </c>
      <c r="O978" s="7" t="s">
        <v>192</v>
      </c>
      <c r="P978" s="10" t="s">
        <v>88</v>
      </c>
      <c r="Q978" s="7" t="s">
        <v>5236</v>
      </c>
      <c r="R978" s="7" t="s">
        <v>50</v>
      </c>
      <c r="S978" s="7" t="s">
        <v>34</v>
      </c>
      <c r="T978" s="7" t="s">
        <v>35</v>
      </c>
      <c r="U978" s="7" t="s">
        <v>5237</v>
      </c>
      <c r="V978" s="7" t="s">
        <v>37</v>
      </c>
      <c r="W978" s="7" t="s">
        <v>5238</v>
      </c>
      <c r="X978" s="7" t="str">
        <f t="shared" ca="1" si="218"/>
        <v xml:space="preserve">59 thn, 4 bln </v>
      </c>
      <c r="Y978" s="7" t="str">
        <f t="shared" si="219"/>
        <v>58 thn</v>
      </c>
      <c r="Z978" s="13">
        <v>60</v>
      </c>
      <c r="AA978" s="14">
        <f t="shared" si="220"/>
        <v>44287</v>
      </c>
      <c r="AB978" s="10" t="s">
        <v>5239</v>
      </c>
      <c r="AC978" s="7" t="s">
        <v>5240</v>
      </c>
      <c r="AJ978" s="4" t="s">
        <v>5195</v>
      </c>
    </row>
    <row r="979" spans="1:36" ht="12.9" hidden="1" customHeight="1" outlineLevel="1" x14ac:dyDescent="0.3">
      <c r="C979" s="10" t="s">
        <v>5241</v>
      </c>
      <c r="D979" s="10" t="s">
        <v>145</v>
      </c>
      <c r="E979" s="7" t="s">
        <v>5242</v>
      </c>
      <c r="F979" s="10" t="s">
        <v>78</v>
      </c>
      <c r="G979" s="7" t="s">
        <v>79</v>
      </c>
      <c r="H979" s="14">
        <v>42644</v>
      </c>
      <c r="I979" s="10" t="s">
        <v>80</v>
      </c>
      <c r="J979" s="10" t="s">
        <v>269</v>
      </c>
      <c r="K979" s="7" t="s">
        <v>82</v>
      </c>
      <c r="L979" s="10" t="s">
        <v>28</v>
      </c>
      <c r="M979" s="7" t="s">
        <v>29</v>
      </c>
      <c r="N979" s="10" t="s">
        <v>83</v>
      </c>
      <c r="O979" s="7" t="s">
        <v>119</v>
      </c>
      <c r="P979" s="10" t="s">
        <v>637</v>
      </c>
      <c r="Q979" s="7" t="s">
        <v>240</v>
      </c>
      <c r="R979" s="7" t="s">
        <v>50</v>
      </c>
      <c r="S979" s="7" t="s">
        <v>34</v>
      </c>
      <c r="U979" s="7" t="s">
        <v>5243</v>
      </c>
      <c r="V979" s="7" t="s">
        <v>37</v>
      </c>
      <c r="X979" s="7" t="str">
        <f t="shared" ca="1" si="218"/>
        <v xml:space="preserve">48 thn, 8 bln </v>
      </c>
      <c r="Y979" s="7" t="str">
        <f t="shared" si="219"/>
        <v>47 thn</v>
      </c>
      <c r="Z979" s="13">
        <v>60</v>
      </c>
      <c r="AA979" s="14">
        <f t="shared" si="220"/>
        <v>48183</v>
      </c>
      <c r="AJ979" s="4" t="s">
        <v>5195</v>
      </c>
    </row>
    <row r="980" spans="1:36" ht="12.9" hidden="1" customHeight="1" outlineLevel="1" x14ac:dyDescent="0.3">
      <c r="C980" s="10" t="s">
        <v>5244</v>
      </c>
      <c r="D980" s="6" t="s">
        <v>3651</v>
      </c>
      <c r="E980" s="7" t="s">
        <v>5245</v>
      </c>
      <c r="F980" s="10" t="s">
        <v>78</v>
      </c>
      <c r="G980" s="7" t="s">
        <v>79</v>
      </c>
      <c r="H980" s="15">
        <v>42826</v>
      </c>
      <c r="I980" s="10" t="s">
        <v>80</v>
      </c>
      <c r="J980" s="10" t="s">
        <v>106</v>
      </c>
      <c r="K980" s="7" t="s">
        <v>129</v>
      </c>
      <c r="L980" s="10" t="s">
        <v>28</v>
      </c>
      <c r="M980" s="7" t="s">
        <v>29</v>
      </c>
      <c r="N980" s="10" t="s">
        <v>3500</v>
      </c>
      <c r="O980" s="7">
        <v>2013</v>
      </c>
      <c r="P980" s="10" t="s">
        <v>88</v>
      </c>
      <c r="Q980" s="7" t="s">
        <v>5246</v>
      </c>
      <c r="R980" s="7" t="s">
        <v>33</v>
      </c>
      <c r="S980" s="7" t="s">
        <v>34</v>
      </c>
      <c r="T980" s="7" t="s">
        <v>35</v>
      </c>
      <c r="U980" s="7" t="s">
        <v>5247</v>
      </c>
      <c r="V980" s="7" t="s">
        <v>37</v>
      </c>
      <c r="W980" s="7" t="s">
        <v>5248</v>
      </c>
      <c r="X980" s="7" t="str">
        <f t="shared" ca="1" si="218"/>
        <v xml:space="preserve">48 thn, 8 bln </v>
      </c>
      <c r="Y980" s="7" t="str">
        <f t="shared" si="219"/>
        <v>47 thn</v>
      </c>
      <c r="Z980" s="13">
        <v>60</v>
      </c>
      <c r="AA980" s="14">
        <f t="shared" si="220"/>
        <v>48183</v>
      </c>
      <c r="AB980" s="10" t="s">
        <v>5249</v>
      </c>
      <c r="AJ980" s="4" t="s">
        <v>5195</v>
      </c>
    </row>
    <row r="981" spans="1:36" ht="12.9" hidden="1" customHeight="1" outlineLevel="1" x14ac:dyDescent="0.3">
      <c r="C981" s="10" t="s">
        <v>5250</v>
      </c>
      <c r="D981" s="10" t="s">
        <v>5251</v>
      </c>
      <c r="E981" s="7" t="s">
        <v>5252</v>
      </c>
      <c r="F981" s="10" t="s">
        <v>78</v>
      </c>
      <c r="G981" s="7" t="s">
        <v>79</v>
      </c>
      <c r="H981" s="15">
        <v>42826</v>
      </c>
      <c r="I981" s="10" t="s">
        <v>80</v>
      </c>
      <c r="J981" s="10" t="s">
        <v>547</v>
      </c>
      <c r="K981" s="7" t="s">
        <v>515</v>
      </c>
      <c r="L981" s="10" t="s">
        <v>28</v>
      </c>
      <c r="M981" s="7" t="s">
        <v>29</v>
      </c>
      <c r="N981" s="10" t="s">
        <v>3367</v>
      </c>
      <c r="O981" s="7">
        <v>2015</v>
      </c>
      <c r="P981" s="10" t="s">
        <v>59</v>
      </c>
      <c r="Q981" s="7" t="s">
        <v>5253</v>
      </c>
      <c r="R981" s="7" t="s">
        <v>50</v>
      </c>
      <c r="U981" s="7" t="s">
        <v>5254</v>
      </c>
      <c r="V981" s="7" t="s">
        <v>37</v>
      </c>
      <c r="X981" s="7" t="str">
        <f t="shared" ca="1" si="218"/>
        <v xml:space="preserve">44 thn, 11 bln </v>
      </c>
      <c r="Y981" s="7" t="str">
        <f t="shared" si="219"/>
        <v>44 thn</v>
      </c>
      <c r="Z981" s="13">
        <v>60</v>
      </c>
      <c r="AA981" s="14">
        <f t="shared" si="220"/>
        <v>49553</v>
      </c>
      <c r="AJ981" s="4" t="s">
        <v>5195</v>
      </c>
    </row>
    <row r="982" spans="1:36" ht="12.9" hidden="1" customHeight="1" outlineLevel="1" x14ac:dyDescent="0.3">
      <c r="C982" s="10" t="s">
        <v>5255</v>
      </c>
      <c r="D982" s="10" t="s">
        <v>3336</v>
      </c>
      <c r="E982" s="7" t="s">
        <v>5256</v>
      </c>
      <c r="F982" s="10" t="s">
        <v>2490</v>
      </c>
      <c r="G982" s="7" t="s">
        <v>43</v>
      </c>
      <c r="H982" s="14">
        <v>43191</v>
      </c>
      <c r="I982" s="10" t="s">
        <v>44</v>
      </c>
      <c r="J982" s="10" t="s">
        <v>547</v>
      </c>
      <c r="K982" s="7" t="s">
        <v>82</v>
      </c>
      <c r="L982" s="10" t="s">
        <v>28</v>
      </c>
      <c r="M982" s="7" t="s">
        <v>29</v>
      </c>
      <c r="N982" s="10" t="s">
        <v>30</v>
      </c>
      <c r="O982" s="7">
        <v>2010</v>
      </c>
      <c r="P982" s="10" t="s">
        <v>98</v>
      </c>
      <c r="Q982" s="7" t="s">
        <v>5257</v>
      </c>
      <c r="R982" s="7" t="s">
        <v>50</v>
      </c>
      <c r="S982" s="7" t="s">
        <v>34</v>
      </c>
      <c r="T982" s="7" t="s">
        <v>35</v>
      </c>
      <c r="U982" s="7" t="s">
        <v>5258</v>
      </c>
      <c r="V982" s="7" t="s">
        <v>37</v>
      </c>
      <c r="X982" s="7" t="str">
        <f t="shared" ca="1" si="218"/>
        <v xml:space="preserve">52 thn, 9 bln </v>
      </c>
      <c r="Y982" s="7" t="str">
        <f t="shared" si="219"/>
        <v>52 thn</v>
      </c>
      <c r="Z982" s="13">
        <v>60</v>
      </c>
      <c r="AA982" s="14">
        <f t="shared" si="220"/>
        <v>46692</v>
      </c>
      <c r="AB982" s="10" t="s">
        <v>5259</v>
      </c>
      <c r="AC982" s="7" t="s">
        <v>5177</v>
      </c>
      <c r="AJ982" s="4" t="s">
        <v>5195</v>
      </c>
    </row>
    <row r="983" spans="1:36" ht="12.9" hidden="1" customHeight="1" outlineLevel="1" x14ac:dyDescent="0.3">
      <c r="C983" s="10" t="s">
        <v>5260</v>
      </c>
      <c r="D983" s="10" t="s">
        <v>21</v>
      </c>
      <c r="E983" s="7" t="s">
        <v>5261</v>
      </c>
      <c r="F983" s="10" t="s">
        <v>276</v>
      </c>
      <c r="G983" s="19" t="s">
        <v>43</v>
      </c>
      <c r="H983" s="20">
        <v>43556</v>
      </c>
      <c r="I983" s="10" t="s">
        <v>277</v>
      </c>
      <c r="J983" s="10" t="s">
        <v>547</v>
      </c>
      <c r="K983" s="8">
        <v>42552</v>
      </c>
      <c r="L983" s="10" t="s">
        <v>28</v>
      </c>
      <c r="M983" s="7" t="s">
        <v>29</v>
      </c>
      <c r="N983" s="10" t="s">
        <v>30</v>
      </c>
      <c r="O983" s="7" t="s">
        <v>1010</v>
      </c>
      <c r="P983" s="10" t="s">
        <v>88</v>
      </c>
      <c r="Q983" s="7" t="s">
        <v>5262</v>
      </c>
      <c r="R983" s="7" t="s">
        <v>50</v>
      </c>
      <c r="S983" s="7" t="s">
        <v>34</v>
      </c>
      <c r="T983" s="7" t="s">
        <v>35</v>
      </c>
      <c r="V983" s="7" t="s">
        <v>37</v>
      </c>
      <c r="X983" s="7" t="str">
        <f t="shared" ca="1" si="218"/>
        <v xml:space="preserve">41 thn, 10 bln </v>
      </c>
      <c r="Y983" s="7" t="str">
        <f t="shared" si="219"/>
        <v>41 thn</v>
      </c>
      <c r="Z983" s="13">
        <v>60</v>
      </c>
      <c r="AA983" s="14">
        <f t="shared" si="220"/>
        <v>50679</v>
      </c>
      <c r="AB983" s="10" t="s">
        <v>5263</v>
      </c>
      <c r="AC983" s="7" t="s">
        <v>5264</v>
      </c>
      <c r="AJ983" s="4" t="s">
        <v>5195</v>
      </c>
    </row>
    <row r="984" spans="1:36" ht="12.9" hidden="1" customHeight="1" outlineLevel="1" x14ac:dyDescent="0.3">
      <c r="C984" s="10" t="s">
        <v>5265</v>
      </c>
      <c r="D984" s="10" t="s">
        <v>3336</v>
      </c>
      <c r="E984" s="7" t="s">
        <v>5266</v>
      </c>
      <c r="F984" s="10" t="s">
        <v>514</v>
      </c>
      <c r="G984" s="7" t="s">
        <v>333</v>
      </c>
      <c r="H984" s="8">
        <v>43191</v>
      </c>
      <c r="I984" s="10" t="s">
        <v>334</v>
      </c>
      <c r="J984" s="10" t="s">
        <v>547</v>
      </c>
      <c r="K984" s="7" t="s">
        <v>522</v>
      </c>
      <c r="L984" s="10" t="s">
        <v>28</v>
      </c>
      <c r="M984" s="7" t="s">
        <v>29</v>
      </c>
      <c r="N984" s="10" t="s">
        <v>30</v>
      </c>
      <c r="O984" s="7">
        <v>2013</v>
      </c>
      <c r="P984" s="10" t="s">
        <v>59</v>
      </c>
      <c r="Q984" s="7" t="s">
        <v>5267</v>
      </c>
      <c r="R984" s="7" t="s">
        <v>50</v>
      </c>
      <c r="V984" s="7" t="s">
        <v>37</v>
      </c>
      <c r="X984" s="7" t="str">
        <f t="shared" ca="1" si="218"/>
        <v xml:space="preserve">34 thn, 2 bln </v>
      </c>
      <c r="Y984" s="7" t="str">
        <f t="shared" si="219"/>
        <v>33 thn</v>
      </c>
      <c r="Z984" s="13">
        <v>60</v>
      </c>
      <c r="AA984" s="14">
        <f>DATE(YEAR(Q984)+Z984,MONTH(Q984)+1,1)</f>
        <v>53479</v>
      </c>
      <c r="AJ984" s="4" t="s">
        <v>5195</v>
      </c>
    </row>
    <row r="985" spans="1:36" s="30" customFormat="1" ht="12.9" hidden="1" customHeight="1" outlineLevel="1" x14ac:dyDescent="0.3">
      <c r="A985" s="22"/>
      <c r="B985" s="23"/>
      <c r="C985" s="24" t="s">
        <v>5268</v>
      </c>
      <c r="D985" s="24" t="s">
        <v>21</v>
      </c>
      <c r="E985" s="25" t="s">
        <v>5269</v>
      </c>
      <c r="F985" s="24" t="s">
        <v>514</v>
      </c>
      <c r="G985" s="25" t="s">
        <v>333</v>
      </c>
      <c r="H985" s="29">
        <v>43191</v>
      </c>
      <c r="I985" s="24" t="s">
        <v>334</v>
      </c>
      <c r="J985" s="24" t="s">
        <v>547</v>
      </c>
      <c r="K985" s="27">
        <v>43466</v>
      </c>
      <c r="L985" s="24" t="s">
        <v>28</v>
      </c>
      <c r="M985" s="25" t="s">
        <v>29</v>
      </c>
      <c r="N985" s="24" t="s">
        <v>3367</v>
      </c>
      <c r="O985" s="25">
        <v>2013</v>
      </c>
      <c r="P985" s="24" t="s">
        <v>98</v>
      </c>
      <c r="Q985" s="25" t="s">
        <v>5270</v>
      </c>
      <c r="R985" s="25" t="s">
        <v>50</v>
      </c>
      <c r="S985" s="25" t="s">
        <v>34</v>
      </c>
      <c r="T985" s="25" t="s">
        <v>35</v>
      </c>
      <c r="U985" s="25"/>
      <c r="V985" s="25" t="s">
        <v>37</v>
      </c>
      <c r="W985" s="25"/>
      <c r="X985" s="25" t="str">
        <f t="shared" ca="1" si="218"/>
        <v xml:space="preserve">30 thn, 9 bln </v>
      </c>
      <c r="Y985" s="25" t="str">
        <f>DATEDIF(Q985,($Y$2),"y") &amp; " thn"</f>
        <v>30 thn</v>
      </c>
      <c r="Z985" s="28">
        <v>60</v>
      </c>
      <c r="AA985" s="29">
        <f>DATE(YEAR(Q985)+Z985,MONTH(Q985)+1,1)</f>
        <v>54728</v>
      </c>
      <c r="AB985" s="24" t="s">
        <v>5271</v>
      </c>
      <c r="AC985" s="34" t="s">
        <v>5272</v>
      </c>
      <c r="AI985" s="31">
        <v>43466</v>
      </c>
      <c r="AJ985" s="4" t="s">
        <v>5195</v>
      </c>
    </row>
    <row r="986" spans="1:36" ht="12.9" hidden="1" customHeight="1" outlineLevel="1" x14ac:dyDescent="0.3">
      <c r="C986" s="10" t="s">
        <v>5273</v>
      </c>
      <c r="D986" s="10" t="s">
        <v>5274</v>
      </c>
      <c r="E986" s="7" t="s">
        <v>5275</v>
      </c>
      <c r="F986" s="10" t="s">
        <v>332</v>
      </c>
      <c r="G986" s="7" t="s">
        <v>343</v>
      </c>
      <c r="H986" s="14">
        <v>41852</v>
      </c>
      <c r="I986" s="10" t="s">
        <v>344</v>
      </c>
      <c r="J986" s="10" t="s">
        <v>269</v>
      </c>
      <c r="K986" s="8">
        <v>42401</v>
      </c>
      <c r="L986" s="10" t="s">
        <v>28</v>
      </c>
      <c r="M986" s="7" t="s">
        <v>29</v>
      </c>
      <c r="N986" s="10" t="s">
        <v>83</v>
      </c>
      <c r="O986" s="7">
        <v>2006</v>
      </c>
      <c r="P986" s="10" t="s">
        <v>98</v>
      </c>
      <c r="Q986" s="8">
        <v>25863</v>
      </c>
      <c r="R986" s="7" t="s">
        <v>50</v>
      </c>
      <c r="S986" s="7" t="s">
        <v>34</v>
      </c>
      <c r="T986" s="7" t="s">
        <v>35</v>
      </c>
      <c r="V986" s="7" t="s">
        <v>37</v>
      </c>
      <c r="X986" s="7" t="str">
        <f t="shared" ca="1" si="218"/>
        <v xml:space="preserve">49 thn, 9 bln </v>
      </c>
      <c r="Y986" s="7" t="str">
        <f t="shared" si="219"/>
        <v>49 thn</v>
      </c>
      <c r="Z986" s="13">
        <v>60</v>
      </c>
      <c r="AA986" s="14">
        <f>DATE(YEAR(Q986)+Z986,MONTH(Q986)+1,1)</f>
        <v>47788</v>
      </c>
      <c r="AJ986" s="4" t="s">
        <v>5195</v>
      </c>
    </row>
    <row r="987" spans="1:36" ht="12.9" hidden="1" customHeight="1" outlineLevel="1" x14ac:dyDescent="0.3">
      <c r="C987" s="32" t="s">
        <v>5276</v>
      </c>
      <c r="D987" s="6" t="s">
        <v>41</v>
      </c>
      <c r="E987" s="45" t="s">
        <v>5277</v>
      </c>
      <c r="F987" s="6" t="s">
        <v>332</v>
      </c>
      <c r="G987" s="19" t="s">
        <v>343</v>
      </c>
      <c r="H987" s="20">
        <v>43556</v>
      </c>
      <c r="I987" s="6" t="s">
        <v>344</v>
      </c>
      <c r="J987" s="32" t="s">
        <v>106</v>
      </c>
      <c r="K987" s="8">
        <v>42614</v>
      </c>
      <c r="L987" s="6" t="s">
        <v>28</v>
      </c>
      <c r="M987" s="7" t="s">
        <v>29</v>
      </c>
      <c r="N987" s="32" t="s">
        <v>3500</v>
      </c>
      <c r="O987" s="45">
        <v>2017</v>
      </c>
      <c r="P987" s="32" t="s">
        <v>98</v>
      </c>
      <c r="Q987" s="50">
        <v>31242</v>
      </c>
      <c r="R987" s="45" t="s">
        <v>50</v>
      </c>
      <c r="S987" s="45" t="s">
        <v>34</v>
      </c>
      <c r="T987" s="45" t="s">
        <v>35</v>
      </c>
      <c r="U987" s="6"/>
      <c r="V987" s="7" t="s">
        <v>37</v>
      </c>
      <c r="W987" s="6"/>
      <c r="X987" s="7" t="str">
        <f ca="1">DATEDIF(Q987,NOW( ),"y") &amp; " thn, " &amp; DATEDIF(O987,NOW( ),"ym") &amp; " bln "</f>
        <v xml:space="preserve">35 thn, 0 bln </v>
      </c>
      <c r="Y987" s="7" t="str">
        <f t="shared" si="219"/>
        <v>34 thn</v>
      </c>
      <c r="Z987" s="13">
        <v>60</v>
      </c>
      <c r="AA987" s="14">
        <f>DATE(YEAR(Q987)+Z987,MONTH(Q987)+1,1)</f>
        <v>53175</v>
      </c>
      <c r="AB987" s="32"/>
      <c r="AC987" s="6"/>
      <c r="AJ987" s="4" t="s">
        <v>5195</v>
      </c>
    </row>
    <row r="988" spans="1:36" ht="12.9" hidden="1" customHeight="1" outlineLevel="1" x14ac:dyDescent="0.3">
      <c r="C988" s="32" t="s">
        <v>4875</v>
      </c>
      <c r="E988" s="45" t="s">
        <v>5278</v>
      </c>
      <c r="G988" s="45" t="s">
        <v>358</v>
      </c>
      <c r="H988" s="15">
        <v>43374</v>
      </c>
      <c r="I988" s="6" t="s">
        <v>3291</v>
      </c>
      <c r="J988" s="32" t="s">
        <v>4041</v>
      </c>
      <c r="K988" s="8">
        <v>42151</v>
      </c>
      <c r="L988" s="6" t="s">
        <v>28</v>
      </c>
      <c r="M988" s="7" t="s">
        <v>361</v>
      </c>
      <c r="N988" s="32" t="s">
        <v>30</v>
      </c>
      <c r="O988" s="45" t="s">
        <v>318</v>
      </c>
      <c r="P988" s="32" t="s">
        <v>98</v>
      </c>
      <c r="Q988" s="45" t="s">
        <v>1723</v>
      </c>
      <c r="R988" s="45" t="s">
        <v>50</v>
      </c>
      <c r="S988" s="45" t="s">
        <v>34</v>
      </c>
      <c r="T988" s="45" t="s">
        <v>35</v>
      </c>
      <c r="U988" s="6"/>
      <c r="V988" s="7" t="s">
        <v>37</v>
      </c>
      <c r="W988" s="6"/>
      <c r="X988" s="7" t="str">
        <f ca="1">DATEDIF(Q988,NOW( ),"y") &amp; " thn, " &amp; DATEDIF(O988,NOW( ),"ym") &amp; " bln "</f>
        <v xml:space="preserve">42 thn, 0 bln </v>
      </c>
      <c r="Y988" s="7" t="str">
        <f t="shared" si="219"/>
        <v>41 thn</v>
      </c>
      <c r="Z988" s="13">
        <v>60</v>
      </c>
      <c r="AA988" s="14">
        <f>DATE(YEAR(Q988)+Z988,MONTH(Q988)+1,1)</f>
        <v>50496</v>
      </c>
      <c r="AB988" s="32" t="s">
        <v>5279</v>
      </c>
      <c r="AC988" s="6"/>
      <c r="AJ988" s="4" t="s">
        <v>5195</v>
      </c>
    </row>
    <row r="989" spans="1:36" ht="12.9" customHeight="1" collapsed="1" x14ac:dyDescent="0.25">
      <c r="A989" s="4" t="s">
        <v>5280</v>
      </c>
      <c r="J989" s="6" t="s">
        <v>5281</v>
      </c>
      <c r="M989" s="7"/>
    </row>
    <row r="990" spans="1:36" ht="12.9" hidden="1" customHeight="1" outlineLevel="1" x14ac:dyDescent="0.3">
      <c r="A990" s="6"/>
      <c r="B990" s="6"/>
      <c r="C990" s="10" t="s">
        <v>5282</v>
      </c>
      <c r="D990" s="10" t="s">
        <v>41</v>
      </c>
      <c r="E990" s="7" t="s">
        <v>5283</v>
      </c>
      <c r="F990" s="10" t="s">
        <v>23</v>
      </c>
      <c r="G990" s="7" t="s">
        <v>24</v>
      </c>
      <c r="H990" s="15">
        <v>38991</v>
      </c>
      <c r="I990" s="10" t="s">
        <v>25</v>
      </c>
      <c r="J990" s="10" t="s">
        <v>95</v>
      </c>
      <c r="K990" s="8">
        <v>42104</v>
      </c>
      <c r="L990" s="10" t="s">
        <v>28</v>
      </c>
      <c r="M990" s="7" t="s">
        <v>29</v>
      </c>
      <c r="N990" s="10" t="s">
        <v>3265</v>
      </c>
      <c r="O990" s="7">
        <v>2007</v>
      </c>
      <c r="P990" s="10" t="s">
        <v>98</v>
      </c>
      <c r="Q990" s="7" t="s">
        <v>5284</v>
      </c>
      <c r="R990" s="7" t="s">
        <v>33</v>
      </c>
      <c r="S990" s="7" t="s">
        <v>34</v>
      </c>
      <c r="T990" s="7" t="s">
        <v>35</v>
      </c>
      <c r="U990" s="7" t="s">
        <v>5285</v>
      </c>
      <c r="V990" s="7" t="s">
        <v>37</v>
      </c>
      <c r="W990" s="7" t="s">
        <v>5286</v>
      </c>
      <c r="X990" s="7" t="str">
        <f t="shared" ref="X990:X997" ca="1" si="221">DATEDIF(Q990,NOW( ),"y") &amp; " thn, " &amp; DATEDIF(Q990,NOW( ),"ym") &amp; " bln "</f>
        <v xml:space="preserve">59 thn, 6 bln </v>
      </c>
      <c r="Y990" s="7" t="str">
        <f t="shared" ref="Y990:Y995" si="222">DATEDIF(Q990,($Y$2),"y") &amp; " thn"</f>
        <v>58 thn</v>
      </c>
      <c r="Z990" s="13">
        <v>60</v>
      </c>
      <c r="AA990" s="14">
        <f t="shared" ref="AA990:AA997" si="223">DATE(YEAR(Q990)+Z990,MONTH(Q990)+1,1)</f>
        <v>44228</v>
      </c>
      <c r="AB990" s="10" t="s">
        <v>5287</v>
      </c>
      <c r="AJ990" s="4" t="s">
        <v>5280</v>
      </c>
    </row>
    <row r="991" spans="1:36" ht="12.9" hidden="1" customHeight="1" outlineLevel="1" x14ac:dyDescent="0.3">
      <c r="C991" s="10" t="s">
        <v>5288</v>
      </c>
      <c r="D991" s="10" t="s">
        <v>41</v>
      </c>
      <c r="E991" s="7" t="s">
        <v>5289</v>
      </c>
      <c r="F991" s="10" t="s">
        <v>23</v>
      </c>
      <c r="G991" s="7" t="s">
        <v>24</v>
      </c>
      <c r="H991" s="15">
        <v>38261</v>
      </c>
      <c r="I991" s="10" t="s">
        <v>25</v>
      </c>
      <c r="J991" s="10" t="s">
        <v>547</v>
      </c>
      <c r="K991" s="12" t="s">
        <v>1508</v>
      </c>
      <c r="L991" s="10" t="s">
        <v>28</v>
      </c>
      <c r="M991" s="7" t="s">
        <v>29</v>
      </c>
      <c r="N991" s="10" t="s">
        <v>30</v>
      </c>
      <c r="P991" s="10" t="s">
        <v>414</v>
      </c>
      <c r="Q991" s="7" t="s">
        <v>5290</v>
      </c>
      <c r="R991" s="7" t="s">
        <v>50</v>
      </c>
      <c r="S991" s="7" t="s">
        <v>34</v>
      </c>
      <c r="T991" s="7" t="s">
        <v>35</v>
      </c>
      <c r="U991" s="7" t="s">
        <v>5291</v>
      </c>
      <c r="V991" s="7" t="s">
        <v>37</v>
      </c>
      <c r="W991" s="7" t="s">
        <v>5292</v>
      </c>
      <c r="X991" s="7" t="str">
        <f t="shared" ca="1" si="221"/>
        <v xml:space="preserve">60 thn, 0 bln </v>
      </c>
      <c r="Y991" s="7" t="str">
        <f t="shared" si="222"/>
        <v>59 thn</v>
      </c>
      <c r="Z991" s="13">
        <v>60</v>
      </c>
      <c r="AA991" s="14">
        <f t="shared" si="223"/>
        <v>44044</v>
      </c>
      <c r="AB991" s="10" t="s">
        <v>5293</v>
      </c>
      <c r="AC991" s="7" t="s">
        <v>5294</v>
      </c>
      <c r="AJ991" s="4" t="s">
        <v>5280</v>
      </c>
    </row>
    <row r="992" spans="1:36" ht="12.9" hidden="1" customHeight="1" outlineLevel="1" x14ac:dyDescent="0.3">
      <c r="C992" s="10" t="s">
        <v>187</v>
      </c>
      <c r="D992" s="10" t="s">
        <v>145</v>
      </c>
      <c r="E992" s="7" t="s">
        <v>5295</v>
      </c>
      <c r="F992" s="10" t="s">
        <v>23</v>
      </c>
      <c r="G992" s="7" t="s">
        <v>24</v>
      </c>
      <c r="H992" s="15">
        <v>39539</v>
      </c>
      <c r="I992" s="10" t="s">
        <v>25</v>
      </c>
      <c r="J992" s="10" t="s">
        <v>269</v>
      </c>
      <c r="K992" s="7" t="s">
        <v>210</v>
      </c>
      <c r="L992" s="10" t="s">
        <v>28</v>
      </c>
      <c r="M992" s="7" t="s">
        <v>29</v>
      </c>
      <c r="N992" s="10" t="s">
        <v>83</v>
      </c>
      <c r="O992" s="7">
        <v>2014</v>
      </c>
      <c r="P992" s="10" t="s">
        <v>824</v>
      </c>
      <c r="Q992" s="7" t="s">
        <v>5296</v>
      </c>
      <c r="R992" s="7" t="s">
        <v>50</v>
      </c>
      <c r="S992" s="7" t="s">
        <v>34</v>
      </c>
      <c r="T992" s="7" t="s">
        <v>35</v>
      </c>
      <c r="U992" s="7" t="s">
        <v>5297</v>
      </c>
      <c r="V992" s="7" t="s">
        <v>37</v>
      </c>
      <c r="W992" s="7" t="s">
        <v>5298</v>
      </c>
      <c r="X992" s="7" t="str">
        <f t="shared" ca="1" si="221"/>
        <v xml:space="preserve">60 thn, 6 bln </v>
      </c>
      <c r="Y992" s="7" t="str">
        <f t="shared" si="222"/>
        <v>59 thn</v>
      </c>
      <c r="Z992" s="13">
        <v>60</v>
      </c>
      <c r="AA992" s="14">
        <f t="shared" si="223"/>
        <v>43831</v>
      </c>
      <c r="AB992" s="10" t="s">
        <v>5299</v>
      </c>
      <c r="AC992" s="7" t="s">
        <v>5300</v>
      </c>
      <c r="AJ992" s="4" t="s">
        <v>5280</v>
      </c>
    </row>
    <row r="993" spans="1:36" ht="12.9" hidden="1" customHeight="1" outlineLevel="1" x14ac:dyDescent="0.3">
      <c r="C993" s="10" t="s">
        <v>5301</v>
      </c>
      <c r="D993" s="10" t="s">
        <v>21</v>
      </c>
      <c r="E993" s="7" t="s">
        <v>5302</v>
      </c>
      <c r="F993" s="10" t="s">
        <v>78</v>
      </c>
      <c r="G993" s="7" t="s">
        <v>79</v>
      </c>
      <c r="H993" s="14">
        <v>42095</v>
      </c>
      <c r="I993" s="10" t="s">
        <v>80</v>
      </c>
      <c r="J993" s="10" t="s">
        <v>3799</v>
      </c>
      <c r="L993" s="10" t="s">
        <v>28</v>
      </c>
      <c r="M993" s="7" t="s">
        <v>29</v>
      </c>
      <c r="N993" s="10" t="s">
        <v>30</v>
      </c>
      <c r="O993" s="7">
        <v>2011</v>
      </c>
      <c r="P993" s="10" t="s">
        <v>637</v>
      </c>
      <c r="Q993" s="7" t="s">
        <v>5303</v>
      </c>
      <c r="R993" s="7" t="s">
        <v>33</v>
      </c>
      <c r="U993" s="7" t="s">
        <v>5304</v>
      </c>
      <c r="V993" s="7" t="s">
        <v>37</v>
      </c>
      <c r="X993" s="7" t="str">
        <f t="shared" ca="1" si="221"/>
        <v xml:space="preserve">48 thn, 9 bln </v>
      </c>
      <c r="Y993" s="7" t="str">
        <f t="shared" si="222"/>
        <v>48 thn</v>
      </c>
      <c r="Z993" s="13">
        <v>60</v>
      </c>
      <c r="AA993" s="14">
        <f t="shared" si="223"/>
        <v>48153</v>
      </c>
      <c r="AB993" s="10" t="s">
        <v>5305</v>
      </c>
      <c r="AJ993" s="4" t="s">
        <v>5280</v>
      </c>
    </row>
    <row r="994" spans="1:36" ht="12.9" hidden="1" customHeight="1" outlineLevel="1" x14ac:dyDescent="0.3">
      <c r="C994" s="10" t="s">
        <v>5306</v>
      </c>
      <c r="D994" s="10" t="s">
        <v>145</v>
      </c>
      <c r="E994" s="7" t="s">
        <v>5307</v>
      </c>
      <c r="F994" s="10" t="s">
        <v>78</v>
      </c>
      <c r="G994" s="7" t="s">
        <v>79</v>
      </c>
      <c r="H994" s="15">
        <v>42826</v>
      </c>
      <c r="I994" s="10" t="s">
        <v>80</v>
      </c>
      <c r="J994" s="10" t="s">
        <v>269</v>
      </c>
      <c r="K994" s="7" t="s">
        <v>82</v>
      </c>
      <c r="L994" s="10" t="s">
        <v>28</v>
      </c>
      <c r="M994" s="7" t="s">
        <v>29</v>
      </c>
      <c r="N994" s="10" t="s">
        <v>83</v>
      </c>
      <c r="O994" s="7" t="s">
        <v>119</v>
      </c>
      <c r="P994" s="10" t="s">
        <v>4532</v>
      </c>
      <c r="Q994" s="7" t="s">
        <v>5308</v>
      </c>
      <c r="R994" s="7" t="s">
        <v>50</v>
      </c>
      <c r="S994" s="7" t="s">
        <v>34</v>
      </c>
      <c r="U994" s="7" t="s">
        <v>5309</v>
      </c>
      <c r="V994" s="7" t="s">
        <v>37</v>
      </c>
      <c r="X994" s="7" t="str">
        <f t="shared" ca="1" si="221"/>
        <v xml:space="preserve">48 thn, 0 bln </v>
      </c>
      <c r="Y994" s="7" t="str">
        <f t="shared" si="222"/>
        <v>47 thn</v>
      </c>
      <c r="Z994" s="13">
        <v>60</v>
      </c>
      <c r="AA994" s="14">
        <f t="shared" si="223"/>
        <v>48427</v>
      </c>
      <c r="AB994" s="10" t="s">
        <v>2018</v>
      </c>
      <c r="AJ994" s="4" t="s">
        <v>5280</v>
      </c>
    </row>
    <row r="995" spans="1:36" ht="12.9" hidden="1" customHeight="1" outlineLevel="1" x14ac:dyDescent="0.3">
      <c r="C995" s="10" t="s">
        <v>5310</v>
      </c>
      <c r="D995" s="10" t="s">
        <v>41</v>
      </c>
      <c r="E995" s="7" t="s">
        <v>5311</v>
      </c>
      <c r="F995" s="10" t="s">
        <v>276</v>
      </c>
      <c r="G995" s="7" t="s">
        <v>43</v>
      </c>
      <c r="H995" s="11">
        <v>42461</v>
      </c>
      <c r="I995" s="10" t="s">
        <v>277</v>
      </c>
      <c r="J995" s="10" t="s">
        <v>547</v>
      </c>
      <c r="K995" s="7" t="s">
        <v>774</v>
      </c>
      <c r="L995" s="10" t="s">
        <v>28</v>
      </c>
      <c r="M995" s="7" t="s">
        <v>29</v>
      </c>
      <c r="N995" s="10" t="s">
        <v>5312</v>
      </c>
      <c r="O995" s="7" t="s">
        <v>119</v>
      </c>
      <c r="P995" s="10" t="s">
        <v>88</v>
      </c>
      <c r="Q995" s="7" t="s">
        <v>5313</v>
      </c>
      <c r="R995" s="7" t="s">
        <v>50</v>
      </c>
      <c r="S995" s="7" t="s">
        <v>34</v>
      </c>
      <c r="T995" s="7" t="s">
        <v>35</v>
      </c>
      <c r="U995" s="7" t="s">
        <v>5314</v>
      </c>
      <c r="V995" s="7" t="s">
        <v>37</v>
      </c>
      <c r="X995" s="7" t="str">
        <f t="shared" ca="1" si="221"/>
        <v xml:space="preserve">43 thn, 7 bln </v>
      </c>
      <c r="Y995" s="7" t="str">
        <f t="shared" si="222"/>
        <v>42 thn</v>
      </c>
      <c r="Z995" s="13">
        <v>60</v>
      </c>
      <c r="AA995" s="14">
        <f t="shared" si="223"/>
        <v>50041</v>
      </c>
      <c r="AB995" s="10" t="s">
        <v>5315</v>
      </c>
      <c r="AJ995" s="4" t="s">
        <v>5280</v>
      </c>
    </row>
    <row r="996" spans="1:36" ht="12.9" hidden="1" customHeight="1" outlineLevel="1" x14ac:dyDescent="0.3">
      <c r="C996" s="10" t="s">
        <v>4836</v>
      </c>
      <c r="D996" s="10" t="s">
        <v>41</v>
      </c>
      <c r="E996" s="7" t="s">
        <v>5316</v>
      </c>
      <c r="F996" s="10" t="s">
        <v>514</v>
      </c>
      <c r="G996" s="7" t="s">
        <v>333</v>
      </c>
      <c r="H996" s="15">
        <v>43739</v>
      </c>
      <c r="I996" s="10" t="s">
        <v>334</v>
      </c>
      <c r="J996" s="10" t="s">
        <v>547</v>
      </c>
      <c r="K996" s="8">
        <v>42552</v>
      </c>
      <c r="L996" s="10" t="s">
        <v>28</v>
      </c>
      <c r="M996" s="7" t="s">
        <v>29</v>
      </c>
      <c r="N996" s="10" t="s">
        <v>30</v>
      </c>
      <c r="O996" s="7">
        <v>2014</v>
      </c>
      <c r="P996" s="10" t="s">
        <v>280</v>
      </c>
      <c r="Q996" s="7" t="s">
        <v>5317</v>
      </c>
      <c r="R996" s="7" t="s">
        <v>50</v>
      </c>
      <c r="S996" s="7" t="s">
        <v>34</v>
      </c>
      <c r="T996" s="7" t="s">
        <v>35</v>
      </c>
      <c r="V996" s="7" t="s">
        <v>37</v>
      </c>
      <c r="X996" s="7" t="str">
        <f t="shared" ca="1" si="221"/>
        <v xml:space="preserve">37 thn, 10 bln </v>
      </c>
      <c r="Y996" s="7" t="str">
        <f>DATEDIF(Q996,($Y$2),"y") &amp; " thn"</f>
        <v>37 thn</v>
      </c>
      <c r="Z996" s="13">
        <v>60</v>
      </c>
      <c r="AA996" s="14">
        <f t="shared" si="223"/>
        <v>52140</v>
      </c>
      <c r="AB996" s="10" t="s">
        <v>5318</v>
      </c>
      <c r="AC996" s="7" t="s">
        <v>5319</v>
      </c>
      <c r="AJ996" s="4" t="s">
        <v>5280</v>
      </c>
    </row>
    <row r="997" spans="1:36" ht="12.9" hidden="1" customHeight="1" outlineLevel="1" x14ac:dyDescent="0.3">
      <c r="C997" s="10" t="s">
        <v>5320</v>
      </c>
      <c r="D997" s="10" t="s">
        <v>41</v>
      </c>
      <c r="E997" s="7" t="s">
        <v>5321</v>
      </c>
      <c r="F997" s="10" t="s">
        <v>514</v>
      </c>
      <c r="G997" s="7" t="s">
        <v>333</v>
      </c>
      <c r="H997" s="15">
        <v>43739</v>
      </c>
      <c r="I997" s="10" t="s">
        <v>334</v>
      </c>
      <c r="J997" s="10" t="s">
        <v>547</v>
      </c>
      <c r="K997" s="8">
        <v>42826</v>
      </c>
      <c r="L997" s="10" t="s">
        <v>28</v>
      </c>
      <c r="M997" s="7" t="s">
        <v>29</v>
      </c>
      <c r="N997" s="10" t="s">
        <v>3265</v>
      </c>
      <c r="O997" s="7">
        <v>2013</v>
      </c>
      <c r="P997" s="10" t="s">
        <v>98</v>
      </c>
      <c r="Q997" s="8">
        <v>32209</v>
      </c>
      <c r="R997" s="7" t="s">
        <v>50</v>
      </c>
      <c r="S997" s="7" t="s">
        <v>34</v>
      </c>
      <c r="T997" s="7" t="s">
        <v>35</v>
      </c>
      <c r="V997" s="7" t="s">
        <v>37</v>
      </c>
      <c r="X997" s="7" t="str">
        <f t="shared" ca="1" si="221"/>
        <v xml:space="preserve">32 thn, 4 bln </v>
      </c>
      <c r="Y997" s="7" t="str">
        <f>DATEDIF(Q997,($Y$2),"y") &amp; " thn"</f>
        <v>31 thn</v>
      </c>
      <c r="Z997" s="13">
        <v>60</v>
      </c>
      <c r="AA997" s="14">
        <f t="shared" si="223"/>
        <v>54149</v>
      </c>
      <c r="AB997" s="10" t="s">
        <v>5322</v>
      </c>
      <c r="AC997" s="12" t="s">
        <v>5323</v>
      </c>
      <c r="AJ997" s="4" t="s">
        <v>5280</v>
      </c>
    </row>
    <row r="998" spans="1:36" ht="12.9" hidden="1" customHeight="1" outlineLevel="1" x14ac:dyDescent="0.3">
      <c r="C998" s="10"/>
      <c r="D998" s="10"/>
      <c r="F998" s="10"/>
      <c r="H998" s="14"/>
      <c r="I998" s="10"/>
      <c r="J998" s="10"/>
      <c r="L998" s="10"/>
      <c r="M998" s="7"/>
      <c r="N998" s="10"/>
      <c r="P998" s="10"/>
      <c r="Z998" s="13"/>
      <c r="AA998" s="14"/>
      <c r="AB998" s="10"/>
      <c r="AJ998" s="4" t="s">
        <v>5280</v>
      </c>
    </row>
    <row r="999" spans="1:36" ht="12.9" customHeight="1" collapsed="1" x14ac:dyDescent="0.25">
      <c r="A999" s="4" t="s">
        <v>5324</v>
      </c>
      <c r="M999" s="7"/>
    </row>
    <row r="1000" spans="1:36" ht="12.9" hidden="1" customHeight="1" outlineLevel="1" x14ac:dyDescent="0.3">
      <c r="C1000" s="10" t="s">
        <v>5325</v>
      </c>
      <c r="D1000" s="6" t="s">
        <v>21</v>
      </c>
      <c r="E1000" s="7" t="s">
        <v>5326</v>
      </c>
      <c r="F1000" s="10" t="s">
        <v>92</v>
      </c>
      <c r="G1000" s="7" t="s">
        <v>93</v>
      </c>
      <c r="H1000" s="15">
        <v>43191</v>
      </c>
      <c r="I1000" s="10" t="s">
        <v>94</v>
      </c>
      <c r="J1000" s="10" t="s">
        <v>95</v>
      </c>
      <c r="K1000" s="8">
        <v>42104</v>
      </c>
      <c r="L1000" s="10" t="s">
        <v>28</v>
      </c>
      <c r="M1000" s="7" t="s">
        <v>29</v>
      </c>
      <c r="N1000" s="10" t="s">
        <v>3367</v>
      </c>
      <c r="O1000" s="7">
        <v>2010</v>
      </c>
      <c r="P1000" s="10" t="s">
        <v>1421</v>
      </c>
      <c r="Q1000" s="7" t="s">
        <v>5327</v>
      </c>
      <c r="R1000" s="7" t="s">
        <v>50</v>
      </c>
      <c r="S1000" s="7" t="s">
        <v>34</v>
      </c>
      <c r="T1000" s="7" t="s">
        <v>35</v>
      </c>
      <c r="U1000" s="7" t="s">
        <v>5328</v>
      </c>
      <c r="V1000" s="7" t="s">
        <v>37</v>
      </c>
      <c r="W1000" s="7" t="s">
        <v>5329</v>
      </c>
      <c r="X1000" s="7" t="str">
        <f t="shared" ref="X1000:X1010" ca="1" si="224">DATEDIF(Q1000,NOW( ),"y") &amp; " thn, " &amp; DATEDIF(Q1000,NOW( ),"ym") &amp; " bln "</f>
        <v xml:space="preserve">56 thn, 9 bln </v>
      </c>
      <c r="Y1000" s="7" t="str">
        <f t="shared" ref="Y1000:Y1010" si="225">DATEDIF(Q1000,($Y$2),"y") &amp; " thn"</f>
        <v>56 thn</v>
      </c>
      <c r="Z1000" s="13">
        <v>60</v>
      </c>
      <c r="AA1000" s="14">
        <f>DATE(YEAR(Q1000)+Z1000,MONTH(Q1000)+1,1)</f>
        <v>45231</v>
      </c>
      <c r="AB1000" s="10" t="s">
        <v>5330</v>
      </c>
      <c r="AC1000" s="7" t="s">
        <v>5331</v>
      </c>
      <c r="AJ1000" s="4" t="s">
        <v>5324</v>
      </c>
    </row>
    <row r="1001" spans="1:36" ht="12.9" hidden="1" customHeight="1" outlineLevel="1" x14ac:dyDescent="0.3">
      <c r="C1001" s="10" t="s">
        <v>5332</v>
      </c>
      <c r="D1001" s="10" t="s">
        <v>1545</v>
      </c>
      <c r="E1001" s="7" t="s">
        <v>5333</v>
      </c>
      <c r="F1001" s="10" t="s">
        <v>23</v>
      </c>
      <c r="G1001" s="7" t="s">
        <v>24</v>
      </c>
      <c r="H1001" s="15">
        <v>38078</v>
      </c>
      <c r="I1001" s="10" t="s">
        <v>25</v>
      </c>
      <c r="J1001" s="10" t="s">
        <v>547</v>
      </c>
      <c r="K1001" s="7" t="s">
        <v>139</v>
      </c>
      <c r="L1001" s="10" t="s">
        <v>28</v>
      </c>
      <c r="M1001" s="7" t="s">
        <v>361</v>
      </c>
      <c r="N1001" s="10" t="s">
        <v>30</v>
      </c>
      <c r="O1001" s="7" t="s">
        <v>368</v>
      </c>
      <c r="P1001" s="10" t="s">
        <v>280</v>
      </c>
      <c r="Q1001" s="7" t="s">
        <v>5334</v>
      </c>
      <c r="R1001" s="7" t="s">
        <v>33</v>
      </c>
      <c r="S1001" s="7" t="s">
        <v>34</v>
      </c>
      <c r="T1001" s="7" t="s">
        <v>35</v>
      </c>
      <c r="U1001" s="7" t="s">
        <v>5335</v>
      </c>
      <c r="V1001" s="7" t="s">
        <v>37</v>
      </c>
      <c r="W1001" s="7" t="s">
        <v>5336</v>
      </c>
      <c r="X1001" s="7" t="str">
        <f t="shared" ca="1" si="224"/>
        <v xml:space="preserve">57 thn, 10 bln </v>
      </c>
      <c r="Y1001" s="7" t="str">
        <f t="shared" si="225"/>
        <v>57 thn</v>
      </c>
      <c r="Z1001" s="13">
        <v>60</v>
      </c>
      <c r="AA1001" s="14">
        <f t="shared" ref="AA1001:AA1010" si="226">DATE(YEAR(Q1001)+Z1001,MONTH(Q1001)+1,1)</f>
        <v>44835</v>
      </c>
      <c r="AB1001" s="10" t="s">
        <v>5337</v>
      </c>
      <c r="AC1001" s="7" t="s">
        <v>5338</v>
      </c>
      <c r="AJ1001" s="4" t="s">
        <v>5324</v>
      </c>
    </row>
    <row r="1002" spans="1:36" ht="12.9" hidden="1" customHeight="1" outlineLevel="1" x14ac:dyDescent="0.3">
      <c r="C1002" s="10" t="s">
        <v>5339</v>
      </c>
      <c r="D1002" s="10" t="s">
        <v>1545</v>
      </c>
      <c r="E1002" s="7" t="s">
        <v>5340</v>
      </c>
      <c r="F1002" s="10" t="s">
        <v>23</v>
      </c>
      <c r="G1002" s="7" t="s">
        <v>24</v>
      </c>
      <c r="H1002" s="15">
        <v>40269</v>
      </c>
      <c r="I1002" s="10" t="s">
        <v>25</v>
      </c>
      <c r="J1002" s="10" t="s">
        <v>547</v>
      </c>
      <c r="K1002" s="7" t="s">
        <v>201</v>
      </c>
      <c r="L1002" s="10" t="s">
        <v>28</v>
      </c>
      <c r="M1002" s="7" t="s">
        <v>361</v>
      </c>
      <c r="N1002" s="10" t="s">
        <v>3265</v>
      </c>
      <c r="O1002" s="7" t="s">
        <v>97</v>
      </c>
      <c r="P1002" s="10" t="s">
        <v>1096</v>
      </c>
      <c r="Q1002" s="7" t="s">
        <v>5341</v>
      </c>
      <c r="R1002" s="7" t="s">
        <v>50</v>
      </c>
      <c r="S1002" s="7" t="s">
        <v>34</v>
      </c>
      <c r="T1002" s="7" t="s">
        <v>35</v>
      </c>
      <c r="U1002" s="7" t="s">
        <v>5342</v>
      </c>
      <c r="V1002" s="7" t="s">
        <v>37</v>
      </c>
      <c r="W1002" s="7" t="s">
        <v>5343</v>
      </c>
      <c r="X1002" s="7" t="str">
        <f t="shared" ca="1" si="224"/>
        <v xml:space="preserve">54 thn, 11 bln </v>
      </c>
      <c r="Y1002" s="7" t="str">
        <f t="shared" si="225"/>
        <v>54 thn</v>
      </c>
      <c r="Z1002" s="13">
        <v>60</v>
      </c>
      <c r="AA1002" s="14">
        <f t="shared" si="226"/>
        <v>45901</v>
      </c>
      <c r="AB1002" s="10" t="s">
        <v>5344</v>
      </c>
      <c r="AJ1002" s="4" t="s">
        <v>5324</v>
      </c>
    </row>
    <row r="1003" spans="1:36" ht="12.9" hidden="1" customHeight="1" outlineLevel="1" x14ac:dyDescent="0.3">
      <c r="C1003" s="10" t="s">
        <v>5345</v>
      </c>
      <c r="D1003" s="10" t="s">
        <v>21</v>
      </c>
      <c r="E1003" s="7" t="s">
        <v>5346</v>
      </c>
      <c r="F1003" s="10" t="s">
        <v>92</v>
      </c>
      <c r="G1003" s="7" t="s">
        <v>93</v>
      </c>
      <c r="H1003" s="15">
        <v>43009</v>
      </c>
      <c r="I1003" s="10" t="s">
        <v>94</v>
      </c>
      <c r="J1003" s="10" t="s">
        <v>547</v>
      </c>
      <c r="K1003" s="8">
        <v>39539</v>
      </c>
      <c r="L1003" s="10" t="s">
        <v>28</v>
      </c>
      <c r="M1003" s="7" t="s">
        <v>29</v>
      </c>
      <c r="N1003" s="10" t="s">
        <v>30</v>
      </c>
      <c r="O1003" s="7">
        <v>2011</v>
      </c>
      <c r="P1003" s="10" t="s">
        <v>280</v>
      </c>
      <c r="Q1003" s="7" t="s">
        <v>5347</v>
      </c>
      <c r="R1003" s="7" t="s">
        <v>50</v>
      </c>
      <c r="S1003" s="7" t="s">
        <v>34</v>
      </c>
      <c r="T1003" s="7" t="s">
        <v>35</v>
      </c>
      <c r="U1003" s="7" t="s">
        <v>5348</v>
      </c>
      <c r="V1003" s="7" t="s">
        <v>37</v>
      </c>
      <c r="W1003" s="7" t="s">
        <v>5349</v>
      </c>
      <c r="X1003" s="7" t="str">
        <f t="shared" ca="1" si="224"/>
        <v xml:space="preserve">51 thn, 5 bln </v>
      </c>
      <c r="Y1003" s="7" t="str">
        <f t="shared" si="225"/>
        <v>50 thn</v>
      </c>
      <c r="Z1003" s="13">
        <v>60</v>
      </c>
      <c r="AA1003" s="14">
        <f t="shared" si="226"/>
        <v>47178</v>
      </c>
      <c r="AB1003" s="10" t="s">
        <v>5350</v>
      </c>
      <c r="AJ1003" s="4" t="s">
        <v>5324</v>
      </c>
    </row>
    <row r="1004" spans="1:36" ht="12.9" hidden="1" customHeight="1" outlineLevel="1" x14ac:dyDescent="0.3">
      <c r="C1004" s="10" t="s">
        <v>5351</v>
      </c>
      <c r="D1004" s="32" t="s">
        <v>21</v>
      </c>
      <c r="E1004" s="7" t="s">
        <v>5352</v>
      </c>
      <c r="F1004" s="10" t="s">
        <v>92</v>
      </c>
      <c r="G1004" s="7" t="s">
        <v>93</v>
      </c>
      <c r="H1004" s="15">
        <v>42826</v>
      </c>
      <c r="I1004" s="10" t="s">
        <v>94</v>
      </c>
      <c r="J1004" s="10" t="s">
        <v>547</v>
      </c>
      <c r="K1004" s="7" t="s">
        <v>56</v>
      </c>
      <c r="L1004" s="10" t="s">
        <v>28</v>
      </c>
      <c r="M1004" s="7" t="s">
        <v>29</v>
      </c>
      <c r="N1004" s="10" t="s">
        <v>3367</v>
      </c>
      <c r="O1004" s="7">
        <v>2010</v>
      </c>
      <c r="P1004" s="10" t="s">
        <v>5353</v>
      </c>
      <c r="Q1004" s="7" t="s">
        <v>5354</v>
      </c>
      <c r="R1004" s="7" t="s">
        <v>50</v>
      </c>
      <c r="S1004" s="7" t="s">
        <v>34</v>
      </c>
      <c r="T1004" s="7" t="s">
        <v>35</v>
      </c>
      <c r="U1004" s="7" t="s">
        <v>5355</v>
      </c>
      <c r="V1004" s="7" t="s">
        <v>37</v>
      </c>
      <c r="W1004" s="7" t="s">
        <v>5356</v>
      </c>
      <c r="X1004" s="7" t="str">
        <f t="shared" ca="1" si="224"/>
        <v xml:space="preserve">58 thn, 2 bln </v>
      </c>
      <c r="Y1004" s="7" t="str">
        <f t="shared" si="225"/>
        <v>57 thn</v>
      </c>
      <c r="Z1004" s="13">
        <v>60</v>
      </c>
      <c r="AA1004" s="14">
        <f t="shared" si="226"/>
        <v>44713</v>
      </c>
      <c r="AB1004" s="10" t="s">
        <v>5357</v>
      </c>
      <c r="AC1004" s="7" t="s">
        <v>5358</v>
      </c>
      <c r="AJ1004" s="4" t="s">
        <v>5324</v>
      </c>
    </row>
    <row r="1005" spans="1:36" ht="12.9" hidden="1" customHeight="1" outlineLevel="1" x14ac:dyDescent="0.3">
      <c r="C1005" s="10" t="s">
        <v>5359</v>
      </c>
      <c r="D1005" s="10" t="s">
        <v>41</v>
      </c>
      <c r="E1005" s="7" t="s">
        <v>5360</v>
      </c>
      <c r="F1005" s="10" t="s">
        <v>92</v>
      </c>
      <c r="G1005" s="7" t="s">
        <v>93</v>
      </c>
      <c r="H1005" s="15">
        <v>43009</v>
      </c>
      <c r="I1005" s="10" t="s">
        <v>94</v>
      </c>
      <c r="J1005" s="10" t="s">
        <v>547</v>
      </c>
      <c r="K1005" s="7" t="s">
        <v>129</v>
      </c>
      <c r="L1005" s="10" t="s">
        <v>28</v>
      </c>
      <c r="M1005" s="7" t="s">
        <v>29</v>
      </c>
      <c r="N1005" s="10" t="s">
        <v>5361</v>
      </c>
      <c r="O1005" s="7">
        <v>2010</v>
      </c>
      <c r="P1005" s="10" t="s">
        <v>5362</v>
      </c>
      <c r="Q1005" s="7" t="s">
        <v>3109</v>
      </c>
      <c r="R1005" s="7" t="s">
        <v>50</v>
      </c>
      <c r="S1005" s="7" t="s">
        <v>34</v>
      </c>
      <c r="T1005" s="7" t="s">
        <v>2189</v>
      </c>
      <c r="U1005" s="7" t="s">
        <v>5363</v>
      </c>
      <c r="V1005" s="7" t="s">
        <v>37</v>
      </c>
      <c r="W1005" s="7" t="s">
        <v>5364</v>
      </c>
      <c r="X1005" s="7" t="str">
        <f t="shared" ca="1" si="224"/>
        <v xml:space="preserve">58 thn, 5 bln </v>
      </c>
      <c r="Y1005" s="7" t="str">
        <f t="shared" si="225"/>
        <v>57 thn</v>
      </c>
      <c r="Z1005" s="13">
        <v>60</v>
      </c>
      <c r="AA1005" s="14">
        <f t="shared" si="226"/>
        <v>44621</v>
      </c>
      <c r="AB1005" s="10" t="s">
        <v>5365</v>
      </c>
      <c r="AC1005" s="7" t="s">
        <v>5366</v>
      </c>
      <c r="AJ1005" s="4" t="s">
        <v>5324</v>
      </c>
    </row>
    <row r="1006" spans="1:36" ht="12.9" hidden="1" customHeight="1" outlineLevel="1" x14ac:dyDescent="0.3">
      <c r="C1006" s="10" t="s">
        <v>5367</v>
      </c>
      <c r="D1006" s="10" t="s">
        <v>41</v>
      </c>
      <c r="E1006" s="7" t="s">
        <v>5368</v>
      </c>
      <c r="F1006" s="10" t="s">
        <v>92</v>
      </c>
      <c r="G1006" s="7" t="s">
        <v>93</v>
      </c>
      <c r="H1006" s="15">
        <v>43009</v>
      </c>
      <c r="I1006" s="10" t="s">
        <v>94</v>
      </c>
      <c r="J1006" s="10" t="s">
        <v>547</v>
      </c>
      <c r="K1006" s="7" t="s">
        <v>147</v>
      </c>
      <c r="L1006" s="10" t="s">
        <v>28</v>
      </c>
      <c r="M1006" s="7" t="s">
        <v>29</v>
      </c>
      <c r="N1006" s="10" t="s">
        <v>3367</v>
      </c>
      <c r="O1006" s="7">
        <v>2010</v>
      </c>
      <c r="P1006" s="10" t="s">
        <v>460</v>
      </c>
      <c r="Q1006" s="7" t="s">
        <v>5369</v>
      </c>
      <c r="R1006" s="7" t="s">
        <v>50</v>
      </c>
      <c r="S1006" s="7" t="s">
        <v>34</v>
      </c>
      <c r="T1006" s="7" t="s">
        <v>35</v>
      </c>
      <c r="U1006" s="7" t="s">
        <v>5370</v>
      </c>
      <c r="V1006" s="7" t="s">
        <v>37</v>
      </c>
      <c r="W1006" s="7" t="s">
        <v>5371</v>
      </c>
      <c r="X1006" s="7" t="str">
        <f t="shared" ca="1" si="224"/>
        <v xml:space="preserve">55 thn, 3 bln </v>
      </c>
      <c r="Y1006" s="7" t="str">
        <f t="shared" si="225"/>
        <v>54 thn</v>
      </c>
      <c r="Z1006" s="13">
        <v>60</v>
      </c>
      <c r="AA1006" s="14">
        <f t="shared" si="226"/>
        <v>45748</v>
      </c>
      <c r="AB1006" s="10" t="s">
        <v>5372</v>
      </c>
      <c r="AC1006" s="7" t="s">
        <v>5373</v>
      </c>
      <c r="AJ1006" s="4" t="s">
        <v>5324</v>
      </c>
    </row>
    <row r="1007" spans="1:36" ht="12.9" hidden="1" customHeight="1" outlineLevel="1" x14ac:dyDescent="0.3">
      <c r="C1007" s="10" t="s">
        <v>5374</v>
      </c>
      <c r="D1007" s="10" t="s">
        <v>41</v>
      </c>
      <c r="E1007" s="7" t="s">
        <v>5375</v>
      </c>
      <c r="F1007" s="10" t="s">
        <v>23</v>
      </c>
      <c r="G1007" s="7" t="s">
        <v>24</v>
      </c>
      <c r="H1007" s="11">
        <v>40634</v>
      </c>
      <c r="I1007" s="10" t="s">
        <v>25</v>
      </c>
      <c r="J1007" s="10" t="s">
        <v>547</v>
      </c>
      <c r="K1007" s="14">
        <v>41641</v>
      </c>
      <c r="L1007" s="10" t="s">
        <v>28</v>
      </c>
      <c r="M1007" s="7" t="s">
        <v>29</v>
      </c>
      <c r="N1007" s="10" t="s">
        <v>167</v>
      </c>
      <c r="O1007" s="7" t="s">
        <v>168</v>
      </c>
      <c r="P1007" s="10" t="s">
        <v>632</v>
      </c>
      <c r="Q1007" s="7" t="s">
        <v>4545</v>
      </c>
      <c r="R1007" s="7" t="s">
        <v>33</v>
      </c>
      <c r="S1007" s="7" t="s">
        <v>34</v>
      </c>
      <c r="T1007" s="7" t="s">
        <v>35</v>
      </c>
      <c r="U1007" s="7" t="s">
        <v>5376</v>
      </c>
      <c r="V1007" s="7" t="s">
        <v>37</v>
      </c>
      <c r="W1007" s="7" t="s">
        <v>5377</v>
      </c>
      <c r="X1007" s="7" t="str">
        <f t="shared" ca="1" si="224"/>
        <v xml:space="preserve">50 thn, 7 bln </v>
      </c>
      <c r="Y1007" s="7" t="str">
        <f t="shared" si="225"/>
        <v>49 thn</v>
      </c>
      <c r="Z1007" s="13">
        <v>60</v>
      </c>
      <c r="AA1007" s="14">
        <f t="shared" si="226"/>
        <v>47484</v>
      </c>
      <c r="AB1007" s="10" t="s">
        <v>5378</v>
      </c>
      <c r="AJ1007" s="4" t="s">
        <v>5324</v>
      </c>
    </row>
    <row r="1008" spans="1:36" ht="12.9" hidden="1" customHeight="1" outlineLevel="1" x14ac:dyDescent="0.3">
      <c r="C1008" s="10" t="s">
        <v>5379</v>
      </c>
      <c r="D1008" s="10" t="s">
        <v>76</v>
      </c>
      <c r="E1008" s="7" t="s">
        <v>5380</v>
      </c>
      <c r="F1008" s="10" t="s">
        <v>92</v>
      </c>
      <c r="G1008" s="7" t="s">
        <v>93</v>
      </c>
      <c r="H1008" s="15">
        <v>43009</v>
      </c>
      <c r="I1008" s="10" t="s">
        <v>94</v>
      </c>
      <c r="J1008" s="10" t="s">
        <v>269</v>
      </c>
      <c r="K1008" s="7" t="s">
        <v>82</v>
      </c>
      <c r="L1008" s="10" t="s">
        <v>28</v>
      </c>
      <c r="M1008" s="7" t="s">
        <v>29</v>
      </c>
      <c r="N1008" s="10" t="s">
        <v>83</v>
      </c>
      <c r="O1008" s="7" t="s">
        <v>192</v>
      </c>
      <c r="P1008" s="10" t="s">
        <v>488</v>
      </c>
      <c r="Q1008" s="7" t="s">
        <v>5381</v>
      </c>
      <c r="R1008" s="7" t="s">
        <v>50</v>
      </c>
      <c r="S1008" s="7" t="s">
        <v>34</v>
      </c>
      <c r="T1008" s="7" t="s">
        <v>35</v>
      </c>
      <c r="U1008" s="7" t="s">
        <v>5382</v>
      </c>
      <c r="V1008" s="7" t="s">
        <v>37</v>
      </c>
      <c r="W1008" s="7" t="s">
        <v>5383</v>
      </c>
      <c r="X1008" s="7" t="str">
        <f t="shared" ca="1" si="224"/>
        <v xml:space="preserve">54 thn, 9 bln </v>
      </c>
      <c r="Y1008" s="7" t="str">
        <f t="shared" si="225"/>
        <v>54 thn</v>
      </c>
      <c r="Z1008" s="13">
        <v>60</v>
      </c>
      <c r="AA1008" s="14">
        <f t="shared" si="226"/>
        <v>45962</v>
      </c>
      <c r="AB1008" s="10" t="s">
        <v>5384</v>
      </c>
      <c r="AC1008" s="7" t="s">
        <v>5385</v>
      </c>
      <c r="AJ1008" s="4" t="s">
        <v>5324</v>
      </c>
    </row>
    <row r="1009" spans="1:36" ht="12.9" hidden="1" customHeight="1" outlineLevel="1" x14ac:dyDescent="0.3">
      <c r="C1009" s="10" t="s">
        <v>5386</v>
      </c>
      <c r="D1009" s="10" t="s">
        <v>41</v>
      </c>
      <c r="E1009" s="7" t="s">
        <v>5387</v>
      </c>
      <c r="F1009" s="10" t="s">
        <v>292</v>
      </c>
      <c r="G1009" s="7" t="s">
        <v>79</v>
      </c>
      <c r="H1009" s="8">
        <v>43739</v>
      </c>
      <c r="I1009" s="10" t="s">
        <v>80</v>
      </c>
      <c r="J1009" s="10" t="s">
        <v>269</v>
      </c>
      <c r="K1009" s="8">
        <v>42248</v>
      </c>
      <c r="L1009" s="10" t="s">
        <v>28</v>
      </c>
      <c r="M1009" s="7" t="s">
        <v>29</v>
      </c>
      <c r="N1009" s="10" t="s">
        <v>5388</v>
      </c>
      <c r="O1009" s="7">
        <v>2011</v>
      </c>
      <c r="P1009" s="10" t="s">
        <v>2481</v>
      </c>
      <c r="Q1009" s="7" t="s">
        <v>3128</v>
      </c>
      <c r="R1009" s="7" t="s">
        <v>50</v>
      </c>
      <c r="S1009" s="7" t="s">
        <v>34</v>
      </c>
      <c r="T1009" s="7" t="s">
        <v>35</v>
      </c>
      <c r="U1009" s="7" t="s">
        <v>5389</v>
      </c>
      <c r="V1009" s="7" t="s">
        <v>37</v>
      </c>
      <c r="W1009" s="7" t="s">
        <v>5390</v>
      </c>
      <c r="X1009" s="7" t="str">
        <f t="shared" ca="1" si="224"/>
        <v xml:space="preserve">47 thn, 6 bln </v>
      </c>
      <c r="Y1009" s="7" t="str">
        <f t="shared" si="225"/>
        <v>46 thn</v>
      </c>
      <c r="Z1009" s="13">
        <v>60</v>
      </c>
      <c r="AA1009" s="14">
        <f t="shared" si="226"/>
        <v>48611</v>
      </c>
      <c r="AB1009" s="10" t="s">
        <v>5391</v>
      </c>
      <c r="AJ1009" s="4" t="s">
        <v>5324</v>
      </c>
    </row>
    <row r="1010" spans="1:36" ht="12.9" hidden="1" customHeight="1" outlineLevel="1" x14ac:dyDescent="0.3">
      <c r="C1010" s="10" t="s">
        <v>5392</v>
      </c>
      <c r="D1010" s="10" t="s">
        <v>1545</v>
      </c>
      <c r="E1010" s="7" t="s">
        <v>5393</v>
      </c>
      <c r="F1010" s="10" t="s">
        <v>514</v>
      </c>
      <c r="G1010" s="7" t="s">
        <v>333</v>
      </c>
      <c r="H1010" s="15">
        <v>42826</v>
      </c>
      <c r="I1010" s="10" t="s">
        <v>334</v>
      </c>
      <c r="J1010" s="10" t="s">
        <v>547</v>
      </c>
      <c r="K1010" s="7" t="s">
        <v>129</v>
      </c>
      <c r="L1010" s="10" t="s">
        <v>28</v>
      </c>
      <c r="M1010" s="7" t="s">
        <v>361</v>
      </c>
      <c r="N1010" s="10" t="s">
        <v>3265</v>
      </c>
      <c r="O1010" s="7" t="s">
        <v>168</v>
      </c>
      <c r="P1010" s="10" t="s">
        <v>5394</v>
      </c>
      <c r="Q1010" s="7" t="s">
        <v>5395</v>
      </c>
      <c r="R1010" s="7" t="s">
        <v>50</v>
      </c>
      <c r="S1010" s="7" t="s">
        <v>34</v>
      </c>
      <c r="T1010" s="7" t="s">
        <v>35</v>
      </c>
      <c r="U1010" s="7" t="s">
        <v>5396</v>
      </c>
      <c r="V1010" s="7" t="s">
        <v>37</v>
      </c>
      <c r="X1010" s="7" t="str">
        <f t="shared" ca="1" si="224"/>
        <v xml:space="preserve">39 thn, 4 bln </v>
      </c>
      <c r="Y1010" s="7" t="str">
        <f t="shared" si="225"/>
        <v>38 thn</v>
      </c>
      <c r="Z1010" s="13">
        <v>60</v>
      </c>
      <c r="AA1010" s="14">
        <f t="shared" si="226"/>
        <v>51592</v>
      </c>
      <c r="AB1010" s="10" t="s">
        <v>5397</v>
      </c>
      <c r="AJ1010" s="4" t="s">
        <v>5324</v>
      </c>
    </row>
    <row r="1011" spans="1:36" ht="12.9" customHeight="1" collapsed="1" x14ac:dyDescent="0.25">
      <c r="A1011" s="4" t="s">
        <v>5398</v>
      </c>
      <c r="M1011" s="7"/>
    </row>
    <row r="1012" spans="1:36" ht="12.9" hidden="1" customHeight="1" outlineLevel="1" x14ac:dyDescent="0.3">
      <c r="C1012" s="10" t="s">
        <v>5399</v>
      </c>
      <c r="D1012" s="10" t="s">
        <v>3336</v>
      </c>
      <c r="E1012" s="7" t="s">
        <v>5400</v>
      </c>
      <c r="F1012" s="10" t="s">
        <v>92</v>
      </c>
      <c r="G1012" s="7" t="s">
        <v>93</v>
      </c>
      <c r="H1012" s="8">
        <v>42095</v>
      </c>
      <c r="I1012" s="10" t="s">
        <v>94</v>
      </c>
      <c r="J1012" s="10" t="s">
        <v>95</v>
      </c>
      <c r="K1012" s="8">
        <v>42604</v>
      </c>
      <c r="L1012" s="10" t="s">
        <v>28</v>
      </c>
      <c r="M1012" s="7" t="s">
        <v>29</v>
      </c>
      <c r="N1012" s="10" t="s">
        <v>30</v>
      </c>
      <c r="O1012" s="7">
        <v>2008</v>
      </c>
      <c r="P1012" s="10" t="s">
        <v>148</v>
      </c>
      <c r="Q1012" s="7" t="s">
        <v>5401</v>
      </c>
      <c r="R1012" s="7" t="s">
        <v>50</v>
      </c>
      <c r="S1012" s="7" t="s">
        <v>34</v>
      </c>
      <c r="T1012" s="7" t="s">
        <v>35</v>
      </c>
      <c r="U1012" s="7" t="s">
        <v>5402</v>
      </c>
      <c r="V1012" s="7" t="s">
        <v>37</v>
      </c>
      <c r="W1012" s="7" t="s">
        <v>5403</v>
      </c>
      <c r="X1012" s="7" t="str">
        <f t="shared" ref="X1012:X1019" ca="1" si="227">DATEDIF(Q1012,NOW( ),"y") &amp; " thn, " &amp; DATEDIF(Q1012,NOW( ),"ym") &amp; " bln "</f>
        <v xml:space="preserve">53 thn, 0 bln </v>
      </c>
      <c r="Y1012" s="7" t="str">
        <f t="shared" ref="Y1012:Y1019" si="228">DATEDIF(Q1012,($Y$2),"y") &amp; " thn"</f>
        <v>52 thn</v>
      </c>
      <c r="Z1012" s="13">
        <v>60</v>
      </c>
      <c r="AA1012" s="14">
        <f>DATE(YEAR(Q1012)+Z1012,MONTH(Q1012)+1,1)</f>
        <v>46600</v>
      </c>
      <c r="AB1012" s="10" t="s">
        <v>5404</v>
      </c>
      <c r="AC1012" s="7" t="s">
        <v>5405</v>
      </c>
      <c r="AJ1012" s="4" t="s">
        <v>5398</v>
      </c>
    </row>
    <row r="1013" spans="1:36" ht="12.9" hidden="1" customHeight="1" outlineLevel="1" x14ac:dyDescent="0.3">
      <c r="C1013" s="10" t="s">
        <v>5406</v>
      </c>
      <c r="D1013" s="10" t="s">
        <v>1545</v>
      </c>
      <c r="E1013" s="7" t="s">
        <v>5407</v>
      </c>
      <c r="F1013" s="10" t="s">
        <v>23</v>
      </c>
      <c r="G1013" s="7" t="s">
        <v>24</v>
      </c>
      <c r="H1013" s="14">
        <v>40087</v>
      </c>
      <c r="I1013" s="10" t="s">
        <v>25</v>
      </c>
      <c r="J1013" s="10" t="s">
        <v>547</v>
      </c>
      <c r="K1013" s="7" t="s">
        <v>129</v>
      </c>
      <c r="L1013" s="10" t="s">
        <v>28</v>
      </c>
      <c r="M1013" s="7" t="s">
        <v>361</v>
      </c>
      <c r="N1013" s="10" t="s">
        <v>3265</v>
      </c>
      <c r="O1013" s="7" t="s">
        <v>168</v>
      </c>
      <c r="P1013" s="10" t="s">
        <v>1158</v>
      </c>
      <c r="Q1013" s="7" t="s">
        <v>5408</v>
      </c>
      <c r="R1013" s="7" t="s">
        <v>50</v>
      </c>
      <c r="S1013" s="7" t="s">
        <v>34</v>
      </c>
      <c r="T1013" s="7" t="s">
        <v>35</v>
      </c>
      <c r="U1013" s="7" t="s">
        <v>5409</v>
      </c>
      <c r="V1013" s="7" t="s">
        <v>37</v>
      </c>
      <c r="W1013" s="7" t="s">
        <v>5410</v>
      </c>
      <c r="X1013" s="7" t="str">
        <f t="shared" ca="1" si="227"/>
        <v xml:space="preserve">54 thn, 10 bln </v>
      </c>
      <c r="Y1013" s="7" t="str">
        <f t="shared" si="228"/>
        <v>54 thn</v>
      </c>
      <c r="Z1013" s="13">
        <v>60</v>
      </c>
      <c r="AA1013" s="14">
        <f t="shared" ref="AA1013:AA1019" si="229">DATE(YEAR(Q1013)+Z1013,MONTH(Q1013)+1,1)</f>
        <v>45931</v>
      </c>
      <c r="AB1013" s="10" t="s">
        <v>5411</v>
      </c>
      <c r="AJ1013" s="4" t="s">
        <v>5398</v>
      </c>
    </row>
    <row r="1014" spans="1:36" ht="12.9" hidden="1" customHeight="1" outlineLevel="1" x14ac:dyDescent="0.3">
      <c r="C1014" s="10" t="s">
        <v>5412</v>
      </c>
      <c r="D1014" s="10" t="s">
        <v>21</v>
      </c>
      <c r="E1014" s="7" t="s">
        <v>5413</v>
      </c>
      <c r="F1014" s="10" t="s">
        <v>23</v>
      </c>
      <c r="G1014" s="7" t="s">
        <v>24</v>
      </c>
      <c r="H1014" s="15">
        <v>40452</v>
      </c>
      <c r="I1014" s="10" t="s">
        <v>25</v>
      </c>
      <c r="J1014" s="10" t="s">
        <v>547</v>
      </c>
      <c r="K1014" s="7" t="s">
        <v>624</v>
      </c>
      <c r="L1014" s="10" t="s">
        <v>28</v>
      </c>
      <c r="M1014" s="7" t="s">
        <v>29</v>
      </c>
      <c r="N1014" s="10" t="s">
        <v>3265</v>
      </c>
      <c r="P1014" s="10" t="s">
        <v>3249</v>
      </c>
      <c r="Q1014" s="7" t="s">
        <v>5414</v>
      </c>
      <c r="R1014" s="7" t="s">
        <v>50</v>
      </c>
      <c r="S1014" s="7" t="s">
        <v>34</v>
      </c>
      <c r="T1014" s="7" t="s">
        <v>35</v>
      </c>
      <c r="U1014" s="7" t="s">
        <v>5415</v>
      </c>
      <c r="V1014" s="7" t="s">
        <v>37</v>
      </c>
      <c r="W1014" s="7" t="s">
        <v>5416</v>
      </c>
      <c r="X1014" s="7" t="str">
        <f t="shared" ca="1" si="227"/>
        <v xml:space="preserve">53 thn, 5 bln </v>
      </c>
      <c r="Y1014" s="7" t="str">
        <f t="shared" si="228"/>
        <v>52 thn</v>
      </c>
      <c r="Z1014" s="13">
        <v>60</v>
      </c>
      <c r="AA1014" s="14">
        <f t="shared" si="229"/>
        <v>46447</v>
      </c>
      <c r="AB1014" s="10" t="s">
        <v>5417</v>
      </c>
      <c r="AJ1014" s="4" t="s">
        <v>5398</v>
      </c>
    </row>
    <row r="1015" spans="1:36" ht="12.9" hidden="1" customHeight="1" outlineLevel="1" x14ac:dyDescent="0.3">
      <c r="C1015" s="10" t="s">
        <v>4286</v>
      </c>
      <c r="D1015" s="10" t="s">
        <v>1545</v>
      </c>
      <c r="E1015" s="7" t="s">
        <v>5418</v>
      </c>
      <c r="F1015" s="10" t="s">
        <v>78</v>
      </c>
      <c r="G1015" s="7" t="s">
        <v>79</v>
      </c>
      <c r="H1015" s="15">
        <v>39722</v>
      </c>
      <c r="I1015" s="10" t="s">
        <v>80</v>
      </c>
      <c r="J1015" s="10" t="s">
        <v>547</v>
      </c>
      <c r="K1015" s="7" t="s">
        <v>147</v>
      </c>
      <c r="L1015" s="10" t="s">
        <v>28</v>
      </c>
      <c r="M1015" s="7" t="s">
        <v>361</v>
      </c>
      <c r="N1015" s="10" t="s">
        <v>3265</v>
      </c>
      <c r="O1015" s="7" t="s">
        <v>84</v>
      </c>
      <c r="P1015" s="10" t="s">
        <v>632</v>
      </c>
      <c r="Q1015" s="7" t="s">
        <v>5419</v>
      </c>
      <c r="R1015" s="7" t="s">
        <v>50</v>
      </c>
      <c r="S1015" s="7" t="s">
        <v>34</v>
      </c>
      <c r="T1015" s="7" t="s">
        <v>35</v>
      </c>
      <c r="U1015" s="7" t="s">
        <v>5420</v>
      </c>
      <c r="V1015" s="7" t="s">
        <v>37</v>
      </c>
      <c r="W1015" s="7" t="s">
        <v>5421</v>
      </c>
      <c r="X1015" s="7" t="str">
        <f t="shared" ca="1" si="227"/>
        <v xml:space="preserve">54 thn, 0 bln </v>
      </c>
      <c r="Y1015" s="7" t="str">
        <f t="shared" si="228"/>
        <v>53 thn</v>
      </c>
      <c r="Z1015" s="13">
        <v>60</v>
      </c>
      <c r="AA1015" s="14">
        <f t="shared" si="229"/>
        <v>46235</v>
      </c>
      <c r="AB1015" s="10" t="s">
        <v>5422</v>
      </c>
      <c r="AJ1015" s="4" t="s">
        <v>5398</v>
      </c>
    </row>
    <row r="1016" spans="1:36" ht="12.9" hidden="1" customHeight="1" outlineLevel="1" x14ac:dyDescent="0.3">
      <c r="C1016" s="10" t="s">
        <v>5423</v>
      </c>
      <c r="E1016" s="7" t="s">
        <v>5424</v>
      </c>
      <c r="F1016" s="10" t="s">
        <v>78</v>
      </c>
      <c r="G1016" s="7" t="s">
        <v>79</v>
      </c>
      <c r="H1016" s="14">
        <v>41548</v>
      </c>
      <c r="I1016" s="10" t="s">
        <v>80</v>
      </c>
      <c r="J1016" s="10" t="s">
        <v>106</v>
      </c>
      <c r="K1016" s="7" t="s">
        <v>117</v>
      </c>
      <c r="L1016" s="10" t="s">
        <v>28</v>
      </c>
      <c r="M1016" s="7" t="s">
        <v>4020</v>
      </c>
      <c r="N1016" s="10" t="s">
        <v>4400</v>
      </c>
      <c r="O1016" s="7" t="s">
        <v>58</v>
      </c>
      <c r="P1016" s="10" t="s">
        <v>460</v>
      </c>
      <c r="Q1016" s="7" t="s">
        <v>5425</v>
      </c>
      <c r="R1016" s="7" t="s">
        <v>33</v>
      </c>
      <c r="S1016" s="7" t="s">
        <v>34</v>
      </c>
      <c r="T1016" s="7" t="s">
        <v>35</v>
      </c>
      <c r="U1016" s="7" t="s">
        <v>5426</v>
      </c>
      <c r="V1016" s="7" t="s">
        <v>37</v>
      </c>
      <c r="W1016" s="7" t="s">
        <v>5427</v>
      </c>
      <c r="X1016" s="7" t="str">
        <f t="shared" ca="1" si="227"/>
        <v xml:space="preserve">58 thn, 2 bln </v>
      </c>
      <c r="Y1016" s="7" t="str">
        <f t="shared" si="228"/>
        <v>57 thn</v>
      </c>
      <c r="Z1016" s="13">
        <v>60</v>
      </c>
      <c r="AA1016" s="14">
        <f t="shared" si="229"/>
        <v>44713</v>
      </c>
      <c r="AB1016" s="10" t="s">
        <v>5428</v>
      </c>
      <c r="AJ1016" s="4" t="s">
        <v>5398</v>
      </c>
    </row>
    <row r="1017" spans="1:36" ht="12.9" hidden="1" customHeight="1" outlineLevel="1" x14ac:dyDescent="0.3">
      <c r="C1017" s="10" t="s">
        <v>5429</v>
      </c>
      <c r="D1017" s="10" t="s">
        <v>41</v>
      </c>
      <c r="E1017" s="7" t="s">
        <v>5430</v>
      </c>
      <c r="F1017" s="10" t="s">
        <v>276</v>
      </c>
      <c r="G1017" s="7" t="s">
        <v>43</v>
      </c>
      <c r="H1017" s="15">
        <v>41730</v>
      </c>
      <c r="I1017" s="10" t="s">
        <v>277</v>
      </c>
      <c r="J1017" s="10" t="s">
        <v>547</v>
      </c>
      <c r="K1017" s="7" t="s">
        <v>624</v>
      </c>
      <c r="L1017" s="10" t="s">
        <v>28</v>
      </c>
      <c r="M1017" s="7" t="s">
        <v>29</v>
      </c>
      <c r="N1017" s="10" t="s">
        <v>30</v>
      </c>
      <c r="O1017" s="7">
        <v>2009</v>
      </c>
      <c r="P1017" s="10" t="s">
        <v>148</v>
      </c>
      <c r="Q1017" s="7" t="s">
        <v>5431</v>
      </c>
      <c r="R1017" s="7" t="s">
        <v>33</v>
      </c>
      <c r="S1017" s="7" t="s">
        <v>34</v>
      </c>
      <c r="T1017" s="7" t="s">
        <v>35</v>
      </c>
      <c r="U1017" s="7" t="s">
        <v>5432</v>
      </c>
      <c r="V1017" s="7" t="s">
        <v>37</v>
      </c>
      <c r="W1017" s="7" t="s">
        <v>5433</v>
      </c>
      <c r="X1017" s="7" t="str">
        <f t="shared" ca="1" si="227"/>
        <v xml:space="preserve">54 thn, 0 bln </v>
      </c>
      <c r="Y1017" s="7" t="str">
        <f t="shared" si="228"/>
        <v>53 thn</v>
      </c>
      <c r="Z1017" s="13">
        <v>60</v>
      </c>
      <c r="AA1017" s="14">
        <f>DATE(YEAR(Q1017)+Z1017,MONTH(Q1017)+1,1)</f>
        <v>46235</v>
      </c>
      <c r="AB1017" s="10" t="s">
        <v>5434</v>
      </c>
      <c r="AJ1017" s="4" t="s">
        <v>5398</v>
      </c>
    </row>
    <row r="1018" spans="1:36" ht="12.9" hidden="1" customHeight="1" outlineLevel="1" x14ac:dyDescent="0.3">
      <c r="C1018" s="10" t="s">
        <v>5435</v>
      </c>
      <c r="D1018" s="10" t="s">
        <v>21</v>
      </c>
      <c r="E1018" s="7" t="s">
        <v>5436</v>
      </c>
      <c r="F1018" s="10" t="s">
        <v>292</v>
      </c>
      <c r="G1018" s="7" t="s">
        <v>79</v>
      </c>
      <c r="H1018" s="8">
        <v>43374</v>
      </c>
      <c r="I1018" s="10" t="s">
        <v>80</v>
      </c>
      <c r="J1018" s="10" t="s">
        <v>547</v>
      </c>
      <c r="K1018" s="8">
        <v>42278</v>
      </c>
      <c r="L1018" s="10" t="s">
        <v>28</v>
      </c>
      <c r="M1018" s="7" t="s">
        <v>29</v>
      </c>
      <c r="N1018" s="6" t="s">
        <v>30</v>
      </c>
      <c r="O1018" s="7">
        <v>2009</v>
      </c>
      <c r="P1018" s="10" t="s">
        <v>460</v>
      </c>
      <c r="Q1018" s="7" t="s">
        <v>5437</v>
      </c>
      <c r="R1018" s="7" t="s">
        <v>50</v>
      </c>
      <c r="S1018" s="7" t="s">
        <v>34</v>
      </c>
      <c r="T1018" s="7" t="s">
        <v>35</v>
      </c>
      <c r="U1018" s="7" t="s">
        <v>5438</v>
      </c>
      <c r="V1018" s="7" t="s">
        <v>37</v>
      </c>
      <c r="W1018" s="7" t="s">
        <v>5439</v>
      </c>
      <c r="X1018" s="7" t="str">
        <f t="shared" ca="1" si="227"/>
        <v xml:space="preserve">51 thn, 1 bln </v>
      </c>
      <c r="Y1018" s="7" t="str">
        <f t="shared" si="228"/>
        <v>50 thn</v>
      </c>
      <c r="Z1018" s="13">
        <v>60</v>
      </c>
      <c r="AA1018" s="14">
        <f t="shared" si="229"/>
        <v>47300</v>
      </c>
      <c r="AB1018" s="10" t="s">
        <v>5440</v>
      </c>
      <c r="AJ1018" s="4" t="s">
        <v>5398</v>
      </c>
    </row>
    <row r="1019" spans="1:36" ht="12.9" hidden="1" customHeight="1" outlineLevel="1" x14ac:dyDescent="0.3">
      <c r="C1019" s="10" t="s">
        <v>5441</v>
      </c>
      <c r="D1019" s="10" t="s">
        <v>21</v>
      </c>
      <c r="E1019" s="7" t="s">
        <v>5442</v>
      </c>
      <c r="F1019" s="10" t="s">
        <v>514</v>
      </c>
      <c r="G1019" s="7" t="s">
        <v>333</v>
      </c>
      <c r="H1019" s="15">
        <v>43191</v>
      </c>
      <c r="I1019" s="10" t="s">
        <v>334</v>
      </c>
      <c r="J1019" s="10" t="s">
        <v>547</v>
      </c>
      <c r="K1019" s="8">
        <v>42552</v>
      </c>
      <c r="L1019" s="10" t="s">
        <v>28</v>
      </c>
      <c r="M1019" s="7" t="s">
        <v>29</v>
      </c>
      <c r="N1019" s="10" t="s">
        <v>30</v>
      </c>
      <c r="O1019" s="7">
        <v>2013</v>
      </c>
      <c r="P1019" s="10" t="s">
        <v>1516</v>
      </c>
      <c r="Q1019" s="7" t="s">
        <v>5443</v>
      </c>
      <c r="R1019" s="7" t="s">
        <v>50</v>
      </c>
      <c r="V1019" s="7" t="s">
        <v>37</v>
      </c>
      <c r="X1019" s="7" t="str">
        <f t="shared" ca="1" si="227"/>
        <v xml:space="preserve">38 thn, 2 bln </v>
      </c>
      <c r="Y1019" s="7" t="str">
        <f t="shared" si="228"/>
        <v>37 thn</v>
      </c>
      <c r="Z1019" s="13">
        <v>60</v>
      </c>
      <c r="AA1019" s="14">
        <f t="shared" si="229"/>
        <v>52018</v>
      </c>
      <c r="AJ1019" s="4" t="s">
        <v>5398</v>
      </c>
    </row>
    <row r="1020" spans="1:36" ht="12.9" hidden="1" customHeight="1" outlineLevel="1" x14ac:dyDescent="0.3">
      <c r="C1020" s="10"/>
      <c r="D1020" s="10"/>
      <c r="F1020" s="10"/>
      <c r="H1020" s="15"/>
      <c r="I1020" s="10"/>
      <c r="J1020" s="10"/>
      <c r="L1020" s="10"/>
      <c r="M1020" s="7"/>
      <c r="N1020" s="10"/>
      <c r="P1020" s="10"/>
      <c r="Z1020" s="13"/>
      <c r="AA1020" s="14"/>
      <c r="AB1020" s="10"/>
      <c r="AJ1020" s="4" t="s">
        <v>5398</v>
      </c>
    </row>
    <row r="1021" spans="1:36" ht="12.9" customHeight="1" collapsed="1" x14ac:dyDescent="0.25">
      <c r="A1021" s="4" t="s">
        <v>5444</v>
      </c>
      <c r="M1021" s="7"/>
    </row>
    <row r="1022" spans="1:36" ht="12.9" hidden="1" customHeight="1" outlineLevel="1" x14ac:dyDescent="0.3">
      <c r="C1022" s="10" t="s">
        <v>5445</v>
      </c>
      <c r="D1022" s="10" t="s">
        <v>3336</v>
      </c>
      <c r="E1022" s="7" t="s">
        <v>5446</v>
      </c>
      <c r="F1022" s="10" t="s">
        <v>92</v>
      </c>
      <c r="G1022" s="7" t="s">
        <v>93</v>
      </c>
      <c r="H1022" s="8">
        <v>42644</v>
      </c>
      <c r="I1022" s="10" t="s">
        <v>94</v>
      </c>
      <c r="J1022" s="10" t="s">
        <v>95</v>
      </c>
      <c r="K1022" s="8">
        <v>42957</v>
      </c>
      <c r="L1022" s="10" t="s">
        <v>28</v>
      </c>
      <c r="M1022" s="7" t="s">
        <v>29</v>
      </c>
      <c r="N1022" s="10" t="s">
        <v>30</v>
      </c>
      <c r="O1022" s="7">
        <v>2010</v>
      </c>
      <c r="P1022" s="10" t="s">
        <v>280</v>
      </c>
      <c r="Q1022" s="7" t="s">
        <v>5447</v>
      </c>
      <c r="R1022" s="7" t="s">
        <v>50</v>
      </c>
      <c r="S1022" s="7" t="s">
        <v>34</v>
      </c>
      <c r="T1022" s="7" t="s">
        <v>35</v>
      </c>
      <c r="U1022" s="7" t="s">
        <v>5448</v>
      </c>
      <c r="V1022" s="7" t="s">
        <v>37</v>
      </c>
      <c r="W1022" s="7" t="s">
        <v>5449</v>
      </c>
      <c r="X1022" s="7" t="str">
        <f t="shared" ref="X1022:X1027" ca="1" si="230">DATEDIF(Q1022,NOW( ),"y") &amp; " thn, " &amp; DATEDIF(Q1022,NOW( ),"ym") &amp; " bln "</f>
        <v xml:space="preserve">57 thn, 2 bln </v>
      </c>
      <c r="Y1022" s="7" t="str">
        <f t="shared" ref="Y1022:Y1027" si="231">DATEDIF(Q1022,($Y$2),"y") &amp; " thn"</f>
        <v>56 thn</v>
      </c>
      <c r="Z1022" s="13">
        <v>60</v>
      </c>
      <c r="AA1022" s="14">
        <f t="shared" ref="AA1022:AA1027" si="232">DATE(YEAR(Q1022)+Z1022,MONTH(Q1022)+1,1)</f>
        <v>45078</v>
      </c>
      <c r="AB1022" s="10" t="s">
        <v>5450</v>
      </c>
      <c r="AC1022" s="7" t="s">
        <v>5451</v>
      </c>
      <c r="AJ1022" s="4" t="s">
        <v>5444</v>
      </c>
    </row>
    <row r="1023" spans="1:36" ht="12.9" hidden="1" customHeight="1" outlineLevel="1" x14ac:dyDescent="0.3">
      <c r="C1023" s="10" t="s">
        <v>5452</v>
      </c>
      <c r="D1023" s="10" t="s">
        <v>21</v>
      </c>
      <c r="E1023" s="7" t="s">
        <v>5453</v>
      </c>
      <c r="F1023" s="10" t="s">
        <v>23</v>
      </c>
      <c r="G1023" s="7" t="s">
        <v>24</v>
      </c>
      <c r="H1023" s="15">
        <v>38261</v>
      </c>
      <c r="I1023" s="10" t="s">
        <v>25</v>
      </c>
      <c r="J1023" s="10" t="s">
        <v>547</v>
      </c>
      <c r="K1023" s="7" t="s">
        <v>403</v>
      </c>
      <c r="L1023" s="10" t="s">
        <v>28</v>
      </c>
      <c r="M1023" s="7" t="s">
        <v>29</v>
      </c>
      <c r="N1023" s="10" t="s">
        <v>3326</v>
      </c>
      <c r="O1023" s="7">
        <v>2011</v>
      </c>
      <c r="P1023" s="10" t="s">
        <v>824</v>
      </c>
      <c r="Q1023" s="7" t="s">
        <v>5454</v>
      </c>
      <c r="R1023" s="7" t="s">
        <v>33</v>
      </c>
      <c r="S1023" s="7" t="s">
        <v>34</v>
      </c>
      <c r="T1023" s="7" t="s">
        <v>35</v>
      </c>
      <c r="U1023" s="7" t="s">
        <v>5455</v>
      </c>
      <c r="V1023" s="7" t="s">
        <v>37</v>
      </c>
      <c r="W1023" s="7" t="s">
        <v>5456</v>
      </c>
      <c r="X1023" s="7" t="str">
        <f t="shared" ca="1" si="230"/>
        <v xml:space="preserve">58 thn, 5 bln </v>
      </c>
      <c r="Y1023" s="7" t="str">
        <f t="shared" si="231"/>
        <v>57 thn</v>
      </c>
      <c r="Z1023" s="13">
        <v>60</v>
      </c>
      <c r="AA1023" s="14">
        <f t="shared" si="232"/>
        <v>44621</v>
      </c>
      <c r="AB1023" s="10" t="s">
        <v>5457</v>
      </c>
      <c r="AJ1023" s="4" t="s">
        <v>5444</v>
      </c>
    </row>
    <row r="1024" spans="1:36" ht="12.9" hidden="1" customHeight="1" outlineLevel="1" x14ac:dyDescent="0.3">
      <c r="C1024" s="10" t="s">
        <v>5458</v>
      </c>
      <c r="D1024" s="10" t="s">
        <v>76</v>
      </c>
      <c r="E1024" s="7" t="s">
        <v>5459</v>
      </c>
      <c r="F1024" s="10" t="s">
        <v>514</v>
      </c>
      <c r="G1024" s="7" t="s">
        <v>333</v>
      </c>
      <c r="H1024" s="15">
        <v>40452</v>
      </c>
      <c r="I1024" s="10" t="s">
        <v>334</v>
      </c>
      <c r="J1024" s="10" t="s">
        <v>269</v>
      </c>
      <c r="K1024" s="12" t="s">
        <v>5460</v>
      </c>
      <c r="L1024" s="10" t="s">
        <v>28</v>
      </c>
      <c r="M1024" s="7" t="s">
        <v>29</v>
      </c>
      <c r="N1024" s="10" t="s">
        <v>83</v>
      </c>
      <c r="O1024" s="7" t="s">
        <v>393</v>
      </c>
      <c r="P1024" s="10" t="s">
        <v>3061</v>
      </c>
      <c r="Q1024" s="7" t="s">
        <v>5461</v>
      </c>
      <c r="R1024" s="7" t="s">
        <v>33</v>
      </c>
      <c r="S1024" s="7" t="s">
        <v>34</v>
      </c>
      <c r="U1024" s="7" t="s">
        <v>5462</v>
      </c>
      <c r="V1024" s="7" t="s">
        <v>37</v>
      </c>
      <c r="X1024" s="7" t="str">
        <f t="shared" ca="1" si="230"/>
        <v xml:space="preserve">47 thn, 0 bln </v>
      </c>
      <c r="Y1024" s="7" t="str">
        <f t="shared" si="231"/>
        <v>46 thn</v>
      </c>
      <c r="Z1024" s="13">
        <v>60</v>
      </c>
      <c r="AA1024" s="14">
        <f t="shared" si="232"/>
        <v>48792</v>
      </c>
      <c r="AB1024" s="10" t="s">
        <v>3061</v>
      </c>
      <c r="AC1024" s="7" t="s">
        <v>5463</v>
      </c>
      <c r="AJ1024" s="4" t="s">
        <v>5444</v>
      </c>
    </row>
    <row r="1025" spans="1:36" ht="12.9" hidden="1" customHeight="1" outlineLevel="1" x14ac:dyDescent="0.3">
      <c r="C1025" s="10" t="s">
        <v>5464</v>
      </c>
      <c r="D1025" s="10" t="s">
        <v>3651</v>
      </c>
      <c r="E1025" s="7" t="s">
        <v>5465</v>
      </c>
      <c r="F1025" s="10" t="s">
        <v>292</v>
      </c>
      <c r="G1025" s="7" t="s">
        <v>79</v>
      </c>
      <c r="H1025" s="8">
        <v>43739</v>
      </c>
      <c r="I1025" s="10" t="s">
        <v>80</v>
      </c>
      <c r="J1025" s="10" t="s">
        <v>547</v>
      </c>
      <c r="K1025" s="7" t="s">
        <v>56</v>
      </c>
      <c r="L1025" s="10" t="s">
        <v>28</v>
      </c>
      <c r="M1025" s="7" t="s">
        <v>29</v>
      </c>
      <c r="N1025" s="10" t="s">
        <v>3326</v>
      </c>
      <c r="O1025" s="7">
        <v>2011</v>
      </c>
      <c r="P1025" s="10" t="s">
        <v>3383</v>
      </c>
      <c r="Q1025" s="7" t="s">
        <v>5466</v>
      </c>
      <c r="R1025" s="7" t="s">
        <v>50</v>
      </c>
      <c r="S1025" s="7" t="s">
        <v>34</v>
      </c>
      <c r="T1025" s="7" t="s">
        <v>35</v>
      </c>
      <c r="U1025" s="7" t="s">
        <v>5467</v>
      </c>
      <c r="V1025" s="7" t="s">
        <v>37</v>
      </c>
      <c r="W1025" s="7" t="s">
        <v>5468</v>
      </c>
      <c r="X1025" s="7" t="str">
        <f t="shared" ca="1" si="230"/>
        <v xml:space="preserve">47 thn, 1 bln </v>
      </c>
      <c r="Y1025" s="7" t="str">
        <f t="shared" si="231"/>
        <v>46 thn</v>
      </c>
      <c r="Z1025" s="13">
        <v>60</v>
      </c>
      <c r="AA1025" s="14">
        <f t="shared" si="232"/>
        <v>48761</v>
      </c>
      <c r="AB1025" s="10" t="s">
        <v>5469</v>
      </c>
      <c r="AC1025" s="7" t="s">
        <v>5470</v>
      </c>
      <c r="AJ1025" s="4" t="s">
        <v>5444</v>
      </c>
    </row>
    <row r="1026" spans="1:36" ht="12.9" hidden="1" customHeight="1" outlineLevel="1" x14ac:dyDescent="0.3">
      <c r="C1026" s="10" t="s">
        <v>5471</v>
      </c>
      <c r="D1026" s="10" t="s">
        <v>3651</v>
      </c>
      <c r="E1026" s="7" t="s">
        <v>5472</v>
      </c>
      <c r="F1026" s="10" t="s">
        <v>514</v>
      </c>
      <c r="G1026" s="7" t="s">
        <v>333</v>
      </c>
      <c r="H1026" s="8">
        <v>42461</v>
      </c>
      <c r="I1026" s="10" t="s">
        <v>334</v>
      </c>
      <c r="J1026" s="10" t="s">
        <v>547</v>
      </c>
      <c r="L1026" s="10" t="s">
        <v>28</v>
      </c>
      <c r="M1026" s="7" t="s">
        <v>29</v>
      </c>
      <c r="N1026" s="10" t="s">
        <v>3265</v>
      </c>
      <c r="O1026" s="7">
        <v>2011</v>
      </c>
      <c r="P1026" s="10" t="s">
        <v>59</v>
      </c>
      <c r="Q1026" s="7" t="s">
        <v>5473</v>
      </c>
      <c r="R1026" s="7" t="s">
        <v>50</v>
      </c>
      <c r="S1026" s="7" t="s">
        <v>34</v>
      </c>
      <c r="U1026" s="7" t="s">
        <v>5474</v>
      </c>
      <c r="V1026" s="7" t="s">
        <v>37</v>
      </c>
      <c r="X1026" s="7" t="str">
        <f t="shared" ca="1" si="230"/>
        <v xml:space="preserve">39 thn, 7 bln </v>
      </c>
      <c r="Y1026" s="7" t="str">
        <f t="shared" si="231"/>
        <v>38 thn</v>
      </c>
      <c r="Z1026" s="13">
        <v>60</v>
      </c>
      <c r="AA1026" s="14">
        <f t="shared" si="232"/>
        <v>51502</v>
      </c>
      <c r="AJ1026" s="4" t="s">
        <v>5444</v>
      </c>
    </row>
    <row r="1027" spans="1:36" ht="12.9" hidden="1" customHeight="1" outlineLevel="1" x14ac:dyDescent="0.3">
      <c r="C1027" s="36" t="s">
        <v>5475</v>
      </c>
      <c r="D1027" s="36" t="s">
        <v>145</v>
      </c>
      <c r="E1027" s="36" t="s">
        <v>5476</v>
      </c>
      <c r="F1027" s="17" t="s">
        <v>332</v>
      </c>
      <c r="G1027" s="37" t="s">
        <v>343</v>
      </c>
      <c r="H1027" s="35">
        <v>43525</v>
      </c>
      <c r="I1027" s="6" t="s">
        <v>344</v>
      </c>
      <c r="J1027" s="10" t="s">
        <v>269</v>
      </c>
      <c r="K1027" s="35">
        <v>43573</v>
      </c>
      <c r="L1027" s="6" t="s">
        <v>28</v>
      </c>
      <c r="M1027" s="7" t="s">
        <v>29</v>
      </c>
      <c r="N1027" s="36" t="s">
        <v>5477</v>
      </c>
      <c r="O1027" s="38"/>
      <c r="P1027" s="36" t="s">
        <v>98</v>
      </c>
      <c r="Q1027" s="36" t="s">
        <v>5478</v>
      </c>
      <c r="R1027" s="7" t="s">
        <v>50</v>
      </c>
      <c r="S1027" s="38" t="s">
        <v>34</v>
      </c>
      <c r="T1027" s="38"/>
      <c r="U1027" s="38"/>
      <c r="V1027" s="18" t="s">
        <v>2718</v>
      </c>
      <c r="W1027" s="38"/>
      <c r="X1027" s="7" t="str">
        <f t="shared" ca="1" si="230"/>
        <v xml:space="preserve">35 thn, 11 bln </v>
      </c>
      <c r="Y1027" s="7" t="str">
        <f t="shared" si="231"/>
        <v>35 thn</v>
      </c>
      <c r="Z1027" s="13">
        <v>60</v>
      </c>
      <c r="AA1027" s="14">
        <f t="shared" si="232"/>
        <v>52841</v>
      </c>
      <c r="AB1027" s="38"/>
      <c r="AC1027" s="38"/>
      <c r="AD1027" s="38"/>
      <c r="AE1027" s="38"/>
      <c r="AF1027" s="38"/>
      <c r="AG1027" s="38"/>
      <c r="AH1027" s="38"/>
      <c r="AI1027" s="38"/>
      <c r="AJ1027" s="4" t="s">
        <v>5444</v>
      </c>
    </row>
    <row r="1028" spans="1:36" ht="12.9" hidden="1" customHeight="1" outlineLevel="1" x14ac:dyDescent="0.3">
      <c r="C1028" s="10"/>
      <c r="D1028" s="10"/>
      <c r="F1028" s="10"/>
      <c r="H1028" s="14"/>
      <c r="I1028" s="10"/>
      <c r="J1028" s="10"/>
      <c r="L1028" s="10"/>
      <c r="M1028" s="7"/>
      <c r="N1028" s="10"/>
      <c r="P1028" s="10"/>
      <c r="Z1028" s="13"/>
      <c r="AA1028" s="14"/>
      <c r="AB1028" s="10"/>
      <c r="AJ1028" s="4"/>
    </row>
    <row r="1029" spans="1:36" ht="12.9" customHeight="1" collapsed="1" x14ac:dyDescent="0.25">
      <c r="A1029" s="4" t="s">
        <v>5479</v>
      </c>
      <c r="M1029" s="7"/>
    </row>
    <row r="1030" spans="1:36" ht="12.9" hidden="1" customHeight="1" outlineLevel="1" x14ac:dyDescent="0.3">
      <c r="C1030" s="10" t="s">
        <v>5480</v>
      </c>
      <c r="D1030" s="10" t="s">
        <v>145</v>
      </c>
      <c r="E1030" s="7" t="s">
        <v>5481</v>
      </c>
      <c r="F1030" s="10" t="s">
        <v>23</v>
      </c>
      <c r="G1030" s="7" t="s">
        <v>24</v>
      </c>
      <c r="H1030" s="15">
        <v>38626</v>
      </c>
      <c r="I1030" s="10" t="s">
        <v>25</v>
      </c>
      <c r="J1030" s="10" t="s">
        <v>95</v>
      </c>
      <c r="K1030" s="14">
        <v>42604</v>
      </c>
      <c r="L1030" s="10" t="s">
        <v>28</v>
      </c>
      <c r="M1030" s="7" t="s">
        <v>29</v>
      </c>
      <c r="N1030" s="10" t="s">
        <v>83</v>
      </c>
      <c r="O1030" s="7" t="s">
        <v>168</v>
      </c>
      <c r="P1030" s="10" t="s">
        <v>131</v>
      </c>
      <c r="Q1030" s="7" t="s">
        <v>5482</v>
      </c>
      <c r="R1030" s="7" t="s">
        <v>33</v>
      </c>
      <c r="S1030" s="7" t="s">
        <v>34</v>
      </c>
      <c r="T1030" s="7" t="s">
        <v>35</v>
      </c>
      <c r="U1030" s="7" t="s">
        <v>5483</v>
      </c>
      <c r="V1030" s="7" t="s">
        <v>37</v>
      </c>
      <c r="W1030" s="7" t="s">
        <v>5484</v>
      </c>
      <c r="X1030" s="7" t="str">
        <f ca="1">DATEDIF(Q1030,NOW( ),"y") &amp; " thn, " &amp; DATEDIF(Q1030,NOW( ),"ym") &amp; " bln "</f>
        <v xml:space="preserve">58 thn, 8 bln </v>
      </c>
      <c r="Y1030" s="7" t="str">
        <f>DATEDIF(Q1030,($Y$2),"y") &amp; " thn"</f>
        <v>57 thn</v>
      </c>
      <c r="Z1030" s="13">
        <v>60</v>
      </c>
      <c r="AA1030" s="14">
        <f>DATE(YEAR(Q1030)+Z1030,MONTH(Q1030)+1,1)</f>
        <v>44531</v>
      </c>
      <c r="AB1030" s="10" t="s">
        <v>5485</v>
      </c>
      <c r="AJ1030" s="4" t="s">
        <v>5479</v>
      </c>
    </row>
    <row r="1031" spans="1:36" ht="12.9" hidden="1" customHeight="1" outlineLevel="1" x14ac:dyDescent="0.3">
      <c r="C1031" s="10" t="s">
        <v>5486</v>
      </c>
      <c r="E1031" s="7" t="s">
        <v>5487</v>
      </c>
      <c r="F1031" s="10" t="s">
        <v>23</v>
      </c>
      <c r="G1031" s="7" t="s">
        <v>24</v>
      </c>
      <c r="H1031" s="15">
        <v>38626</v>
      </c>
      <c r="I1031" s="10" t="s">
        <v>25</v>
      </c>
      <c r="J1031" s="10" t="s">
        <v>547</v>
      </c>
      <c r="K1031" s="7" t="s">
        <v>210</v>
      </c>
      <c r="L1031" s="10" t="s">
        <v>28</v>
      </c>
      <c r="M1031" s="7" t="s">
        <v>4020</v>
      </c>
      <c r="N1031" s="10" t="s">
        <v>5488</v>
      </c>
      <c r="O1031" s="7" t="s">
        <v>1780</v>
      </c>
      <c r="P1031" s="10" t="s">
        <v>3061</v>
      </c>
      <c r="Q1031" s="7" t="s">
        <v>5489</v>
      </c>
      <c r="R1031" s="7" t="s">
        <v>33</v>
      </c>
      <c r="S1031" s="7" t="s">
        <v>34</v>
      </c>
      <c r="T1031" s="7" t="s">
        <v>35</v>
      </c>
      <c r="U1031" s="7" t="s">
        <v>5490</v>
      </c>
      <c r="V1031" s="7" t="s">
        <v>37</v>
      </c>
      <c r="W1031" s="7" t="s">
        <v>5491</v>
      </c>
      <c r="X1031" s="7" t="str">
        <f ca="1">DATEDIF(Q1031,NOW( ),"y") &amp; " thn, " &amp; DATEDIF(Q1031,NOW( ),"ym") &amp; " bln "</f>
        <v xml:space="preserve">58 thn, 3 bln </v>
      </c>
      <c r="Y1031" s="7" t="str">
        <f>DATEDIF(Q1031,($Y$2),"y") &amp; " thn"</f>
        <v>57 thn</v>
      </c>
      <c r="Z1031" s="13">
        <v>60</v>
      </c>
      <c r="AA1031" s="14">
        <f>DATE(YEAR(Q1031)+Z1031,MONTH(Q1031)+1,1)</f>
        <v>44682</v>
      </c>
      <c r="AB1031" s="10" t="s">
        <v>5492</v>
      </c>
      <c r="AJ1031" s="4" t="s">
        <v>5479</v>
      </c>
    </row>
    <row r="1032" spans="1:36" ht="12.9" hidden="1" customHeight="1" outlineLevel="1" x14ac:dyDescent="0.3">
      <c r="C1032" s="10" t="s">
        <v>5493</v>
      </c>
      <c r="D1032" s="10" t="s">
        <v>3651</v>
      </c>
      <c r="E1032" s="7" t="s">
        <v>5494</v>
      </c>
      <c r="F1032" s="10" t="s">
        <v>23</v>
      </c>
      <c r="G1032" s="7" t="s">
        <v>24</v>
      </c>
      <c r="H1032" s="14">
        <v>41183</v>
      </c>
      <c r="I1032" s="10" t="s">
        <v>25</v>
      </c>
      <c r="J1032" s="10" t="s">
        <v>547</v>
      </c>
      <c r="K1032" s="7" t="s">
        <v>799</v>
      </c>
      <c r="L1032" s="10" t="s">
        <v>28</v>
      </c>
      <c r="M1032" s="7" t="s">
        <v>29</v>
      </c>
      <c r="N1032" s="10" t="s">
        <v>30</v>
      </c>
      <c r="O1032" s="7">
        <v>2014</v>
      </c>
      <c r="P1032" s="10" t="s">
        <v>88</v>
      </c>
      <c r="Q1032" s="7" t="s">
        <v>5495</v>
      </c>
      <c r="R1032" s="7" t="s">
        <v>50</v>
      </c>
      <c r="S1032" s="7" t="s">
        <v>34</v>
      </c>
      <c r="T1032" s="7" t="s">
        <v>35</v>
      </c>
      <c r="U1032" s="7" t="s">
        <v>5496</v>
      </c>
      <c r="V1032" s="7" t="s">
        <v>37</v>
      </c>
      <c r="W1032" s="7" t="s">
        <v>5497</v>
      </c>
      <c r="X1032" s="7" t="str">
        <f ca="1">DATEDIF(Q1032,NOW( ),"y") &amp; " thn, " &amp; DATEDIF(Q1032,NOW( ),"ym") &amp; " bln "</f>
        <v xml:space="preserve">57 thn, 4 bln </v>
      </c>
      <c r="Y1032" s="7" t="str">
        <f>DATEDIF(Q1032,($Y$2),"y") &amp; " thn"</f>
        <v>56 thn</v>
      </c>
      <c r="Z1032" s="13">
        <v>60</v>
      </c>
      <c r="AA1032" s="14">
        <f>DATE(YEAR(Q1032)+Z1032,MONTH(Q1032)+1,1)</f>
        <v>45017</v>
      </c>
      <c r="AB1032" s="10" t="s">
        <v>5498</v>
      </c>
      <c r="AJ1032" s="4" t="s">
        <v>5479</v>
      </c>
    </row>
    <row r="1033" spans="1:36" ht="12.9" hidden="1" customHeight="1" outlineLevel="1" x14ac:dyDescent="0.3">
      <c r="C1033" s="10" t="s">
        <v>5499</v>
      </c>
      <c r="D1033" s="10" t="s">
        <v>145</v>
      </c>
      <c r="E1033" s="7" t="s">
        <v>5500</v>
      </c>
      <c r="F1033" s="10" t="s">
        <v>514</v>
      </c>
      <c r="G1033" s="7" t="s">
        <v>333</v>
      </c>
      <c r="H1033" s="15">
        <v>43739</v>
      </c>
      <c r="I1033" s="10" t="s">
        <v>334</v>
      </c>
      <c r="J1033" s="10" t="s">
        <v>269</v>
      </c>
      <c r="K1033" s="8">
        <v>42675</v>
      </c>
      <c r="L1033" s="10" t="s">
        <v>28</v>
      </c>
      <c r="M1033" s="7" t="s">
        <v>29</v>
      </c>
      <c r="N1033" s="10" t="s">
        <v>83</v>
      </c>
      <c r="O1033" s="7">
        <v>2014</v>
      </c>
      <c r="P1033" s="10" t="s">
        <v>5501</v>
      </c>
      <c r="Q1033" s="7" t="s">
        <v>5502</v>
      </c>
      <c r="R1033" s="7" t="s">
        <v>50</v>
      </c>
      <c r="U1033" s="7" t="s">
        <v>5503</v>
      </c>
      <c r="V1033" s="7" t="s">
        <v>37</v>
      </c>
      <c r="X1033" s="7" t="str">
        <f t="shared" ref="X1033" ca="1" si="233">DATEDIF(Q1033,NOW( ),"y") &amp; " thn, " &amp; DATEDIF(Q1033,NOW( ),"ym") &amp; " bln "</f>
        <v xml:space="preserve">52 thn, 7 bln </v>
      </c>
      <c r="Y1033" s="7" t="str">
        <f t="shared" ref="Y1033" si="234">DATEDIF(Q1033,($Y$2),"y") &amp; " thn"</f>
        <v>51 thn</v>
      </c>
      <c r="Z1033" s="13">
        <v>60</v>
      </c>
      <c r="AA1033" s="14">
        <f t="shared" ref="AA1033" si="235">DATE(YEAR(Q1033)+Z1033,MONTH(Q1033)+1,1)</f>
        <v>46753</v>
      </c>
      <c r="AB1033" s="10" t="s">
        <v>5504</v>
      </c>
      <c r="AC1033" s="7" t="s">
        <v>5505</v>
      </c>
      <c r="AJ1033" s="4" t="s">
        <v>5479</v>
      </c>
    </row>
    <row r="1034" spans="1:36" ht="12.9" hidden="1" customHeight="1" outlineLevel="1" x14ac:dyDescent="0.3">
      <c r="C1034" s="10" t="s">
        <v>5506</v>
      </c>
      <c r="D1034" s="10" t="s">
        <v>1545</v>
      </c>
      <c r="E1034" s="7" t="s">
        <v>5507</v>
      </c>
      <c r="F1034" s="10" t="s">
        <v>23</v>
      </c>
      <c r="G1034" s="7" t="s">
        <v>24</v>
      </c>
      <c r="H1034" s="14">
        <v>41183</v>
      </c>
      <c r="I1034" s="10" t="s">
        <v>25</v>
      </c>
      <c r="J1034" s="10" t="s">
        <v>547</v>
      </c>
      <c r="K1034" s="7" t="s">
        <v>799</v>
      </c>
      <c r="L1034" s="10" t="s">
        <v>28</v>
      </c>
      <c r="M1034" s="7" t="s">
        <v>361</v>
      </c>
      <c r="N1034" s="10" t="s">
        <v>3265</v>
      </c>
      <c r="O1034" s="7" t="s">
        <v>97</v>
      </c>
      <c r="P1034" s="10" t="s">
        <v>148</v>
      </c>
      <c r="Q1034" s="7" t="s">
        <v>5508</v>
      </c>
      <c r="R1034" s="7" t="s">
        <v>50</v>
      </c>
      <c r="S1034" s="7" t="s">
        <v>34</v>
      </c>
      <c r="T1034" s="7" t="s">
        <v>35</v>
      </c>
      <c r="U1034" s="7" t="s">
        <v>5509</v>
      </c>
      <c r="V1034" s="7" t="s">
        <v>37</v>
      </c>
      <c r="W1034" s="7" t="s">
        <v>5510</v>
      </c>
      <c r="X1034" s="7" t="str">
        <f ca="1">DATEDIF(Q1034,NOW( ),"y") &amp; " thn, " &amp; DATEDIF(Q1034,NOW( ),"ym") &amp; " bln "</f>
        <v xml:space="preserve">53 thn, 5 bln </v>
      </c>
      <c r="Y1034" s="7" t="str">
        <f>DATEDIF(Q1034,($Y$2),"y") &amp; " thn"</f>
        <v>52 thn</v>
      </c>
      <c r="Z1034" s="13">
        <v>60</v>
      </c>
      <c r="AA1034" s="14">
        <f>DATE(YEAR(Q1034)+Z1034,MONTH(Q1034)+1,1)</f>
        <v>46419</v>
      </c>
      <c r="AB1034" s="10" t="s">
        <v>5511</v>
      </c>
      <c r="AJ1034" s="4" t="s">
        <v>5479</v>
      </c>
    </row>
    <row r="1035" spans="1:36" ht="12.9" hidden="1" customHeight="1" outlineLevel="1" x14ac:dyDescent="0.3">
      <c r="C1035" s="10"/>
      <c r="D1035" s="10"/>
      <c r="F1035" s="10"/>
      <c r="H1035" s="8"/>
      <c r="I1035" s="10"/>
      <c r="J1035" s="10"/>
      <c r="K1035" s="8"/>
      <c r="L1035" s="10"/>
      <c r="M1035" s="7"/>
      <c r="N1035" s="10"/>
      <c r="P1035" s="10"/>
      <c r="Z1035" s="13"/>
      <c r="AA1035" s="14"/>
      <c r="AB1035" s="10"/>
      <c r="AC1035" s="12"/>
      <c r="AJ1035" s="4" t="s">
        <v>5479</v>
      </c>
    </row>
    <row r="1036" spans="1:36" ht="12.9" customHeight="1" collapsed="1" x14ac:dyDescent="0.25">
      <c r="A1036" s="4" t="s">
        <v>5512</v>
      </c>
      <c r="M1036" s="7"/>
    </row>
    <row r="1037" spans="1:36" ht="12.9" hidden="1" customHeight="1" outlineLevel="1" x14ac:dyDescent="0.3">
      <c r="C1037" s="10" t="s">
        <v>5513</v>
      </c>
      <c r="D1037" s="10" t="s">
        <v>21</v>
      </c>
      <c r="E1037" s="7" t="s">
        <v>5514</v>
      </c>
      <c r="F1037" s="10" t="s">
        <v>23</v>
      </c>
      <c r="G1037" s="19" t="s">
        <v>24</v>
      </c>
      <c r="H1037" s="20">
        <v>43556</v>
      </c>
      <c r="I1037" s="10" t="s">
        <v>25</v>
      </c>
      <c r="J1037" s="10" t="s">
        <v>95</v>
      </c>
      <c r="K1037" s="8">
        <v>42604</v>
      </c>
      <c r="L1037" s="10" t="s">
        <v>28</v>
      </c>
      <c r="M1037" s="7" t="s">
        <v>29</v>
      </c>
      <c r="N1037" s="10" t="s">
        <v>3265</v>
      </c>
      <c r="O1037" s="7">
        <v>2009</v>
      </c>
      <c r="P1037" s="10" t="s">
        <v>88</v>
      </c>
      <c r="Q1037" s="7" t="s">
        <v>5515</v>
      </c>
      <c r="R1037" s="7" t="s">
        <v>50</v>
      </c>
      <c r="S1037" s="7" t="s">
        <v>34</v>
      </c>
      <c r="T1037" s="7" t="s">
        <v>35</v>
      </c>
      <c r="U1037" s="7" t="s">
        <v>5516</v>
      </c>
      <c r="V1037" s="7" t="s">
        <v>37</v>
      </c>
      <c r="W1037" s="7" t="s">
        <v>5517</v>
      </c>
      <c r="X1037" s="7" t="str">
        <f ca="1">DATEDIF(Q1037,NOW( ),"y") &amp; " thn, " &amp; DATEDIF(Q1037,NOW( ),"ym") &amp; " bln "</f>
        <v xml:space="preserve">44 thn, 4 bln </v>
      </c>
      <c r="Y1037" s="7" t="str">
        <f>DATEDIF(Q1037,($Y$2),"y") &amp; " thn"</f>
        <v>43 thn</v>
      </c>
      <c r="Z1037" s="13">
        <v>60</v>
      </c>
      <c r="AA1037" s="14">
        <f>DATE(YEAR(Q1037)+Z1037,MONTH(Q1037)+1,1)</f>
        <v>49766</v>
      </c>
      <c r="AB1037" s="10" t="s">
        <v>5518</v>
      </c>
      <c r="AJ1037" s="4" t="s">
        <v>5512</v>
      </c>
    </row>
    <row r="1038" spans="1:36" ht="12.9" hidden="1" customHeight="1" outlineLevel="1" x14ac:dyDescent="0.3">
      <c r="C1038" s="10" t="s">
        <v>474</v>
      </c>
      <c r="D1038" s="10" t="s">
        <v>76</v>
      </c>
      <c r="E1038" s="7" t="s">
        <v>5519</v>
      </c>
      <c r="F1038" s="10" t="s">
        <v>78</v>
      </c>
      <c r="G1038" s="7" t="s">
        <v>79</v>
      </c>
      <c r="H1038" s="14">
        <v>43191</v>
      </c>
      <c r="I1038" s="10" t="s">
        <v>80</v>
      </c>
      <c r="J1038" s="10" t="s">
        <v>269</v>
      </c>
      <c r="K1038" s="7" t="s">
        <v>515</v>
      </c>
      <c r="L1038" s="10" t="s">
        <v>28</v>
      </c>
      <c r="M1038" s="7" t="s">
        <v>29</v>
      </c>
      <c r="N1038" s="10" t="s">
        <v>3194</v>
      </c>
      <c r="O1038" s="7" t="s">
        <v>192</v>
      </c>
      <c r="P1038" s="10" t="s">
        <v>1268</v>
      </c>
      <c r="Q1038" s="7" t="s">
        <v>5520</v>
      </c>
      <c r="R1038" s="7" t="s">
        <v>50</v>
      </c>
      <c r="S1038" s="7" t="s">
        <v>34</v>
      </c>
      <c r="U1038" s="7" t="s">
        <v>5521</v>
      </c>
      <c r="V1038" s="7" t="s">
        <v>37</v>
      </c>
      <c r="X1038" s="7" t="str">
        <f ca="1">DATEDIF(Q1038,NOW( ),"y") &amp; " thn, " &amp; DATEDIF(Q1038,NOW( ),"ym") &amp; " bln "</f>
        <v xml:space="preserve">52 thn, 7 bln </v>
      </c>
      <c r="Y1038" s="7" t="str">
        <f>DATEDIF(Q1038,($Y$2),"y") &amp; " thn"</f>
        <v>51 thn</v>
      </c>
      <c r="Z1038" s="13">
        <v>60</v>
      </c>
      <c r="AA1038" s="14">
        <f>DATE(YEAR(Q1038)+Z1038,MONTH(Q1038)+1,1)</f>
        <v>46753</v>
      </c>
      <c r="AJ1038" s="4" t="s">
        <v>5512</v>
      </c>
    </row>
    <row r="1039" spans="1:36" ht="12.9" hidden="1" customHeight="1" outlineLevel="1" x14ac:dyDescent="0.3">
      <c r="C1039" s="10" t="s">
        <v>5522</v>
      </c>
      <c r="D1039" s="10" t="s">
        <v>5523</v>
      </c>
      <c r="E1039" s="7" t="s">
        <v>5524</v>
      </c>
      <c r="F1039" s="10" t="s">
        <v>276</v>
      </c>
      <c r="G1039" s="7" t="s">
        <v>43</v>
      </c>
      <c r="H1039" s="15">
        <v>43739</v>
      </c>
      <c r="I1039" s="10" t="s">
        <v>277</v>
      </c>
      <c r="J1039" s="10" t="s">
        <v>547</v>
      </c>
      <c r="K1039" s="7" t="s">
        <v>515</v>
      </c>
      <c r="L1039" s="10" t="s">
        <v>28</v>
      </c>
      <c r="M1039" s="7" t="s">
        <v>29</v>
      </c>
      <c r="N1039" s="10" t="s">
        <v>3486</v>
      </c>
      <c r="O1039" s="7">
        <v>2012</v>
      </c>
      <c r="P1039" s="10" t="s">
        <v>2634</v>
      </c>
      <c r="Q1039" s="7" t="s">
        <v>5525</v>
      </c>
      <c r="R1039" s="7" t="s">
        <v>50</v>
      </c>
      <c r="U1039" s="7" t="s">
        <v>5526</v>
      </c>
      <c r="V1039" s="7" t="s">
        <v>37</v>
      </c>
      <c r="X1039" s="7" t="str">
        <f ca="1">DATEDIF(Q1039,NOW( ),"y") &amp; " thn, " &amp; DATEDIF(Q1039,NOW( ),"ym") &amp; " bln "</f>
        <v xml:space="preserve">47 thn, 1 bln </v>
      </c>
      <c r="Y1039" s="7" t="str">
        <f>DATEDIF(Q1039,($Y$2),"y") &amp; " thn"</f>
        <v>46 thn</v>
      </c>
      <c r="Z1039" s="13">
        <v>60</v>
      </c>
      <c r="AA1039" s="14">
        <f>DATE(YEAR(Q1039)+Z1039,MONTH(Q1039)+1,1)</f>
        <v>48731</v>
      </c>
      <c r="AB1039" s="10" t="s">
        <v>5527</v>
      </c>
      <c r="AC1039" s="7" t="s">
        <v>5528</v>
      </c>
      <c r="AJ1039" s="4" t="s">
        <v>5512</v>
      </c>
    </row>
    <row r="1040" spans="1:36" ht="12.9" hidden="1" customHeight="1" outlineLevel="1" x14ac:dyDescent="0.3">
      <c r="B1040" s="6"/>
      <c r="C1040" s="6" t="s">
        <v>5529</v>
      </c>
      <c r="D1040" s="10" t="s">
        <v>3324</v>
      </c>
      <c r="E1040" s="7" t="s">
        <v>5530</v>
      </c>
      <c r="F1040" s="6" t="s">
        <v>332</v>
      </c>
      <c r="G1040" s="7" t="s">
        <v>343</v>
      </c>
      <c r="H1040" s="15">
        <v>43739</v>
      </c>
      <c r="I1040" s="6" t="s">
        <v>344</v>
      </c>
      <c r="J1040" s="6" t="s">
        <v>547</v>
      </c>
      <c r="K1040" s="7" t="s">
        <v>336</v>
      </c>
      <c r="L1040" s="6" t="s">
        <v>28</v>
      </c>
      <c r="M1040" s="7" t="s">
        <v>29</v>
      </c>
      <c r="N1040" s="6" t="s">
        <v>30</v>
      </c>
      <c r="O1040" s="7">
        <v>2014</v>
      </c>
      <c r="P1040" s="6" t="s">
        <v>98</v>
      </c>
      <c r="Q1040" s="6" t="s">
        <v>3616</v>
      </c>
      <c r="R1040" s="7" t="s">
        <v>50</v>
      </c>
      <c r="S1040" s="7" t="s">
        <v>34</v>
      </c>
      <c r="T1040" s="7" t="s">
        <v>35</v>
      </c>
      <c r="V1040" s="7" t="s">
        <v>37</v>
      </c>
      <c r="X1040" s="7" t="str">
        <f ca="1">DATEDIF(Q1040,NOW( ),"y") &amp; " thn, " &amp; DATEDIF(Q1040,NOW( ),"ym") &amp; " bln "</f>
        <v xml:space="preserve">46 thn, 0 bln </v>
      </c>
      <c r="Y1040" s="7" t="str">
        <f>DATEDIF(Q1040,($Y$2),"y") &amp; " thn"</f>
        <v>45 thn</v>
      </c>
      <c r="Z1040" s="13">
        <v>60</v>
      </c>
      <c r="AA1040" s="14">
        <f>DATE(YEAR(Q1040)+Z1040,MONTH(Q1040)+1,1)</f>
        <v>49157</v>
      </c>
      <c r="AB1040" s="6" t="s">
        <v>5531</v>
      </c>
      <c r="AC1040" s="6" t="s">
        <v>5532</v>
      </c>
      <c r="AJ1040" s="4" t="s">
        <v>5512</v>
      </c>
    </row>
    <row r="1041" spans="1:36" ht="12.9" customHeight="1" collapsed="1" x14ac:dyDescent="0.25">
      <c r="A1041" s="4" t="s">
        <v>5533</v>
      </c>
      <c r="M1041" s="7"/>
    </row>
    <row r="1042" spans="1:36" ht="12.9" hidden="1" customHeight="1" outlineLevel="1" x14ac:dyDescent="0.3">
      <c r="C1042" s="10" t="s">
        <v>5534</v>
      </c>
      <c r="D1042" s="32" t="s">
        <v>21</v>
      </c>
      <c r="E1042" s="7" t="s">
        <v>5535</v>
      </c>
      <c r="F1042" s="10" t="s">
        <v>92</v>
      </c>
      <c r="G1042" s="7" t="s">
        <v>93</v>
      </c>
      <c r="H1042" s="15">
        <v>42826</v>
      </c>
      <c r="I1042" s="10" t="s">
        <v>94</v>
      </c>
      <c r="J1042" s="10" t="s">
        <v>95</v>
      </c>
      <c r="K1042" s="8">
        <v>42957</v>
      </c>
      <c r="L1042" s="10" t="s">
        <v>28</v>
      </c>
      <c r="M1042" s="7" t="s">
        <v>29</v>
      </c>
      <c r="N1042" s="10" t="s">
        <v>3367</v>
      </c>
      <c r="O1042" s="7">
        <v>2010</v>
      </c>
      <c r="P1042" s="10" t="s">
        <v>98</v>
      </c>
      <c r="Q1042" s="12" t="s">
        <v>5536</v>
      </c>
      <c r="R1042" s="7" t="s">
        <v>33</v>
      </c>
      <c r="S1042" s="7" t="s">
        <v>34</v>
      </c>
      <c r="T1042" s="7" t="s">
        <v>35</v>
      </c>
      <c r="U1042" s="7" t="s">
        <v>5537</v>
      </c>
      <c r="V1042" s="7" t="s">
        <v>37</v>
      </c>
      <c r="W1042" s="7" t="s">
        <v>5538</v>
      </c>
      <c r="X1042" s="7" t="str">
        <f ca="1">DATEDIF(Q1042,NOW( ),"y") &amp; " thn, " &amp; DATEDIF(Q1042,NOW( ),"ym") &amp; " bln "</f>
        <v xml:space="preserve">50 thn, 9 bln </v>
      </c>
      <c r="Y1042" s="7" t="str">
        <f>DATEDIF(Q1042,($Y$2),"y") &amp; " thn"</f>
        <v>50 thn</v>
      </c>
      <c r="Z1042" s="13">
        <v>60</v>
      </c>
      <c r="AA1042" s="14">
        <f>DATE(YEAR(Q1042)+Z1042,MONTH(Q1042)+1,1)</f>
        <v>47423</v>
      </c>
      <c r="AB1042" s="6" t="s">
        <v>5539</v>
      </c>
      <c r="AJ1042" s="4" t="s">
        <v>5533</v>
      </c>
    </row>
    <row r="1043" spans="1:36" ht="12.9" hidden="1" customHeight="1" outlineLevel="1" x14ac:dyDescent="0.3">
      <c r="C1043" s="10" t="s">
        <v>5540</v>
      </c>
      <c r="D1043" s="10" t="s">
        <v>3324</v>
      </c>
      <c r="E1043" s="7" t="s">
        <v>5541</v>
      </c>
      <c r="F1043" s="10" t="s">
        <v>23</v>
      </c>
      <c r="G1043" s="7" t="s">
        <v>24</v>
      </c>
      <c r="H1043" s="11">
        <v>40634</v>
      </c>
      <c r="I1043" s="10" t="s">
        <v>25</v>
      </c>
      <c r="J1043" s="10" t="s">
        <v>547</v>
      </c>
      <c r="K1043" s="7" t="s">
        <v>999</v>
      </c>
      <c r="L1043" s="10" t="s">
        <v>28</v>
      </c>
      <c r="M1043" s="7" t="s">
        <v>29</v>
      </c>
      <c r="N1043" s="10" t="s">
        <v>3326</v>
      </c>
      <c r="O1043" s="7">
        <v>2010</v>
      </c>
      <c r="P1043" s="10" t="s">
        <v>5542</v>
      </c>
      <c r="Q1043" s="7" t="s">
        <v>5543</v>
      </c>
      <c r="R1043" s="7" t="s">
        <v>33</v>
      </c>
      <c r="S1043" s="7" t="s">
        <v>34</v>
      </c>
      <c r="T1043" s="7" t="s">
        <v>35</v>
      </c>
      <c r="U1043" s="7">
        <v>132096649</v>
      </c>
      <c r="V1043" s="7" t="s">
        <v>37</v>
      </c>
      <c r="W1043" s="7" t="s">
        <v>5544</v>
      </c>
      <c r="X1043" s="7" t="str">
        <f ca="1">DATEDIF(Q1043,NOW( ),"y") &amp; " thn, " &amp; DATEDIF(Q1043,NOW( ),"ym") &amp; " bln "</f>
        <v xml:space="preserve">51 thn, 10 bln </v>
      </c>
      <c r="Y1043" s="7" t="str">
        <f>DATEDIF(Q1043,($Y$2),"y") &amp; " thn"</f>
        <v>51 thn</v>
      </c>
      <c r="Z1043" s="13">
        <v>60</v>
      </c>
      <c r="AA1043" s="14">
        <f>DATE(YEAR(Q1043)+Z1043,MONTH(Q1043)+1,1)</f>
        <v>47027</v>
      </c>
      <c r="AB1043" s="10" t="s">
        <v>5545</v>
      </c>
      <c r="AJ1043" s="4" t="s">
        <v>5533</v>
      </c>
    </row>
    <row r="1044" spans="1:36" ht="12.9" hidden="1" customHeight="1" outlineLevel="1" x14ac:dyDescent="0.3">
      <c r="C1044" s="10" t="s">
        <v>5241</v>
      </c>
      <c r="D1044" s="10" t="s">
        <v>3336</v>
      </c>
      <c r="E1044" s="7" t="s">
        <v>5546</v>
      </c>
      <c r="F1044" s="10" t="s">
        <v>292</v>
      </c>
      <c r="G1044" s="7" t="s">
        <v>79</v>
      </c>
      <c r="H1044" s="8">
        <v>43739</v>
      </c>
      <c r="I1044" s="10" t="s">
        <v>80</v>
      </c>
      <c r="J1044" s="10" t="s">
        <v>547</v>
      </c>
      <c r="K1044" s="7" t="s">
        <v>56</v>
      </c>
      <c r="L1044" s="10" t="s">
        <v>28</v>
      </c>
      <c r="M1044" s="7" t="s">
        <v>29</v>
      </c>
      <c r="N1044" s="10" t="s">
        <v>3265</v>
      </c>
      <c r="O1044" s="7">
        <v>2010</v>
      </c>
      <c r="P1044" s="10" t="s">
        <v>5547</v>
      </c>
      <c r="Q1044" s="7" t="s">
        <v>5548</v>
      </c>
      <c r="R1044" s="7" t="s">
        <v>50</v>
      </c>
      <c r="S1044" s="7" t="s">
        <v>34</v>
      </c>
      <c r="T1044" s="7" t="s">
        <v>35</v>
      </c>
      <c r="U1044" s="7" t="s">
        <v>5549</v>
      </c>
      <c r="V1044" s="7" t="s">
        <v>37</v>
      </c>
      <c r="W1044" s="7" t="s">
        <v>5550</v>
      </c>
      <c r="X1044" s="7" t="str">
        <f ca="1">DATEDIF(Q1044,NOW( ),"y") &amp; " thn, " &amp; DATEDIF(Q1044,NOW( ),"ym") &amp; " bln "</f>
        <v xml:space="preserve">49 thn, 11 bln </v>
      </c>
      <c r="Y1044" s="7" t="str">
        <f>DATEDIF(Q1044,($Y$2),"y") &amp; " thn"</f>
        <v>49 thn</v>
      </c>
      <c r="Z1044" s="13">
        <v>60</v>
      </c>
      <c r="AA1044" s="14">
        <f>DATE(YEAR(Q1044)+Z1044,MONTH(Q1044)+1,1)</f>
        <v>47727</v>
      </c>
      <c r="AB1044" s="10" t="s">
        <v>5551</v>
      </c>
      <c r="AJ1044" s="4" t="s">
        <v>5533</v>
      </c>
    </row>
    <row r="1045" spans="1:36" ht="12.9" hidden="1" customHeight="1" outlineLevel="1" x14ac:dyDescent="0.3">
      <c r="C1045" s="10" t="s">
        <v>5552</v>
      </c>
      <c r="D1045" s="10" t="s">
        <v>3336</v>
      </c>
      <c r="E1045" s="7" t="s">
        <v>5553</v>
      </c>
      <c r="F1045" s="10" t="s">
        <v>276</v>
      </c>
      <c r="G1045" s="7" t="s">
        <v>43</v>
      </c>
      <c r="H1045" s="15">
        <v>43374</v>
      </c>
      <c r="I1045" s="10" t="s">
        <v>277</v>
      </c>
      <c r="J1045" s="10" t="s">
        <v>547</v>
      </c>
      <c r="L1045" s="10" t="s">
        <v>28</v>
      </c>
      <c r="M1045" s="7" t="s">
        <v>29</v>
      </c>
      <c r="N1045" s="10" t="s">
        <v>30</v>
      </c>
      <c r="O1045" s="7">
        <v>2010</v>
      </c>
      <c r="P1045" s="10" t="s">
        <v>98</v>
      </c>
      <c r="Q1045" s="7" t="s">
        <v>5554</v>
      </c>
      <c r="R1045" s="7" t="s">
        <v>50</v>
      </c>
      <c r="S1045" s="7" t="s">
        <v>34</v>
      </c>
      <c r="T1045" s="7" t="s">
        <v>35</v>
      </c>
      <c r="U1045" s="7" t="s">
        <v>5555</v>
      </c>
      <c r="V1045" s="7" t="s">
        <v>37</v>
      </c>
      <c r="X1045" s="7" t="str">
        <f ca="1">DATEDIF(Q1045,NOW( ),"y") &amp; " thn, " &amp; DATEDIF(Q1045,NOW( ),"ym") &amp; " bln "</f>
        <v xml:space="preserve">55 thn, 3 bln </v>
      </c>
      <c r="Y1045" s="7" t="str">
        <f>DATEDIF(Q1045,($Y$2),"y") &amp; " thn"</f>
        <v>54 thn</v>
      </c>
      <c r="Z1045" s="13">
        <v>60</v>
      </c>
      <c r="AA1045" s="14">
        <f>DATE(YEAR(Q1045)+Z1045,MONTH(Q1045)+1,1)</f>
        <v>45778</v>
      </c>
      <c r="AB1045" s="10" t="s">
        <v>5556</v>
      </c>
      <c r="AC1045" s="7" t="s">
        <v>5557</v>
      </c>
      <c r="AJ1045" s="4" t="s">
        <v>5533</v>
      </c>
    </row>
    <row r="1046" spans="1:36" ht="12.9" hidden="1" customHeight="1" outlineLevel="1" x14ac:dyDescent="0.3">
      <c r="C1046" s="10" t="s">
        <v>5558</v>
      </c>
      <c r="D1046" s="10" t="s">
        <v>3336</v>
      </c>
      <c r="E1046" s="7" t="s">
        <v>5559</v>
      </c>
      <c r="F1046" s="10" t="s">
        <v>514</v>
      </c>
      <c r="G1046" s="7" t="s">
        <v>333</v>
      </c>
      <c r="H1046" s="15">
        <v>43374</v>
      </c>
      <c r="I1046" s="10" t="s">
        <v>334</v>
      </c>
      <c r="J1046" s="10" t="s">
        <v>547</v>
      </c>
      <c r="K1046" s="7" t="s">
        <v>129</v>
      </c>
      <c r="L1046" s="10" t="s">
        <v>28</v>
      </c>
      <c r="M1046" s="7" t="s">
        <v>29</v>
      </c>
      <c r="N1046" s="10" t="s">
        <v>30</v>
      </c>
      <c r="O1046" s="7">
        <v>2012</v>
      </c>
      <c r="P1046" s="10" t="s">
        <v>5560</v>
      </c>
      <c r="Q1046" s="7" t="s">
        <v>5561</v>
      </c>
      <c r="R1046" s="7" t="s">
        <v>33</v>
      </c>
      <c r="S1046" s="7" t="s">
        <v>34</v>
      </c>
      <c r="T1046" s="7" t="s">
        <v>35</v>
      </c>
      <c r="U1046" s="7" t="s">
        <v>5562</v>
      </c>
      <c r="V1046" s="7" t="s">
        <v>37</v>
      </c>
      <c r="W1046" s="7" t="s">
        <v>5563</v>
      </c>
      <c r="X1046" s="7" t="str">
        <f ca="1">DATEDIF(Q1046,NOW( ),"y") &amp; " thn, " &amp; DATEDIF(Q1046,NOW( ),"ym") &amp; " bln "</f>
        <v xml:space="preserve">49 thn, 8 bln </v>
      </c>
      <c r="Y1046" s="7" t="str">
        <f>DATEDIF(Q1046,($Y$2),"y") &amp; " thn"</f>
        <v>48 thn</v>
      </c>
      <c r="Z1046" s="13">
        <v>60</v>
      </c>
      <c r="AA1046" s="14">
        <f>DATE(YEAR(Q1046)+Z1046,MONTH(Q1046)+1,1)</f>
        <v>47818</v>
      </c>
      <c r="AB1046" s="10" t="s">
        <v>5564</v>
      </c>
      <c r="AJ1046" s="4" t="s">
        <v>5533</v>
      </c>
    </row>
    <row r="1047" spans="1:36" ht="12.9" customHeight="1" collapsed="1" x14ac:dyDescent="0.25">
      <c r="A1047" s="4" t="s">
        <v>5565</v>
      </c>
      <c r="M1047" s="7"/>
    </row>
    <row r="1048" spans="1:36" ht="12.9" hidden="1" customHeight="1" outlineLevel="1" x14ac:dyDescent="0.3">
      <c r="C1048" s="10"/>
      <c r="D1048" s="10"/>
      <c r="F1048" s="10"/>
      <c r="H1048" s="15"/>
      <c r="I1048" s="10"/>
      <c r="J1048" s="10"/>
      <c r="L1048" s="10"/>
      <c r="M1048" s="7"/>
      <c r="N1048" s="10"/>
      <c r="P1048" s="10"/>
      <c r="Z1048" s="13"/>
      <c r="AA1048" s="14"/>
      <c r="AB1048" s="10"/>
      <c r="AJ1048" s="4"/>
    </row>
    <row r="1049" spans="1:36" ht="12.9" hidden="1" customHeight="1" outlineLevel="1" x14ac:dyDescent="0.3">
      <c r="C1049" s="10"/>
      <c r="D1049" s="10"/>
      <c r="F1049" s="10"/>
      <c r="H1049" s="8"/>
      <c r="I1049" s="10"/>
      <c r="J1049" s="10"/>
      <c r="L1049" s="10"/>
      <c r="M1049" s="7"/>
      <c r="N1049" s="10"/>
      <c r="P1049" s="10"/>
      <c r="Z1049" s="13"/>
      <c r="AA1049" s="14"/>
      <c r="AJ1049" s="4" t="s">
        <v>5565</v>
      </c>
    </row>
    <row r="1050" spans="1:36" ht="12.9" customHeight="1" collapsed="1" x14ac:dyDescent="0.25">
      <c r="A1050" s="4" t="s">
        <v>5566</v>
      </c>
      <c r="M1050" s="7"/>
    </row>
    <row r="1051" spans="1:36" ht="12.9" hidden="1" customHeight="1" outlineLevel="1" x14ac:dyDescent="0.3">
      <c r="C1051" s="10" t="s">
        <v>5567</v>
      </c>
      <c r="D1051" s="6" t="s">
        <v>4243</v>
      </c>
      <c r="E1051" s="7" t="s">
        <v>5568</v>
      </c>
      <c r="F1051" s="10" t="s">
        <v>276</v>
      </c>
      <c r="G1051" s="19" t="s">
        <v>43</v>
      </c>
      <c r="H1051" s="20">
        <v>43556</v>
      </c>
      <c r="I1051" s="10" t="s">
        <v>277</v>
      </c>
      <c r="J1051" s="10" t="s">
        <v>547</v>
      </c>
      <c r="K1051" s="7" t="s">
        <v>5569</v>
      </c>
      <c r="L1051" s="10" t="s">
        <v>28</v>
      </c>
      <c r="M1051" s="7" t="s">
        <v>29</v>
      </c>
      <c r="N1051" s="10" t="s">
        <v>3326</v>
      </c>
      <c r="O1051" s="7">
        <v>2010</v>
      </c>
      <c r="P1051" s="10" t="s">
        <v>88</v>
      </c>
      <c r="Q1051" s="7" t="s">
        <v>5570</v>
      </c>
      <c r="R1051" s="7" t="s">
        <v>50</v>
      </c>
      <c r="U1051" s="7" t="s">
        <v>5571</v>
      </c>
      <c r="V1051" s="7" t="s">
        <v>37</v>
      </c>
      <c r="X1051" s="7" t="str">
        <f ca="1">DATEDIF(Q1051,NOW( ),"y") &amp; " thn, " &amp; DATEDIF(Q1051,NOW( ),"ym") &amp; " bln "</f>
        <v xml:space="preserve">45 thn, 1 bln </v>
      </c>
      <c r="Y1051" s="7" t="str">
        <f>DATEDIF(Q1051,($Y$2),"y") &amp; " thn"</f>
        <v>44 thn</v>
      </c>
      <c r="Z1051" s="13">
        <v>60</v>
      </c>
      <c r="AA1051" s="14">
        <f>DATE(YEAR(Q1051)+Z1051,MONTH(Q1051)+1,1)</f>
        <v>49491</v>
      </c>
      <c r="AJ1051" s="4" t="s">
        <v>5566</v>
      </c>
    </row>
    <row r="1052" spans="1:36" ht="12.9" hidden="1" customHeight="1" outlineLevel="1" x14ac:dyDescent="0.3">
      <c r="C1052" s="10"/>
      <c r="D1052" s="10"/>
      <c r="F1052" s="10"/>
      <c r="H1052" s="8"/>
      <c r="I1052" s="10"/>
      <c r="J1052" s="10"/>
      <c r="L1052" s="10"/>
      <c r="M1052" s="7"/>
      <c r="N1052" s="10"/>
      <c r="P1052" s="10"/>
      <c r="Z1052" s="13"/>
      <c r="AA1052" s="14"/>
      <c r="AJ1052" s="4"/>
    </row>
    <row r="1053" spans="1:36" ht="12.75" customHeight="1" collapsed="1" x14ac:dyDescent="0.25">
      <c r="A1053" s="4" t="s">
        <v>5572</v>
      </c>
      <c r="M1053" s="7"/>
    </row>
    <row r="1054" spans="1:36" ht="12.9" hidden="1" customHeight="1" outlineLevel="1" x14ac:dyDescent="0.3">
      <c r="C1054" s="10" t="s">
        <v>5573</v>
      </c>
      <c r="D1054" s="10" t="s">
        <v>1545</v>
      </c>
      <c r="E1054" s="7" t="s">
        <v>5574</v>
      </c>
      <c r="F1054" s="10" t="s">
        <v>23</v>
      </c>
      <c r="G1054" s="7" t="s">
        <v>24</v>
      </c>
      <c r="H1054" s="11">
        <v>37895</v>
      </c>
      <c r="I1054" s="10" t="s">
        <v>25</v>
      </c>
      <c r="J1054" s="10" t="s">
        <v>95</v>
      </c>
      <c r="K1054" s="8">
        <v>42604</v>
      </c>
      <c r="L1054" s="10" t="s">
        <v>28</v>
      </c>
      <c r="M1054" s="7" t="s">
        <v>361</v>
      </c>
      <c r="N1054" s="10" t="s">
        <v>3265</v>
      </c>
      <c r="O1054" s="7" t="s">
        <v>279</v>
      </c>
      <c r="P1054" s="10" t="s">
        <v>98</v>
      </c>
      <c r="Q1054" s="7" t="s">
        <v>5575</v>
      </c>
      <c r="R1054" s="7" t="s">
        <v>33</v>
      </c>
      <c r="S1054" s="7" t="s">
        <v>34</v>
      </c>
      <c r="T1054" s="7" t="s">
        <v>35</v>
      </c>
      <c r="U1054" s="7" t="s">
        <v>5576</v>
      </c>
      <c r="V1054" s="7" t="s">
        <v>37</v>
      </c>
      <c r="W1054" s="7" t="s">
        <v>5577</v>
      </c>
      <c r="X1054" s="7" t="str">
        <f t="shared" ref="X1054:X1060" ca="1" si="236">DATEDIF(Q1054,NOW( ),"y") &amp; " thn, " &amp; DATEDIF(Q1054,NOW( ),"ym") &amp; " bln "</f>
        <v xml:space="preserve">59 thn, 1 bln </v>
      </c>
      <c r="Y1054" s="7" t="str">
        <f t="shared" ref="Y1054:Y1060" si="237">DATEDIF(Q1054,($Y$2),"y") &amp; " thn"</f>
        <v>58 thn</v>
      </c>
      <c r="Z1054" s="13">
        <v>60</v>
      </c>
      <c r="AA1054" s="14">
        <f t="shared" ref="AA1054:AA1060" si="238">DATE(YEAR(Q1054)+Z1054,MONTH(Q1054)+1,1)</f>
        <v>44348</v>
      </c>
      <c r="AB1054" s="10" t="s">
        <v>5578</v>
      </c>
      <c r="AJ1054" s="4" t="s">
        <v>5572</v>
      </c>
    </row>
    <row r="1055" spans="1:36" ht="12.9" hidden="1" customHeight="1" outlineLevel="1" x14ac:dyDescent="0.3">
      <c r="C1055" s="10" t="s">
        <v>5579</v>
      </c>
      <c r="D1055" s="6" t="s">
        <v>3858</v>
      </c>
      <c r="E1055" s="7" t="s">
        <v>5580</v>
      </c>
      <c r="F1055" s="10" t="s">
        <v>23</v>
      </c>
      <c r="G1055" s="7" t="s">
        <v>24</v>
      </c>
      <c r="H1055" s="15">
        <v>38443</v>
      </c>
      <c r="I1055" s="10" t="s">
        <v>25</v>
      </c>
      <c r="J1055" s="10" t="s">
        <v>269</v>
      </c>
      <c r="K1055" s="7" t="s">
        <v>190</v>
      </c>
      <c r="L1055" s="10" t="s">
        <v>28</v>
      </c>
      <c r="M1055" s="7" t="s">
        <v>29</v>
      </c>
      <c r="N1055" s="10" t="s">
        <v>83</v>
      </c>
      <c r="O1055" s="7">
        <v>2014</v>
      </c>
      <c r="P1055" s="10" t="s">
        <v>270</v>
      </c>
      <c r="Q1055" s="7" t="s">
        <v>5581</v>
      </c>
      <c r="R1055" s="7" t="s">
        <v>50</v>
      </c>
      <c r="S1055" s="7" t="s">
        <v>34</v>
      </c>
      <c r="T1055" s="7" t="s">
        <v>35</v>
      </c>
      <c r="U1055" s="7" t="s">
        <v>5582</v>
      </c>
      <c r="V1055" s="7" t="s">
        <v>37</v>
      </c>
      <c r="W1055" s="7" t="s">
        <v>5583</v>
      </c>
      <c r="X1055" s="7" t="str">
        <f t="shared" ca="1" si="236"/>
        <v xml:space="preserve">59 thn, 5 bln </v>
      </c>
      <c r="Y1055" s="7" t="str">
        <f t="shared" si="237"/>
        <v>58 thn</v>
      </c>
      <c r="Z1055" s="13">
        <v>60</v>
      </c>
      <c r="AA1055" s="14">
        <f t="shared" si="238"/>
        <v>44256</v>
      </c>
      <c r="AB1055" s="10" t="s">
        <v>5584</v>
      </c>
      <c r="AC1055" s="7" t="s">
        <v>5585</v>
      </c>
      <c r="AJ1055" s="4" t="s">
        <v>5572</v>
      </c>
    </row>
    <row r="1056" spans="1:36" ht="12.9" hidden="1" customHeight="1" outlineLevel="1" x14ac:dyDescent="0.3">
      <c r="C1056" s="10" t="s">
        <v>5586</v>
      </c>
      <c r="D1056" s="10" t="s">
        <v>21</v>
      </c>
      <c r="E1056" s="7" t="s">
        <v>5587</v>
      </c>
      <c r="F1056" s="10" t="s">
        <v>92</v>
      </c>
      <c r="G1056" s="7" t="s">
        <v>93</v>
      </c>
      <c r="H1056" s="8">
        <v>42095</v>
      </c>
      <c r="I1056" s="10" t="s">
        <v>94</v>
      </c>
      <c r="J1056" s="10" t="s">
        <v>547</v>
      </c>
      <c r="K1056" s="7" t="s">
        <v>190</v>
      </c>
      <c r="L1056" s="10" t="s">
        <v>28</v>
      </c>
      <c r="M1056" s="7" t="s">
        <v>29</v>
      </c>
      <c r="N1056" s="10" t="s">
        <v>30</v>
      </c>
      <c r="O1056" s="7">
        <v>2011</v>
      </c>
      <c r="P1056" s="10" t="s">
        <v>98</v>
      </c>
      <c r="Q1056" s="7" t="s">
        <v>5588</v>
      </c>
      <c r="R1056" s="7" t="s">
        <v>50</v>
      </c>
      <c r="S1056" s="7" t="s">
        <v>34</v>
      </c>
      <c r="T1056" s="7" t="s">
        <v>35</v>
      </c>
      <c r="U1056" s="7" t="s">
        <v>5589</v>
      </c>
      <c r="V1056" s="7" t="s">
        <v>37</v>
      </c>
      <c r="W1056" s="7" t="s">
        <v>5590</v>
      </c>
      <c r="X1056" s="7" t="str">
        <f t="shared" ca="1" si="236"/>
        <v xml:space="preserve">57 thn, 1 bln </v>
      </c>
      <c r="Y1056" s="7" t="str">
        <f t="shared" si="237"/>
        <v>56 thn</v>
      </c>
      <c r="Z1056" s="13">
        <v>60</v>
      </c>
      <c r="AA1056" s="14">
        <f t="shared" si="238"/>
        <v>45078</v>
      </c>
      <c r="AB1056" s="10" t="s">
        <v>5591</v>
      </c>
      <c r="AJ1056" s="4" t="s">
        <v>5572</v>
      </c>
    </row>
    <row r="1057" spans="1:36" ht="12.9" hidden="1" customHeight="1" outlineLevel="1" x14ac:dyDescent="0.3">
      <c r="C1057" s="10" t="s">
        <v>5592</v>
      </c>
      <c r="D1057" s="10" t="s">
        <v>41</v>
      </c>
      <c r="E1057" s="7" t="s">
        <v>5593</v>
      </c>
      <c r="F1057" s="10" t="s">
        <v>92</v>
      </c>
      <c r="G1057" s="7" t="s">
        <v>93</v>
      </c>
      <c r="H1057" s="15">
        <v>42644</v>
      </c>
      <c r="I1057" s="10" t="s">
        <v>94</v>
      </c>
      <c r="J1057" s="10" t="s">
        <v>547</v>
      </c>
      <c r="K1057" s="7" t="s">
        <v>56</v>
      </c>
      <c r="L1057" s="10" t="s">
        <v>28</v>
      </c>
      <c r="M1057" s="7" t="s">
        <v>29</v>
      </c>
      <c r="N1057" s="10" t="s">
        <v>3265</v>
      </c>
      <c r="O1057" s="7">
        <v>2009</v>
      </c>
      <c r="P1057" s="10" t="s">
        <v>98</v>
      </c>
      <c r="Q1057" s="7" t="s">
        <v>5594</v>
      </c>
      <c r="R1057" s="7" t="s">
        <v>50</v>
      </c>
      <c r="S1057" s="7" t="s">
        <v>34</v>
      </c>
      <c r="T1057" s="7" t="s">
        <v>2189</v>
      </c>
      <c r="U1057" s="7" t="s">
        <v>5595</v>
      </c>
      <c r="V1057" s="7" t="s">
        <v>37</v>
      </c>
      <c r="W1057" s="7" t="s">
        <v>5596</v>
      </c>
      <c r="X1057" s="7" t="str">
        <f t="shared" ca="1" si="236"/>
        <v xml:space="preserve">54 thn, 0 bln </v>
      </c>
      <c r="Y1057" s="7" t="str">
        <f t="shared" si="237"/>
        <v>53 thn</v>
      </c>
      <c r="Z1057" s="13">
        <v>60</v>
      </c>
      <c r="AA1057" s="14">
        <f t="shared" si="238"/>
        <v>46235</v>
      </c>
      <c r="AB1057" s="10" t="s">
        <v>5597</v>
      </c>
      <c r="AJ1057" s="4" t="s">
        <v>5572</v>
      </c>
    </row>
    <row r="1058" spans="1:36" ht="12.9" hidden="1" customHeight="1" outlineLevel="1" x14ac:dyDescent="0.3">
      <c r="C1058" s="10" t="s">
        <v>5598</v>
      </c>
      <c r="D1058" s="10" t="s">
        <v>1545</v>
      </c>
      <c r="E1058" s="7" t="s">
        <v>5599</v>
      </c>
      <c r="F1058" s="10" t="s">
        <v>78</v>
      </c>
      <c r="G1058" s="7" t="s">
        <v>79</v>
      </c>
      <c r="H1058" s="15">
        <v>38261</v>
      </c>
      <c r="I1058" s="10" t="s">
        <v>80</v>
      </c>
      <c r="J1058" s="10" t="s">
        <v>106</v>
      </c>
      <c r="K1058" s="14">
        <v>43101</v>
      </c>
      <c r="L1058" s="10" t="s">
        <v>28</v>
      </c>
      <c r="M1058" s="7" t="s">
        <v>361</v>
      </c>
      <c r="N1058" s="10" t="s">
        <v>3842</v>
      </c>
      <c r="O1058" s="7" t="s">
        <v>108</v>
      </c>
      <c r="P1058" s="10" t="s">
        <v>632</v>
      </c>
      <c r="Q1058" s="7" t="s">
        <v>5600</v>
      </c>
      <c r="R1058" s="7" t="s">
        <v>33</v>
      </c>
      <c r="S1058" s="7" t="s">
        <v>34</v>
      </c>
      <c r="T1058" s="7" t="s">
        <v>35</v>
      </c>
      <c r="U1058" s="7" t="s">
        <v>5601</v>
      </c>
      <c r="V1058" s="7" t="s">
        <v>37</v>
      </c>
      <c r="W1058" s="7" t="s">
        <v>5602</v>
      </c>
      <c r="X1058" s="7" t="str">
        <f t="shared" ca="1" si="236"/>
        <v xml:space="preserve">57 thn, 5 bln </v>
      </c>
      <c r="Y1058" s="7" t="str">
        <f t="shared" si="237"/>
        <v>56 thn</v>
      </c>
      <c r="Z1058" s="13">
        <v>60</v>
      </c>
      <c r="AA1058" s="14">
        <f t="shared" si="238"/>
        <v>44986</v>
      </c>
      <c r="AB1058" s="10" t="s">
        <v>5603</v>
      </c>
      <c r="AH1058" s="8">
        <v>43101</v>
      </c>
      <c r="AJ1058" s="4" t="s">
        <v>5572</v>
      </c>
    </row>
    <row r="1059" spans="1:36" ht="12.9" hidden="1" customHeight="1" outlineLevel="1" x14ac:dyDescent="0.3">
      <c r="C1059" s="10" t="s">
        <v>5604</v>
      </c>
      <c r="D1059" s="10" t="s">
        <v>3447</v>
      </c>
      <c r="E1059" s="7" t="s">
        <v>5605</v>
      </c>
      <c r="F1059" s="10" t="s">
        <v>276</v>
      </c>
      <c r="G1059" s="19" t="s">
        <v>43</v>
      </c>
      <c r="H1059" s="20">
        <v>43556</v>
      </c>
      <c r="I1059" s="10" t="s">
        <v>277</v>
      </c>
      <c r="J1059" s="10" t="s">
        <v>547</v>
      </c>
      <c r="K1059" s="8">
        <v>42522</v>
      </c>
      <c r="L1059" s="10" t="s">
        <v>28</v>
      </c>
      <c r="M1059" s="7" t="s">
        <v>29</v>
      </c>
      <c r="N1059" s="10" t="s">
        <v>30</v>
      </c>
      <c r="O1059" s="7">
        <v>2010</v>
      </c>
      <c r="P1059" s="10" t="s">
        <v>1150</v>
      </c>
      <c r="Q1059" s="8">
        <v>31215</v>
      </c>
      <c r="R1059" s="7" t="s">
        <v>50</v>
      </c>
      <c r="S1059" s="7" t="s">
        <v>34</v>
      </c>
      <c r="T1059" s="7" t="s">
        <v>35</v>
      </c>
      <c r="V1059" s="7" t="s">
        <v>37</v>
      </c>
      <c r="X1059" s="7" t="str">
        <f t="shared" ca="1" si="236"/>
        <v xml:space="preserve">35 thn, 1 bln </v>
      </c>
      <c r="Y1059" s="7" t="str">
        <f t="shared" si="237"/>
        <v>34 thn</v>
      </c>
      <c r="Z1059" s="13">
        <v>60</v>
      </c>
      <c r="AA1059" s="14">
        <f t="shared" si="238"/>
        <v>53144</v>
      </c>
      <c r="AB1059" s="6" t="s">
        <v>5606</v>
      </c>
      <c r="AD1059" s="6" t="s">
        <v>771</v>
      </c>
      <c r="AJ1059" s="4" t="s">
        <v>5572</v>
      </c>
    </row>
    <row r="1060" spans="1:36" ht="12.9" hidden="1" customHeight="1" outlineLevel="1" x14ac:dyDescent="0.3">
      <c r="B1060" s="6"/>
      <c r="C1060" s="6" t="s">
        <v>5607</v>
      </c>
      <c r="D1060" s="6" t="s">
        <v>21</v>
      </c>
      <c r="E1060" s="7" t="s">
        <v>5608</v>
      </c>
      <c r="F1060" s="6" t="s">
        <v>332</v>
      </c>
      <c r="G1060" s="19" t="s">
        <v>333</v>
      </c>
      <c r="H1060" s="20">
        <v>43556</v>
      </c>
      <c r="I1060" s="6" t="s">
        <v>334</v>
      </c>
      <c r="J1060" s="6" t="s">
        <v>547</v>
      </c>
      <c r="K1060" s="7" t="s">
        <v>336</v>
      </c>
      <c r="L1060" s="6" t="s">
        <v>28</v>
      </c>
      <c r="M1060" s="7" t="s">
        <v>29</v>
      </c>
      <c r="N1060" s="6" t="s">
        <v>1370</v>
      </c>
      <c r="O1060" s="7" t="s">
        <v>1371</v>
      </c>
      <c r="P1060" s="6" t="s">
        <v>98</v>
      </c>
      <c r="Q1060" s="6" t="s">
        <v>5609</v>
      </c>
      <c r="R1060" s="7" t="s">
        <v>50</v>
      </c>
      <c r="S1060" s="7" t="s">
        <v>34</v>
      </c>
      <c r="T1060" s="7" t="s">
        <v>35</v>
      </c>
      <c r="V1060" s="7" t="s">
        <v>37</v>
      </c>
      <c r="X1060" s="7" t="str">
        <f t="shared" ca="1" si="236"/>
        <v xml:space="preserve">36 thn, 1 bln </v>
      </c>
      <c r="Y1060" s="7" t="str">
        <f t="shared" si="237"/>
        <v>35 thn</v>
      </c>
      <c r="Z1060" s="13">
        <v>60</v>
      </c>
      <c r="AA1060" s="14">
        <f t="shared" si="238"/>
        <v>52779</v>
      </c>
      <c r="AB1060" s="6" t="s">
        <v>5610</v>
      </c>
      <c r="AC1060" s="6" t="s">
        <v>5611</v>
      </c>
      <c r="AJ1060" s="4" t="s">
        <v>5572</v>
      </c>
    </row>
    <row r="1061" spans="1:36" ht="12.9" customHeight="1" collapsed="1" x14ac:dyDescent="0.25">
      <c r="A1061" s="4" t="s">
        <v>5612</v>
      </c>
      <c r="M1061" s="7"/>
    </row>
    <row r="1062" spans="1:36" ht="12.9" hidden="1" customHeight="1" outlineLevel="1" x14ac:dyDescent="0.3">
      <c r="C1062" s="10" t="s">
        <v>5613</v>
      </c>
      <c r="D1062" s="10" t="s">
        <v>41</v>
      </c>
      <c r="E1062" s="7" t="s">
        <v>5614</v>
      </c>
      <c r="F1062" s="10" t="s">
        <v>23</v>
      </c>
      <c r="G1062" s="7" t="s">
        <v>24</v>
      </c>
      <c r="H1062" s="11">
        <v>41000</v>
      </c>
      <c r="I1062" s="10" t="s">
        <v>25</v>
      </c>
      <c r="J1062" s="10" t="s">
        <v>95</v>
      </c>
      <c r="K1062" s="14">
        <v>42604</v>
      </c>
      <c r="L1062" s="10" t="s">
        <v>28</v>
      </c>
      <c r="M1062" s="7" t="s">
        <v>29</v>
      </c>
      <c r="N1062" s="10" t="s">
        <v>1205</v>
      </c>
      <c r="O1062" s="7" t="s">
        <v>168</v>
      </c>
      <c r="P1062" s="10" t="s">
        <v>677</v>
      </c>
      <c r="Q1062" s="7" t="s">
        <v>5615</v>
      </c>
      <c r="R1062" s="7" t="s">
        <v>33</v>
      </c>
      <c r="S1062" s="7" t="s">
        <v>34</v>
      </c>
      <c r="T1062" s="7" t="s">
        <v>35</v>
      </c>
      <c r="U1062" s="7" t="s">
        <v>5616</v>
      </c>
      <c r="V1062" s="7" t="s">
        <v>37</v>
      </c>
      <c r="W1062" s="7" t="s">
        <v>5617</v>
      </c>
      <c r="X1062" s="7" t="str">
        <f t="shared" ref="X1062:X1067" ca="1" si="239">DATEDIF(Q1062,NOW( ),"y") &amp; " thn, " &amp; DATEDIF(Q1062,NOW( ),"ym") &amp; " bln "</f>
        <v xml:space="preserve">52 thn, 10 bln </v>
      </c>
      <c r="Y1062" s="7" t="str">
        <f t="shared" ref="Y1062:Y1067" si="240">DATEDIF(Q1062,($Y$2),"y") &amp; " thn"</f>
        <v>52 thn</v>
      </c>
      <c r="Z1062" s="13">
        <v>60</v>
      </c>
      <c r="AA1062" s="14">
        <f t="shared" ref="AA1062:AA1067" si="241">DATE(YEAR(Q1062)+Z1062,MONTH(Q1062)+1,1)</f>
        <v>46661</v>
      </c>
      <c r="AB1062" s="10" t="s">
        <v>5618</v>
      </c>
      <c r="AC1062" s="7" t="s">
        <v>5619</v>
      </c>
      <c r="AJ1062" s="4" t="s">
        <v>5612</v>
      </c>
    </row>
    <row r="1063" spans="1:36" ht="12.9" hidden="1" customHeight="1" outlineLevel="1" x14ac:dyDescent="0.3">
      <c r="C1063" s="10" t="s">
        <v>5620</v>
      </c>
      <c r="D1063" s="10" t="s">
        <v>41</v>
      </c>
      <c r="E1063" s="7" t="s">
        <v>5621</v>
      </c>
      <c r="F1063" s="10" t="s">
        <v>92</v>
      </c>
      <c r="G1063" s="19" t="s">
        <v>93</v>
      </c>
      <c r="H1063" s="20">
        <v>43556</v>
      </c>
      <c r="I1063" s="10" t="s">
        <v>94</v>
      </c>
      <c r="J1063" s="10" t="s">
        <v>547</v>
      </c>
      <c r="K1063" s="8">
        <v>42125</v>
      </c>
      <c r="L1063" s="10" t="s">
        <v>28</v>
      </c>
      <c r="M1063" s="7" t="s">
        <v>29</v>
      </c>
      <c r="N1063" s="10" t="s">
        <v>3367</v>
      </c>
      <c r="O1063" s="7">
        <v>2010</v>
      </c>
      <c r="P1063" s="10" t="s">
        <v>280</v>
      </c>
      <c r="Q1063" s="7" t="s">
        <v>5622</v>
      </c>
      <c r="R1063" s="7" t="s">
        <v>50</v>
      </c>
      <c r="S1063" s="7" t="s">
        <v>34</v>
      </c>
      <c r="T1063" s="7" t="s">
        <v>35</v>
      </c>
      <c r="U1063" s="7" t="s">
        <v>5623</v>
      </c>
      <c r="V1063" s="7" t="s">
        <v>37</v>
      </c>
      <c r="W1063" s="7" t="s">
        <v>5624</v>
      </c>
      <c r="X1063" s="7" t="str">
        <f t="shared" ca="1" si="239"/>
        <v xml:space="preserve">55 thn, 4 bln </v>
      </c>
      <c r="Y1063" s="7" t="str">
        <f t="shared" si="240"/>
        <v>54 thn</v>
      </c>
      <c r="Z1063" s="13">
        <v>60</v>
      </c>
      <c r="AA1063" s="14">
        <f t="shared" si="241"/>
        <v>45748</v>
      </c>
      <c r="AB1063" s="10" t="s">
        <v>5625</v>
      </c>
      <c r="AJ1063" s="4" t="s">
        <v>5612</v>
      </c>
    </row>
    <row r="1064" spans="1:36" ht="12.9" hidden="1" customHeight="1" outlineLevel="1" x14ac:dyDescent="0.3">
      <c r="C1064" s="10" t="s">
        <v>5626</v>
      </c>
      <c r="D1064" s="10" t="s">
        <v>1545</v>
      </c>
      <c r="E1064" s="7" t="s">
        <v>5627</v>
      </c>
      <c r="F1064" s="10" t="s">
        <v>23</v>
      </c>
      <c r="G1064" s="7" t="s">
        <v>24</v>
      </c>
      <c r="H1064" s="15">
        <v>38626</v>
      </c>
      <c r="I1064" s="10" t="s">
        <v>25</v>
      </c>
      <c r="J1064" s="10" t="s">
        <v>547</v>
      </c>
      <c r="K1064" s="14">
        <v>41957</v>
      </c>
      <c r="L1064" s="10" t="s">
        <v>28</v>
      </c>
      <c r="M1064" s="7" t="s">
        <v>361</v>
      </c>
      <c r="N1064" s="10" t="s">
        <v>30</v>
      </c>
      <c r="O1064" s="7" t="s">
        <v>192</v>
      </c>
      <c r="P1064" s="10" t="s">
        <v>98</v>
      </c>
      <c r="Q1064" s="7" t="s">
        <v>407</v>
      </c>
      <c r="R1064" s="7" t="s">
        <v>50</v>
      </c>
      <c r="S1064" s="7" t="s">
        <v>34</v>
      </c>
      <c r="T1064" s="7" t="s">
        <v>35</v>
      </c>
      <c r="U1064" s="7" t="s">
        <v>5628</v>
      </c>
      <c r="V1064" s="7" t="s">
        <v>37</v>
      </c>
      <c r="W1064" s="7" t="s">
        <v>5629</v>
      </c>
      <c r="X1064" s="7" t="str">
        <f t="shared" ca="1" si="239"/>
        <v xml:space="preserve">56 thn, 2 bln </v>
      </c>
      <c r="Y1064" s="7" t="str">
        <f t="shared" si="240"/>
        <v>55 thn</v>
      </c>
      <c r="Z1064" s="13">
        <v>60</v>
      </c>
      <c r="AA1064" s="14">
        <f t="shared" si="241"/>
        <v>45413</v>
      </c>
      <c r="AB1064" s="10" t="s">
        <v>5630</v>
      </c>
      <c r="AC1064" s="7" t="s">
        <v>5631</v>
      </c>
      <c r="AJ1064" s="4" t="s">
        <v>5612</v>
      </c>
    </row>
    <row r="1065" spans="1:36" ht="12.9" hidden="1" customHeight="1" outlineLevel="1" x14ac:dyDescent="0.3">
      <c r="C1065" s="10" t="s">
        <v>5632</v>
      </c>
      <c r="D1065" s="10" t="s">
        <v>21</v>
      </c>
      <c r="E1065" s="7" t="s">
        <v>5633</v>
      </c>
      <c r="F1065" s="10" t="s">
        <v>92</v>
      </c>
      <c r="G1065" s="19" t="s">
        <v>93</v>
      </c>
      <c r="H1065" s="20">
        <v>43556</v>
      </c>
      <c r="I1065" s="10" t="s">
        <v>94</v>
      </c>
      <c r="J1065" s="10" t="s">
        <v>547</v>
      </c>
      <c r="K1065" s="8">
        <v>42006</v>
      </c>
      <c r="L1065" s="10" t="s">
        <v>28</v>
      </c>
      <c r="M1065" s="7" t="s">
        <v>29</v>
      </c>
      <c r="N1065" s="10" t="s">
        <v>30</v>
      </c>
      <c r="O1065" s="7">
        <v>2010</v>
      </c>
      <c r="P1065" s="10" t="s">
        <v>98</v>
      </c>
      <c r="Q1065" s="7" t="s">
        <v>5634</v>
      </c>
      <c r="R1065" s="7" t="s">
        <v>50</v>
      </c>
      <c r="S1065" s="7" t="s">
        <v>34</v>
      </c>
      <c r="T1065" s="7" t="s">
        <v>35</v>
      </c>
      <c r="U1065" s="7" t="s">
        <v>5635</v>
      </c>
      <c r="V1065" s="7" t="s">
        <v>37</v>
      </c>
      <c r="W1065" s="7" t="s">
        <v>5636</v>
      </c>
      <c r="X1065" s="7" t="str">
        <f t="shared" ca="1" si="239"/>
        <v xml:space="preserve">53 thn, 6 bln </v>
      </c>
      <c r="Y1065" s="7" t="str">
        <f t="shared" si="240"/>
        <v>52 thn</v>
      </c>
      <c r="Z1065" s="13">
        <v>60</v>
      </c>
      <c r="AA1065" s="14">
        <f t="shared" si="241"/>
        <v>46419</v>
      </c>
      <c r="AB1065" s="10" t="s">
        <v>5637</v>
      </c>
      <c r="AJ1065" s="4" t="s">
        <v>5612</v>
      </c>
    </row>
    <row r="1066" spans="1:36" ht="12.9" hidden="1" customHeight="1" outlineLevel="1" x14ac:dyDescent="0.3">
      <c r="C1066" s="10" t="s">
        <v>5638</v>
      </c>
      <c r="D1066" s="10" t="s">
        <v>21</v>
      </c>
      <c r="E1066" s="7" t="s">
        <v>5639</v>
      </c>
      <c r="F1066" s="10" t="s">
        <v>514</v>
      </c>
      <c r="G1066" s="7" t="s">
        <v>333</v>
      </c>
      <c r="H1066" s="15">
        <v>42826</v>
      </c>
      <c r="I1066" s="10" t="s">
        <v>334</v>
      </c>
      <c r="J1066" s="10" t="s">
        <v>547</v>
      </c>
      <c r="K1066" s="7" t="s">
        <v>522</v>
      </c>
      <c r="L1066" s="10" t="s">
        <v>28</v>
      </c>
      <c r="M1066" s="7" t="s">
        <v>29</v>
      </c>
      <c r="N1066" s="10" t="s">
        <v>30</v>
      </c>
      <c r="O1066" s="7">
        <v>2013</v>
      </c>
      <c r="P1066" s="10" t="s">
        <v>5640</v>
      </c>
      <c r="Q1066" s="7" t="s">
        <v>5641</v>
      </c>
      <c r="R1066" s="7" t="s">
        <v>50</v>
      </c>
      <c r="V1066" s="7" t="s">
        <v>37</v>
      </c>
      <c r="X1066" s="7" t="str">
        <f t="shared" ca="1" si="239"/>
        <v xml:space="preserve">35 thn, 3 bln </v>
      </c>
      <c r="Y1066" s="7" t="str">
        <f t="shared" si="240"/>
        <v>34 thn</v>
      </c>
      <c r="Z1066" s="13">
        <v>60</v>
      </c>
      <c r="AA1066" s="14">
        <f t="shared" si="241"/>
        <v>53053</v>
      </c>
      <c r="AJ1066" s="4" t="s">
        <v>5612</v>
      </c>
    </row>
    <row r="1067" spans="1:36" ht="12.9" hidden="1" customHeight="1" outlineLevel="1" x14ac:dyDescent="0.3">
      <c r="B1067" s="6"/>
      <c r="C1067" s="6" t="s">
        <v>5642</v>
      </c>
      <c r="D1067" s="6" t="s">
        <v>3316</v>
      </c>
      <c r="E1067" s="7" t="s">
        <v>5643</v>
      </c>
      <c r="F1067" s="51" t="s">
        <v>357</v>
      </c>
      <c r="G1067" s="18" t="s">
        <v>358</v>
      </c>
      <c r="H1067" s="52">
        <v>43739</v>
      </c>
      <c r="I1067" s="6" t="s">
        <v>359</v>
      </c>
      <c r="J1067" s="6" t="s">
        <v>1369</v>
      </c>
      <c r="K1067" s="7" t="s">
        <v>336</v>
      </c>
      <c r="L1067" s="6" t="s">
        <v>28</v>
      </c>
      <c r="M1067" s="7" t="s">
        <v>361</v>
      </c>
      <c r="N1067" s="6" t="s">
        <v>5644</v>
      </c>
      <c r="O1067" s="7" t="s">
        <v>325</v>
      </c>
      <c r="P1067" s="6" t="s">
        <v>5645</v>
      </c>
      <c r="Q1067" s="6" t="s">
        <v>5646</v>
      </c>
      <c r="R1067" s="7" t="s">
        <v>50</v>
      </c>
      <c r="S1067" s="7" t="s">
        <v>34</v>
      </c>
      <c r="T1067" s="7" t="s">
        <v>2189</v>
      </c>
      <c r="V1067" s="7" t="s">
        <v>37</v>
      </c>
      <c r="X1067" s="7" t="str">
        <f t="shared" ca="1" si="239"/>
        <v xml:space="preserve">38 thn, 9 bln </v>
      </c>
      <c r="Y1067" s="7" t="str">
        <f t="shared" si="240"/>
        <v>38 thn</v>
      </c>
      <c r="Z1067" s="13">
        <v>60</v>
      </c>
      <c r="AA1067" s="14">
        <f t="shared" si="241"/>
        <v>51806</v>
      </c>
      <c r="AB1067" s="6" t="s">
        <v>5647</v>
      </c>
      <c r="AC1067" s="6" t="s">
        <v>5648</v>
      </c>
      <c r="AJ1067" s="4" t="s">
        <v>5612</v>
      </c>
    </row>
    <row r="1068" spans="1:36" ht="12.9" customHeight="1" collapsed="1" x14ac:dyDescent="0.25">
      <c r="A1068" s="4" t="s">
        <v>5649</v>
      </c>
      <c r="M1068" s="7"/>
    </row>
    <row r="1069" spans="1:36" ht="12.9" hidden="1" customHeight="1" outlineLevel="1" x14ac:dyDescent="0.3">
      <c r="C1069" s="10" t="s">
        <v>5650</v>
      </c>
      <c r="D1069" s="10" t="s">
        <v>1545</v>
      </c>
      <c r="E1069" s="7" t="s">
        <v>5651</v>
      </c>
      <c r="F1069" s="10" t="s">
        <v>23</v>
      </c>
      <c r="G1069" s="7" t="s">
        <v>24</v>
      </c>
      <c r="H1069" s="11">
        <v>37895</v>
      </c>
      <c r="I1069" s="10" t="s">
        <v>25</v>
      </c>
      <c r="J1069" s="10" t="s">
        <v>95</v>
      </c>
      <c r="K1069" s="8">
        <v>42104</v>
      </c>
      <c r="L1069" s="10" t="s">
        <v>28</v>
      </c>
      <c r="M1069" s="7" t="s">
        <v>361</v>
      </c>
      <c r="N1069" s="10" t="s">
        <v>3265</v>
      </c>
      <c r="O1069" s="7" t="s">
        <v>279</v>
      </c>
      <c r="P1069" s="10" t="s">
        <v>2310</v>
      </c>
      <c r="Q1069" s="7" t="s">
        <v>5652</v>
      </c>
      <c r="R1069" s="7" t="s">
        <v>33</v>
      </c>
      <c r="S1069" s="7" t="s">
        <v>122</v>
      </c>
      <c r="T1069" s="7" t="s">
        <v>35</v>
      </c>
      <c r="U1069" s="7" t="s">
        <v>5653</v>
      </c>
      <c r="V1069" s="7" t="s">
        <v>37</v>
      </c>
      <c r="W1069" s="7" t="s">
        <v>5654</v>
      </c>
      <c r="X1069" s="7" t="str">
        <f t="shared" ref="X1069:X1073" ca="1" si="242">DATEDIF(Q1069,NOW( ),"y") &amp; " thn, " &amp; DATEDIF(Q1069,NOW( ),"ym") &amp; " bln "</f>
        <v xml:space="preserve">57 thn, 11 bln </v>
      </c>
      <c r="Y1069" s="7" t="str">
        <f t="shared" ref="Y1069:Y1073" si="243">DATEDIF(Q1069,($Y$2),"y") &amp; " thn"</f>
        <v>57 thn</v>
      </c>
      <c r="Z1069" s="13">
        <v>60</v>
      </c>
      <c r="AA1069" s="14">
        <f t="shared" ref="AA1069:AA1073" si="244">DATE(YEAR(Q1069)+Z1069,MONTH(Q1069)+1,1)</f>
        <v>44805</v>
      </c>
      <c r="AB1069" s="10" t="s">
        <v>5655</v>
      </c>
      <c r="AC1069" s="7" t="s">
        <v>1077</v>
      </c>
      <c r="AJ1069" s="4" t="s">
        <v>5649</v>
      </c>
    </row>
    <row r="1070" spans="1:36" ht="12.9" hidden="1" customHeight="1" outlineLevel="1" x14ac:dyDescent="0.3">
      <c r="C1070" s="10" t="s">
        <v>5656</v>
      </c>
      <c r="D1070" s="10" t="s">
        <v>1545</v>
      </c>
      <c r="E1070" s="7" t="s">
        <v>5657</v>
      </c>
      <c r="F1070" s="10" t="s">
        <v>23</v>
      </c>
      <c r="G1070" s="7" t="s">
        <v>24</v>
      </c>
      <c r="H1070" s="11">
        <v>37895</v>
      </c>
      <c r="I1070" s="10" t="s">
        <v>25</v>
      </c>
      <c r="J1070" s="10" t="s">
        <v>547</v>
      </c>
      <c r="K1070" s="7" t="s">
        <v>117</v>
      </c>
      <c r="L1070" s="10" t="s">
        <v>28</v>
      </c>
      <c r="M1070" s="7" t="s">
        <v>361</v>
      </c>
      <c r="N1070" s="10" t="s">
        <v>3265</v>
      </c>
      <c r="O1070" s="7" t="s">
        <v>192</v>
      </c>
      <c r="P1070" s="10" t="s">
        <v>280</v>
      </c>
      <c r="Q1070" s="7" t="s">
        <v>5658</v>
      </c>
      <c r="R1070" s="7" t="s">
        <v>50</v>
      </c>
      <c r="S1070" s="7" t="s">
        <v>34</v>
      </c>
      <c r="T1070" s="7" t="s">
        <v>35</v>
      </c>
      <c r="U1070" s="7" t="s">
        <v>5659</v>
      </c>
      <c r="V1070" s="7" t="s">
        <v>37</v>
      </c>
      <c r="W1070" s="7" t="s">
        <v>5660</v>
      </c>
      <c r="X1070" s="7" t="str">
        <f t="shared" ca="1" si="242"/>
        <v xml:space="preserve">59 thn, 4 bln </v>
      </c>
      <c r="Y1070" s="7" t="str">
        <f t="shared" si="243"/>
        <v>58 thn</v>
      </c>
      <c r="Z1070" s="13">
        <v>60</v>
      </c>
      <c r="AA1070" s="14">
        <f t="shared" si="244"/>
        <v>44287</v>
      </c>
      <c r="AB1070" s="10" t="s">
        <v>5661</v>
      </c>
      <c r="AC1070" s="7" t="s">
        <v>5662</v>
      </c>
      <c r="AJ1070" s="4" t="s">
        <v>5649</v>
      </c>
    </row>
    <row r="1071" spans="1:36" ht="12.9" hidden="1" customHeight="1" outlineLevel="1" x14ac:dyDescent="0.3">
      <c r="C1071" s="10" t="s">
        <v>5663</v>
      </c>
      <c r="D1071" s="10" t="s">
        <v>41</v>
      </c>
      <c r="E1071" s="7" t="s">
        <v>5664</v>
      </c>
      <c r="F1071" s="10" t="s">
        <v>23</v>
      </c>
      <c r="G1071" s="7" t="s">
        <v>24</v>
      </c>
      <c r="H1071" s="11">
        <v>40817</v>
      </c>
      <c r="I1071" s="10" t="s">
        <v>25</v>
      </c>
      <c r="J1071" s="10" t="s">
        <v>547</v>
      </c>
      <c r="K1071" s="14">
        <v>40708</v>
      </c>
      <c r="L1071" s="10" t="s">
        <v>28</v>
      </c>
      <c r="M1071" s="7" t="s">
        <v>29</v>
      </c>
      <c r="N1071" s="10" t="s">
        <v>3265</v>
      </c>
      <c r="P1071" s="10" t="s">
        <v>270</v>
      </c>
      <c r="Q1071" s="7" t="s">
        <v>1820</v>
      </c>
      <c r="R1071" s="7" t="s">
        <v>33</v>
      </c>
      <c r="S1071" s="7" t="s">
        <v>34</v>
      </c>
      <c r="T1071" s="7" t="s">
        <v>35</v>
      </c>
      <c r="U1071" s="7" t="s">
        <v>5665</v>
      </c>
      <c r="V1071" s="7" t="s">
        <v>37</v>
      </c>
      <c r="W1071" s="7" t="s">
        <v>5666</v>
      </c>
      <c r="X1071" s="7" t="str">
        <f t="shared" ca="1" si="242"/>
        <v xml:space="preserve">55 thn, 10 bln </v>
      </c>
      <c r="Y1071" s="7" t="str">
        <f t="shared" si="243"/>
        <v>55 thn</v>
      </c>
      <c r="Z1071" s="13">
        <v>60</v>
      </c>
      <c r="AA1071" s="14">
        <f t="shared" si="244"/>
        <v>45566</v>
      </c>
      <c r="AB1071" s="10" t="s">
        <v>5667</v>
      </c>
      <c r="AJ1071" s="4" t="s">
        <v>5649</v>
      </c>
    </row>
    <row r="1072" spans="1:36" s="30" customFormat="1" ht="12.9" hidden="1" customHeight="1" outlineLevel="1" x14ac:dyDescent="0.3">
      <c r="A1072" s="22"/>
      <c r="B1072" s="53"/>
      <c r="C1072" s="24" t="s">
        <v>5668</v>
      </c>
      <c r="D1072" s="24" t="s">
        <v>3353</v>
      </c>
      <c r="E1072" s="25" t="s">
        <v>5669</v>
      </c>
      <c r="F1072" s="24" t="s">
        <v>514</v>
      </c>
      <c r="G1072" s="25" t="s">
        <v>333</v>
      </c>
      <c r="H1072" s="27">
        <v>43556</v>
      </c>
      <c r="I1072" s="24" t="s">
        <v>334</v>
      </c>
      <c r="J1072" s="24" t="s">
        <v>5670</v>
      </c>
      <c r="K1072" s="27">
        <v>43466</v>
      </c>
      <c r="L1072" s="24" t="s">
        <v>28</v>
      </c>
      <c r="M1072" s="25" t="s">
        <v>29</v>
      </c>
      <c r="N1072" s="24" t="s">
        <v>3367</v>
      </c>
      <c r="O1072" s="25" t="s">
        <v>3311</v>
      </c>
      <c r="P1072" s="24" t="s">
        <v>685</v>
      </c>
      <c r="Q1072" s="25" t="s">
        <v>5671</v>
      </c>
      <c r="R1072" s="25" t="s">
        <v>50</v>
      </c>
      <c r="S1072" s="25" t="s">
        <v>34</v>
      </c>
      <c r="T1072" s="25" t="s">
        <v>35</v>
      </c>
      <c r="U1072" s="25"/>
      <c r="V1072" s="25" t="s">
        <v>37</v>
      </c>
      <c r="X1072" s="25" t="str">
        <f t="shared" ca="1" si="242"/>
        <v xml:space="preserve">36 thn, 8 bln </v>
      </c>
      <c r="Y1072" s="25" t="str">
        <f t="shared" si="243"/>
        <v>35 thn</v>
      </c>
      <c r="Z1072" s="28">
        <v>60</v>
      </c>
      <c r="AA1072" s="29">
        <f t="shared" si="244"/>
        <v>52566</v>
      </c>
      <c r="AB1072" s="24" t="s">
        <v>5672</v>
      </c>
      <c r="AC1072" s="54" t="s">
        <v>5673</v>
      </c>
      <c r="AI1072" s="31">
        <v>43466</v>
      </c>
      <c r="AJ1072" s="4" t="s">
        <v>5649</v>
      </c>
    </row>
    <row r="1073" spans="1:36" ht="12.9" hidden="1" customHeight="1" outlineLevel="1" x14ac:dyDescent="0.3">
      <c r="B1073" s="6"/>
      <c r="C1073" s="6" t="s">
        <v>5674</v>
      </c>
      <c r="D1073" s="6" t="s">
        <v>41</v>
      </c>
      <c r="E1073" s="7" t="s">
        <v>5675</v>
      </c>
      <c r="F1073" s="6" t="s">
        <v>332</v>
      </c>
      <c r="G1073" s="19" t="s">
        <v>333</v>
      </c>
      <c r="H1073" s="20">
        <v>43556</v>
      </c>
      <c r="I1073" s="6" t="s">
        <v>334</v>
      </c>
      <c r="J1073" s="6" t="s">
        <v>547</v>
      </c>
      <c r="K1073" s="7" t="s">
        <v>336</v>
      </c>
      <c r="L1073" s="6" t="s">
        <v>28</v>
      </c>
      <c r="M1073" s="7" t="s">
        <v>29</v>
      </c>
      <c r="N1073" s="6" t="s">
        <v>3310</v>
      </c>
      <c r="O1073" s="7" t="s">
        <v>3696</v>
      </c>
      <c r="P1073" s="6" t="s">
        <v>4784</v>
      </c>
      <c r="Q1073" s="6" t="s">
        <v>5676</v>
      </c>
      <c r="R1073" s="7" t="s">
        <v>50</v>
      </c>
      <c r="S1073" s="7" t="s">
        <v>1218</v>
      </c>
      <c r="T1073" s="7" t="s">
        <v>35</v>
      </c>
      <c r="V1073" s="7" t="s">
        <v>37</v>
      </c>
      <c r="X1073" s="7" t="str">
        <f t="shared" ca="1" si="242"/>
        <v xml:space="preserve">43 thn, 5 bln </v>
      </c>
      <c r="Y1073" s="7" t="str">
        <f t="shared" si="243"/>
        <v>42 thn</v>
      </c>
      <c r="Z1073" s="13">
        <v>60</v>
      </c>
      <c r="AA1073" s="14">
        <f t="shared" si="244"/>
        <v>50100</v>
      </c>
      <c r="AB1073" s="6" t="s">
        <v>5677</v>
      </c>
      <c r="AC1073" s="6" t="s">
        <v>5678</v>
      </c>
      <c r="AJ1073" s="4" t="s">
        <v>5649</v>
      </c>
    </row>
    <row r="1074" spans="1:36" ht="12.9" customHeight="1" collapsed="1" x14ac:dyDescent="0.25">
      <c r="A1074" s="4" t="s">
        <v>5679</v>
      </c>
      <c r="M1074" s="7"/>
    </row>
    <row r="1075" spans="1:36" ht="12.9" hidden="1" customHeight="1" outlineLevel="1" x14ac:dyDescent="0.3">
      <c r="C1075" s="10"/>
      <c r="D1075" s="10"/>
      <c r="F1075" s="10"/>
      <c r="H1075" s="15"/>
      <c r="I1075" s="10"/>
      <c r="J1075" s="10" t="s">
        <v>95</v>
      </c>
      <c r="K1075" s="12"/>
      <c r="L1075" s="10"/>
      <c r="M1075" s="7"/>
      <c r="N1075" s="10"/>
      <c r="P1075" s="10"/>
      <c r="Z1075" s="13"/>
      <c r="AA1075" s="14"/>
      <c r="AB1075" s="10"/>
      <c r="AJ1075" s="4" t="s">
        <v>5679</v>
      </c>
    </row>
    <row r="1076" spans="1:36" ht="12.9" hidden="1" customHeight="1" outlineLevel="1" x14ac:dyDescent="0.3">
      <c r="C1076" s="10" t="s">
        <v>5680</v>
      </c>
      <c r="D1076" s="10" t="s">
        <v>3651</v>
      </c>
      <c r="E1076" s="7" t="s">
        <v>5681</v>
      </c>
      <c r="F1076" s="10" t="s">
        <v>78</v>
      </c>
      <c r="G1076" s="7" t="s">
        <v>79</v>
      </c>
      <c r="H1076" s="15">
        <v>43191</v>
      </c>
      <c r="I1076" s="10" t="s">
        <v>80</v>
      </c>
      <c r="J1076" s="10" t="s">
        <v>547</v>
      </c>
      <c r="K1076" s="7" t="s">
        <v>139</v>
      </c>
      <c r="L1076" s="10" t="s">
        <v>28</v>
      </c>
      <c r="M1076" s="7" t="s">
        <v>29</v>
      </c>
      <c r="N1076" s="10" t="s">
        <v>3326</v>
      </c>
      <c r="O1076" s="7">
        <v>2008</v>
      </c>
      <c r="P1076" s="10" t="s">
        <v>632</v>
      </c>
      <c r="Q1076" s="7" t="s">
        <v>5682</v>
      </c>
      <c r="R1076" s="7" t="s">
        <v>33</v>
      </c>
      <c r="S1076" s="7" t="s">
        <v>34</v>
      </c>
      <c r="T1076" s="7" t="s">
        <v>35</v>
      </c>
      <c r="U1076" s="7" t="s">
        <v>5683</v>
      </c>
      <c r="V1076" s="7" t="s">
        <v>37</v>
      </c>
      <c r="W1076" s="7" t="s">
        <v>5684</v>
      </c>
      <c r="X1076" s="7" t="str">
        <f ca="1">DATEDIF(Q1076,NOW( ),"y") &amp; " thn, " &amp; DATEDIF(Q1076,NOW( ),"ym") &amp; " bln "</f>
        <v xml:space="preserve">49 thn, 6 bln </v>
      </c>
      <c r="Y1076" s="7" t="str">
        <f>DATEDIF(Q1076,($Y$2),"y") &amp; " thn"</f>
        <v>48 thn</v>
      </c>
      <c r="Z1076" s="13">
        <v>60</v>
      </c>
      <c r="AA1076" s="14">
        <f>DATE(YEAR(Q1076)+Z1076,MONTH(Q1076)+1,1)</f>
        <v>47880</v>
      </c>
      <c r="AI1076" s="21">
        <v>43466</v>
      </c>
      <c r="AJ1076" s="4" t="s">
        <v>5679</v>
      </c>
    </row>
    <row r="1077" spans="1:36" ht="12.9" hidden="1" customHeight="1" outlineLevel="1" x14ac:dyDescent="0.3">
      <c r="C1077" s="10"/>
      <c r="D1077" s="10"/>
      <c r="F1077" s="10"/>
      <c r="H1077" s="12"/>
      <c r="I1077" s="10"/>
      <c r="J1077" s="10"/>
      <c r="L1077" s="10"/>
      <c r="M1077" s="7"/>
      <c r="N1077" s="10"/>
      <c r="O1077" s="12"/>
      <c r="P1077" s="10"/>
      <c r="Z1077" s="13"/>
      <c r="AA1077" s="14"/>
      <c r="AJ1077" s="4" t="s">
        <v>5679</v>
      </c>
    </row>
    <row r="1078" spans="1:36" ht="12.9" customHeight="1" collapsed="1" x14ac:dyDescent="0.25">
      <c r="A1078" s="4" t="s">
        <v>5685</v>
      </c>
      <c r="M1078" s="7"/>
    </row>
    <row r="1079" spans="1:36" ht="12.9" hidden="1" customHeight="1" outlineLevel="1" x14ac:dyDescent="0.3">
      <c r="C1079" s="10" t="s">
        <v>5686</v>
      </c>
      <c r="D1079" s="10" t="s">
        <v>1545</v>
      </c>
      <c r="E1079" s="7" t="s">
        <v>5687</v>
      </c>
      <c r="F1079" s="10" t="s">
        <v>92</v>
      </c>
      <c r="G1079" s="7" t="s">
        <v>93</v>
      </c>
      <c r="H1079" s="15">
        <v>43191</v>
      </c>
      <c r="I1079" s="10" t="s">
        <v>94</v>
      </c>
      <c r="J1079" s="10" t="s">
        <v>95</v>
      </c>
      <c r="K1079" s="14">
        <v>42604</v>
      </c>
      <c r="L1079" s="10" t="s">
        <v>28</v>
      </c>
      <c r="M1079" s="7" t="s">
        <v>29</v>
      </c>
      <c r="N1079" s="10" t="s">
        <v>3265</v>
      </c>
      <c r="O1079" s="7">
        <v>2011</v>
      </c>
      <c r="P1079" s="10" t="s">
        <v>5645</v>
      </c>
      <c r="Q1079" s="7" t="s">
        <v>5688</v>
      </c>
      <c r="R1079" s="7" t="s">
        <v>33</v>
      </c>
      <c r="S1079" s="7" t="s">
        <v>34</v>
      </c>
      <c r="T1079" s="7" t="s">
        <v>35</v>
      </c>
      <c r="U1079" s="7" t="s">
        <v>5689</v>
      </c>
      <c r="V1079" s="7" t="s">
        <v>37</v>
      </c>
      <c r="W1079" s="7" t="s">
        <v>5690</v>
      </c>
      <c r="X1079" s="7" t="str">
        <f t="shared" ref="X1079:X1084" ca="1" si="245">DATEDIF(Q1079,NOW( ),"y") &amp; " thn, " &amp; DATEDIF(Q1079,NOW( ),"ym") &amp; " bln "</f>
        <v xml:space="preserve">53 thn, 0 bln </v>
      </c>
      <c r="Y1079" s="7" t="str">
        <f t="shared" ref="Y1079:Y1084" si="246">DATEDIF(Q1079,($Y$2),"y") &amp; " thn"</f>
        <v>52 thn</v>
      </c>
      <c r="Z1079" s="13">
        <v>60</v>
      </c>
      <c r="AA1079" s="14">
        <f t="shared" ref="AA1079:AA1084" si="247">DATE(YEAR(Q1079)+Z1079,MONTH(Q1079)+1,1)</f>
        <v>46600</v>
      </c>
      <c r="AB1079" s="10" t="s">
        <v>5691</v>
      </c>
      <c r="AJ1079" s="4" t="s">
        <v>5685</v>
      </c>
    </row>
    <row r="1080" spans="1:36" ht="12.9" hidden="1" customHeight="1" outlineLevel="1" x14ac:dyDescent="0.3">
      <c r="C1080" s="10" t="s">
        <v>5692</v>
      </c>
      <c r="E1080" s="7" t="s">
        <v>5693</v>
      </c>
      <c r="F1080" s="10" t="s">
        <v>23</v>
      </c>
      <c r="G1080" s="7" t="s">
        <v>24</v>
      </c>
      <c r="H1080" s="15">
        <v>39356</v>
      </c>
      <c r="I1080" s="10" t="s">
        <v>25</v>
      </c>
      <c r="J1080" s="10" t="s">
        <v>106</v>
      </c>
      <c r="K1080" s="7" t="s">
        <v>129</v>
      </c>
      <c r="L1080" s="10" t="s">
        <v>28</v>
      </c>
      <c r="M1080" s="7" t="s">
        <v>4020</v>
      </c>
      <c r="N1080" s="10" t="s">
        <v>5694</v>
      </c>
      <c r="O1080" s="7" t="s">
        <v>1780</v>
      </c>
      <c r="P1080" s="10" t="s">
        <v>218</v>
      </c>
      <c r="Q1080" s="7" t="s">
        <v>5695</v>
      </c>
      <c r="R1080" s="7" t="s">
        <v>33</v>
      </c>
      <c r="S1080" s="7" t="s">
        <v>34</v>
      </c>
      <c r="T1080" s="7" t="s">
        <v>35</v>
      </c>
      <c r="U1080" s="7" t="s">
        <v>5696</v>
      </c>
      <c r="V1080" s="7" t="s">
        <v>37</v>
      </c>
      <c r="W1080" s="7" t="s">
        <v>5697</v>
      </c>
      <c r="X1080" s="7" t="str">
        <f t="shared" ca="1" si="245"/>
        <v xml:space="preserve">55 thn, 9 bln </v>
      </c>
      <c r="Y1080" s="7" t="str">
        <f t="shared" si="246"/>
        <v>55 thn</v>
      </c>
      <c r="Z1080" s="13">
        <v>60</v>
      </c>
      <c r="AA1080" s="14">
        <f t="shared" si="247"/>
        <v>45597</v>
      </c>
      <c r="AB1080" s="10" t="s">
        <v>5698</v>
      </c>
      <c r="AJ1080" s="4" t="s">
        <v>5685</v>
      </c>
    </row>
    <row r="1081" spans="1:36" ht="12.9" hidden="1" customHeight="1" outlineLevel="1" x14ac:dyDescent="0.3">
      <c r="C1081" s="10" t="s">
        <v>5699</v>
      </c>
      <c r="D1081" s="10" t="s">
        <v>1545</v>
      </c>
      <c r="E1081" s="7" t="s">
        <v>5700</v>
      </c>
      <c r="F1081" s="10" t="s">
        <v>23</v>
      </c>
      <c r="G1081" s="7" t="s">
        <v>24</v>
      </c>
      <c r="H1081" s="14">
        <v>41548</v>
      </c>
      <c r="I1081" s="10" t="s">
        <v>25</v>
      </c>
      <c r="J1081" s="10" t="s">
        <v>547</v>
      </c>
      <c r="K1081" s="7" t="s">
        <v>999</v>
      </c>
      <c r="L1081" s="10" t="s">
        <v>28</v>
      </c>
      <c r="M1081" s="7" t="s">
        <v>361</v>
      </c>
      <c r="N1081" s="10" t="s">
        <v>3265</v>
      </c>
      <c r="O1081" s="7" t="s">
        <v>192</v>
      </c>
      <c r="P1081" s="10" t="s">
        <v>98</v>
      </c>
      <c r="Q1081" s="7" t="s">
        <v>5701</v>
      </c>
      <c r="R1081" s="7" t="s">
        <v>33</v>
      </c>
      <c r="S1081" s="7" t="s">
        <v>34</v>
      </c>
      <c r="T1081" s="7" t="s">
        <v>35</v>
      </c>
      <c r="U1081" s="7" t="s">
        <v>5702</v>
      </c>
      <c r="V1081" s="7" t="s">
        <v>37</v>
      </c>
      <c r="W1081" s="7" t="s">
        <v>5703</v>
      </c>
      <c r="X1081" s="7" t="str">
        <f t="shared" ca="1" si="245"/>
        <v xml:space="preserve">51 thn, 5 bln </v>
      </c>
      <c r="Y1081" s="7" t="str">
        <f t="shared" si="246"/>
        <v>50 thn</v>
      </c>
      <c r="Z1081" s="13">
        <v>60</v>
      </c>
      <c r="AA1081" s="14">
        <f t="shared" si="247"/>
        <v>47178</v>
      </c>
      <c r="AB1081" s="10" t="s">
        <v>5704</v>
      </c>
      <c r="AC1081" s="7" t="s">
        <v>5705</v>
      </c>
      <c r="AJ1081" s="4" t="s">
        <v>5685</v>
      </c>
    </row>
    <row r="1082" spans="1:36" ht="12.9" hidden="1" customHeight="1" outlineLevel="1" x14ac:dyDescent="0.3">
      <c r="C1082" s="10" t="s">
        <v>5706</v>
      </c>
      <c r="D1082" s="10" t="s">
        <v>145</v>
      </c>
      <c r="E1082" s="7" t="s">
        <v>5707</v>
      </c>
      <c r="F1082" s="10" t="s">
        <v>276</v>
      </c>
      <c r="G1082" s="7" t="s">
        <v>43</v>
      </c>
      <c r="H1082" s="8">
        <v>42826</v>
      </c>
      <c r="I1082" s="10" t="s">
        <v>277</v>
      </c>
      <c r="J1082" s="10" t="s">
        <v>269</v>
      </c>
      <c r="K1082" s="8">
        <v>42156</v>
      </c>
      <c r="L1082" s="10" t="s">
        <v>28</v>
      </c>
      <c r="M1082" s="7" t="s">
        <v>29</v>
      </c>
      <c r="N1082" s="10" t="s">
        <v>5708</v>
      </c>
      <c r="O1082" s="12" t="s">
        <v>1010</v>
      </c>
      <c r="P1082" s="10" t="s">
        <v>2018</v>
      </c>
      <c r="Q1082" s="7" t="s">
        <v>5709</v>
      </c>
      <c r="R1082" s="7" t="s">
        <v>50</v>
      </c>
      <c r="U1082" s="7" t="s">
        <v>5710</v>
      </c>
      <c r="V1082" s="7" t="s">
        <v>37</v>
      </c>
      <c r="X1082" s="7" t="str">
        <f t="shared" ca="1" si="245"/>
        <v xml:space="preserve">44 thn, 2 bln </v>
      </c>
      <c r="Y1082" s="7" t="str">
        <f t="shared" si="246"/>
        <v>43 thn</v>
      </c>
      <c r="Z1082" s="13">
        <v>60</v>
      </c>
      <c r="AA1082" s="14">
        <f t="shared" si="247"/>
        <v>49827</v>
      </c>
      <c r="AJ1082" s="4" t="s">
        <v>5685</v>
      </c>
    </row>
    <row r="1083" spans="1:36" ht="12.9" hidden="1" customHeight="1" outlineLevel="1" x14ac:dyDescent="0.3">
      <c r="C1083" s="10" t="s">
        <v>5711</v>
      </c>
      <c r="D1083" s="10" t="s">
        <v>41</v>
      </c>
      <c r="E1083" s="7" t="s">
        <v>5712</v>
      </c>
      <c r="F1083" s="10" t="s">
        <v>276</v>
      </c>
      <c r="G1083" s="19" t="s">
        <v>43</v>
      </c>
      <c r="H1083" s="20">
        <v>43556</v>
      </c>
      <c r="I1083" s="10" t="s">
        <v>277</v>
      </c>
      <c r="J1083" s="10" t="s">
        <v>547</v>
      </c>
      <c r="K1083" s="8">
        <v>42248</v>
      </c>
      <c r="L1083" s="10" t="s">
        <v>28</v>
      </c>
      <c r="M1083" s="7" t="s">
        <v>29</v>
      </c>
      <c r="N1083" s="10" t="s">
        <v>30</v>
      </c>
      <c r="O1083" s="7">
        <v>2011</v>
      </c>
      <c r="P1083" s="10" t="s">
        <v>5713</v>
      </c>
      <c r="Q1083" s="7" t="s">
        <v>5714</v>
      </c>
      <c r="R1083" s="7" t="s">
        <v>33</v>
      </c>
      <c r="S1083" s="7" t="s">
        <v>34</v>
      </c>
      <c r="T1083" s="7" t="s">
        <v>35</v>
      </c>
      <c r="U1083" s="7" t="s">
        <v>5715</v>
      </c>
      <c r="V1083" s="7" t="s">
        <v>37</v>
      </c>
      <c r="X1083" s="7" t="str">
        <f t="shared" ca="1" si="245"/>
        <v xml:space="preserve">43 thn, 0 bln </v>
      </c>
      <c r="Y1083" s="7" t="str">
        <f t="shared" si="246"/>
        <v>42 thn</v>
      </c>
      <c r="Z1083" s="13">
        <v>60</v>
      </c>
      <c r="AA1083" s="14">
        <f t="shared" si="247"/>
        <v>50222</v>
      </c>
      <c r="AB1083" s="10" t="s">
        <v>488</v>
      </c>
      <c r="AJ1083" s="4" t="s">
        <v>5685</v>
      </c>
    </row>
    <row r="1084" spans="1:36" ht="12.9" hidden="1" customHeight="1" outlineLevel="1" x14ac:dyDescent="0.3">
      <c r="B1084" s="6"/>
      <c r="C1084" s="6" t="s">
        <v>5716</v>
      </c>
      <c r="D1084" s="6" t="s">
        <v>21</v>
      </c>
      <c r="E1084" s="7" t="s">
        <v>5717</v>
      </c>
      <c r="F1084" s="6" t="s">
        <v>332</v>
      </c>
      <c r="G1084" s="19" t="s">
        <v>333</v>
      </c>
      <c r="H1084" s="20">
        <v>43556</v>
      </c>
      <c r="I1084" s="6" t="s">
        <v>334</v>
      </c>
      <c r="J1084" s="6" t="s">
        <v>547</v>
      </c>
      <c r="K1084" s="7" t="s">
        <v>336</v>
      </c>
      <c r="L1084" s="6" t="s">
        <v>28</v>
      </c>
      <c r="M1084" s="7" t="s">
        <v>29</v>
      </c>
      <c r="N1084" s="6" t="s">
        <v>1370</v>
      </c>
      <c r="O1084" s="7" t="s">
        <v>3696</v>
      </c>
      <c r="P1084" s="6" t="s">
        <v>98</v>
      </c>
      <c r="Q1084" s="6" t="s">
        <v>5718</v>
      </c>
      <c r="R1084" s="7" t="s">
        <v>50</v>
      </c>
      <c r="S1084" s="7" t="s">
        <v>34</v>
      </c>
      <c r="T1084" s="7" t="s">
        <v>35</v>
      </c>
      <c r="V1084" s="7" t="s">
        <v>37</v>
      </c>
      <c r="X1084" s="7" t="str">
        <f t="shared" ca="1" si="245"/>
        <v xml:space="preserve">41 thn, 8 bln </v>
      </c>
      <c r="Y1084" s="7" t="str">
        <f t="shared" si="246"/>
        <v>40 thn</v>
      </c>
      <c r="Z1084" s="13">
        <v>60</v>
      </c>
      <c r="AA1084" s="14">
        <f t="shared" si="247"/>
        <v>50740</v>
      </c>
      <c r="AB1084" s="6" t="s">
        <v>5719</v>
      </c>
      <c r="AC1084" s="6" t="s">
        <v>5720</v>
      </c>
      <c r="AJ1084" s="4" t="s">
        <v>5685</v>
      </c>
    </row>
    <row r="1085" spans="1:36" ht="12.9" customHeight="1" collapsed="1" x14ac:dyDescent="0.25">
      <c r="A1085" s="4" t="s">
        <v>5721</v>
      </c>
      <c r="M1085" s="7"/>
    </row>
    <row r="1086" spans="1:36" ht="12.9" hidden="1" customHeight="1" outlineLevel="1" x14ac:dyDescent="0.3">
      <c r="C1086" s="10" t="s">
        <v>5722</v>
      </c>
      <c r="D1086" s="10" t="s">
        <v>76</v>
      </c>
      <c r="E1086" s="7" t="s">
        <v>5723</v>
      </c>
      <c r="F1086" s="10" t="s">
        <v>92</v>
      </c>
      <c r="G1086" s="7" t="s">
        <v>93</v>
      </c>
      <c r="H1086" s="15">
        <v>42461</v>
      </c>
      <c r="I1086" s="10" t="s">
        <v>94</v>
      </c>
      <c r="J1086" s="10" t="s">
        <v>95</v>
      </c>
      <c r="K1086" s="8">
        <v>42104</v>
      </c>
      <c r="L1086" s="10" t="s">
        <v>28</v>
      </c>
      <c r="M1086" s="7" t="s">
        <v>29</v>
      </c>
      <c r="N1086" s="10" t="s">
        <v>5724</v>
      </c>
      <c r="O1086" s="7">
        <v>2009</v>
      </c>
      <c r="P1086" s="10" t="s">
        <v>98</v>
      </c>
      <c r="Q1086" s="7" t="s">
        <v>5725</v>
      </c>
      <c r="R1086" s="7" t="s">
        <v>33</v>
      </c>
      <c r="S1086" s="7" t="s">
        <v>803</v>
      </c>
      <c r="T1086" s="7" t="s">
        <v>35</v>
      </c>
      <c r="U1086" s="7" t="s">
        <v>5726</v>
      </c>
      <c r="V1086" s="7" t="s">
        <v>37</v>
      </c>
      <c r="W1086" s="7" t="s">
        <v>5727</v>
      </c>
      <c r="X1086" s="7" t="str">
        <f t="shared" ref="X1086:X1091" ca="1" si="248">DATEDIF(Q1086,NOW( ),"y") &amp; " thn, " &amp; DATEDIF(Q1086,NOW( ),"ym") &amp; " bln "</f>
        <v xml:space="preserve">54 thn, 3 bln </v>
      </c>
      <c r="Y1086" s="7" t="str">
        <f t="shared" ref="Y1086:Y1091" si="249">DATEDIF(Q1086,($Y$2),"y") &amp; " thn"</f>
        <v>53 thn</v>
      </c>
      <c r="Z1086" s="13">
        <v>60</v>
      </c>
      <c r="AA1086" s="14">
        <f t="shared" ref="AA1086:AA1091" si="250">DATE(YEAR(Q1086)+Z1086,MONTH(Q1086)+1,1)</f>
        <v>46143</v>
      </c>
      <c r="AB1086" s="10" t="s">
        <v>5728</v>
      </c>
      <c r="AC1086" s="7" t="s">
        <v>5729</v>
      </c>
      <c r="AJ1086" s="4" t="s">
        <v>5721</v>
      </c>
    </row>
    <row r="1087" spans="1:36" ht="12.9" hidden="1" customHeight="1" outlineLevel="1" x14ac:dyDescent="0.3">
      <c r="C1087" s="10" t="s">
        <v>5730</v>
      </c>
      <c r="D1087" s="10" t="s">
        <v>1545</v>
      </c>
      <c r="E1087" s="7" t="s">
        <v>5731</v>
      </c>
      <c r="F1087" s="10" t="s">
        <v>92</v>
      </c>
      <c r="G1087" s="7" t="s">
        <v>93</v>
      </c>
      <c r="H1087" s="15">
        <v>43191</v>
      </c>
      <c r="I1087" s="10" t="s">
        <v>94</v>
      </c>
      <c r="J1087" s="10" t="s">
        <v>2362</v>
      </c>
      <c r="K1087" s="7" t="s">
        <v>999</v>
      </c>
      <c r="L1087" s="10" t="s">
        <v>28</v>
      </c>
      <c r="M1087" s="7" t="s">
        <v>29</v>
      </c>
      <c r="N1087" s="10" t="s">
        <v>2363</v>
      </c>
      <c r="O1087" s="7">
        <v>2015</v>
      </c>
      <c r="P1087" s="10" t="s">
        <v>5732</v>
      </c>
      <c r="Q1087" s="7" t="s">
        <v>5733</v>
      </c>
      <c r="R1087" s="7" t="s">
        <v>50</v>
      </c>
      <c r="S1087" s="7" t="s">
        <v>122</v>
      </c>
      <c r="T1087" s="7" t="s">
        <v>35</v>
      </c>
      <c r="U1087" s="7" t="s">
        <v>5734</v>
      </c>
      <c r="V1087" s="7" t="s">
        <v>37</v>
      </c>
      <c r="W1087" s="7" t="s">
        <v>5735</v>
      </c>
      <c r="X1087" s="7" t="str">
        <f t="shared" ca="1" si="248"/>
        <v xml:space="preserve">55 thn, 0 bln </v>
      </c>
      <c r="Y1087" s="7" t="str">
        <f t="shared" si="249"/>
        <v>54 thn</v>
      </c>
      <c r="Z1087" s="13">
        <v>60</v>
      </c>
      <c r="AA1087" s="14">
        <f t="shared" si="250"/>
        <v>45870</v>
      </c>
      <c r="AB1087" s="10" t="s">
        <v>5736</v>
      </c>
      <c r="AC1087" s="7" t="s">
        <v>5737</v>
      </c>
      <c r="AJ1087" s="4" t="s">
        <v>5721</v>
      </c>
    </row>
    <row r="1088" spans="1:36" ht="12.9" hidden="1" customHeight="1" outlineLevel="1" x14ac:dyDescent="0.3">
      <c r="C1088" s="10" t="s">
        <v>5738</v>
      </c>
      <c r="D1088" s="10" t="s">
        <v>1545</v>
      </c>
      <c r="E1088" s="7" t="s">
        <v>5739</v>
      </c>
      <c r="F1088" s="10" t="s">
        <v>23</v>
      </c>
      <c r="G1088" s="7" t="s">
        <v>24</v>
      </c>
      <c r="H1088" s="11">
        <v>41548</v>
      </c>
      <c r="I1088" s="10" t="s">
        <v>25</v>
      </c>
      <c r="J1088" s="10" t="s">
        <v>547</v>
      </c>
      <c r="K1088" s="7" t="s">
        <v>147</v>
      </c>
      <c r="L1088" s="10" t="s">
        <v>28</v>
      </c>
      <c r="M1088" s="7" t="s">
        <v>361</v>
      </c>
      <c r="N1088" s="10" t="s">
        <v>3265</v>
      </c>
      <c r="O1088" s="7" t="s">
        <v>97</v>
      </c>
      <c r="P1088" s="10" t="s">
        <v>1191</v>
      </c>
      <c r="Q1088" s="7" t="s">
        <v>5740</v>
      </c>
      <c r="R1088" s="7" t="s">
        <v>50</v>
      </c>
      <c r="S1088" s="7" t="s">
        <v>803</v>
      </c>
      <c r="T1088" s="7" t="s">
        <v>35</v>
      </c>
      <c r="U1088" s="7" t="s">
        <v>5741</v>
      </c>
      <c r="V1088" s="7" t="s">
        <v>37</v>
      </c>
      <c r="W1088" s="7" t="s">
        <v>5742</v>
      </c>
      <c r="X1088" s="7" t="str">
        <f t="shared" ca="1" si="248"/>
        <v xml:space="preserve">55 thn, 9 bln </v>
      </c>
      <c r="Y1088" s="7" t="str">
        <f t="shared" si="249"/>
        <v>55 thn</v>
      </c>
      <c r="Z1088" s="13">
        <v>60</v>
      </c>
      <c r="AA1088" s="14">
        <f t="shared" si="250"/>
        <v>45597</v>
      </c>
      <c r="AB1088" s="10" t="s">
        <v>5743</v>
      </c>
      <c r="AJ1088" s="4" t="s">
        <v>5721</v>
      </c>
    </row>
    <row r="1089" spans="1:36" ht="12.9" hidden="1" customHeight="1" outlineLevel="1" x14ac:dyDescent="0.3">
      <c r="C1089" s="10" t="s">
        <v>5744</v>
      </c>
      <c r="D1089" s="10" t="s">
        <v>21</v>
      </c>
      <c r="E1089" s="7" t="s">
        <v>5745</v>
      </c>
      <c r="F1089" s="10" t="s">
        <v>514</v>
      </c>
      <c r="G1089" s="7" t="s">
        <v>333</v>
      </c>
      <c r="H1089" s="14">
        <v>43191</v>
      </c>
      <c r="I1089" s="10" t="s">
        <v>334</v>
      </c>
      <c r="J1089" s="10" t="s">
        <v>547</v>
      </c>
      <c r="K1089" s="8">
        <v>42186</v>
      </c>
      <c r="L1089" s="10" t="s">
        <v>28</v>
      </c>
      <c r="M1089" s="7" t="s">
        <v>29</v>
      </c>
      <c r="N1089" s="10" t="s">
        <v>30</v>
      </c>
      <c r="O1089" s="7">
        <v>2013</v>
      </c>
      <c r="P1089" s="10" t="s">
        <v>5746</v>
      </c>
      <c r="Q1089" s="7" t="s">
        <v>5747</v>
      </c>
      <c r="R1089" s="7" t="s">
        <v>50</v>
      </c>
      <c r="V1089" s="7" t="s">
        <v>37</v>
      </c>
      <c r="X1089" s="7" t="str">
        <f t="shared" ca="1" si="248"/>
        <v xml:space="preserve">42 thn, 7 bln </v>
      </c>
      <c r="Y1089" s="7" t="str">
        <f t="shared" si="249"/>
        <v>41 thn</v>
      </c>
      <c r="Z1089" s="13">
        <v>60</v>
      </c>
      <c r="AA1089" s="14">
        <f t="shared" si="250"/>
        <v>50406</v>
      </c>
      <c r="AJ1089" s="4" t="s">
        <v>5721</v>
      </c>
    </row>
    <row r="1090" spans="1:36" ht="12.9" hidden="1" customHeight="1" outlineLevel="1" x14ac:dyDescent="0.3">
      <c r="B1090" s="6"/>
      <c r="C1090" s="6" t="s">
        <v>5748</v>
      </c>
      <c r="D1090" s="6" t="s">
        <v>21</v>
      </c>
      <c r="E1090" s="7" t="s">
        <v>5749</v>
      </c>
      <c r="F1090" s="6" t="s">
        <v>332</v>
      </c>
      <c r="G1090" s="19" t="s">
        <v>333</v>
      </c>
      <c r="H1090" s="20">
        <v>43556</v>
      </c>
      <c r="I1090" s="6" t="s">
        <v>334</v>
      </c>
      <c r="J1090" s="6" t="s">
        <v>547</v>
      </c>
      <c r="K1090" s="7" t="s">
        <v>336</v>
      </c>
      <c r="L1090" s="6" t="s">
        <v>28</v>
      </c>
      <c r="M1090" s="7" t="s">
        <v>29</v>
      </c>
      <c r="N1090" s="6" t="s">
        <v>3284</v>
      </c>
      <c r="O1090" s="7" t="s">
        <v>1371</v>
      </c>
      <c r="P1090" s="6" t="s">
        <v>98</v>
      </c>
      <c r="Q1090" s="6" t="s">
        <v>5750</v>
      </c>
      <c r="R1090" s="7" t="s">
        <v>50</v>
      </c>
      <c r="S1090" s="7" t="s">
        <v>1218</v>
      </c>
      <c r="T1090" s="7" t="s">
        <v>35</v>
      </c>
      <c r="V1090" s="7" t="s">
        <v>37</v>
      </c>
      <c r="X1090" s="7" t="str">
        <f t="shared" ca="1" si="248"/>
        <v xml:space="preserve">37 thn, 7 bln </v>
      </c>
      <c r="Y1090" s="7" t="str">
        <f t="shared" si="249"/>
        <v>36 thn</v>
      </c>
      <c r="Z1090" s="13">
        <v>60</v>
      </c>
      <c r="AA1090" s="14">
        <f t="shared" si="250"/>
        <v>52232</v>
      </c>
      <c r="AB1090" s="6" t="s">
        <v>5751</v>
      </c>
      <c r="AC1090" s="6" t="s">
        <v>5752</v>
      </c>
      <c r="AJ1090" s="4" t="s">
        <v>5721</v>
      </c>
    </row>
    <row r="1091" spans="1:36" ht="12.9" hidden="1" customHeight="1" outlineLevel="1" x14ac:dyDescent="0.3">
      <c r="B1091" s="6"/>
      <c r="C1091" s="6" t="s">
        <v>5753</v>
      </c>
      <c r="D1091" s="6" t="s">
        <v>76</v>
      </c>
      <c r="E1091" s="7" t="s">
        <v>5754</v>
      </c>
      <c r="F1091" s="6" t="s">
        <v>332</v>
      </c>
      <c r="G1091" s="19" t="s">
        <v>333</v>
      </c>
      <c r="H1091" s="20">
        <v>43556</v>
      </c>
      <c r="I1091" s="6" t="s">
        <v>334</v>
      </c>
      <c r="J1091" s="6" t="s">
        <v>345</v>
      </c>
      <c r="K1091" s="7" t="s">
        <v>336</v>
      </c>
      <c r="L1091" s="6" t="s">
        <v>28</v>
      </c>
      <c r="M1091" s="7" t="s">
        <v>29</v>
      </c>
      <c r="N1091" s="6" t="s">
        <v>346</v>
      </c>
      <c r="O1091" s="7" t="s">
        <v>58</v>
      </c>
      <c r="P1091" s="6" t="s">
        <v>148</v>
      </c>
      <c r="Q1091" s="6" t="s">
        <v>1163</v>
      </c>
      <c r="R1091" s="7" t="s">
        <v>33</v>
      </c>
      <c r="S1091" s="7" t="s">
        <v>34</v>
      </c>
      <c r="T1091" s="7" t="s">
        <v>35</v>
      </c>
      <c r="V1091" s="7" t="s">
        <v>37</v>
      </c>
      <c r="X1091" s="7" t="str">
        <f t="shared" ca="1" si="248"/>
        <v xml:space="preserve">48 thn, 4 bln </v>
      </c>
      <c r="Y1091" s="7" t="str">
        <f t="shared" si="249"/>
        <v>47 thn</v>
      </c>
      <c r="Z1091" s="13">
        <v>60</v>
      </c>
      <c r="AA1091" s="14">
        <f t="shared" si="250"/>
        <v>48305</v>
      </c>
      <c r="AB1091" s="6" t="s">
        <v>5755</v>
      </c>
      <c r="AC1091" s="6" t="s">
        <v>5756</v>
      </c>
      <c r="AJ1091" s="4" t="s">
        <v>5721</v>
      </c>
    </row>
    <row r="1092" spans="1:36" ht="12.9" customHeight="1" collapsed="1" x14ac:dyDescent="0.25">
      <c r="A1092" s="4" t="s">
        <v>5757</v>
      </c>
      <c r="M1092" s="7"/>
    </row>
    <row r="1093" spans="1:36" ht="12.9" hidden="1" customHeight="1" outlineLevel="1" x14ac:dyDescent="0.3">
      <c r="C1093" s="10" t="s">
        <v>5758</v>
      </c>
      <c r="D1093" s="10" t="s">
        <v>21</v>
      </c>
      <c r="E1093" s="7" t="s">
        <v>5759</v>
      </c>
      <c r="F1093" s="10" t="s">
        <v>23</v>
      </c>
      <c r="G1093" s="7" t="s">
        <v>24</v>
      </c>
      <c r="H1093" s="15">
        <v>38808</v>
      </c>
      <c r="I1093" s="10" t="s">
        <v>25</v>
      </c>
      <c r="J1093" s="10" t="s">
        <v>95</v>
      </c>
      <c r="K1093" s="8">
        <v>42104</v>
      </c>
      <c r="L1093" s="10" t="s">
        <v>28</v>
      </c>
      <c r="M1093" s="7" t="s">
        <v>29</v>
      </c>
      <c r="N1093" s="10" t="s">
        <v>30</v>
      </c>
      <c r="P1093" s="10" t="s">
        <v>2310</v>
      </c>
      <c r="Q1093" s="7" t="s">
        <v>5760</v>
      </c>
      <c r="R1093" s="7" t="s">
        <v>33</v>
      </c>
      <c r="S1093" s="7" t="s">
        <v>122</v>
      </c>
      <c r="T1093" s="7" t="s">
        <v>35</v>
      </c>
      <c r="U1093" s="7" t="s">
        <v>5761</v>
      </c>
      <c r="V1093" s="7" t="s">
        <v>37</v>
      </c>
      <c r="W1093" s="7" t="s">
        <v>5762</v>
      </c>
      <c r="X1093" s="7" t="str">
        <f t="shared" ref="X1093:X1098" ca="1" si="251">DATEDIF(Q1093,NOW( ),"y") &amp; " thn, " &amp; DATEDIF(Q1093,NOW( ),"ym") &amp; " bln "</f>
        <v xml:space="preserve">55 thn, 1 bln </v>
      </c>
      <c r="Y1093" s="7" t="str">
        <f t="shared" ref="Y1093:Y1100" si="252">DATEDIF(Q1093,($Y$2),"y") &amp; " thn"</f>
        <v>54 thn</v>
      </c>
      <c r="Z1093" s="13">
        <v>60</v>
      </c>
      <c r="AA1093" s="14">
        <f t="shared" ref="AA1093:AA1100" si="253">DATE(YEAR(Q1093)+Z1093,MONTH(Q1093)+1,1)</f>
        <v>45839</v>
      </c>
      <c r="AB1093" s="10" t="s">
        <v>5763</v>
      </c>
      <c r="AJ1093" s="4" t="s">
        <v>5757</v>
      </c>
    </row>
    <row r="1094" spans="1:36" ht="12.9" hidden="1" customHeight="1" outlineLevel="1" x14ac:dyDescent="0.3">
      <c r="C1094" s="10" t="s">
        <v>5764</v>
      </c>
      <c r="D1094" s="10" t="s">
        <v>1545</v>
      </c>
      <c r="E1094" s="7" t="s">
        <v>5765</v>
      </c>
      <c r="F1094" s="10" t="s">
        <v>23</v>
      </c>
      <c r="G1094" s="7" t="s">
        <v>24</v>
      </c>
      <c r="H1094" s="55">
        <v>40087</v>
      </c>
      <c r="I1094" s="10" t="s">
        <v>25</v>
      </c>
      <c r="J1094" s="10" t="s">
        <v>5766</v>
      </c>
      <c r="K1094" s="8">
        <v>42156</v>
      </c>
      <c r="L1094" s="10" t="s">
        <v>28</v>
      </c>
      <c r="M1094" s="7" t="s">
        <v>361</v>
      </c>
      <c r="N1094" s="10" t="s">
        <v>5767</v>
      </c>
      <c r="O1094" s="7" t="s">
        <v>58</v>
      </c>
      <c r="P1094" s="10" t="s">
        <v>1191</v>
      </c>
      <c r="Q1094" s="7" t="s">
        <v>5768</v>
      </c>
      <c r="R1094" s="7" t="s">
        <v>50</v>
      </c>
      <c r="S1094" s="7" t="s">
        <v>803</v>
      </c>
      <c r="T1094" s="7" t="s">
        <v>35</v>
      </c>
      <c r="U1094" s="7" t="s">
        <v>5769</v>
      </c>
      <c r="V1094" s="7" t="s">
        <v>37</v>
      </c>
      <c r="W1094" s="7" t="s">
        <v>5770</v>
      </c>
      <c r="X1094" s="7" t="str">
        <f t="shared" ca="1" si="251"/>
        <v xml:space="preserve">54 thn, 6 bln </v>
      </c>
      <c r="Y1094" s="7" t="str">
        <f t="shared" si="252"/>
        <v>53 thn</v>
      </c>
      <c r="Z1094" s="13">
        <v>60</v>
      </c>
      <c r="AA1094" s="14">
        <f t="shared" si="253"/>
        <v>46054</v>
      </c>
      <c r="AB1094" s="10" t="s">
        <v>5771</v>
      </c>
      <c r="AJ1094" s="4" t="s">
        <v>5757</v>
      </c>
    </row>
    <row r="1095" spans="1:36" ht="12.9" hidden="1" customHeight="1" outlineLevel="1" x14ac:dyDescent="0.3">
      <c r="C1095" s="10" t="s">
        <v>5772</v>
      </c>
      <c r="D1095" s="10" t="s">
        <v>21</v>
      </c>
      <c r="E1095" s="7" t="s">
        <v>5773</v>
      </c>
      <c r="F1095" s="10" t="s">
        <v>514</v>
      </c>
      <c r="G1095" s="7" t="s">
        <v>333</v>
      </c>
      <c r="H1095" s="14">
        <v>43191</v>
      </c>
      <c r="I1095" s="10" t="s">
        <v>334</v>
      </c>
      <c r="J1095" s="10" t="s">
        <v>547</v>
      </c>
      <c r="K1095" s="7" t="s">
        <v>515</v>
      </c>
      <c r="L1095" s="10" t="s">
        <v>28</v>
      </c>
      <c r="M1095" s="7" t="s">
        <v>29</v>
      </c>
      <c r="N1095" s="10" t="s">
        <v>30</v>
      </c>
      <c r="O1095" s="7">
        <v>2013</v>
      </c>
      <c r="P1095" s="10" t="s">
        <v>2705</v>
      </c>
      <c r="Q1095" s="7" t="s">
        <v>5774</v>
      </c>
      <c r="R1095" s="7" t="s">
        <v>33</v>
      </c>
      <c r="U1095" s="7" t="s">
        <v>5775</v>
      </c>
      <c r="V1095" s="7" t="s">
        <v>37</v>
      </c>
      <c r="X1095" s="7" t="str">
        <f t="shared" ca="1" si="251"/>
        <v xml:space="preserve">53 thn, 4 bln </v>
      </c>
      <c r="Y1095" s="7" t="str">
        <f t="shared" si="252"/>
        <v>52 thn</v>
      </c>
      <c r="Z1095" s="13">
        <v>60</v>
      </c>
      <c r="AA1095" s="14">
        <f t="shared" si="253"/>
        <v>46478</v>
      </c>
      <c r="AJ1095" s="4" t="s">
        <v>5757</v>
      </c>
    </row>
    <row r="1096" spans="1:36" ht="12.9" hidden="1" customHeight="1" outlineLevel="1" x14ac:dyDescent="0.3">
      <c r="B1096" s="6"/>
      <c r="C1096" s="6" t="s">
        <v>5776</v>
      </c>
      <c r="D1096" s="6" t="s">
        <v>21</v>
      </c>
      <c r="E1096" s="7" t="s">
        <v>5777</v>
      </c>
      <c r="F1096" s="6" t="s">
        <v>332</v>
      </c>
      <c r="G1096" s="19" t="s">
        <v>333</v>
      </c>
      <c r="H1096" s="20">
        <v>43556</v>
      </c>
      <c r="I1096" s="6" t="s">
        <v>334</v>
      </c>
      <c r="J1096" s="6" t="s">
        <v>547</v>
      </c>
      <c r="K1096" s="7" t="s">
        <v>336</v>
      </c>
      <c r="L1096" s="6" t="s">
        <v>28</v>
      </c>
      <c r="M1096" s="7" t="s">
        <v>29</v>
      </c>
      <c r="N1096" s="6" t="s">
        <v>1370</v>
      </c>
      <c r="O1096" s="7" t="s">
        <v>3311</v>
      </c>
      <c r="P1096" s="6" t="s">
        <v>98</v>
      </c>
      <c r="Q1096" s="6" t="s">
        <v>5778</v>
      </c>
      <c r="R1096" s="7" t="s">
        <v>50</v>
      </c>
      <c r="S1096" s="7" t="s">
        <v>803</v>
      </c>
      <c r="T1096" s="7" t="s">
        <v>35</v>
      </c>
      <c r="V1096" s="7" t="s">
        <v>37</v>
      </c>
      <c r="X1096" s="7" t="str">
        <f t="shared" ca="1" si="251"/>
        <v xml:space="preserve">42 thn, 7 bln </v>
      </c>
      <c r="Y1096" s="7" t="str">
        <f t="shared" si="252"/>
        <v>41 thn</v>
      </c>
      <c r="Z1096" s="13">
        <v>60</v>
      </c>
      <c r="AA1096" s="14">
        <f t="shared" si="253"/>
        <v>50406</v>
      </c>
      <c r="AB1096" s="6" t="s">
        <v>5779</v>
      </c>
      <c r="AC1096" s="6" t="s">
        <v>340</v>
      </c>
      <c r="AJ1096" s="4" t="s">
        <v>5757</v>
      </c>
    </row>
    <row r="1097" spans="1:36" ht="12.9" hidden="1" customHeight="1" outlineLevel="1" x14ac:dyDescent="0.3">
      <c r="B1097" s="6"/>
      <c r="C1097" s="6" t="s">
        <v>5780</v>
      </c>
      <c r="D1097" s="6" t="s">
        <v>21</v>
      </c>
      <c r="E1097" s="7" t="s">
        <v>5781</v>
      </c>
      <c r="F1097" s="6" t="s">
        <v>332</v>
      </c>
      <c r="G1097" s="19" t="s">
        <v>333</v>
      </c>
      <c r="H1097" s="20">
        <v>43556</v>
      </c>
      <c r="I1097" s="6" t="s">
        <v>334</v>
      </c>
      <c r="J1097" s="6" t="s">
        <v>547</v>
      </c>
      <c r="K1097" s="7" t="s">
        <v>336</v>
      </c>
      <c r="L1097" s="6" t="s">
        <v>28</v>
      </c>
      <c r="M1097" s="7" t="s">
        <v>29</v>
      </c>
      <c r="N1097" s="6" t="s">
        <v>1370</v>
      </c>
      <c r="O1097" s="7" t="s">
        <v>1371</v>
      </c>
      <c r="P1097" s="6" t="s">
        <v>98</v>
      </c>
      <c r="Q1097" s="6" t="s">
        <v>5782</v>
      </c>
      <c r="R1097" s="7" t="s">
        <v>50</v>
      </c>
      <c r="S1097" s="7" t="s">
        <v>1218</v>
      </c>
      <c r="T1097" s="7" t="s">
        <v>35</v>
      </c>
      <c r="V1097" s="7" t="s">
        <v>37</v>
      </c>
      <c r="X1097" s="7" t="str">
        <f t="shared" ca="1" si="251"/>
        <v xml:space="preserve">42 thn, 3 bln </v>
      </c>
      <c r="Y1097" s="7" t="str">
        <f t="shared" si="252"/>
        <v>41 thn</v>
      </c>
      <c r="Z1097" s="13">
        <v>60</v>
      </c>
      <c r="AA1097" s="14">
        <f t="shared" si="253"/>
        <v>50526</v>
      </c>
      <c r="AB1097" s="6" t="s">
        <v>5783</v>
      </c>
      <c r="AC1097" s="6" t="s">
        <v>5784</v>
      </c>
      <c r="AJ1097" s="4" t="s">
        <v>5757</v>
      </c>
    </row>
    <row r="1098" spans="1:36" ht="12.9" hidden="1" customHeight="1" outlineLevel="1" x14ac:dyDescent="0.3">
      <c r="B1098" s="6"/>
      <c r="C1098" s="6" t="s">
        <v>5785</v>
      </c>
      <c r="D1098" s="6" t="s">
        <v>21</v>
      </c>
      <c r="E1098" s="7" t="s">
        <v>5786</v>
      </c>
      <c r="F1098" s="6" t="s">
        <v>332</v>
      </c>
      <c r="G1098" s="19" t="s">
        <v>333</v>
      </c>
      <c r="H1098" s="20">
        <v>43556</v>
      </c>
      <c r="I1098" s="6" t="s">
        <v>334</v>
      </c>
      <c r="J1098" s="6" t="s">
        <v>547</v>
      </c>
      <c r="K1098" s="7" t="s">
        <v>336</v>
      </c>
      <c r="L1098" s="6" t="s">
        <v>28</v>
      </c>
      <c r="M1098" s="7" t="s">
        <v>29</v>
      </c>
      <c r="N1098" s="6" t="s">
        <v>1370</v>
      </c>
      <c r="O1098" s="7" t="s">
        <v>1371</v>
      </c>
      <c r="P1098" s="6" t="s">
        <v>4784</v>
      </c>
      <c r="Q1098" s="6" t="s">
        <v>5787</v>
      </c>
      <c r="R1098" s="7" t="s">
        <v>50</v>
      </c>
      <c r="S1098" s="7" t="s">
        <v>803</v>
      </c>
      <c r="T1098" s="7" t="s">
        <v>35</v>
      </c>
      <c r="V1098" s="7" t="s">
        <v>37</v>
      </c>
      <c r="X1098" s="7" t="str">
        <f t="shared" ca="1" si="251"/>
        <v xml:space="preserve">38 thn, 2 bln </v>
      </c>
      <c r="Y1098" s="7" t="str">
        <f t="shared" si="252"/>
        <v>37 thn</v>
      </c>
      <c r="Z1098" s="13">
        <v>60</v>
      </c>
      <c r="AA1098" s="14">
        <f t="shared" si="253"/>
        <v>52018</v>
      </c>
      <c r="AB1098" s="6" t="s">
        <v>5788</v>
      </c>
      <c r="AC1098" s="6" t="s">
        <v>5789</v>
      </c>
      <c r="AJ1098" s="4" t="s">
        <v>5757</v>
      </c>
    </row>
    <row r="1099" spans="1:36" ht="12.9" hidden="1" customHeight="1" outlineLevel="1" x14ac:dyDescent="0.3">
      <c r="B1099" s="6"/>
      <c r="C1099" s="32" t="s">
        <v>5790</v>
      </c>
      <c r="D1099" s="6" t="s">
        <v>3353</v>
      </c>
      <c r="E1099" s="45" t="s">
        <v>5791</v>
      </c>
      <c r="F1099" s="6" t="s">
        <v>332</v>
      </c>
      <c r="G1099" s="19" t="s">
        <v>333</v>
      </c>
      <c r="H1099" s="20">
        <v>43556</v>
      </c>
      <c r="I1099" s="6" t="s">
        <v>334</v>
      </c>
      <c r="J1099" s="32" t="s">
        <v>4041</v>
      </c>
      <c r="K1099" s="8">
        <v>42151</v>
      </c>
      <c r="L1099" s="6" t="s">
        <v>28</v>
      </c>
      <c r="M1099" s="7" t="s">
        <v>29</v>
      </c>
      <c r="N1099" s="32" t="s">
        <v>30</v>
      </c>
      <c r="O1099" s="45" t="s">
        <v>3311</v>
      </c>
      <c r="P1099" s="32" t="s">
        <v>98</v>
      </c>
      <c r="Q1099" s="45" t="s">
        <v>5792</v>
      </c>
      <c r="R1099" s="45" t="s">
        <v>50</v>
      </c>
      <c r="S1099" s="45" t="s">
        <v>1218</v>
      </c>
      <c r="T1099" s="45" t="s">
        <v>35</v>
      </c>
      <c r="U1099" s="6"/>
      <c r="V1099" s="7" t="s">
        <v>37</v>
      </c>
      <c r="W1099" s="6"/>
      <c r="X1099" s="7" t="str">
        <f ca="1">DATEDIF(Q1099,NOW( ),"y") &amp; " thn, " &amp; DATEDIF(O1099,NOW( ),"ym") &amp; " bln "</f>
        <v xml:space="preserve">37 thn, 0 bln </v>
      </c>
      <c r="Y1099" s="7" t="str">
        <f t="shared" si="252"/>
        <v>37 thn</v>
      </c>
      <c r="Z1099" s="13">
        <v>60</v>
      </c>
      <c r="AA1099" s="14">
        <f t="shared" si="253"/>
        <v>52110</v>
      </c>
      <c r="AB1099" s="32" t="s">
        <v>5793</v>
      </c>
      <c r="AC1099" s="46" t="s">
        <v>5794</v>
      </c>
      <c r="AJ1099" s="4" t="s">
        <v>5757</v>
      </c>
    </row>
    <row r="1100" spans="1:36" ht="12.9" hidden="1" customHeight="1" outlineLevel="1" x14ac:dyDescent="0.3">
      <c r="B1100" s="6"/>
      <c r="C1100" s="32" t="s">
        <v>5795</v>
      </c>
      <c r="E1100" s="45" t="s">
        <v>5796</v>
      </c>
      <c r="F1100" s="6" t="s">
        <v>5797</v>
      </c>
      <c r="G1100" s="45" t="s">
        <v>4171</v>
      </c>
      <c r="H1100" s="15">
        <v>43739</v>
      </c>
      <c r="I1100" s="6" t="s">
        <v>3291</v>
      </c>
      <c r="J1100" s="32" t="s">
        <v>4041</v>
      </c>
      <c r="K1100" s="8">
        <v>42151</v>
      </c>
      <c r="L1100" s="6" t="s">
        <v>28</v>
      </c>
      <c r="M1100" s="45" t="s">
        <v>4020</v>
      </c>
      <c r="N1100" s="32" t="s">
        <v>5798</v>
      </c>
      <c r="O1100" s="45" t="s">
        <v>168</v>
      </c>
      <c r="P1100" s="32" t="s">
        <v>98</v>
      </c>
      <c r="Q1100" s="45" t="s">
        <v>5799</v>
      </c>
      <c r="R1100" s="45" t="s">
        <v>50</v>
      </c>
      <c r="S1100" s="45" t="s">
        <v>1218</v>
      </c>
      <c r="T1100" s="45" t="s">
        <v>35</v>
      </c>
      <c r="U1100" s="6"/>
      <c r="V1100" s="7" t="s">
        <v>37</v>
      </c>
      <c r="W1100" s="6"/>
      <c r="X1100" s="7" t="str">
        <f ca="1">DATEDIF(Q1100,NOW( ),"y") &amp; " thn, " &amp; DATEDIF(O1100,NOW( ),"ym") &amp; " bln "</f>
        <v xml:space="preserve">35 thn, 1 bln </v>
      </c>
      <c r="Y1100" s="7" t="str">
        <f t="shared" si="252"/>
        <v>34 thn</v>
      </c>
      <c r="Z1100" s="13">
        <v>60</v>
      </c>
      <c r="AA1100" s="14">
        <f t="shared" si="253"/>
        <v>53022</v>
      </c>
      <c r="AB1100" s="32" t="s">
        <v>5800</v>
      </c>
      <c r="AC1100" s="46" t="s">
        <v>5801</v>
      </c>
      <c r="AJ1100" s="4" t="s">
        <v>5757</v>
      </c>
    </row>
    <row r="1101" spans="1:36" ht="12.9" customHeight="1" collapsed="1" x14ac:dyDescent="0.25">
      <c r="A1101" s="4" t="s">
        <v>5802</v>
      </c>
      <c r="M1101" s="7"/>
    </row>
    <row r="1102" spans="1:36" ht="12.9" hidden="1" customHeight="1" outlineLevel="1" x14ac:dyDescent="0.3">
      <c r="C1102" s="10" t="s">
        <v>5803</v>
      </c>
      <c r="D1102" s="10" t="s">
        <v>21</v>
      </c>
      <c r="E1102" s="7" t="s">
        <v>5804</v>
      </c>
      <c r="F1102" s="10" t="s">
        <v>23</v>
      </c>
      <c r="G1102" s="7" t="s">
        <v>24</v>
      </c>
      <c r="H1102" s="15">
        <v>39356</v>
      </c>
      <c r="I1102" s="10" t="s">
        <v>25</v>
      </c>
      <c r="J1102" s="10" t="s">
        <v>95</v>
      </c>
      <c r="K1102" s="8">
        <v>41435</v>
      </c>
      <c r="L1102" s="10" t="s">
        <v>28</v>
      </c>
      <c r="M1102" s="7" t="s">
        <v>29</v>
      </c>
      <c r="N1102" s="10" t="s">
        <v>3265</v>
      </c>
      <c r="P1102" s="10" t="s">
        <v>148</v>
      </c>
      <c r="Q1102" s="7" t="s">
        <v>5805</v>
      </c>
      <c r="R1102" s="7" t="s">
        <v>33</v>
      </c>
      <c r="S1102" s="7" t="s">
        <v>34</v>
      </c>
      <c r="T1102" s="7" t="s">
        <v>35</v>
      </c>
      <c r="U1102" s="7" t="s">
        <v>5806</v>
      </c>
      <c r="V1102" s="7" t="s">
        <v>37</v>
      </c>
      <c r="W1102" s="7" t="s">
        <v>5807</v>
      </c>
      <c r="X1102" s="7" t="str">
        <f t="shared" ref="X1102:X1108" ca="1" si="254">DATEDIF(Q1102,NOW( ),"y") &amp; " thn, " &amp; DATEDIF(Q1102,NOW( ),"ym") &amp; " bln "</f>
        <v xml:space="preserve">53 thn, 6 bln </v>
      </c>
      <c r="Y1102" s="7" t="str">
        <f t="shared" ref="Y1102:Y1108" si="255">DATEDIF(Q1102,($Y$2),"y") &amp; " thn"</f>
        <v>52 thn</v>
      </c>
      <c r="Z1102" s="13">
        <v>60</v>
      </c>
      <c r="AA1102" s="14">
        <f t="shared" ref="AA1102:AA1108" si="256">DATE(YEAR(Q1102)+Z1102,MONTH(Q1102)+1,1)</f>
        <v>46419</v>
      </c>
      <c r="AB1102" s="10" t="s">
        <v>5808</v>
      </c>
      <c r="AJ1102" s="4" t="s">
        <v>5802</v>
      </c>
    </row>
    <row r="1103" spans="1:36" ht="12.9" hidden="1" customHeight="1" outlineLevel="1" x14ac:dyDescent="0.3">
      <c r="C1103" s="10" t="s">
        <v>5332</v>
      </c>
      <c r="D1103" s="10" t="s">
        <v>145</v>
      </c>
      <c r="E1103" s="7" t="s">
        <v>5809</v>
      </c>
      <c r="F1103" s="10" t="s">
        <v>23</v>
      </c>
      <c r="G1103" s="7" t="s">
        <v>24</v>
      </c>
      <c r="H1103" s="15">
        <v>38808</v>
      </c>
      <c r="I1103" s="10" t="s">
        <v>25</v>
      </c>
      <c r="J1103" s="10" t="s">
        <v>269</v>
      </c>
      <c r="K1103" s="12" t="s">
        <v>1508</v>
      </c>
      <c r="L1103" s="10" t="s">
        <v>28</v>
      </c>
      <c r="M1103" s="7" t="s">
        <v>29</v>
      </c>
      <c r="N1103" s="10" t="s">
        <v>4012</v>
      </c>
      <c r="O1103" s="7">
        <v>2014</v>
      </c>
      <c r="P1103" s="10" t="s">
        <v>1317</v>
      </c>
      <c r="Q1103" s="7" t="s">
        <v>5810</v>
      </c>
      <c r="R1103" s="7" t="s">
        <v>33</v>
      </c>
      <c r="S1103" s="7" t="s">
        <v>34</v>
      </c>
      <c r="T1103" s="7" t="s">
        <v>35</v>
      </c>
      <c r="U1103" s="7" t="s">
        <v>5811</v>
      </c>
      <c r="V1103" s="7" t="s">
        <v>37</v>
      </c>
      <c r="W1103" s="7" t="s">
        <v>5812</v>
      </c>
      <c r="X1103" s="7" t="str">
        <f t="shared" ca="1" si="254"/>
        <v xml:space="preserve">60 thn, 0 bln </v>
      </c>
      <c r="Y1103" s="7" t="str">
        <f t="shared" si="255"/>
        <v>59 thn</v>
      </c>
      <c r="Z1103" s="13">
        <v>60</v>
      </c>
      <c r="AA1103" s="14">
        <f t="shared" si="256"/>
        <v>44044</v>
      </c>
      <c r="AB1103" s="10" t="s">
        <v>5813</v>
      </c>
      <c r="AJ1103" s="4" t="s">
        <v>5802</v>
      </c>
    </row>
    <row r="1104" spans="1:36" ht="12.9" hidden="1" customHeight="1" outlineLevel="1" x14ac:dyDescent="0.3">
      <c r="C1104" s="10" t="s">
        <v>5814</v>
      </c>
      <c r="D1104" s="10" t="s">
        <v>1545</v>
      </c>
      <c r="E1104" s="7" t="s">
        <v>5815</v>
      </c>
      <c r="F1104" s="10" t="s">
        <v>23</v>
      </c>
      <c r="G1104" s="7" t="s">
        <v>24</v>
      </c>
      <c r="H1104" s="14">
        <v>41548</v>
      </c>
      <c r="I1104" s="10" t="s">
        <v>25</v>
      </c>
      <c r="J1104" s="10" t="s">
        <v>547</v>
      </c>
      <c r="K1104" s="7" t="s">
        <v>82</v>
      </c>
      <c r="L1104" s="10" t="s">
        <v>28</v>
      </c>
      <c r="M1104" s="7" t="s">
        <v>361</v>
      </c>
      <c r="N1104" s="10" t="s">
        <v>3265</v>
      </c>
      <c r="O1104" s="7" t="s">
        <v>192</v>
      </c>
      <c r="P1104" s="10" t="s">
        <v>5816</v>
      </c>
      <c r="Q1104" s="7" t="s">
        <v>5817</v>
      </c>
      <c r="R1104" s="7" t="s">
        <v>50</v>
      </c>
      <c r="S1104" s="7" t="s">
        <v>34</v>
      </c>
      <c r="T1104" s="7" t="s">
        <v>35</v>
      </c>
      <c r="U1104" s="7" t="s">
        <v>5818</v>
      </c>
      <c r="V1104" s="7" t="s">
        <v>37</v>
      </c>
      <c r="W1104" s="7" t="s">
        <v>5819</v>
      </c>
      <c r="X1104" s="7" t="str">
        <f t="shared" ca="1" si="254"/>
        <v xml:space="preserve">57 thn, 4 bln </v>
      </c>
      <c r="Y1104" s="7" t="str">
        <f t="shared" si="255"/>
        <v>56 thn</v>
      </c>
      <c r="Z1104" s="13">
        <v>60</v>
      </c>
      <c r="AA1104" s="14">
        <f t="shared" si="256"/>
        <v>45017</v>
      </c>
      <c r="AB1104" s="10" t="s">
        <v>5820</v>
      </c>
      <c r="AJ1104" s="4" t="s">
        <v>5802</v>
      </c>
    </row>
    <row r="1105" spans="1:36" ht="12.9" hidden="1" customHeight="1" outlineLevel="1" x14ac:dyDescent="0.3">
      <c r="C1105" s="10" t="s">
        <v>5821</v>
      </c>
      <c r="D1105" s="10" t="s">
        <v>3336</v>
      </c>
      <c r="E1105" s="7" t="s">
        <v>5822</v>
      </c>
      <c r="F1105" s="10" t="s">
        <v>23</v>
      </c>
      <c r="G1105" s="7" t="s">
        <v>24</v>
      </c>
      <c r="H1105" s="14">
        <v>41548</v>
      </c>
      <c r="I1105" s="10" t="s">
        <v>25</v>
      </c>
      <c r="J1105" s="10" t="s">
        <v>547</v>
      </c>
      <c r="K1105" s="7" t="s">
        <v>82</v>
      </c>
      <c r="L1105" s="10" t="s">
        <v>28</v>
      </c>
      <c r="M1105" s="7" t="s">
        <v>29</v>
      </c>
      <c r="N1105" s="10" t="s">
        <v>3265</v>
      </c>
      <c r="O1105" s="7">
        <v>2013</v>
      </c>
      <c r="P1105" s="10" t="s">
        <v>5823</v>
      </c>
      <c r="Q1105" s="7" t="s">
        <v>5824</v>
      </c>
      <c r="R1105" s="7" t="s">
        <v>50</v>
      </c>
      <c r="S1105" s="7" t="s">
        <v>34</v>
      </c>
      <c r="T1105" s="7" t="s">
        <v>35</v>
      </c>
      <c r="U1105" s="7" t="s">
        <v>5825</v>
      </c>
      <c r="V1105" s="7" t="s">
        <v>37</v>
      </c>
      <c r="W1105" s="7" t="s">
        <v>5826</v>
      </c>
      <c r="X1105" s="7" t="str">
        <f t="shared" ca="1" si="254"/>
        <v xml:space="preserve">53 thn, 11 bln </v>
      </c>
      <c r="Y1105" s="7" t="str">
        <f t="shared" si="255"/>
        <v>53 thn</v>
      </c>
      <c r="Z1105" s="13">
        <v>60</v>
      </c>
      <c r="AA1105" s="14">
        <f t="shared" si="256"/>
        <v>46266</v>
      </c>
      <c r="AB1105" s="10" t="s">
        <v>5827</v>
      </c>
      <c r="AC1105" s="7" t="s">
        <v>5828</v>
      </c>
      <c r="AJ1105" s="4" t="s">
        <v>5802</v>
      </c>
    </row>
    <row r="1106" spans="1:36" s="30" customFormat="1" ht="12.9" hidden="1" customHeight="1" outlineLevel="1" x14ac:dyDescent="0.3">
      <c r="A1106" s="22"/>
      <c r="B1106" s="23"/>
      <c r="C1106" s="24" t="s">
        <v>5829</v>
      </c>
      <c r="D1106" s="24" t="s">
        <v>41</v>
      </c>
      <c r="E1106" s="25" t="s">
        <v>5830</v>
      </c>
      <c r="F1106" s="24" t="s">
        <v>23</v>
      </c>
      <c r="G1106" s="25" t="s">
        <v>24</v>
      </c>
      <c r="H1106" s="26">
        <v>39539</v>
      </c>
      <c r="I1106" s="24" t="s">
        <v>25</v>
      </c>
      <c r="J1106" s="24" t="s">
        <v>106</v>
      </c>
      <c r="K1106" s="27">
        <v>43466</v>
      </c>
      <c r="L1106" s="24" t="s">
        <v>28</v>
      </c>
      <c r="M1106" s="25" t="s">
        <v>29</v>
      </c>
      <c r="N1106" s="24" t="s">
        <v>3395</v>
      </c>
      <c r="O1106" s="25">
        <v>2014</v>
      </c>
      <c r="P1106" s="24" t="s">
        <v>1191</v>
      </c>
      <c r="Q1106" s="25" t="s">
        <v>5831</v>
      </c>
      <c r="R1106" s="25" t="s">
        <v>33</v>
      </c>
      <c r="S1106" s="25" t="s">
        <v>803</v>
      </c>
      <c r="T1106" s="25" t="s">
        <v>35</v>
      </c>
      <c r="U1106" s="25" t="s">
        <v>5832</v>
      </c>
      <c r="V1106" s="25" t="s">
        <v>37</v>
      </c>
      <c r="W1106" s="25" t="s">
        <v>5833</v>
      </c>
      <c r="X1106" s="25" t="str">
        <f t="shared" ca="1" si="254"/>
        <v xml:space="preserve">53 thn, 4 bln </v>
      </c>
      <c r="Y1106" s="25" t="str">
        <f>DATEDIF(Q1106,($Y$2),"y") &amp; " thn"</f>
        <v>52 thn</v>
      </c>
      <c r="Z1106" s="28">
        <v>60</v>
      </c>
      <c r="AA1106" s="29">
        <f>DATE(YEAR(Q1106)+Z1106,MONTH(Q1106)+1,1)</f>
        <v>46478</v>
      </c>
      <c r="AB1106" s="24" t="s">
        <v>5834</v>
      </c>
      <c r="AC1106" s="25"/>
      <c r="AI1106" s="31">
        <v>43466</v>
      </c>
      <c r="AJ1106" s="4" t="s">
        <v>5802</v>
      </c>
    </row>
    <row r="1107" spans="1:36" ht="12.9" hidden="1" customHeight="1" outlineLevel="1" x14ac:dyDescent="0.3">
      <c r="B1107" s="6"/>
      <c r="C1107" s="6" t="s">
        <v>5835</v>
      </c>
      <c r="D1107" s="6" t="s">
        <v>21</v>
      </c>
      <c r="E1107" s="7" t="s">
        <v>5836</v>
      </c>
      <c r="F1107" s="6" t="s">
        <v>332</v>
      </c>
      <c r="G1107" s="19" t="s">
        <v>333</v>
      </c>
      <c r="H1107" s="20">
        <v>43556</v>
      </c>
      <c r="I1107" s="6" t="s">
        <v>334</v>
      </c>
      <c r="J1107" s="6" t="s">
        <v>547</v>
      </c>
      <c r="K1107" s="7" t="s">
        <v>336</v>
      </c>
      <c r="L1107" s="6" t="s">
        <v>28</v>
      </c>
      <c r="M1107" s="7" t="s">
        <v>29</v>
      </c>
      <c r="N1107" s="6" t="s">
        <v>1370</v>
      </c>
      <c r="O1107" s="7" t="s">
        <v>3696</v>
      </c>
      <c r="P1107" s="6" t="s">
        <v>2433</v>
      </c>
      <c r="Q1107" s="6" t="s">
        <v>5837</v>
      </c>
      <c r="R1107" s="7" t="s">
        <v>50</v>
      </c>
      <c r="S1107" s="7" t="s">
        <v>34</v>
      </c>
      <c r="T1107" s="7" t="s">
        <v>35</v>
      </c>
      <c r="V1107" s="7" t="s">
        <v>37</v>
      </c>
      <c r="X1107" s="7" t="str">
        <f t="shared" ca="1" si="254"/>
        <v xml:space="preserve">39 thn, 6 bln </v>
      </c>
      <c r="Y1107" s="7" t="str">
        <f t="shared" si="255"/>
        <v>38 thn</v>
      </c>
      <c r="Z1107" s="13">
        <v>60</v>
      </c>
      <c r="AA1107" s="14">
        <f t="shared" si="256"/>
        <v>51533</v>
      </c>
      <c r="AB1107" s="6" t="s">
        <v>5838</v>
      </c>
      <c r="AC1107" s="6" t="s">
        <v>340</v>
      </c>
      <c r="AJ1107" s="4" t="s">
        <v>5802</v>
      </c>
    </row>
    <row r="1108" spans="1:36" ht="12.9" hidden="1" customHeight="1" outlineLevel="1" x14ac:dyDescent="0.3">
      <c r="B1108" s="6"/>
      <c r="C1108" s="6" t="s">
        <v>5839</v>
      </c>
      <c r="D1108" s="6" t="s">
        <v>21</v>
      </c>
      <c r="E1108" s="7" t="s">
        <v>5840</v>
      </c>
      <c r="F1108" s="6" t="s">
        <v>332</v>
      </c>
      <c r="G1108" s="19" t="s">
        <v>333</v>
      </c>
      <c r="H1108" s="20">
        <v>43556</v>
      </c>
      <c r="I1108" s="6" t="s">
        <v>334</v>
      </c>
      <c r="J1108" s="6" t="s">
        <v>547</v>
      </c>
      <c r="K1108" s="7" t="s">
        <v>336</v>
      </c>
      <c r="L1108" s="6" t="s">
        <v>28</v>
      </c>
      <c r="M1108" s="7" t="s">
        <v>29</v>
      </c>
      <c r="N1108" s="6" t="s">
        <v>5841</v>
      </c>
      <c r="O1108" s="7" t="s">
        <v>3311</v>
      </c>
      <c r="P1108" s="6" t="s">
        <v>98</v>
      </c>
      <c r="Q1108" s="6" t="s">
        <v>5842</v>
      </c>
      <c r="R1108" s="7" t="s">
        <v>50</v>
      </c>
      <c r="S1108" s="7" t="s">
        <v>1218</v>
      </c>
      <c r="T1108" s="7" t="s">
        <v>35</v>
      </c>
      <c r="V1108" s="7" t="s">
        <v>37</v>
      </c>
      <c r="X1108" s="7" t="str">
        <f t="shared" ca="1" si="254"/>
        <v xml:space="preserve">37 thn, 10 bln </v>
      </c>
      <c r="Y1108" s="7" t="str">
        <f t="shared" si="255"/>
        <v>37 thn</v>
      </c>
      <c r="Z1108" s="13">
        <v>60</v>
      </c>
      <c r="AA1108" s="14">
        <f t="shared" si="256"/>
        <v>52140</v>
      </c>
      <c r="AB1108" s="6" t="s">
        <v>5843</v>
      </c>
      <c r="AC1108" s="6" t="s">
        <v>5844</v>
      </c>
      <c r="AJ1108" s="4" t="s">
        <v>5802</v>
      </c>
    </row>
    <row r="1109" spans="1:36" ht="12.9" customHeight="1" collapsed="1" x14ac:dyDescent="0.25">
      <c r="A1109" s="4" t="s">
        <v>5845</v>
      </c>
      <c r="M1109" s="7"/>
    </row>
    <row r="1110" spans="1:36" ht="12.9" hidden="1" customHeight="1" outlineLevel="1" x14ac:dyDescent="0.3">
      <c r="C1110" s="10"/>
      <c r="D1110" s="10"/>
      <c r="F1110" s="10"/>
      <c r="H1110" s="15"/>
      <c r="I1110" s="10"/>
      <c r="J1110" s="10" t="s">
        <v>95</v>
      </c>
      <c r="L1110" s="10"/>
      <c r="M1110" s="7"/>
      <c r="N1110" s="10"/>
      <c r="P1110" s="10"/>
      <c r="Z1110" s="13"/>
      <c r="AA1110" s="14"/>
      <c r="AB1110" s="10"/>
      <c r="AJ1110" s="4" t="s">
        <v>5845</v>
      </c>
    </row>
    <row r="1111" spans="1:36" ht="12.9" hidden="1" customHeight="1" outlineLevel="1" x14ac:dyDescent="0.3">
      <c r="C1111" s="10" t="s">
        <v>5846</v>
      </c>
      <c r="D1111" s="10" t="s">
        <v>145</v>
      </c>
      <c r="E1111" s="7" t="s">
        <v>5847</v>
      </c>
      <c r="F1111" s="10" t="s">
        <v>23</v>
      </c>
      <c r="G1111" s="7" t="s">
        <v>24</v>
      </c>
      <c r="H1111" s="15">
        <v>38261</v>
      </c>
      <c r="I1111" s="10" t="s">
        <v>25</v>
      </c>
      <c r="J1111" s="10" t="s">
        <v>269</v>
      </c>
      <c r="K1111" s="7" t="s">
        <v>874</v>
      </c>
      <c r="L1111" s="10" t="s">
        <v>28</v>
      </c>
      <c r="M1111" s="7" t="s">
        <v>29</v>
      </c>
      <c r="N1111" s="10" t="s">
        <v>83</v>
      </c>
      <c r="O1111" s="7" t="s">
        <v>97</v>
      </c>
      <c r="P1111" s="10" t="s">
        <v>5848</v>
      </c>
      <c r="Q1111" s="7" t="s">
        <v>1525</v>
      </c>
      <c r="R1111" s="7" t="s">
        <v>33</v>
      </c>
      <c r="S1111" s="7" t="s">
        <v>34</v>
      </c>
      <c r="T1111" s="7" t="s">
        <v>35</v>
      </c>
      <c r="U1111" s="7" t="s">
        <v>5849</v>
      </c>
      <c r="V1111" s="7" t="s">
        <v>37</v>
      </c>
      <c r="W1111" s="7" t="s">
        <v>5850</v>
      </c>
      <c r="X1111" s="7" t="str">
        <f t="shared" ref="X1111:X1116" ca="1" si="257">DATEDIF(Q1111,NOW( ),"y") &amp; " thn, " &amp; DATEDIF(Q1111,NOW( ),"ym") &amp; " bln "</f>
        <v xml:space="preserve">60 thn, 2 bln </v>
      </c>
      <c r="Y1111" s="7" t="str">
        <f t="shared" ref="Y1111:Y1116" si="258">DATEDIF(Q1111,($Y$2),"y") &amp; " thn"</f>
        <v>59 thn</v>
      </c>
      <c r="Z1111" s="13">
        <v>60</v>
      </c>
      <c r="AA1111" s="14">
        <f t="shared" ref="AA1111:AA1116" si="259">DATE(YEAR(Q1111)+Z1111,MONTH(Q1111)+1,1)</f>
        <v>43983</v>
      </c>
      <c r="AB1111" s="10" t="s">
        <v>5851</v>
      </c>
      <c r="AJ1111" s="4" t="s">
        <v>5845</v>
      </c>
    </row>
    <row r="1112" spans="1:36" ht="12.9" hidden="1" customHeight="1" outlineLevel="1" x14ac:dyDescent="0.3">
      <c r="C1112" s="10" t="s">
        <v>5852</v>
      </c>
      <c r="D1112" s="10" t="s">
        <v>1545</v>
      </c>
      <c r="E1112" s="7" t="s">
        <v>5853</v>
      </c>
      <c r="F1112" s="10" t="s">
        <v>23</v>
      </c>
      <c r="G1112" s="7" t="s">
        <v>24</v>
      </c>
      <c r="H1112" s="14">
        <v>40087</v>
      </c>
      <c r="I1112" s="10" t="s">
        <v>25</v>
      </c>
      <c r="J1112" s="10" t="s">
        <v>547</v>
      </c>
      <c r="K1112" s="7" t="s">
        <v>129</v>
      </c>
      <c r="L1112" s="10" t="s">
        <v>28</v>
      </c>
      <c r="M1112" s="7" t="s">
        <v>361</v>
      </c>
      <c r="N1112" s="10" t="s">
        <v>3265</v>
      </c>
      <c r="O1112" s="7" t="s">
        <v>97</v>
      </c>
      <c r="P1112" s="10" t="s">
        <v>824</v>
      </c>
      <c r="Q1112" s="7" t="s">
        <v>5854</v>
      </c>
      <c r="R1112" s="7" t="s">
        <v>33</v>
      </c>
      <c r="S1112" s="7" t="s">
        <v>34</v>
      </c>
      <c r="T1112" s="7" t="s">
        <v>35</v>
      </c>
      <c r="U1112" s="7" t="s">
        <v>5855</v>
      </c>
      <c r="V1112" s="7" t="s">
        <v>37</v>
      </c>
      <c r="W1112" s="7" t="s">
        <v>5856</v>
      </c>
      <c r="X1112" s="7" t="str">
        <f t="shared" ca="1" si="257"/>
        <v xml:space="preserve">53 thn, 3 bln </v>
      </c>
      <c r="Y1112" s="7" t="str">
        <f t="shared" si="258"/>
        <v>52 thn</v>
      </c>
      <c r="Z1112" s="13">
        <v>60</v>
      </c>
      <c r="AA1112" s="14">
        <f t="shared" si="259"/>
        <v>46508</v>
      </c>
      <c r="AB1112" s="10" t="s">
        <v>5857</v>
      </c>
      <c r="AJ1112" s="4" t="s">
        <v>5845</v>
      </c>
    </row>
    <row r="1113" spans="1:36" ht="12.9" hidden="1" customHeight="1" outlineLevel="1" x14ac:dyDescent="0.3">
      <c r="C1113" s="10" t="s">
        <v>5858</v>
      </c>
      <c r="D1113" s="10" t="s">
        <v>1545</v>
      </c>
      <c r="E1113" s="7" t="s">
        <v>5859</v>
      </c>
      <c r="F1113" s="10" t="s">
        <v>23</v>
      </c>
      <c r="G1113" s="7" t="s">
        <v>24</v>
      </c>
      <c r="H1113" s="11">
        <v>40817</v>
      </c>
      <c r="I1113" s="10" t="s">
        <v>25</v>
      </c>
      <c r="J1113" s="10" t="s">
        <v>547</v>
      </c>
      <c r="K1113" s="7" t="s">
        <v>147</v>
      </c>
      <c r="L1113" s="10" t="s">
        <v>28</v>
      </c>
      <c r="M1113" s="7" t="s">
        <v>361</v>
      </c>
      <c r="N1113" s="10" t="s">
        <v>3265</v>
      </c>
      <c r="O1113" s="7" t="s">
        <v>192</v>
      </c>
      <c r="P1113" s="10" t="s">
        <v>203</v>
      </c>
      <c r="Q1113" s="7" t="s">
        <v>4312</v>
      </c>
      <c r="R1113" s="7" t="s">
        <v>33</v>
      </c>
      <c r="S1113" s="7" t="s">
        <v>34</v>
      </c>
      <c r="T1113" s="7" t="s">
        <v>35</v>
      </c>
      <c r="U1113" s="7" t="s">
        <v>5860</v>
      </c>
      <c r="V1113" s="7" t="s">
        <v>37</v>
      </c>
      <c r="W1113" s="7" t="s">
        <v>5861</v>
      </c>
      <c r="X1113" s="7" t="str">
        <f t="shared" ca="1" si="257"/>
        <v xml:space="preserve">54 thn, 7 bln </v>
      </c>
      <c r="Y1113" s="7" t="str">
        <f t="shared" si="258"/>
        <v>53 thn</v>
      </c>
      <c r="Z1113" s="13">
        <v>60</v>
      </c>
      <c r="AA1113" s="14">
        <f t="shared" si="259"/>
        <v>46023</v>
      </c>
      <c r="AB1113" s="10" t="s">
        <v>5862</v>
      </c>
      <c r="AJ1113" s="4" t="s">
        <v>5845</v>
      </c>
    </row>
    <row r="1114" spans="1:36" ht="12.9" hidden="1" customHeight="1" outlineLevel="1" x14ac:dyDescent="0.3">
      <c r="C1114" s="10" t="s">
        <v>4875</v>
      </c>
      <c r="D1114" s="10" t="s">
        <v>41</v>
      </c>
      <c r="E1114" s="7" t="s">
        <v>5863</v>
      </c>
      <c r="F1114" s="10" t="s">
        <v>276</v>
      </c>
      <c r="G1114" s="19" t="s">
        <v>43</v>
      </c>
      <c r="H1114" s="20">
        <v>43556</v>
      </c>
      <c r="I1114" s="10" t="s">
        <v>277</v>
      </c>
      <c r="J1114" s="10" t="s">
        <v>547</v>
      </c>
      <c r="K1114" s="7" t="s">
        <v>624</v>
      </c>
      <c r="L1114" s="10" t="s">
        <v>28</v>
      </c>
      <c r="M1114" s="7" t="s">
        <v>29</v>
      </c>
      <c r="N1114" s="6" t="s">
        <v>3486</v>
      </c>
      <c r="O1114" s="7">
        <v>2009</v>
      </c>
      <c r="P1114" s="10" t="s">
        <v>211</v>
      </c>
      <c r="Q1114" s="7" t="s">
        <v>5864</v>
      </c>
      <c r="R1114" s="7" t="s">
        <v>50</v>
      </c>
      <c r="S1114" s="7" t="s">
        <v>34</v>
      </c>
      <c r="T1114" s="7" t="s">
        <v>35</v>
      </c>
      <c r="U1114" s="7" t="s">
        <v>5865</v>
      </c>
      <c r="V1114" s="7" t="s">
        <v>37</v>
      </c>
      <c r="W1114" s="7" t="s">
        <v>5866</v>
      </c>
      <c r="X1114" s="7" t="str">
        <f t="shared" ca="1" si="257"/>
        <v xml:space="preserve">36 thn, 5 bln </v>
      </c>
      <c r="Y1114" s="7" t="str">
        <f t="shared" si="258"/>
        <v>35 thn</v>
      </c>
      <c r="Z1114" s="13">
        <v>60</v>
      </c>
      <c r="AA1114" s="14">
        <f t="shared" si="259"/>
        <v>52657</v>
      </c>
      <c r="AB1114" s="10" t="s">
        <v>5867</v>
      </c>
      <c r="AJ1114" s="4" t="s">
        <v>5845</v>
      </c>
    </row>
    <row r="1115" spans="1:36" ht="12.9" hidden="1" customHeight="1" outlineLevel="1" x14ac:dyDescent="0.3">
      <c r="C1115" s="10" t="s">
        <v>5868</v>
      </c>
      <c r="D1115" s="10" t="s">
        <v>5869</v>
      </c>
      <c r="E1115" s="7" t="s">
        <v>5870</v>
      </c>
      <c r="F1115" s="10" t="s">
        <v>514</v>
      </c>
      <c r="G1115" s="7" t="s">
        <v>333</v>
      </c>
      <c r="H1115" s="8">
        <v>42095</v>
      </c>
      <c r="I1115" s="10" t="s">
        <v>334</v>
      </c>
      <c r="J1115" s="10" t="s">
        <v>269</v>
      </c>
      <c r="K1115" s="7" t="s">
        <v>515</v>
      </c>
      <c r="L1115" s="10" t="s">
        <v>28</v>
      </c>
      <c r="M1115" s="7" t="s">
        <v>29</v>
      </c>
      <c r="N1115" s="10" t="s">
        <v>4012</v>
      </c>
      <c r="O1115" s="7">
        <v>2004</v>
      </c>
      <c r="P1115" s="10" t="s">
        <v>5871</v>
      </c>
      <c r="Q1115" s="7" t="s">
        <v>5872</v>
      </c>
      <c r="R1115" s="7" t="s">
        <v>33</v>
      </c>
      <c r="U1115" s="7" t="s">
        <v>5873</v>
      </c>
      <c r="V1115" s="7" t="s">
        <v>37</v>
      </c>
      <c r="X1115" s="7" t="str">
        <f t="shared" ca="1" si="257"/>
        <v xml:space="preserve">45 thn, 3 bln </v>
      </c>
      <c r="Y1115" s="7" t="str">
        <f t="shared" si="258"/>
        <v>44 thn</v>
      </c>
      <c r="Z1115" s="13">
        <v>60</v>
      </c>
      <c r="AA1115" s="14">
        <f t="shared" si="259"/>
        <v>49430</v>
      </c>
      <c r="AJ1115" s="4" t="s">
        <v>5845</v>
      </c>
    </row>
    <row r="1116" spans="1:36" ht="12.9" hidden="1" customHeight="1" outlineLevel="1" x14ac:dyDescent="0.3">
      <c r="C1116" s="10" t="s">
        <v>5874</v>
      </c>
      <c r="D1116" s="10" t="s">
        <v>41</v>
      </c>
      <c r="E1116" s="7" t="s">
        <v>5875</v>
      </c>
      <c r="F1116" s="10" t="s">
        <v>514</v>
      </c>
      <c r="G1116" s="7" t="s">
        <v>333</v>
      </c>
      <c r="H1116" s="15">
        <v>42644</v>
      </c>
      <c r="I1116" s="10" t="s">
        <v>334</v>
      </c>
      <c r="J1116" s="10" t="s">
        <v>269</v>
      </c>
      <c r="K1116" s="7" t="s">
        <v>515</v>
      </c>
      <c r="L1116" s="10" t="s">
        <v>28</v>
      </c>
      <c r="M1116" s="7" t="s">
        <v>29</v>
      </c>
      <c r="N1116" s="6" t="s">
        <v>3486</v>
      </c>
      <c r="O1116" s="7">
        <v>2013</v>
      </c>
      <c r="P1116" s="10" t="s">
        <v>2018</v>
      </c>
      <c r="Q1116" s="7" t="s">
        <v>5876</v>
      </c>
      <c r="R1116" s="7" t="s">
        <v>50</v>
      </c>
      <c r="U1116" s="7" t="s">
        <v>5877</v>
      </c>
      <c r="V1116" s="7" t="s">
        <v>37</v>
      </c>
      <c r="X1116" s="7" t="str">
        <f t="shared" ca="1" si="257"/>
        <v xml:space="preserve">51 thn, 9 bln </v>
      </c>
      <c r="Y1116" s="7" t="str">
        <f t="shared" si="258"/>
        <v>51 thn</v>
      </c>
      <c r="Z1116" s="13">
        <v>60</v>
      </c>
      <c r="AA1116" s="14">
        <f t="shared" si="259"/>
        <v>47058</v>
      </c>
      <c r="AJ1116" s="4" t="s">
        <v>5845</v>
      </c>
    </row>
    <row r="1117" spans="1:36" ht="12.9" customHeight="1" collapsed="1" x14ac:dyDescent="0.25">
      <c r="A1117" s="4" t="s">
        <v>5878</v>
      </c>
      <c r="M1117" s="7"/>
    </row>
    <row r="1118" spans="1:36" ht="12.9" hidden="1" customHeight="1" outlineLevel="1" x14ac:dyDescent="0.3">
      <c r="C1118" s="10" t="s">
        <v>5879</v>
      </c>
      <c r="D1118" s="10" t="s">
        <v>3324</v>
      </c>
      <c r="E1118" s="7" t="s">
        <v>5880</v>
      </c>
      <c r="F1118" s="10" t="s">
        <v>23</v>
      </c>
      <c r="G1118" s="7" t="s">
        <v>24</v>
      </c>
      <c r="H1118" s="15">
        <v>42461</v>
      </c>
      <c r="I1118" s="10" t="s">
        <v>25</v>
      </c>
      <c r="J1118" s="10" t="s">
        <v>95</v>
      </c>
      <c r="K1118" s="12" t="s">
        <v>27</v>
      </c>
      <c r="L1118" s="10" t="s">
        <v>28</v>
      </c>
      <c r="M1118" s="7" t="s">
        <v>29</v>
      </c>
      <c r="N1118" s="10" t="s">
        <v>547</v>
      </c>
      <c r="O1118" s="7">
        <v>2008</v>
      </c>
      <c r="P1118" s="10" t="s">
        <v>148</v>
      </c>
      <c r="Q1118" s="7" t="s">
        <v>5881</v>
      </c>
      <c r="R1118" s="7" t="s">
        <v>33</v>
      </c>
      <c r="S1118" s="7" t="s">
        <v>34</v>
      </c>
      <c r="T1118" s="7" t="s">
        <v>35</v>
      </c>
      <c r="U1118" s="7" t="s">
        <v>5882</v>
      </c>
      <c r="V1118" s="7" t="s">
        <v>37</v>
      </c>
      <c r="W1118" s="7" t="s">
        <v>5883</v>
      </c>
      <c r="X1118" s="7" t="str">
        <f t="shared" ref="X1118:X1125" ca="1" si="260">DATEDIF(Q1118,NOW( ),"y") &amp; " thn, " &amp; DATEDIF(Q1118,NOW( ),"ym") &amp; " bln "</f>
        <v xml:space="preserve">50 thn, 5 bln </v>
      </c>
      <c r="Y1118" s="7" t="str">
        <f t="shared" ref="Y1118:Y1123" si="261">DATEDIF(Q1118,($Y$2),"y") &amp; " thn"</f>
        <v>49 thn</v>
      </c>
      <c r="Z1118" s="13">
        <v>60</v>
      </c>
      <c r="AA1118" s="14">
        <f t="shared" ref="AA1118:AA1123" si="262">DATE(YEAR(Q1118)+Z1118,MONTH(Q1118)+1,1)</f>
        <v>47543</v>
      </c>
      <c r="AB1118" s="10" t="s">
        <v>5884</v>
      </c>
      <c r="AJ1118" s="4" t="s">
        <v>5878</v>
      </c>
    </row>
    <row r="1119" spans="1:36" ht="12.9" hidden="1" customHeight="1" outlineLevel="1" x14ac:dyDescent="0.3">
      <c r="C1119" s="10" t="s">
        <v>1651</v>
      </c>
      <c r="D1119" s="10" t="s">
        <v>3324</v>
      </c>
      <c r="E1119" s="7" t="s">
        <v>5885</v>
      </c>
      <c r="F1119" s="10" t="s">
        <v>23</v>
      </c>
      <c r="G1119" s="7" t="s">
        <v>24</v>
      </c>
      <c r="H1119" s="15">
        <v>39539</v>
      </c>
      <c r="I1119" s="10" t="s">
        <v>25</v>
      </c>
      <c r="J1119" s="10" t="s">
        <v>547</v>
      </c>
      <c r="K1119" s="7" t="s">
        <v>156</v>
      </c>
      <c r="L1119" s="10" t="s">
        <v>28</v>
      </c>
      <c r="M1119" s="7" t="s">
        <v>361</v>
      </c>
      <c r="N1119" s="10" t="s">
        <v>3265</v>
      </c>
      <c r="O1119" s="7" t="s">
        <v>279</v>
      </c>
      <c r="P1119" s="10" t="s">
        <v>98</v>
      </c>
      <c r="Q1119" s="7" t="s">
        <v>5886</v>
      </c>
      <c r="R1119" s="7" t="s">
        <v>33</v>
      </c>
      <c r="S1119" s="7" t="s">
        <v>34</v>
      </c>
      <c r="T1119" s="7" t="s">
        <v>35</v>
      </c>
      <c r="U1119" s="7" t="s">
        <v>5887</v>
      </c>
      <c r="V1119" s="7" t="s">
        <v>37</v>
      </c>
      <c r="W1119" s="7" t="s">
        <v>5888</v>
      </c>
      <c r="X1119" s="7" t="str">
        <f t="shared" ca="1" si="260"/>
        <v xml:space="preserve">60 thn, 6 bln </v>
      </c>
      <c r="Y1119" s="7" t="str">
        <f t="shared" si="261"/>
        <v>59 thn</v>
      </c>
      <c r="Z1119" s="13">
        <v>60</v>
      </c>
      <c r="AA1119" s="14">
        <f t="shared" si="262"/>
        <v>43831</v>
      </c>
      <c r="AB1119" s="10" t="s">
        <v>5889</v>
      </c>
      <c r="AC1119" s="7" t="s">
        <v>5890</v>
      </c>
      <c r="AJ1119" s="4" t="s">
        <v>5878</v>
      </c>
    </row>
    <row r="1120" spans="1:36" ht="12.9" hidden="1" customHeight="1" outlineLevel="1" x14ac:dyDescent="0.3">
      <c r="C1120" s="10" t="s">
        <v>5891</v>
      </c>
      <c r="D1120" s="10" t="s">
        <v>3324</v>
      </c>
      <c r="E1120" s="7" t="s">
        <v>5892</v>
      </c>
      <c r="F1120" s="10" t="s">
        <v>23</v>
      </c>
      <c r="G1120" s="7" t="s">
        <v>24</v>
      </c>
      <c r="H1120" s="14">
        <v>41548</v>
      </c>
      <c r="I1120" s="10" t="s">
        <v>25</v>
      </c>
      <c r="J1120" s="10" t="s">
        <v>547</v>
      </c>
      <c r="K1120" s="7" t="s">
        <v>139</v>
      </c>
      <c r="L1120" s="10" t="s">
        <v>28</v>
      </c>
      <c r="M1120" s="7" t="s">
        <v>29</v>
      </c>
      <c r="N1120" s="10" t="s">
        <v>30</v>
      </c>
      <c r="O1120" s="7">
        <v>2014</v>
      </c>
      <c r="P1120" s="10" t="s">
        <v>5893</v>
      </c>
      <c r="Q1120" s="7" t="s">
        <v>5894</v>
      </c>
      <c r="R1120" s="7" t="s">
        <v>33</v>
      </c>
      <c r="S1120" s="7" t="s">
        <v>34</v>
      </c>
      <c r="T1120" s="7" t="s">
        <v>35</v>
      </c>
      <c r="U1120" s="7" t="s">
        <v>5895</v>
      </c>
      <c r="V1120" s="7" t="s">
        <v>37</v>
      </c>
      <c r="W1120" s="7" t="s">
        <v>5896</v>
      </c>
      <c r="X1120" s="7" t="str">
        <f t="shared" ca="1" si="260"/>
        <v xml:space="preserve">51 thn, 11 bln </v>
      </c>
      <c r="Y1120" s="7" t="str">
        <f t="shared" si="261"/>
        <v>51 thn</v>
      </c>
      <c r="Z1120" s="13">
        <v>60</v>
      </c>
      <c r="AA1120" s="14">
        <f t="shared" si="262"/>
        <v>46997</v>
      </c>
      <c r="AB1120" s="10" t="s">
        <v>5897</v>
      </c>
      <c r="AJ1120" s="4" t="s">
        <v>5878</v>
      </c>
    </row>
    <row r="1121" spans="1:36" ht="12.9" hidden="1" customHeight="1" outlineLevel="1" x14ac:dyDescent="0.3">
      <c r="C1121" s="10" t="s">
        <v>5898</v>
      </c>
      <c r="D1121" s="10" t="s">
        <v>1545</v>
      </c>
      <c r="E1121" s="7" t="s">
        <v>5899</v>
      </c>
      <c r="F1121" s="10" t="s">
        <v>23</v>
      </c>
      <c r="G1121" s="7" t="s">
        <v>24</v>
      </c>
      <c r="H1121" s="11">
        <v>40817</v>
      </c>
      <c r="I1121" s="10" t="s">
        <v>25</v>
      </c>
      <c r="J1121" s="10" t="s">
        <v>547</v>
      </c>
      <c r="K1121" s="7" t="s">
        <v>147</v>
      </c>
      <c r="L1121" s="10" t="s">
        <v>28</v>
      </c>
      <c r="M1121" s="7" t="s">
        <v>361</v>
      </c>
      <c r="N1121" s="10" t="s">
        <v>3265</v>
      </c>
      <c r="O1121" s="7" t="s">
        <v>97</v>
      </c>
      <c r="P1121" s="10" t="s">
        <v>5900</v>
      </c>
      <c r="Q1121" s="7" t="s">
        <v>5901</v>
      </c>
      <c r="R1121" s="7" t="s">
        <v>50</v>
      </c>
      <c r="S1121" s="7" t="s">
        <v>122</v>
      </c>
      <c r="T1121" s="7" t="s">
        <v>35</v>
      </c>
      <c r="U1121" s="7" t="s">
        <v>5902</v>
      </c>
      <c r="V1121" s="7" t="s">
        <v>37</v>
      </c>
      <c r="W1121" s="7" t="s">
        <v>5903</v>
      </c>
      <c r="X1121" s="7" t="str">
        <f t="shared" ca="1" si="260"/>
        <v xml:space="preserve">52 thn, 6 bln </v>
      </c>
      <c r="Y1121" s="7" t="str">
        <f t="shared" si="261"/>
        <v>51 thn</v>
      </c>
      <c r="Z1121" s="13">
        <v>60</v>
      </c>
      <c r="AA1121" s="14">
        <f t="shared" si="262"/>
        <v>46784</v>
      </c>
      <c r="AB1121" s="10" t="s">
        <v>5904</v>
      </c>
      <c r="AC1121" s="7" t="s">
        <v>5905</v>
      </c>
      <c r="AJ1121" s="4" t="s">
        <v>5878</v>
      </c>
    </row>
    <row r="1122" spans="1:36" ht="12.9" hidden="1" customHeight="1" outlineLevel="1" x14ac:dyDescent="0.3">
      <c r="C1122" s="10" t="s">
        <v>5906</v>
      </c>
      <c r="D1122" s="10" t="s">
        <v>41</v>
      </c>
      <c r="E1122" s="7" t="s">
        <v>5907</v>
      </c>
      <c r="F1122" s="10" t="s">
        <v>514</v>
      </c>
      <c r="G1122" s="7" t="s">
        <v>333</v>
      </c>
      <c r="H1122" s="11"/>
      <c r="I1122" s="10" t="s">
        <v>334</v>
      </c>
      <c r="J1122" s="10" t="s">
        <v>547</v>
      </c>
      <c r="L1122" s="10" t="s">
        <v>28</v>
      </c>
      <c r="M1122" s="7" t="s">
        <v>29</v>
      </c>
      <c r="N1122" s="10" t="s">
        <v>3265</v>
      </c>
      <c r="P1122" s="10"/>
      <c r="Q1122" s="8">
        <v>29750</v>
      </c>
      <c r="R1122" s="7" t="s">
        <v>50</v>
      </c>
      <c r="V1122" s="7" t="s">
        <v>37</v>
      </c>
      <c r="X1122" s="7" t="str">
        <f t="shared" ca="1" si="260"/>
        <v xml:space="preserve">39 thn, 1 bln </v>
      </c>
      <c r="Y1122" s="7" t="str">
        <f>DATEDIF(Q1122,($Y$2),"y") &amp; " thn"</f>
        <v>38 thn</v>
      </c>
      <c r="Z1122" s="13">
        <v>60</v>
      </c>
      <c r="AA1122" s="14">
        <f>DATE(YEAR(Q1122)+Z1122,MONTH(Q1122)+1,1)</f>
        <v>51683</v>
      </c>
      <c r="AB1122" s="10"/>
      <c r="AJ1122" s="4" t="s">
        <v>5878</v>
      </c>
    </row>
    <row r="1123" spans="1:36" ht="12.9" hidden="1" customHeight="1" outlineLevel="1" x14ac:dyDescent="0.3">
      <c r="C1123" s="10" t="s">
        <v>5908</v>
      </c>
      <c r="D1123" s="10" t="s">
        <v>21</v>
      </c>
      <c r="E1123" s="7" t="s">
        <v>5909</v>
      </c>
      <c r="F1123" s="10" t="s">
        <v>276</v>
      </c>
      <c r="G1123" s="19" t="s">
        <v>43</v>
      </c>
      <c r="H1123" s="20">
        <v>43556</v>
      </c>
      <c r="I1123" s="10" t="s">
        <v>277</v>
      </c>
      <c r="J1123" s="10" t="s">
        <v>547</v>
      </c>
      <c r="K1123" s="8">
        <v>42156</v>
      </c>
      <c r="L1123" s="10" t="s">
        <v>28</v>
      </c>
      <c r="M1123" s="7" t="s">
        <v>29</v>
      </c>
      <c r="N1123" s="10" t="s">
        <v>30</v>
      </c>
      <c r="O1123" s="7" t="s">
        <v>1010</v>
      </c>
      <c r="P1123" s="10" t="s">
        <v>1191</v>
      </c>
      <c r="Q1123" s="7" t="s">
        <v>5910</v>
      </c>
      <c r="R1123" s="7" t="s">
        <v>50</v>
      </c>
      <c r="S1123" s="7" t="s">
        <v>803</v>
      </c>
      <c r="T1123" s="7" t="s">
        <v>311</v>
      </c>
      <c r="V1123" s="7" t="s">
        <v>37</v>
      </c>
      <c r="X1123" s="7" t="str">
        <f t="shared" ca="1" si="260"/>
        <v xml:space="preserve">31 thn, 7 bln </v>
      </c>
      <c r="Y1123" s="7" t="str">
        <f t="shared" si="261"/>
        <v>30 thn</v>
      </c>
      <c r="Z1123" s="13">
        <v>60</v>
      </c>
      <c r="AA1123" s="14">
        <f t="shared" si="262"/>
        <v>54424</v>
      </c>
      <c r="AB1123" s="10" t="s">
        <v>5911</v>
      </c>
      <c r="AC1123" s="7" t="s">
        <v>5912</v>
      </c>
      <c r="AJ1123" s="4" t="s">
        <v>5878</v>
      </c>
    </row>
    <row r="1124" spans="1:36" ht="12.9" hidden="1" customHeight="1" outlineLevel="1" x14ac:dyDescent="0.3">
      <c r="C1124" s="10" t="s">
        <v>4824</v>
      </c>
      <c r="D1124" s="10" t="s">
        <v>21</v>
      </c>
      <c r="E1124" s="7" t="s">
        <v>5913</v>
      </c>
      <c r="F1124" s="10" t="s">
        <v>514</v>
      </c>
      <c r="G1124" s="7" t="s">
        <v>333</v>
      </c>
      <c r="H1124" s="15">
        <v>42826</v>
      </c>
      <c r="I1124" s="10" t="s">
        <v>334</v>
      </c>
      <c r="J1124" s="10" t="s">
        <v>547</v>
      </c>
      <c r="K1124" s="8">
        <v>42675</v>
      </c>
      <c r="L1124" s="10" t="s">
        <v>28</v>
      </c>
      <c r="M1124" s="7" t="s">
        <v>29</v>
      </c>
      <c r="N1124" s="10" t="s">
        <v>30</v>
      </c>
      <c r="O1124" s="7">
        <v>2013</v>
      </c>
      <c r="P1124" s="10" t="s">
        <v>1930</v>
      </c>
      <c r="Q1124" s="7" t="s">
        <v>5914</v>
      </c>
      <c r="R1124" s="7" t="s">
        <v>50</v>
      </c>
      <c r="V1124" s="7" t="s">
        <v>37</v>
      </c>
      <c r="X1124" s="7" t="str">
        <f t="shared" ca="1" si="260"/>
        <v xml:space="preserve">34 thn, 8 bln </v>
      </c>
      <c r="Y1124" s="7" t="str">
        <f>DATEDIF(Q1124,($Y$2),"y") &amp; " thn"</f>
        <v>33 thn</v>
      </c>
      <c r="Z1124" s="13">
        <v>60</v>
      </c>
      <c r="AA1124" s="14">
        <f>DATE(YEAR(Q1124)+Z1124,MONTH(Q1124)+1,1)</f>
        <v>53297</v>
      </c>
      <c r="AJ1124" s="4" t="s">
        <v>5878</v>
      </c>
    </row>
    <row r="1125" spans="1:36" ht="12.9" hidden="1" customHeight="1" outlineLevel="1" x14ac:dyDescent="0.3">
      <c r="C1125" s="36" t="s">
        <v>5915</v>
      </c>
      <c r="D1125" s="36" t="s">
        <v>145</v>
      </c>
      <c r="E1125" s="36" t="s">
        <v>5916</v>
      </c>
      <c r="F1125" s="17" t="s">
        <v>332</v>
      </c>
      <c r="G1125" s="37" t="s">
        <v>343</v>
      </c>
      <c r="H1125" s="35">
        <v>43525</v>
      </c>
      <c r="I1125" s="6" t="s">
        <v>344</v>
      </c>
      <c r="J1125" s="10" t="s">
        <v>269</v>
      </c>
      <c r="K1125" s="35">
        <v>43573</v>
      </c>
      <c r="L1125" s="6" t="s">
        <v>28</v>
      </c>
      <c r="M1125" s="7" t="s">
        <v>29</v>
      </c>
      <c r="N1125" s="36" t="s">
        <v>83</v>
      </c>
      <c r="O1125" s="38"/>
      <c r="P1125" s="36" t="s">
        <v>98</v>
      </c>
      <c r="Q1125" s="36" t="s">
        <v>5917</v>
      </c>
      <c r="R1125" s="7" t="s">
        <v>50</v>
      </c>
      <c r="S1125" s="38"/>
      <c r="T1125" s="38"/>
      <c r="U1125" s="38"/>
      <c r="V1125" s="18" t="s">
        <v>2718</v>
      </c>
      <c r="W1125" s="38"/>
      <c r="X1125" s="7" t="str">
        <f t="shared" ca="1" si="260"/>
        <v xml:space="preserve">35 thn, 9 bln </v>
      </c>
      <c r="Y1125" s="7" t="str">
        <f>DATEDIF(Q1125,($Y$2),"y") &amp; " thn"</f>
        <v>35 thn</v>
      </c>
      <c r="Z1125" s="13">
        <v>60</v>
      </c>
      <c r="AA1125" s="14">
        <f>DATE(YEAR(Q1125)+Z1125,MONTH(Q1125)+1,1)</f>
        <v>52902</v>
      </c>
      <c r="AB1125" s="38"/>
      <c r="AC1125" s="38"/>
      <c r="AD1125" s="38"/>
      <c r="AE1125" s="38"/>
      <c r="AF1125" s="38"/>
      <c r="AG1125" s="38"/>
      <c r="AH1125" s="38"/>
      <c r="AI1125" s="38"/>
      <c r="AJ1125" s="4" t="s">
        <v>5878</v>
      </c>
    </row>
    <row r="1126" spans="1:36" ht="12.9" hidden="1" customHeight="1" outlineLevel="1" x14ac:dyDescent="0.3">
      <c r="C1126" s="10"/>
      <c r="D1126" s="10"/>
      <c r="F1126" s="10"/>
      <c r="H1126" s="11"/>
      <c r="I1126" s="10"/>
      <c r="J1126" s="10"/>
      <c r="L1126" s="10"/>
      <c r="M1126" s="7"/>
      <c r="N1126" s="10"/>
      <c r="P1126" s="10"/>
      <c r="Z1126" s="13"/>
      <c r="AA1126" s="14"/>
      <c r="AB1126" s="10"/>
      <c r="AJ1126" s="4"/>
    </row>
    <row r="1127" spans="1:36" ht="12.9" customHeight="1" collapsed="1" x14ac:dyDescent="0.25">
      <c r="A1127" s="4" t="s">
        <v>5918</v>
      </c>
      <c r="M1127" s="7"/>
    </row>
    <row r="1128" spans="1:36" ht="12.9" hidden="1" customHeight="1" outlineLevel="1" x14ac:dyDescent="0.3">
      <c r="C1128" s="10" t="s">
        <v>5919</v>
      </c>
      <c r="D1128" s="10" t="s">
        <v>21</v>
      </c>
      <c r="E1128" s="7" t="s">
        <v>5920</v>
      </c>
      <c r="F1128" s="10" t="s">
        <v>92</v>
      </c>
      <c r="G1128" s="19" t="s">
        <v>93</v>
      </c>
      <c r="H1128" s="20">
        <v>43556</v>
      </c>
      <c r="I1128" s="10" t="s">
        <v>94</v>
      </c>
      <c r="J1128" s="10" t="s">
        <v>95</v>
      </c>
      <c r="K1128" s="8">
        <v>42104</v>
      </c>
      <c r="L1128" s="10" t="s">
        <v>28</v>
      </c>
      <c r="M1128" s="7" t="s">
        <v>29</v>
      </c>
      <c r="N1128" s="10" t="s">
        <v>30</v>
      </c>
      <c r="O1128" s="7">
        <v>2010</v>
      </c>
      <c r="P1128" s="10" t="s">
        <v>2018</v>
      </c>
      <c r="Q1128" s="7" t="s">
        <v>5921</v>
      </c>
      <c r="R1128" s="7" t="s">
        <v>33</v>
      </c>
      <c r="S1128" s="7" t="s">
        <v>34</v>
      </c>
      <c r="T1128" s="7" t="s">
        <v>35</v>
      </c>
      <c r="U1128" s="7" t="s">
        <v>5922</v>
      </c>
      <c r="V1128" s="7" t="s">
        <v>37</v>
      </c>
      <c r="W1128" s="7" t="s">
        <v>5923</v>
      </c>
      <c r="X1128" s="7" t="str">
        <f t="shared" ref="X1128:X1135" ca="1" si="263">DATEDIF(Q1128,NOW( ),"y") &amp; " thn, " &amp; DATEDIF(Q1128,NOW( ),"ym") &amp; " bln "</f>
        <v xml:space="preserve">56 thn, 1 bln </v>
      </c>
      <c r="Y1128" s="7" t="str">
        <f t="shared" ref="Y1128:Y1135" si="264">DATEDIF(Q1128,($Y$2),"y") &amp; " thn"</f>
        <v>55 thn</v>
      </c>
      <c r="Z1128" s="13">
        <v>60</v>
      </c>
      <c r="AA1128" s="14">
        <f>DATE(YEAR(Q1128)+Z1128,MONTH(Q1128)+1,1)</f>
        <v>45474</v>
      </c>
      <c r="AB1128" s="10" t="s">
        <v>5924</v>
      </c>
      <c r="AJ1128" s="4" t="s">
        <v>5918</v>
      </c>
    </row>
    <row r="1129" spans="1:36" ht="12.9" hidden="1" customHeight="1" outlineLevel="1" x14ac:dyDescent="0.3">
      <c r="C1129" s="10" t="s">
        <v>5925</v>
      </c>
      <c r="D1129" s="10" t="s">
        <v>1545</v>
      </c>
      <c r="E1129" s="7" t="s">
        <v>5926</v>
      </c>
      <c r="F1129" s="10" t="s">
        <v>23</v>
      </c>
      <c r="G1129" s="7" t="s">
        <v>24</v>
      </c>
      <c r="H1129" s="15">
        <v>39173</v>
      </c>
      <c r="I1129" s="10" t="s">
        <v>25</v>
      </c>
      <c r="J1129" s="10" t="s">
        <v>547</v>
      </c>
      <c r="K1129" s="12" t="s">
        <v>5927</v>
      </c>
      <c r="L1129" s="10" t="s">
        <v>28</v>
      </c>
      <c r="M1129" s="7" t="s">
        <v>361</v>
      </c>
      <c r="N1129" s="10" t="s">
        <v>3265</v>
      </c>
      <c r="P1129" s="6" t="s">
        <v>148</v>
      </c>
      <c r="Q1129" s="7" t="s">
        <v>5928</v>
      </c>
      <c r="R1129" s="7" t="s">
        <v>50</v>
      </c>
      <c r="S1129" s="7" t="s">
        <v>34</v>
      </c>
      <c r="T1129" s="7" t="s">
        <v>35</v>
      </c>
      <c r="U1129" s="7" t="s">
        <v>5929</v>
      </c>
      <c r="V1129" s="7" t="s">
        <v>37</v>
      </c>
      <c r="X1129" s="7" t="str">
        <f t="shared" ca="1" si="263"/>
        <v xml:space="preserve">53 thn, 2 bln </v>
      </c>
      <c r="Y1129" s="7" t="str">
        <f t="shared" si="264"/>
        <v>52 thn</v>
      </c>
      <c r="Z1129" s="13">
        <v>60</v>
      </c>
      <c r="AA1129" s="14">
        <f t="shared" ref="AA1129:AA1135" si="265">DATE(YEAR(Q1129)+Z1129,MONTH(Q1129)+1,1)</f>
        <v>46539</v>
      </c>
      <c r="AJ1129" s="4" t="s">
        <v>5918</v>
      </c>
    </row>
    <row r="1130" spans="1:36" ht="12.75" hidden="1" customHeight="1" outlineLevel="1" x14ac:dyDescent="0.3">
      <c r="C1130" s="10" t="s">
        <v>5930</v>
      </c>
      <c r="D1130" s="10" t="s">
        <v>1545</v>
      </c>
      <c r="E1130" s="7" t="s">
        <v>5931</v>
      </c>
      <c r="F1130" s="10" t="s">
        <v>23</v>
      </c>
      <c r="G1130" s="7" t="s">
        <v>24</v>
      </c>
      <c r="H1130" s="15">
        <v>39173</v>
      </c>
      <c r="I1130" s="10" t="s">
        <v>25</v>
      </c>
      <c r="J1130" s="10" t="s">
        <v>106</v>
      </c>
      <c r="K1130" s="7" t="s">
        <v>376</v>
      </c>
      <c r="L1130" s="10" t="s">
        <v>28</v>
      </c>
      <c r="M1130" s="7" t="s">
        <v>361</v>
      </c>
      <c r="N1130" s="10" t="s">
        <v>3842</v>
      </c>
      <c r="O1130" s="7" t="s">
        <v>108</v>
      </c>
      <c r="P1130" s="10" t="s">
        <v>218</v>
      </c>
      <c r="Q1130" s="7" t="s">
        <v>5932</v>
      </c>
      <c r="R1130" s="7" t="s">
        <v>33</v>
      </c>
      <c r="S1130" s="7" t="s">
        <v>34</v>
      </c>
      <c r="T1130" s="7" t="s">
        <v>35</v>
      </c>
      <c r="U1130" s="7" t="s">
        <v>5933</v>
      </c>
      <c r="V1130" s="7" t="s">
        <v>37</v>
      </c>
      <c r="W1130" s="7" t="s">
        <v>5934</v>
      </c>
      <c r="X1130" s="7" t="str">
        <f t="shared" ca="1" si="263"/>
        <v xml:space="preserve">57 thn, 10 bln </v>
      </c>
      <c r="Y1130" s="7" t="str">
        <f t="shared" si="264"/>
        <v>57 thn</v>
      </c>
      <c r="Z1130" s="13">
        <v>60</v>
      </c>
      <c r="AA1130" s="14">
        <f t="shared" si="265"/>
        <v>44835</v>
      </c>
      <c r="AB1130" s="10" t="s">
        <v>5935</v>
      </c>
      <c r="AC1130" s="7" t="s">
        <v>5828</v>
      </c>
      <c r="AJ1130" s="4" t="s">
        <v>5918</v>
      </c>
    </row>
    <row r="1131" spans="1:36" ht="12.9" hidden="1" customHeight="1" outlineLevel="1" x14ac:dyDescent="0.3">
      <c r="C1131" s="10" t="s">
        <v>5936</v>
      </c>
      <c r="D1131" s="10" t="s">
        <v>401</v>
      </c>
      <c r="E1131" s="7" t="s">
        <v>5937</v>
      </c>
      <c r="F1131" s="10" t="s">
        <v>23</v>
      </c>
      <c r="G1131" s="7" t="s">
        <v>24</v>
      </c>
      <c r="H1131" s="15">
        <v>40452</v>
      </c>
      <c r="I1131" s="10" t="s">
        <v>25</v>
      </c>
      <c r="J1131" s="10" t="s">
        <v>547</v>
      </c>
      <c r="K1131" s="8">
        <v>42877</v>
      </c>
      <c r="L1131" s="10" t="s">
        <v>28</v>
      </c>
      <c r="M1131" s="7" t="s">
        <v>361</v>
      </c>
      <c r="N1131" s="10" t="s">
        <v>3851</v>
      </c>
      <c r="O1131" s="7" t="s">
        <v>318</v>
      </c>
      <c r="P1131" s="10" t="s">
        <v>2867</v>
      </c>
      <c r="Q1131" s="7" t="s">
        <v>5938</v>
      </c>
      <c r="R1131" s="7" t="s">
        <v>33</v>
      </c>
      <c r="S1131" s="7" t="s">
        <v>34</v>
      </c>
      <c r="T1131" s="7" t="s">
        <v>35</v>
      </c>
      <c r="U1131" s="7" t="s">
        <v>5939</v>
      </c>
      <c r="V1131" s="7" t="s">
        <v>37</v>
      </c>
      <c r="W1131" s="7" t="s">
        <v>5940</v>
      </c>
      <c r="X1131" s="7" t="str">
        <f t="shared" ca="1" si="263"/>
        <v xml:space="preserve">51 thn, 3 bln </v>
      </c>
      <c r="Y1131" s="7" t="str">
        <f t="shared" si="264"/>
        <v>50 thn</v>
      </c>
      <c r="Z1131" s="13">
        <v>60</v>
      </c>
      <c r="AA1131" s="14">
        <f t="shared" si="265"/>
        <v>47239</v>
      </c>
      <c r="AB1131" s="10" t="s">
        <v>5941</v>
      </c>
      <c r="AC1131" s="7" t="s">
        <v>5942</v>
      </c>
      <c r="AJ1131" s="4" t="s">
        <v>5918</v>
      </c>
    </row>
    <row r="1132" spans="1:36" ht="12.9" hidden="1" customHeight="1" outlineLevel="1" x14ac:dyDescent="0.3">
      <c r="C1132" s="10" t="s">
        <v>5943</v>
      </c>
      <c r="D1132" s="10" t="s">
        <v>5944</v>
      </c>
      <c r="E1132" s="7" t="s">
        <v>5945</v>
      </c>
      <c r="F1132" s="10" t="s">
        <v>292</v>
      </c>
      <c r="G1132" s="19" t="s">
        <v>79</v>
      </c>
      <c r="H1132" s="20">
        <v>43556</v>
      </c>
      <c r="I1132" s="10" t="s">
        <v>80</v>
      </c>
      <c r="J1132" s="10" t="s">
        <v>547</v>
      </c>
      <c r="K1132" s="7" t="s">
        <v>56</v>
      </c>
      <c r="L1132" s="10" t="s">
        <v>28</v>
      </c>
      <c r="M1132" s="7" t="s">
        <v>29</v>
      </c>
      <c r="N1132" s="10" t="s">
        <v>5946</v>
      </c>
      <c r="O1132" s="7">
        <v>2004</v>
      </c>
      <c r="P1132" s="10" t="s">
        <v>5947</v>
      </c>
      <c r="Q1132" s="7" t="s">
        <v>5948</v>
      </c>
      <c r="R1132" s="7" t="s">
        <v>50</v>
      </c>
      <c r="S1132" s="7" t="s">
        <v>34</v>
      </c>
      <c r="T1132" s="7" t="s">
        <v>35</v>
      </c>
      <c r="U1132" s="7" t="s">
        <v>5949</v>
      </c>
      <c r="V1132" s="7" t="s">
        <v>37</v>
      </c>
      <c r="W1132" s="7" t="s">
        <v>5950</v>
      </c>
      <c r="X1132" s="7" t="str">
        <f t="shared" ca="1" si="263"/>
        <v xml:space="preserve">40 thn, 2 bln </v>
      </c>
      <c r="Y1132" s="7" t="str">
        <f t="shared" si="264"/>
        <v>39 thn</v>
      </c>
      <c r="Z1132" s="13">
        <v>60</v>
      </c>
      <c r="AA1132" s="14">
        <f t="shared" si="265"/>
        <v>51288</v>
      </c>
      <c r="AB1132" s="10" t="s">
        <v>5951</v>
      </c>
      <c r="AJ1132" s="4" t="s">
        <v>5918</v>
      </c>
    </row>
    <row r="1133" spans="1:36" ht="12.9" hidden="1" customHeight="1" outlineLevel="1" x14ac:dyDescent="0.3">
      <c r="C1133" s="10" t="s">
        <v>5952</v>
      </c>
      <c r="D1133" s="10" t="s">
        <v>41</v>
      </c>
      <c r="E1133" s="7" t="s">
        <v>5953</v>
      </c>
      <c r="F1133" s="10" t="s">
        <v>292</v>
      </c>
      <c r="G1133" s="19" t="s">
        <v>79</v>
      </c>
      <c r="H1133" s="20">
        <v>43739</v>
      </c>
      <c r="I1133" s="10" t="s">
        <v>80</v>
      </c>
      <c r="J1133" s="10" t="s">
        <v>547</v>
      </c>
      <c r="K1133" s="7" t="s">
        <v>624</v>
      </c>
      <c r="L1133" s="10" t="s">
        <v>28</v>
      </c>
      <c r="M1133" s="7" t="s">
        <v>29</v>
      </c>
      <c r="N1133" s="6" t="s">
        <v>3486</v>
      </c>
      <c r="O1133" s="7">
        <v>2010</v>
      </c>
      <c r="P1133" s="10" t="s">
        <v>1734</v>
      </c>
      <c r="Q1133" s="7" t="s">
        <v>5954</v>
      </c>
      <c r="R1133" s="7" t="s">
        <v>50</v>
      </c>
      <c r="S1133" s="7" t="s">
        <v>34</v>
      </c>
      <c r="T1133" s="7" t="s">
        <v>35</v>
      </c>
      <c r="U1133" s="7" t="s">
        <v>5955</v>
      </c>
      <c r="V1133" s="7" t="s">
        <v>37</v>
      </c>
      <c r="W1133" s="7" t="s">
        <v>5956</v>
      </c>
      <c r="X1133" s="7" t="str">
        <f t="shared" ca="1" si="263"/>
        <v xml:space="preserve">40 thn, 1 bln </v>
      </c>
      <c r="Y1133" s="7" t="str">
        <f t="shared" si="264"/>
        <v>39 thn</v>
      </c>
      <c r="Z1133" s="13">
        <v>60</v>
      </c>
      <c r="AA1133" s="14">
        <f t="shared" si="265"/>
        <v>51318</v>
      </c>
      <c r="AB1133" s="10" t="s">
        <v>5957</v>
      </c>
      <c r="AC1133" s="7" t="s">
        <v>5958</v>
      </c>
      <c r="AJ1133" s="4" t="s">
        <v>5918</v>
      </c>
    </row>
    <row r="1134" spans="1:36" ht="12.9" hidden="1" customHeight="1" outlineLevel="1" x14ac:dyDescent="0.3">
      <c r="C1134" s="10" t="s">
        <v>5959</v>
      </c>
      <c r="D1134" s="10" t="s">
        <v>41</v>
      </c>
      <c r="E1134" s="7" t="s">
        <v>5960</v>
      </c>
      <c r="F1134" s="10" t="s">
        <v>292</v>
      </c>
      <c r="G1134" s="19" t="s">
        <v>79</v>
      </c>
      <c r="H1134" s="20">
        <v>43556</v>
      </c>
      <c r="I1134" s="10" t="s">
        <v>80</v>
      </c>
      <c r="J1134" s="10" t="s">
        <v>547</v>
      </c>
      <c r="K1134" s="7" t="s">
        <v>56</v>
      </c>
      <c r="L1134" s="10" t="s">
        <v>28</v>
      </c>
      <c r="M1134" s="7" t="s">
        <v>29</v>
      </c>
      <c r="N1134" s="10" t="s">
        <v>83</v>
      </c>
      <c r="O1134" s="7" t="s">
        <v>47</v>
      </c>
      <c r="P1134" s="10" t="s">
        <v>5961</v>
      </c>
      <c r="Q1134" s="7" t="s">
        <v>5962</v>
      </c>
      <c r="R1134" s="7" t="s">
        <v>50</v>
      </c>
      <c r="S1134" s="7" t="s">
        <v>34</v>
      </c>
      <c r="T1134" s="7" t="s">
        <v>35</v>
      </c>
      <c r="U1134" s="7" t="s">
        <v>5963</v>
      </c>
      <c r="V1134" s="7" t="s">
        <v>37</v>
      </c>
      <c r="W1134" s="7" t="s">
        <v>5964</v>
      </c>
      <c r="X1134" s="7" t="str">
        <f t="shared" ca="1" si="263"/>
        <v xml:space="preserve">40 thn, 6 bln </v>
      </c>
      <c r="Y1134" s="7" t="str">
        <f>DATEDIF(Q1134,($Y$2),"y") &amp; " thn"</f>
        <v>39 thn</v>
      </c>
      <c r="Z1134" s="13">
        <v>60</v>
      </c>
      <c r="AA1134" s="14">
        <f>DATE(YEAR(Q1134)+Z1134,MONTH(Q1134)+1,1)</f>
        <v>51167</v>
      </c>
      <c r="AC1134" s="7" t="s">
        <v>5965</v>
      </c>
      <c r="AI1134" s="21">
        <v>43466</v>
      </c>
      <c r="AJ1134" s="4" t="s">
        <v>5124</v>
      </c>
    </row>
    <row r="1135" spans="1:36" ht="12.9" hidden="1" customHeight="1" outlineLevel="1" x14ac:dyDescent="0.3">
      <c r="C1135" s="10" t="s">
        <v>5966</v>
      </c>
      <c r="D1135" s="10" t="s">
        <v>3849</v>
      </c>
      <c r="E1135" s="7" t="s">
        <v>5967</v>
      </c>
      <c r="F1135" s="10" t="s">
        <v>276</v>
      </c>
      <c r="G1135" s="19" t="s">
        <v>43</v>
      </c>
      <c r="H1135" s="20">
        <v>43556</v>
      </c>
      <c r="I1135" s="10" t="s">
        <v>277</v>
      </c>
      <c r="J1135" s="10" t="s">
        <v>547</v>
      </c>
      <c r="K1135" s="7" t="s">
        <v>82</v>
      </c>
      <c r="L1135" s="10" t="s">
        <v>28</v>
      </c>
      <c r="M1135" s="7" t="s">
        <v>29</v>
      </c>
      <c r="N1135" s="10" t="s">
        <v>5946</v>
      </c>
      <c r="O1135" s="7">
        <v>2012</v>
      </c>
      <c r="P1135" s="10" t="s">
        <v>5968</v>
      </c>
      <c r="Q1135" s="7" t="s">
        <v>5969</v>
      </c>
      <c r="R1135" s="7" t="s">
        <v>50</v>
      </c>
      <c r="S1135" s="7" t="s">
        <v>34</v>
      </c>
      <c r="T1135" s="7" t="s">
        <v>2189</v>
      </c>
      <c r="U1135" s="7" t="s">
        <v>5970</v>
      </c>
      <c r="V1135" s="7" t="s">
        <v>37</v>
      </c>
      <c r="X1135" s="7" t="str">
        <f t="shared" ca="1" si="263"/>
        <v xml:space="preserve">48 thn, 6 bln </v>
      </c>
      <c r="Y1135" s="7" t="str">
        <f t="shared" si="264"/>
        <v>47 thn</v>
      </c>
      <c r="Z1135" s="13">
        <v>60</v>
      </c>
      <c r="AA1135" s="14">
        <f t="shared" si="265"/>
        <v>48245</v>
      </c>
      <c r="AB1135" s="10" t="s">
        <v>5971</v>
      </c>
      <c r="AJ1135" s="4" t="s">
        <v>5918</v>
      </c>
    </row>
    <row r="1136" spans="1:36" ht="12.9" customHeight="1" collapsed="1" x14ac:dyDescent="0.25">
      <c r="A1136" s="4" t="s">
        <v>5972</v>
      </c>
      <c r="M1136" s="7"/>
    </row>
    <row r="1137" spans="1:36" ht="12.9" hidden="1" customHeight="1" outlineLevel="1" x14ac:dyDescent="0.3">
      <c r="C1137" s="10" t="s">
        <v>5973</v>
      </c>
      <c r="D1137" s="10" t="s">
        <v>21</v>
      </c>
      <c r="E1137" s="7" t="s">
        <v>5974</v>
      </c>
      <c r="F1137" s="10" t="s">
        <v>92</v>
      </c>
      <c r="G1137" s="7" t="s">
        <v>93</v>
      </c>
      <c r="H1137" s="8">
        <v>42095</v>
      </c>
      <c r="I1137" s="10" t="s">
        <v>94</v>
      </c>
      <c r="J1137" s="10" t="s">
        <v>95</v>
      </c>
      <c r="K1137" s="8">
        <v>42104</v>
      </c>
      <c r="L1137" s="10" t="s">
        <v>28</v>
      </c>
      <c r="M1137" s="7" t="s">
        <v>29</v>
      </c>
      <c r="N1137" s="10" t="s">
        <v>30</v>
      </c>
      <c r="O1137" s="7">
        <v>2012</v>
      </c>
      <c r="P1137" s="10" t="s">
        <v>2018</v>
      </c>
      <c r="Q1137" s="7" t="s">
        <v>5975</v>
      </c>
      <c r="R1137" s="7" t="s">
        <v>33</v>
      </c>
      <c r="S1137" s="7" t="s">
        <v>34</v>
      </c>
      <c r="T1137" s="7" t="s">
        <v>35</v>
      </c>
      <c r="U1137" s="7" t="s">
        <v>5976</v>
      </c>
      <c r="V1137" s="7" t="s">
        <v>37</v>
      </c>
      <c r="W1137" s="7" t="s">
        <v>5977</v>
      </c>
      <c r="X1137" s="7" t="str">
        <f ca="1">DATEDIF(Q1137,NOW( ),"y") &amp; " thn, " &amp; DATEDIF(Q1137,NOW( ),"ym") &amp; " bln "</f>
        <v xml:space="preserve">50 thn, 11 bln </v>
      </c>
      <c r="Y1137" s="7" t="str">
        <f>DATEDIF(Q1137,($Y$2),"y") &amp; " thn"</f>
        <v>50 thn</v>
      </c>
      <c r="Z1137" s="13">
        <v>60</v>
      </c>
      <c r="AA1137" s="14">
        <f>DATE(YEAR(Q1137)+Z1137,MONTH(Q1137)+1,1)</f>
        <v>47362</v>
      </c>
      <c r="AB1137" s="10" t="s">
        <v>5978</v>
      </c>
      <c r="AJ1137" s="4" t="s">
        <v>5979</v>
      </c>
    </row>
    <row r="1138" spans="1:36" ht="12.9" hidden="1" customHeight="1" outlineLevel="1" x14ac:dyDescent="0.3">
      <c r="B1138" s="5" t="s">
        <v>673</v>
      </c>
      <c r="C1138" s="10" t="s">
        <v>5980</v>
      </c>
      <c r="E1138" s="7" t="s">
        <v>5981</v>
      </c>
      <c r="F1138" s="10" t="s">
        <v>276</v>
      </c>
      <c r="G1138" s="7" t="s">
        <v>43</v>
      </c>
      <c r="H1138" s="11">
        <v>42461</v>
      </c>
      <c r="I1138" s="10" t="s">
        <v>277</v>
      </c>
      <c r="J1138" s="10" t="s">
        <v>269</v>
      </c>
      <c r="K1138" s="7" t="s">
        <v>774</v>
      </c>
      <c r="L1138" s="10" t="s">
        <v>28</v>
      </c>
      <c r="M1138" s="7" t="s">
        <v>29</v>
      </c>
      <c r="N1138" s="10" t="s">
        <v>2756</v>
      </c>
      <c r="O1138" s="7" t="s">
        <v>130</v>
      </c>
      <c r="P1138" s="10" t="s">
        <v>5982</v>
      </c>
      <c r="Q1138" s="7" t="s">
        <v>5983</v>
      </c>
      <c r="R1138" s="7" t="s">
        <v>50</v>
      </c>
      <c r="S1138" s="7" t="s">
        <v>34</v>
      </c>
      <c r="T1138" s="7" t="s">
        <v>35</v>
      </c>
      <c r="U1138" s="7" t="s">
        <v>5984</v>
      </c>
      <c r="V1138" s="7" t="s">
        <v>37</v>
      </c>
      <c r="X1138" s="7" t="str">
        <f ca="1">DATEDIF(Q1138,NOW( ),"y") &amp; " thn, " &amp; DATEDIF(Q1138,NOW( ),"ym") &amp; " bln "</f>
        <v xml:space="preserve">53 thn, 5 bln </v>
      </c>
      <c r="Y1138" s="7" t="str">
        <f>DATEDIF(Q1138,($Y$2),"y") &amp; " thn"</f>
        <v>52 thn</v>
      </c>
      <c r="Z1138" s="13">
        <v>60</v>
      </c>
      <c r="AA1138" s="14">
        <f>DATE(YEAR(Q1138)+Z1138,MONTH(Q1138)+1,1)</f>
        <v>46447</v>
      </c>
      <c r="AB1138" s="10" t="s">
        <v>5985</v>
      </c>
      <c r="AC1138" s="7" t="s">
        <v>5986</v>
      </c>
      <c r="AJ1138" s="4" t="s">
        <v>5979</v>
      </c>
    </row>
    <row r="1139" spans="1:36" ht="12.9" hidden="1" customHeight="1" outlineLevel="1" x14ac:dyDescent="0.3">
      <c r="C1139" s="10"/>
      <c r="D1139" s="10"/>
      <c r="F1139" s="10"/>
      <c r="H1139" s="8"/>
      <c r="I1139" s="10"/>
      <c r="J1139" s="10"/>
      <c r="K1139" s="8"/>
      <c r="L1139" s="10"/>
      <c r="M1139" s="7"/>
      <c r="N1139" s="10"/>
      <c r="P1139" s="10"/>
      <c r="Z1139" s="13"/>
      <c r="AA1139" s="14"/>
      <c r="AB1139" s="10"/>
      <c r="AC1139" s="12"/>
      <c r="AJ1139" s="4"/>
    </row>
    <row r="1140" spans="1:36" ht="12.9" customHeight="1" collapsed="1" x14ac:dyDescent="0.25">
      <c r="A1140" s="4" t="s">
        <v>5987</v>
      </c>
      <c r="M1140" s="7"/>
    </row>
    <row r="1141" spans="1:36" ht="12.9" hidden="1" customHeight="1" outlineLevel="1" x14ac:dyDescent="0.3">
      <c r="C1141" s="10" t="s">
        <v>5214</v>
      </c>
      <c r="D1141" s="10" t="s">
        <v>3447</v>
      </c>
      <c r="E1141" s="7" t="s">
        <v>5988</v>
      </c>
      <c r="F1141" s="10" t="s">
        <v>92</v>
      </c>
      <c r="G1141" s="7" t="s">
        <v>93</v>
      </c>
      <c r="H1141" s="8">
        <v>42095</v>
      </c>
      <c r="I1141" s="10" t="s">
        <v>94</v>
      </c>
      <c r="J1141" s="10" t="s">
        <v>95</v>
      </c>
      <c r="K1141" s="12" t="s">
        <v>27</v>
      </c>
      <c r="L1141" s="10" t="s">
        <v>28</v>
      </c>
      <c r="M1141" s="7" t="s">
        <v>29</v>
      </c>
      <c r="N1141" s="10" t="s">
        <v>30</v>
      </c>
      <c r="P1141" s="10" t="s">
        <v>460</v>
      </c>
      <c r="Q1141" s="7" t="s">
        <v>5989</v>
      </c>
      <c r="R1141" s="7" t="s">
        <v>50</v>
      </c>
      <c r="S1141" s="7" t="s">
        <v>34</v>
      </c>
      <c r="T1141" s="7" t="s">
        <v>35</v>
      </c>
      <c r="U1141" s="7" t="s">
        <v>5990</v>
      </c>
      <c r="V1141" s="7" t="s">
        <v>37</v>
      </c>
      <c r="W1141" s="7" t="s">
        <v>5991</v>
      </c>
      <c r="X1141" s="7" t="str">
        <f t="shared" ref="X1141:X1149" ca="1" si="266">DATEDIF(Q1141,NOW( ),"y") &amp; " thn, " &amp; DATEDIF(Q1141,NOW( ),"ym") &amp; " bln "</f>
        <v xml:space="preserve">55 thn, 9 bln </v>
      </c>
      <c r="Y1141" s="7" t="str">
        <f t="shared" ref="Y1141:Y1149" si="267">DATEDIF(Q1141,($Y$2),"y") &amp; " thn"</f>
        <v>55 thn</v>
      </c>
      <c r="Z1141" s="13">
        <v>60</v>
      </c>
      <c r="AA1141" s="14">
        <f t="shared" ref="AA1141:AA1147" si="268">DATE(YEAR(Q1141)+Z1141,MONTH(Q1141)+1,1)</f>
        <v>45597</v>
      </c>
      <c r="AB1141" s="10" t="s">
        <v>5992</v>
      </c>
      <c r="AC1141" s="7" t="s">
        <v>5993</v>
      </c>
      <c r="AJ1141" s="4" t="s">
        <v>5987</v>
      </c>
    </row>
    <row r="1142" spans="1:36" ht="12.9" hidden="1" customHeight="1" outlineLevel="1" x14ac:dyDescent="0.3">
      <c r="C1142" s="10" t="s">
        <v>5994</v>
      </c>
      <c r="D1142" s="6" t="s">
        <v>3858</v>
      </c>
      <c r="E1142" s="7" t="s">
        <v>5995</v>
      </c>
      <c r="F1142" s="10" t="s">
        <v>23</v>
      </c>
      <c r="G1142" s="7" t="s">
        <v>24</v>
      </c>
      <c r="H1142" s="15">
        <v>39173</v>
      </c>
      <c r="I1142" s="10" t="s">
        <v>25</v>
      </c>
      <c r="J1142" s="10" t="s">
        <v>269</v>
      </c>
      <c r="K1142" s="7" t="s">
        <v>376</v>
      </c>
      <c r="L1142" s="10" t="s">
        <v>28</v>
      </c>
      <c r="M1142" s="7" t="s">
        <v>29</v>
      </c>
      <c r="N1142" s="10" t="s">
        <v>83</v>
      </c>
      <c r="O1142" s="7">
        <v>2014</v>
      </c>
      <c r="P1142" s="10" t="s">
        <v>5996</v>
      </c>
      <c r="Q1142" s="7" t="s">
        <v>5997</v>
      </c>
      <c r="R1142" s="7" t="s">
        <v>50</v>
      </c>
      <c r="S1142" s="7" t="s">
        <v>34</v>
      </c>
      <c r="T1142" s="7" t="s">
        <v>35</v>
      </c>
      <c r="U1142" s="7" t="s">
        <v>5998</v>
      </c>
      <c r="V1142" s="7" t="s">
        <v>37</v>
      </c>
      <c r="W1142" s="7" t="s">
        <v>5999</v>
      </c>
      <c r="X1142" s="7" t="str">
        <f t="shared" ca="1" si="266"/>
        <v xml:space="preserve">59 thn, 8 bln </v>
      </c>
      <c r="Y1142" s="7" t="str">
        <f t="shared" si="267"/>
        <v>58 thn</v>
      </c>
      <c r="Z1142" s="13">
        <v>60</v>
      </c>
      <c r="AA1142" s="14">
        <f t="shared" si="268"/>
        <v>44166</v>
      </c>
      <c r="AB1142" s="10" t="s">
        <v>6000</v>
      </c>
      <c r="AJ1142" s="4" t="s">
        <v>5987</v>
      </c>
    </row>
    <row r="1143" spans="1:36" ht="12.9" hidden="1" customHeight="1" outlineLevel="1" x14ac:dyDescent="0.3">
      <c r="C1143" s="10" t="s">
        <v>6001</v>
      </c>
      <c r="D1143" s="10" t="s">
        <v>41</v>
      </c>
      <c r="E1143" s="7" t="s">
        <v>6002</v>
      </c>
      <c r="F1143" s="10" t="s">
        <v>23</v>
      </c>
      <c r="G1143" s="7" t="s">
        <v>24</v>
      </c>
      <c r="H1143" s="15">
        <v>39904</v>
      </c>
      <c r="I1143" s="10" t="s">
        <v>25</v>
      </c>
      <c r="J1143" s="10" t="s">
        <v>547</v>
      </c>
      <c r="K1143" s="7" t="s">
        <v>999</v>
      </c>
      <c r="L1143" s="10" t="s">
        <v>28</v>
      </c>
      <c r="M1143" s="7" t="s">
        <v>29</v>
      </c>
      <c r="N1143" s="10" t="s">
        <v>2402</v>
      </c>
      <c r="O1143" s="7">
        <v>2014</v>
      </c>
      <c r="P1143" s="10" t="s">
        <v>6003</v>
      </c>
      <c r="Q1143" s="7" t="s">
        <v>5760</v>
      </c>
      <c r="R1143" s="7" t="s">
        <v>50</v>
      </c>
      <c r="S1143" s="7" t="s">
        <v>34</v>
      </c>
      <c r="T1143" s="7" t="s">
        <v>35</v>
      </c>
      <c r="U1143" s="7" t="s">
        <v>6004</v>
      </c>
      <c r="V1143" s="7" t="s">
        <v>37</v>
      </c>
      <c r="W1143" s="7" t="s">
        <v>6005</v>
      </c>
      <c r="X1143" s="7" t="str">
        <f t="shared" ca="1" si="266"/>
        <v xml:space="preserve">55 thn, 1 bln </v>
      </c>
      <c r="Y1143" s="7" t="str">
        <f t="shared" si="267"/>
        <v>54 thn</v>
      </c>
      <c r="Z1143" s="13">
        <v>60</v>
      </c>
      <c r="AA1143" s="14">
        <f t="shared" si="268"/>
        <v>45839</v>
      </c>
      <c r="AB1143" s="10" t="s">
        <v>6006</v>
      </c>
      <c r="AJ1143" s="4" t="s">
        <v>5987</v>
      </c>
    </row>
    <row r="1144" spans="1:36" ht="12.9" hidden="1" customHeight="1" outlineLevel="1" x14ac:dyDescent="0.3">
      <c r="C1144" s="10" t="s">
        <v>4585</v>
      </c>
      <c r="D1144" s="10" t="s">
        <v>1545</v>
      </c>
      <c r="E1144" s="7" t="s">
        <v>6007</v>
      </c>
      <c r="F1144" s="10" t="s">
        <v>23</v>
      </c>
      <c r="G1144" s="7" t="s">
        <v>24</v>
      </c>
      <c r="H1144" s="14">
        <v>40087</v>
      </c>
      <c r="I1144" s="10" t="s">
        <v>25</v>
      </c>
      <c r="J1144" s="10" t="s">
        <v>547</v>
      </c>
      <c r="K1144" s="7" t="s">
        <v>129</v>
      </c>
      <c r="L1144" s="10" t="s">
        <v>28</v>
      </c>
      <c r="M1144" s="7" t="s">
        <v>361</v>
      </c>
      <c r="N1144" s="10" t="s">
        <v>3265</v>
      </c>
      <c r="O1144" s="7" t="s">
        <v>168</v>
      </c>
      <c r="P1144" s="10" t="s">
        <v>98</v>
      </c>
      <c r="Q1144" s="7" t="s">
        <v>6008</v>
      </c>
      <c r="R1144" s="7" t="s">
        <v>50</v>
      </c>
      <c r="S1144" s="7" t="s">
        <v>34</v>
      </c>
      <c r="T1144" s="7" t="s">
        <v>35</v>
      </c>
      <c r="U1144" s="7" t="s">
        <v>6009</v>
      </c>
      <c r="V1144" s="7" t="s">
        <v>37</v>
      </c>
      <c r="W1144" s="7" t="s">
        <v>6010</v>
      </c>
      <c r="X1144" s="7" t="str">
        <f t="shared" ca="1" si="266"/>
        <v xml:space="preserve">54 thn, 8 bln </v>
      </c>
      <c r="Y1144" s="7" t="str">
        <f t="shared" si="267"/>
        <v>53 thn</v>
      </c>
      <c r="Z1144" s="13">
        <v>60</v>
      </c>
      <c r="AA1144" s="14">
        <f t="shared" si="268"/>
        <v>45992</v>
      </c>
      <c r="AB1144" s="10" t="s">
        <v>6011</v>
      </c>
      <c r="AJ1144" s="4" t="s">
        <v>5987</v>
      </c>
    </row>
    <row r="1145" spans="1:36" ht="12.9" hidden="1" customHeight="1" outlineLevel="1" x14ac:dyDescent="0.3">
      <c r="C1145" s="10" t="s">
        <v>6012</v>
      </c>
      <c r="D1145" s="10" t="s">
        <v>21</v>
      </c>
      <c r="E1145" s="7" t="s">
        <v>6013</v>
      </c>
      <c r="F1145" s="10" t="s">
        <v>23</v>
      </c>
      <c r="G1145" s="7" t="s">
        <v>24</v>
      </c>
      <c r="H1145" s="14">
        <v>41548</v>
      </c>
      <c r="I1145" s="10" t="s">
        <v>25</v>
      </c>
      <c r="J1145" s="10" t="s">
        <v>547</v>
      </c>
      <c r="K1145" s="12" t="s">
        <v>1508</v>
      </c>
      <c r="L1145" s="10" t="s">
        <v>28</v>
      </c>
      <c r="M1145" s="7" t="s">
        <v>29</v>
      </c>
      <c r="N1145" s="10" t="s">
        <v>6014</v>
      </c>
      <c r="P1145" s="10" t="s">
        <v>280</v>
      </c>
      <c r="Q1145" s="7" t="s">
        <v>6015</v>
      </c>
      <c r="R1145" s="7" t="s">
        <v>50</v>
      </c>
      <c r="S1145" s="7" t="s">
        <v>34</v>
      </c>
      <c r="T1145" s="7" t="s">
        <v>35</v>
      </c>
      <c r="U1145" s="7" t="s">
        <v>6016</v>
      </c>
      <c r="V1145" s="7" t="s">
        <v>37</v>
      </c>
      <c r="W1145" s="7" t="s">
        <v>6017</v>
      </c>
      <c r="X1145" s="7" t="str">
        <f t="shared" ca="1" si="266"/>
        <v xml:space="preserve">45 thn, 8 bln </v>
      </c>
      <c r="Y1145" s="7" t="str">
        <f t="shared" si="267"/>
        <v>44 thn</v>
      </c>
      <c r="Z1145" s="13">
        <v>60</v>
      </c>
      <c r="AA1145" s="14">
        <f t="shared" si="268"/>
        <v>49279</v>
      </c>
      <c r="AB1145" s="10" t="s">
        <v>6018</v>
      </c>
      <c r="AJ1145" s="4" t="s">
        <v>5987</v>
      </c>
    </row>
    <row r="1146" spans="1:36" ht="12.9" hidden="1" customHeight="1" outlineLevel="1" x14ac:dyDescent="0.3">
      <c r="C1146" s="10" t="s">
        <v>6019</v>
      </c>
      <c r="D1146" s="10" t="s">
        <v>21</v>
      </c>
      <c r="E1146" s="7" t="s">
        <v>6020</v>
      </c>
      <c r="F1146" s="10" t="s">
        <v>292</v>
      </c>
      <c r="G1146" s="19" t="s">
        <v>79</v>
      </c>
      <c r="H1146" s="20">
        <v>43556</v>
      </c>
      <c r="I1146" s="10" t="s">
        <v>80</v>
      </c>
      <c r="J1146" s="10" t="s">
        <v>547</v>
      </c>
      <c r="K1146" s="7" t="s">
        <v>82</v>
      </c>
      <c r="L1146" s="10" t="s">
        <v>28</v>
      </c>
      <c r="M1146" s="7" t="s">
        <v>29</v>
      </c>
      <c r="N1146" s="10" t="s">
        <v>6014</v>
      </c>
      <c r="O1146" s="7">
        <v>2012</v>
      </c>
      <c r="P1146" s="10" t="s">
        <v>211</v>
      </c>
      <c r="Q1146" s="7" t="s">
        <v>6021</v>
      </c>
      <c r="R1146" s="7" t="s">
        <v>33</v>
      </c>
      <c r="S1146" s="7" t="s">
        <v>34</v>
      </c>
      <c r="T1146" s="7" t="s">
        <v>35</v>
      </c>
      <c r="U1146" s="7" t="s">
        <v>6022</v>
      </c>
      <c r="V1146" s="7" t="s">
        <v>37</v>
      </c>
      <c r="W1146" s="7" t="s">
        <v>6023</v>
      </c>
      <c r="X1146" s="7" t="str">
        <f t="shared" ca="1" si="266"/>
        <v xml:space="preserve">51 thn, 11 bln </v>
      </c>
      <c r="Y1146" s="7" t="str">
        <f t="shared" si="267"/>
        <v>51 thn</v>
      </c>
      <c r="Z1146" s="13">
        <v>60</v>
      </c>
      <c r="AA1146" s="14">
        <f t="shared" si="268"/>
        <v>46997</v>
      </c>
      <c r="AB1146" s="10" t="s">
        <v>6024</v>
      </c>
      <c r="AC1146" s="7" t="s">
        <v>6025</v>
      </c>
      <c r="AJ1146" s="4" t="s">
        <v>5987</v>
      </c>
    </row>
    <row r="1147" spans="1:36" ht="12.9" hidden="1" customHeight="1" outlineLevel="1" x14ac:dyDescent="0.3">
      <c r="C1147" s="10" t="s">
        <v>6026</v>
      </c>
      <c r="D1147" s="10" t="s">
        <v>21</v>
      </c>
      <c r="E1147" s="7" t="s">
        <v>6027</v>
      </c>
      <c r="F1147" s="10" t="s">
        <v>292</v>
      </c>
      <c r="G1147" s="19" t="s">
        <v>79</v>
      </c>
      <c r="H1147" s="20">
        <v>43556</v>
      </c>
      <c r="I1147" s="10" t="s">
        <v>80</v>
      </c>
      <c r="J1147" s="10" t="s">
        <v>547</v>
      </c>
      <c r="K1147" s="7" t="s">
        <v>56</v>
      </c>
      <c r="L1147" s="10" t="s">
        <v>28</v>
      </c>
      <c r="M1147" s="7" t="s">
        <v>29</v>
      </c>
      <c r="N1147" s="10" t="s">
        <v>3367</v>
      </c>
      <c r="O1147" s="7">
        <v>2013</v>
      </c>
      <c r="P1147" s="10" t="s">
        <v>270</v>
      </c>
      <c r="Q1147" s="7" t="s">
        <v>6028</v>
      </c>
      <c r="R1147" s="7" t="s">
        <v>50</v>
      </c>
      <c r="S1147" s="7" t="s">
        <v>34</v>
      </c>
      <c r="T1147" s="7" t="s">
        <v>35</v>
      </c>
      <c r="U1147" s="7" t="s">
        <v>6029</v>
      </c>
      <c r="V1147" s="7" t="s">
        <v>37</v>
      </c>
      <c r="W1147" s="7" t="s">
        <v>6030</v>
      </c>
      <c r="X1147" s="7" t="str">
        <f t="shared" ca="1" si="266"/>
        <v xml:space="preserve">43 thn, 7 bln </v>
      </c>
      <c r="Y1147" s="7" t="str">
        <f t="shared" si="267"/>
        <v>42 thn</v>
      </c>
      <c r="Z1147" s="13">
        <v>60</v>
      </c>
      <c r="AA1147" s="14">
        <f t="shared" si="268"/>
        <v>50041</v>
      </c>
      <c r="AB1147" s="10" t="s">
        <v>6031</v>
      </c>
      <c r="AJ1147" s="4" t="s">
        <v>5987</v>
      </c>
    </row>
    <row r="1148" spans="1:36" ht="12.9" hidden="1" customHeight="1" outlineLevel="1" x14ac:dyDescent="0.3">
      <c r="C1148" s="10" t="s">
        <v>6032</v>
      </c>
      <c r="D1148" s="6" t="s">
        <v>3858</v>
      </c>
      <c r="E1148" s="7" t="s">
        <v>6033</v>
      </c>
      <c r="F1148" s="10" t="s">
        <v>276</v>
      </c>
      <c r="G1148" s="19" t="s">
        <v>43</v>
      </c>
      <c r="H1148" s="20">
        <v>43556</v>
      </c>
      <c r="I1148" s="10" t="s">
        <v>277</v>
      </c>
      <c r="J1148" s="10" t="s">
        <v>269</v>
      </c>
      <c r="K1148" s="7" t="s">
        <v>82</v>
      </c>
      <c r="L1148" s="10" t="s">
        <v>28</v>
      </c>
      <c r="M1148" s="7" t="s">
        <v>29</v>
      </c>
      <c r="N1148" s="10" t="s">
        <v>83</v>
      </c>
      <c r="O1148" s="7">
        <v>2006</v>
      </c>
      <c r="P1148" s="10" t="s">
        <v>98</v>
      </c>
      <c r="Q1148" s="7" t="s">
        <v>6034</v>
      </c>
      <c r="R1148" s="7" t="s">
        <v>50</v>
      </c>
      <c r="S1148" s="7" t="s">
        <v>34</v>
      </c>
      <c r="T1148" s="7" t="s">
        <v>311</v>
      </c>
      <c r="U1148" s="7" t="s">
        <v>6035</v>
      </c>
      <c r="V1148" s="7" t="s">
        <v>37</v>
      </c>
      <c r="X1148" s="7" t="str">
        <f t="shared" ca="1" si="266"/>
        <v xml:space="preserve">48 thn, 8 bln </v>
      </c>
      <c r="Y1148" s="7" t="str">
        <f t="shared" si="267"/>
        <v>47 thn</v>
      </c>
      <c r="Z1148" s="13">
        <v>60</v>
      </c>
      <c r="AA1148" s="14">
        <f>DATE(YEAR(Q1148)+Z1148,MONTH(Q1148)+1,1)</f>
        <v>48183</v>
      </c>
      <c r="AB1148" s="10" t="s">
        <v>6036</v>
      </c>
      <c r="AJ1148" s="4" t="s">
        <v>5987</v>
      </c>
    </row>
    <row r="1149" spans="1:36" ht="12.9" hidden="1" customHeight="1" outlineLevel="1" x14ac:dyDescent="0.3">
      <c r="B1149" s="6"/>
      <c r="C1149" s="6" t="s">
        <v>6037</v>
      </c>
      <c r="D1149" s="6" t="s">
        <v>6038</v>
      </c>
      <c r="E1149" s="7" t="s">
        <v>6039</v>
      </c>
      <c r="F1149" s="6" t="s">
        <v>332</v>
      </c>
      <c r="G1149" s="19" t="s">
        <v>333</v>
      </c>
      <c r="H1149" s="20">
        <v>43556</v>
      </c>
      <c r="I1149" s="6" t="s">
        <v>334</v>
      </c>
      <c r="J1149" s="6" t="s">
        <v>547</v>
      </c>
      <c r="K1149" s="7" t="s">
        <v>336</v>
      </c>
      <c r="L1149" s="6" t="s">
        <v>28</v>
      </c>
      <c r="M1149" s="7" t="s">
        <v>29</v>
      </c>
      <c r="N1149" s="10" t="s">
        <v>30</v>
      </c>
      <c r="O1149" s="7">
        <v>2017</v>
      </c>
      <c r="P1149" s="6" t="s">
        <v>1096</v>
      </c>
      <c r="Q1149" s="6" t="s">
        <v>6040</v>
      </c>
      <c r="R1149" s="7" t="s">
        <v>50</v>
      </c>
      <c r="S1149" s="7" t="s">
        <v>34</v>
      </c>
      <c r="T1149" s="7" t="s">
        <v>35</v>
      </c>
      <c r="V1149" s="7" t="s">
        <v>37</v>
      </c>
      <c r="X1149" s="7" t="str">
        <f t="shared" ca="1" si="266"/>
        <v xml:space="preserve">45 thn, 3 bln </v>
      </c>
      <c r="Y1149" s="7" t="str">
        <f t="shared" si="267"/>
        <v>44 thn</v>
      </c>
      <c r="Z1149" s="13">
        <v>60</v>
      </c>
      <c r="AA1149" s="14">
        <f>DATE(YEAR(Q1149)+Z1149,MONTH(Q1149)+1,1)</f>
        <v>49430</v>
      </c>
      <c r="AB1149" s="6" t="s">
        <v>6041</v>
      </c>
      <c r="AC1149" s="6" t="s">
        <v>6042</v>
      </c>
      <c r="AJ1149" s="4" t="s">
        <v>5987</v>
      </c>
    </row>
    <row r="1150" spans="1:36" ht="12.9" customHeight="1" collapsed="1" x14ac:dyDescent="0.25">
      <c r="A1150" s="4" t="s">
        <v>6043</v>
      </c>
      <c r="M1150" s="7"/>
    </row>
    <row r="1151" spans="1:36" ht="12.9" hidden="1" customHeight="1" outlineLevel="1" x14ac:dyDescent="0.3">
      <c r="C1151" s="10" t="s">
        <v>4425</v>
      </c>
      <c r="D1151" s="10" t="s">
        <v>145</v>
      </c>
      <c r="E1151" s="7" t="s">
        <v>6044</v>
      </c>
      <c r="F1151" s="10" t="s">
        <v>92</v>
      </c>
      <c r="G1151" s="19" t="s">
        <v>93</v>
      </c>
      <c r="H1151" s="20">
        <v>43556</v>
      </c>
      <c r="I1151" s="10" t="s">
        <v>94</v>
      </c>
      <c r="J1151" s="10" t="s">
        <v>95</v>
      </c>
      <c r="K1151" s="14">
        <v>42957</v>
      </c>
      <c r="L1151" s="10" t="s">
        <v>28</v>
      </c>
      <c r="M1151" s="7" t="s">
        <v>29</v>
      </c>
      <c r="N1151" s="10" t="s">
        <v>83</v>
      </c>
      <c r="O1151" s="7" t="s">
        <v>97</v>
      </c>
      <c r="P1151" s="10" t="s">
        <v>6045</v>
      </c>
      <c r="Q1151" s="7" t="s">
        <v>6046</v>
      </c>
      <c r="R1151" s="7" t="s">
        <v>50</v>
      </c>
      <c r="S1151" s="7" t="s">
        <v>34</v>
      </c>
      <c r="T1151" s="7" t="s">
        <v>35</v>
      </c>
      <c r="U1151" s="7" t="s">
        <v>6047</v>
      </c>
      <c r="V1151" s="7" t="s">
        <v>37</v>
      </c>
      <c r="W1151" s="7" t="s">
        <v>6048</v>
      </c>
      <c r="X1151" s="7" t="str">
        <f ca="1">DATEDIF(Q1151,NOW( ),"y") &amp; " thn, " &amp; DATEDIF(Q1151,NOW( ),"ym") &amp; " bln "</f>
        <v xml:space="preserve">56 thn, 5 bln </v>
      </c>
      <c r="Y1151" s="7" t="str">
        <f>DATEDIF(Q1151,($Y$2),"y") &amp; " thn"</f>
        <v>55 thn</v>
      </c>
      <c r="Z1151" s="13">
        <v>60</v>
      </c>
      <c r="AA1151" s="14">
        <f>DATE(YEAR(Q1151)+Z1151,MONTH(Q1151)+1,1)</f>
        <v>45352</v>
      </c>
      <c r="AB1151" s="10" t="s">
        <v>6049</v>
      </c>
      <c r="AJ1151" s="4" t="s">
        <v>6043</v>
      </c>
    </row>
    <row r="1152" spans="1:36" ht="12.9" hidden="1" customHeight="1" outlineLevel="1" x14ac:dyDescent="0.3">
      <c r="C1152" s="10" t="s">
        <v>6050</v>
      </c>
      <c r="E1152" s="7" t="s">
        <v>6051</v>
      </c>
      <c r="F1152" s="10" t="s">
        <v>78</v>
      </c>
      <c r="G1152" s="7" t="s">
        <v>79</v>
      </c>
      <c r="H1152" s="14">
        <v>40087</v>
      </c>
      <c r="I1152" s="10" t="s">
        <v>80</v>
      </c>
      <c r="J1152" s="10" t="s">
        <v>547</v>
      </c>
      <c r="K1152" s="7" t="s">
        <v>799</v>
      </c>
      <c r="L1152" s="10" t="s">
        <v>28</v>
      </c>
      <c r="M1152" s="7" t="s">
        <v>361</v>
      </c>
      <c r="N1152" s="10" t="s">
        <v>3265</v>
      </c>
      <c r="O1152" s="7" t="s">
        <v>192</v>
      </c>
      <c r="P1152" s="10" t="s">
        <v>98</v>
      </c>
      <c r="Q1152" s="7" t="s">
        <v>6052</v>
      </c>
      <c r="R1152" s="7" t="s">
        <v>33</v>
      </c>
      <c r="S1152" s="7" t="s">
        <v>34</v>
      </c>
      <c r="T1152" s="7" t="s">
        <v>35</v>
      </c>
      <c r="U1152" s="7" t="s">
        <v>6053</v>
      </c>
      <c r="V1152" s="7" t="s">
        <v>37</v>
      </c>
      <c r="W1152" s="7" t="s">
        <v>6054</v>
      </c>
      <c r="X1152" s="7" t="str">
        <f ca="1">DATEDIF(Q1152,NOW( ),"y") &amp; " thn, " &amp; DATEDIF(Q1152,NOW( ),"ym") &amp; " bln "</f>
        <v xml:space="preserve">54 thn, 5 bln </v>
      </c>
      <c r="Y1152" s="7" t="str">
        <f>DATEDIF(Q1152,($Y$2),"y") &amp; " thn"</f>
        <v>53 thn</v>
      </c>
      <c r="Z1152" s="13">
        <v>60</v>
      </c>
      <c r="AA1152" s="14">
        <f>DATE(YEAR(Q1152)+Z1152,MONTH(Q1152)+1,1)</f>
        <v>46082</v>
      </c>
      <c r="AB1152" s="10" t="s">
        <v>6055</v>
      </c>
      <c r="AJ1152" s="4" t="s">
        <v>6043</v>
      </c>
    </row>
    <row r="1153" spans="1:36" ht="12.9" hidden="1" customHeight="1" outlineLevel="1" x14ac:dyDescent="0.3">
      <c r="B1153" s="6"/>
      <c r="C1153" s="6" t="s">
        <v>6056</v>
      </c>
      <c r="D1153" s="6" t="s">
        <v>41</v>
      </c>
      <c r="E1153" s="7" t="s">
        <v>6057</v>
      </c>
      <c r="F1153" s="6" t="s">
        <v>514</v>
      </c>
      <c r="G1153" s="19" t="s">
        <v>333</v>
      </c>
      <c r="H1153" s="20">
        <v>43556</v>
      </c>
      <c r="I1153" s="6" t="s">
        <v>334</v>
      </c>
      <c r="J1153" s="6" t="s">
        <v>547</v>
      </c>
      <c r="K1153" s="7" t="s">
        <v>336</v>
      </c>
      <c r="L1153" s="6" t="s">
        <v>28</v>
      </c>
      <c r="M1153" s="7" t="s">
        <v>29</v>
      </c>
      <c r="N1153" s="6" t="s">
        <v>3310</v>
      </c>
      <c r="O1153" s="7" t="s">
        <v>3311</v>
      </c>
      <c r="P1153" s="6" t="s">
        <v>98</v>
      </c>
      <c r="Q1153" s="6" t="s">
        <v>6058</v>
      </c>
      <c r="R1153" s="7" t="s">
        <v>50</v>
      </c>
      <c r="S1153" s="7" t="s">
        <v>34</v>
      </c>
      <c r="T1153" s="7" t="s">
        <v>35</v>
      </c>
      <c r="V1153" s="7" t="s">
        <v>37</v>
      </c>
      <c r="X1153" s="7" t="str">
        <f ca="1">DATEDIF(Q1153,NOW( ),"y") &amp; " thn, " &amp; DATEDIF(Q1153,NOW( ),"ym") &amp; " bln "</f>
        <v xml:space="preserve">48 thn, 3 bln </v>
      </c>
      <c r="Y1153" s="7" t="str">
        <f>DATEDIF(Q1153,($Y$2),"y") &amp; " thn"</f>
        <v>47 thn</v>
      </c>
      <c r="Z1153" s="13">
        <v>60</v>
      </c>
      <c r="AA1153" s="14">
        <f>DATE(YEAR(Q1153)+Z1153,MONTH(Q1153)+1,1)</f>
        <v>48335</v>
      </c>
      <c r="AB1153" s="6" t="s">
        <v>6059</v>
      </c>
      <c r="AC1153" s="6" t="s">
        <v>6060</v>
      </c>
      <c r="AJ1153" s="4" t="s">
        <v>6043</v>
      </c>
    </row>
    <row r="1154" spans="1:36" ht="12.9" hidden="1" customHeight="1" outlineLevel="1" x14ac:dyDescent="0.3">
      <c r="B1154" s="6"/>
      <c r="C1154" s="6" t="s">
        <v>6061</v>
      </c>
      <c r="D1154" s="6" t="s">
        <v>355</v>
      </c>
      <c r="E1154" s="7" t="s">
        <v>6062</v>
      </c>
      <c r="F1154" s="6" t="s">
        <v>332</v>
      </c>
      <c r="G1154" s="7" t="s">
        <v>343</v>
      </c>
      <c r="H1154" s="15">
        <v>43739</v>
      </c>
      <c r="I1154" s="6" t="s">
        <v>344</v>
      </c>
      <c r="J1154" s="6" t="s">
        <v>547</v>
      </c>
      <c r="K1154" s="7" t="s">
        <v>336</v>
      </c>
      <c r="L1154" s="6" t="s">
        <v>28</v>
      </c>
      <c r="M1154" s="7" t="s">
        <v>361</v>
      </c>
      <c r="N1154" s="6" t="s">
        <v>362</v>
      </c>
      <c r="O1154" s="7" t="s">
        <v>318</v>
      </c>
      <c r="P1154" s="6" t="s">
        <v>98</v>
      </c>
      <c r="Q1154" s="6" t="s">
        <v>6063</v>
      </c>
      <c r="R1154" s="7" t="s">
        <v>50</v>
      </c>
      <c r="S1154" s="7" t="s">
        <v>34</v>
      </c>
      <c r="T1154" s="7" t="s">
        <v>311</v>
      </c>
      <c r="V1154" s="7" t="s">
        <v>37</v>
      </c>
      <c r="X1154" s="7" t="str">
        <f ca="1">DATEDIF(Q1154,NOW( ),"y") &amp; " thn, " &amp; DATEDIF(Q1154,NOW( ),"ym") &amp; " bln "</f>
        <v xml:space="preserve">40 thn, 11 bln </v>
      </c>
      <c r="Y1154" s="7" t="str">
        <f>DATEDIF(Q1154,($Y$2),"y") &amp; " thn"</f>
        <v>40 thn</v>
      </c>
      <c r="Z1154" s="13">
        <v>60</v>
      </c>
      <c r="AA1154" s="14">
        <f>DATE(YEAR(Q1154)+Z1154,MONTH(Q1154)+1,1)</f>
        <v>51014</v>
      </c>
      <c r="AB1154" s="6" t="s">
        <v>6064</v>
      </c>
      <c r="AC1154" s="6" t="s">
        <v>6065</v>
      </c>
      <c r="AJ1154" s="4" t="s">
        <v>6043</v>
      </c>
    </row>
    <row r="1155" spans="1:36" ht="12.9" customHeight="1" collapsed="1" x14ac:dyDescent="0.25">
      <c r="A1155" s="4" t="s">
        <v>6066</v>
      </c>
      <c r="M1155" s="7"/>
    </row>
    <row r="1156" spans="1:36" ht="12.9" hidden="1" customHeight="1" outlineLevel="1" x14ac:dyDescent="0.3">
      <c r="C1156" s="10" t="s">
        <v>6067</v>
      </c>
      <c r="D1156" s="10" t="s">
        <v>1545</v>
      </c>
      <c r="E1156" s="7" t="s">
        <v>6068</v>
      </c>
      <c r="F1156" s="10" t="s">
        <v>23</v>
      </c>
      <c r="G1156" s="7" t="s">
        <v>24</v>
      </c>
      <c r="H1156" s="15">
        <v>38991</v>
      </c>
      <c r="I1156" s="10" t="s">
        <v>25</v>
      </c>
      <c r="J1156" s="10" t="s">
        <v>95</v>
      </c>
      <c r="K1156" s="14">
        <v>42104</v>
      </c>
      <c r="L1156" s="10" t="s">
        <v>28</v>
      </c>
      <c r="M1156" s="7" t="s">
        <v>361</v>
      </c>
      <c r="N1156" s="10" t="s">
        <v>3265</v>
      </c>
      <c r="O1156" s="7" t="s">
        <v>192</v>
      </c>
      <c r="P1156" s="10" t="s">
        <v>3133</v>
      </c>
      <c r="Q1156" s="7" t="s">
        <v>6069</v>
      </c>
      <c r="R1156" s="7" t="s">
        <v>33</v>
      </c>
      <c r="S1156" s="7" t="s">
        <v>34</v>
      </c>
      <c r="T1156" s="7" t="s">
        <v>35</v>
      </c>
      <c r="U1156" s="7" t="s">
        <v>6070</v>
      </c>
      <c r="V1156" s="7" t="s">
        <v>37</v>
      </c>
      <c r="W1156" s="7" t="s">
        <v>6071</v>
      </c>
      <c r="X1156" s="7" t="str">
        <f t="shared" ref="X1156:X1162" ca="1" si="269">DATEDIF(Q1156,NOW( ),"y") &amp; " thn, " &amp; DATEDIF(Q1156,NOW( ),"ym") &amp; " bln "</f>
        <v xml:space="preserve">56 thn, 0 bln </v>
      </c>
      <c r="Y1156" s="7" t="str">
        <f t="shared" ref="Y1156:Y1162" si="270">DATEDIF(Q1156,($Y$2),"y") &amp; " thn"</f>
        <v>55 thn</v>
      </c>
      <c r="Z1156" s="13">
        <v>60</v>
      </c>
      <c r="AA1156" s="14">
        <f t="shared" ref="AA1156:AA1162" si="271">DATE(YEAR(Q1156)+Z1156,MONTH(Q1156)+1,1)</f>
        <v>45505</v>
      </c>
      <c r="AB1156" s="10" t="s">
        <v>6072</v>
      </c>
      <c r="AJ1156" s="4" t="s">
        <v>6066</v>
      </c>
    </row>
    <row r="1157" spans="1:36" ht="12.9" hidden="1" customHeight="1" outlineLevel="1" x14ac:dyDescent="0.3">
      <c r="C1157" s="10" t="s">
        <v>6073</v>
      </c>
      <c r="D1157" s="10" t="s">
        <v>1545</v>
      </c>
      <c r="E1157" s="7" t="s">
        <v>6074</v>
      </c>
      <c r="F1157" s="10" t="s">
        <v>23</v>
      </c>
      <c r="G1157" s="7" t="s">
        <v>24</v>
      </c>
      <c r="H1157" s="15">
        <v>38261</v>
      </c>
      <c r="I1157" s="10" t="s">
        <v>25</v>
      </c>
      <c r="J1157" s="10" t="s">
        <v>547</v>
      </c>
      <c r="K1157" s="7" t="s">
        <v>403</v>
      </c>
      <c r="L1157" s="10" t="s">
        <v>28</v>
      </c>
      <c r="M1157" s="7" t="s">
        <v>361</v>
      </c>
      <c r="N1157" s="10" t="s">
        <v>3265</v>
      </c>
      <c r="O1157" s="7" t="s">
        <v>192</v>
      </c>
      <c r="P1157" s="10" t="s">
        <v>280</v>
      </c>
      <c r="Q1157" s="7" t="s">
        <v>6075</v>
      </c>
      <c r="R1157" s="7" t="s">
        <v>50</v>
      </c>
      <c r="S1157" s="7" t="s">
        <v>34</v>
      </c>
      <c r="T1157" s="7" t="s">
        <v>35</v>
      </c>
      <c r="U1157" s="7" t="s">
        <v>6076</v>
      </c>
      <c r="V1157" s="7" t="s">
        <v>37</v>
      </c>
      <c r="W1157" s="7" t="s">
        <v>6077</v>
      </c>
      <c r="X1157" s="7" t="str">
        <f t="shared" ca="1" si="269"/>
        <v xml:space="preserve">59 thn, 3 bln </v>
      </c>
      <c r="Y1157" s="7" t="str">
        <f t="shared" si="270"/>
        <v>58 thn</v>
      </c>
      <c r="Z1157" s="13">
        <v>60</v>
      </c>
      <c r="AA1157" s="14">
        <f t="shared" si="271"/>
        <v>44317</v>
      </c>
      <c r="AB1157" s="10" t="s">
        <v>6078</v>
      </c>
      <c r="AJ1157" s="4" t="s">
        <v>6066</v>
      </c>
    </row>
    <row r="1158" spans="1:36" ht="12.9" hidden="1" customHeight="1" outlineLevel="1" x14ac:dyDescent="0.3">
      <c r="C1158" s="10" t="s">
        <v>6079</v>
      </c>
      <c r="D1158" s="10" t="s">
        <v>4292</v>
      </c>
      <c r="E1158" s="7" t="s">
        <v>6080</v>
      </c>
      <c r="F1158" s="10" t="s">
        <v>23</v>
      </c>
      <c r="G1158" s="7" t="s">
        <v>24</v>
      </c>
      <c r="H1158" s="15">
        <v>38626</v>
      </c>
      <c r="I1158" s="10" t="s">
        <v>25</v>
      </c>
      <c r="J1158" s="10" t="s">
        <v>269</v>
      </c>
      <c r="K1158" s="7" t="s">
        <v>210</v>
      </c>
      <c r="L1158" s="10" t="s">
        <v>28</v>
      </c>
      <c r="M1158" s="7" t="s">
        <v>361</v>
      </c>
      <c r="N1158" s="10" t="s">
        <v>83</v>
      </c>
      <c r="O1158" s="7" t="s">
        <v>884</v>
      </c>
      <c r="P1158" s="10" t="s">
        <v>280</v>
      </c>
      <c r="Q1158" s="7" t="s">
        <v>6081</v>
      </c>
      <c r="R1158" s="7" t="s">
        <v>50</v>
      </c>
      <c r="S1158" s="7" t="s">
        <v>34</v>
      </c>
      <c r="T1158" s="7" t="s">
        <v>35</v>
      </c>
      <c r="U1158" s="7" t="s">
        <v>6082</v>
      </c>
      <c r="V1158" s="7" t="s">
        <v>37</v>
      </c>
      <c r="W1158" s="7" t="s">
        <v>6083</v>
      </c>
      <c r="X1158" s="7" t="str">
        <f t="shared" ca="1" si="269"/>
        <v xml:space="preserve">60 thn, 5 bln </v>
      </c>
      <c r="Y1158" s="7" t="str">
        <f t="shared" si="270"/>
        <v>59 thn</v>
      </c>
      <c r="Z1158" s="13">
        <v>60</v>
      </c>
      <c r="AA1158" s="14">
        <f t="shared" si="271"/>
        <v>43891</v>
      </c>
      <c r="AB1158" s="10" t="s">
        <v>6084</v>
      </c>
      <c r="AC1158" s="7" t="s">
        <v>6085</v>
      </c>
      <c r="AJ1158" s="4" t="s">
        <v>6066</v>
      </c>
    </row>
    <row r="1159" spans="1:36" ht="12.9" hidden="1" customHeight="1" outlineLevel="1" x14ac:dyDescent="0.3">
      <c r="C1159" s="10" t="s">
        <v>6086</v>
      </c>
      <c r="D1159" s="10" t="s">
        <v>1545</v>
      </c>
      <c r="E1159" s="7" t="s">
        <v>6087</v>
      </c>
      <c r="F1159" s="10" t="s">
        <v>23</v>
      </c>
      <c r="G1159" s="7" t="s">
        <v>24</v>
      </c>
      <c r="H1159" s="15">
        <v>41548</v>
      </c>
      <c r="I1159" s="10" t="s">
        <v>25</v>
      </c>
      <c r="J1159" s="10" t="s">
        <v>547</v>
      </c>
      <c r="K1159" s="7" t="s">
        <v>999</v>
      </c>
      <c r="L1159" s="10" t="s">
        <v>28</v>
      </c>
      <c r="M1159" s="7" t="s">
        <v>361</v>
      </c>
      <c r="N1159" s="10" t="s">
        <v>3265</v>
      </c>
      <c r="O1159" s="7" t="s">
        <v>192</v>
      </c>
      <c r="P1159" s="10" t="s">
        <v>98</v>
      </c>
      <c r="Q1159" s="7" t="s">
        <v>6088</v>
      </c>
      <c r="R1159" s="7" t="s">
        <v>50</v>
      </c>
      <c r="S1159" s="7" t="s">
        <v>34</v>
      </c>
      <c r="T1159" s="7" t="s">
        <v>35</v>
      </c>
      <c r="U1159" s="7" t="s">
        <v>6089</v>
      </c>
      <c r="V1159" s="7" t="s">
        <v>37</v>
      </c>
      <c r="W1159" s="7" t="s">
        <v>6090</v>
      </c>
      <c r="X1159" s="7" t="str">
        <f t="shared" ca="1" si="269"/>
        <v xml:space="preserve">54 thn, 3 bln </v>
      </c>
      <c r="Y1159" s="7" t="str">
        <f t="shared" si="270"/>
        <v>53 thn</v>
      </c>
      <c r="Z1159" s="13">
        <v>60</v>
      </c>
      <c r="AA1159" s="14">
        <f t="shared" si="271"/>
        <v>46143</v>
      </c>
      <c r="AB1159" s="10" t="s">
        <v>6091</v>
      </c>
      <c r="AJ1159" s="4" t="s">
        <v>6066</v>
      </c>
    </row>
    <row r="1160" spans="1:36" ht="12.9" hidden="1" customHeight="1" outlineLevel="1" x14ac:dyDescent="0.3">
      <c r="C1160" s="10" t="s">
        <v>3675</v>
      </c>
      <c r="D1160" s="10" t="s">
        <v>1545</v>
      </c>
      <c r="E1160" s="7" t="s">
        <v>6092</v>
      </c>
      <c r="F1160" s="10" t="s">
        <v>23</v>
      </c>
      <c r="G1160" s="7" t="s">
        <v>24</v>
      </c>
      <c r="H1160" s="15">
        <v>40087</v>
      </c>
      <c r="I1160" s="10" t="s">
        <v>25</v>
      </c>
      <c r="J1160" s="10" t="s">
        <v>547</v>
      </c>
      <c r="K1160" s="12" t="s">
        <v>6093</v>
      </c>
      <c r="L1160" s="10" t="s">
        <v>28</v>
      </c>
      <c r="M1160" s="7" t="s">
        <v>361</v>
      </c>
      <c r="N1160" s="10" t="s">
        <v>3265</v>
      </c>
      <c r="O1160" s="7" t="s">
        <v>192</v>
      </c>
      <c r="P1160" s="10" t="s">
        <v>98</v>
      </c>
      <c r="Q1160" s="7" t="s">
        <v>6094</v>
      </c>
      <c r="R1160" s="7" t="s">
        <v>50</v>
      </c>
      <c r="S1160" s="7" t="s">
        <v>34</v>
      </c>
      <c r="T1160" s="7" t="s">
        <v>35</v>
      </c>
      <c r="U1160" s="7" t="s">
        <v>6095</v>
      </c>
      <c r="V1160" s="7" t="s">
        <v>37</v>
      </c>
      <c r="W1160" s="7" t="s">
        <v>6096</v>
      </c>
      <c r="X1160" s="7" t="str">
        <f t="shared" ca="1" si="269"/>
        <v xml:space="preserve">53 thn, 8 bln </v>
      </c>
      <c r="Y1160" s="7" t="str">
        <f t="shared" si="270"/>
        <v>52 thn</v>
      </c>
      <c r="Z1160" s="13">
        <v>60</v>
      </c>
      <c r="AA1160" s="14">
        <f t="shared" si="271"/>
        <v>46357</v>
      </c>
      <c r="AB1160" s="10" t="s">
        <v>6097</v>
      </c>
      <c r="AJ1160" s="4" t="s">
        <v>6066</v>
      </c>
    </row>
    <row r="1161" spans="1:36" ht="12.9" hidden="1" customHeight="1" outlineLevel="1" x14ac:dyDescent="0.3">
      <c r="B1161" s="6"/>
      <c r="C1161" s="6" t="s">
        <v>6098</v>
      </c>
      <c r="D1161" s="6" t="s">
        <v>41</v>
      </c>
      <c r="E1161" s="7" t="s">
        <v>6099</v>
      </c>
      <c r="F1161" s="6" t="s">
        <v>332</v>
      </c>
      <c r="G1161" s="19" t="s">
        <v>333</v>
      </c>
      <c r="H1161" s="20">
        <v>43556</v>
      </c>
      <c r="I1161" s="6" t="s">
        <v>334</v>
      </c>
      <c r="J1161" s="6" t="s">
        <v>547</v>
      </c>
      <c r="K1161" s="7" t="s">
        <v>336</v>
      </c>
      <c r="L1161" s="6" t="s">
        <v>28</v>
      </c>
      <c r="M1161" s="7" t="s">
        <v>29</v>
      </c>
      <c r="N1161" s="6" t="s">
        <v>3310</v>
      </c>
      <c r="O1161" s="7" t="s">
        <v>3311</v>
      </c>
      <c r="P1161" s="6" t="s">
        <v>98</v>
      </c>
      <c r="Q1161" s="6" t="s">
        <v>6100</v>
      </c>
      <c r="R1161" s="7" t="s">
        <v>50</v>
      </c>
      <c r="S1161" s="7" t="s">
        <v>34</v>
      </c>
      <c r="T1161" s="7" t="s">
        <v>35</v>
      </c>
      <c r="V1161" s="7" t="s">
        <v>37</v>
      </c>
      <c r="X1161" s="7" t="str">
        <f t="shared" ca="1" si="269"/>
        <v xml:space="preserve">46 thn, 11 bln </v>
      </c>
      <c r="Y1161" s="7" t="str">
        <f t="shared" si="270"/>
        <v>46 thn</v>
      </c>
      <c r="Z1161" s="13">
        <v>60</v>
      </c>
      <c r="AA1161" s="14">
        <f t="shared" si="271"/>
        <v>48823</v>
      </c>
      <c r="AB1161" s="6" t="s">
        <v>6101</v>
      </c>
      <c r="AC1161" s="6" t="s">
        <v>6102</v>
      </c>
      <c r="AJ1161" s="4" t="s">
        <v>6066</v>
      </c>
    </row>
    <row r="1162" spans="1:36" ht="12.9" hidden="1" customHeight="1" outlineLevel="1" x14ac:dyDescent="0.3">
      <c r="B1162" s="6"/>
      <c r="C1162" s="6" t="s">
        <v>6103</v>
      </c>
      <c r="D1162" s="6" t="s">
        <v>41</v>
      </c>
      <c r="E1162" s="7" t="s">
        <v>6104</v>
      </c>
      <c r="F1162" s="6" t="s">
        <v>332</v>
      </c>
      <c r="G1162" s="19" t="s">
        <v>333</v>
      </c>
      <c r="H1162" s="20">
        <v>43556</v>
      </c>
      <c r="I1162" s="6" t="s">
        <v>334</v>
      </c>
      <c r="J1162" s="6" t="s">
        <v>547</v>
      </c>
      <c r="K1162" s="7" t="s">
        <v>336</v>
      </c>
      <c r="L1162" s="6" t="s">
        <v>28</v>
      </c>
      <c r="M1162" s="7" t="s">
        <v>29</v>
      </c>
      <c r="N1162" s="6" t="s">
        <v>3310</v>
      </c>
      <c r="O1162" s="7" t="s">
        <v>3311</v>
      </c>
      <c r="P1162" s="6" t="s">
        <v>98</v>
      </c>
      <c r="Q1162" s="6" t="s">
        <v>6105</v>
      </c>
      <c r="R1162" s="7" t="s">
        <v>50</v>
      </c>
      <c r="S1162" s="7" t="s">
        <v>34</v>
      </c>
      <c r="T1162" s="7" t="s">
        <v>35</v>
      </c>
      <c r="V1162" s="7" t="s">
        <v>37</v>
      </c>
      <c r="X1162" s="7" t="str">
        <f t="shared" ca="1" si="269"/>
        <v xml:space="preserve">44 thn, 11 bln </v>
      </c>
      <c r="Y1162" s="7" t="str">
        <f t="shared" si="270"/>
        <v>44 thn</v>
      </c>
      <c r="Z1162" s="13">
        <v>60</v>
      </c>
      <c r="AA1162" s="14">
        <f t="shared" si="271"/>
        <v>49553</v>
      </c>
      <c r="AB1162" s="6" t="s">
        <v>6106</v>
      </c>
      <c r="AC1162" s="6" t="s">
        <v>6107</v>
      </c>
      <c r="AJ1162" s="4" t="s">
        <v>6066</v>
      </c>
    </row>
    <row r="1163" spans="1:36" ht="12.9" customHeight="1" collapsed="1" x14ac:dyDescent="0.25">
      <c r="A1163" s="4" t="s">
        <v>6108</v>
      </c>
      <c r="M1163" s="7"/>
    </row>
    <row r="1164" spans="1:36" ht="12.9" hidden="1" customHeight="1" outlineLevel="1" x14ac:dyDescent="0.3">
      <c r="C1164" s="10" t="s">
        <v>3344</v>
      </c>
      <c r="D1164" s="10" t="s">
        <v>6109</v>
      </c>
      <c r="E1164" s="7" t="s">
        <v>6110</v>
      </c>
      <c r="F1164" s="56" t="s">
        <v>92</v>
      </c>
      <c r="G1164" s="19" t="s">
        <v>93</v>
      </c>
      <c r="H1164" s="57">
        <v>43739</v>
      </c>
      <c r="I1164" s="10" t="s">
        <v>94</v>
      </c>
      <c r="J1164" s="10" t="s">
        <v>95</v>
      </c>
      <c r="K1164" s="8">
        <v>42104</v>
      </c>
      <c r="L1164" s="10" t="s">
        <v>28</v>
      </c>
      <c r="M1164" s="7" t="s">
        <v>29</v>
      </c>
      <c r="N1164" s="10" t="s">
        <v>30</v>
      </c>
      <c r="O1164" s="7">
        <v>2008</v>
      </c>
      <c r="P1164" s="10" t="s">
        <v>211</v>
      </c>
      <c r="Q1164" s="7" t="s">
        <v>6111</v>
      </c>
      <c r="R1164" s="7" t="s">
        <v>33</v>
      </c>
      <c r="S1164" s="7" t="s">
        <v>34</v>
      </c>
      <c r="T1164" s="7" t="s">
        <v>35</v>
      </c>
      <c r="U1164" s="7" t="s">
        <v>6112</v>
      </c>
      <c r="V1164" s="7" t="s">
        <v>37</v>
      </c>
      <c r="W1164" s="7" t="s">
        <v>6113</v>
      </c>
      <c r="X1164" s="7" t="str">
        <f t="shared" ref="X1164:X1170" ca="1" si="272">DATEDIF(Q1164,NOW( ),"y") &amp; " thn, " &amp; DATEDIF(Q1164,NOW( ),"ym") &amp; " bln "</f>
        <v xml:space="preserve">50 thn, 2 bln </v>
      </c>
      <c r="Y1164" s="7" t="str">
        <f t="shared" ref="Y1164:Y1173" si="273">DATEDIF(Q1164,($Y$2),"y") &amp; " thn"</f>
        <v>49 thn</v>
      </c>
      <c r="Z1164" s="13">
        <v>60</v>
      </c>
      <c r="AA1164" s="14">
        <f t="shared" ref="AA1164:AA1173" si="274">DATE(YEAR(Q1164)+Z1164,MONTH(Q1164)+1,1)</f>
        <v>47635</v>
      </c>
      <c r="AB1164" s="10" t="s">
        <v>6114</v>
      </c>
      <c r="AJ1164" s="4" t="s">
        <v>6108</v>
      </c>
    </row>
    <row r="1165" spans="1:36" ht="12.9" hidden="1" customHeight="1" outlineLevel="1" x14ac:dyDescent="0.3">
      <c r="C1165" s="10" t="s">
        <v>6115</v>
      </c>
      <c r="D1165" s="10" t="s">
        <v>1545</v>
      </c>
      <c r="E1165" s="7" t="s">
        <v>6116</v>
      </c>
      <c r="F1165" s="10" t="s">
        <v>23</v>
      </c>
      <c r="G1165" s="7" t="s">
        <v>24</v>
      </c>
      <c r="H1165" s="14">
        <v>39539</v>
      </c>
      <c r="I1165" s="10" t="s">
        <v>25</v>
      </c>
      <c r="J1165" s="10" t="s">
        <v>547</v>
      </c>
      <c r="L1165" s="10" t="s">
        <v>28</v>
      </c>
      <c r="M1165" s="7" t="s">
        <v>361</v>
      </c>
      <c r="Q1165" s="7" t="s">
        <v>6117</v>
      </c>
      <c r="R1165" s="7" t="s">
        <v>50</v>
      </c>
      <c r="V1165" s="7" t="s">
        <v>37</v>
      </c>
      <c r="X1165" s="7" t="str">
        <f t="shared" ca="1" si="272"/>
        <v xml:space="preserve">60 thn, 3 bln </v>
      </c>
      <c r="Y1165" s="7" t="str">
        <f t="shared" si="273"/>
        <v>59 thn</v>
      </c>
      <c r="Z1165" s="13">
        <v>60</v>
      </c>
      <c r="AA1165" s="14">
        <f t="shared" si="274"/>
        <v>43952</v>
      </c>
      <c r="AJ1165" s="4" t="s">
        <v>6108</v>
      </c>
    </row>
    <row r="1166" spans="1:36" ht="12.9" hidden="1" customHeight="1" outlineLevel="1" x14ac:dyDescent="0.3">
      <c r="C1166" s="10" t="s">
        <v>6118</v>
      </c>
      <c r="D1166" s="10" t="s">
        <v>1545</v>
      </c>
      <c r="E1166" s="7" t="s">
        <v>6119</v>
      </c>
      <c r="F1166" s="10" t="s">
        <v>23</v>
      </c>
      <c r="G1166" s="7" t="s">
        <v>24</v>
      </c>
      <c r="H1166" s="15">
        <v>39904</v>
      </c>
      <c r="I1166" s="10" t="s">
        <v>25</v>
      </c>
      <c r="J1166" s="10" t="s">
        <v>547</v>
      </c>
      <c r="K1166" s="7" t="s">
        <v>999</v>
      </c>
      <c r="L1166" s="10" t="s">
        <v>28</v>
      </c>
      <c r="M1166" s="7" t="s">
        <v>361</v>
      </c>
      <c r="N1166" s="10" t="s">
        <v>3265</v>
      </c>
      <c r="O1166" s="7" t="s">
        <v>192</v>
      </c>
      <c r="P1166" s="10" t="s">
        <v>98</v>
      </c>
      <c r="Q1166" s="7" t="s">
        <v>1791</v>
      </c>
      <c r="R1166" s="7" t="s">
        <v>50</v>
      </c>
      <c r="S1166" s="7" t="s">
        <v>34</v>
      </c>
      <c r="T1166" s="7" t="s">
        <v>35</v>
      </c>
      <c r="U1166" s="7" t="s">
        <v>6120</v>
      </c>
      <c r="V1166" s="7" t="s">
        <v>37</v>
      </c>
      <c r="W1166" s="7" t="s">
        <v>6121</v>
      </c>
      <c r="X1166" s="7" t="str">
        <f t="shared" ca="1" si="272"/>
        <v xml:space="preserve">57 thn, 4 bln </v>
      </c>
      <c r="Y1166" s="7" t="str">
        <f t="shared" si="273"/>
        <v>56 thn</v>
      </c>
      <c r="Z1166" s="13">
        <v>60</v>
      </c>
      <c r="AA1166" s="14">
        <f t="shared" si="274"/>
        <v>45017</v>
      </c>
      <c r="AB1166" s="10" t="s">
        <v>6122</v>
      </c>
      <c r="AJ1166" s="4" t="s">
        <v>6108</v>
      </c>
    </row>
    <row r="1167" spans="1:36" ht="12.9" hidden="1" customHeight="1" outlineLevel="1" x14ac:dyDescent="0.3">
      <c r="C1167" s="10" t="s">
        <v>5435</v>
      </c>
      <c r="D1167" s="6" t="s">
        <v>3651</v>
      </c>
      <c r="E1167" s="7" t="s">
        <v>6123</v>
      </c>
      <c r="F1167" s="10" t="s">
        <v>92</v>
      </c>
      <c r="G1167" s="7" t="s">
        <v>93</v>
      </c>
      <c r="H1167" s="8">
        <v>42278</v>
      </c>
      <c r="I1167" s="10" t="s">
        <v>94</v>
      </c>
      <c r="J1167" s="10" t="s">
        <v>547</v>
      </c>
      <c r="K1167" s="7" t="s">
        <v>999</v>
      </c>
      <c r="L1167" s="10" t="s">
        <v>28</v>
      </c>
      <c r="M1167" s="7" t="s">
        <v>29</v>
      </c>
      <c r="N1167" s="10" t="s">
        <v>6124</v>
      </c>
      <c r="O1167" s="7">
        <v>2014</v>
      </c>
      <c r="P1167" s="10" t="s">
        <v>98</v>
      </c>
      <c r="Q1167" s="7" t="s">
        <v>6125</v>
      </c>
      <c r="R1167" s="7" t="s">
        <v>33</v>
      </c>
      <c r="S1167" s="7" t="s">
        <v>34</v>
      </c>
      <c r="T1167" s="7" t="s">
        <v>35</v>
      </c>
      <c r="U1167" s="7" t="s">
        <v>6126</v>
      </c>
      <c r="V1167" s="7" t="s">
        <v>37</v>
      </c>
      <c r="W1167" s="7" t="s">
        <v>6127</v>
      </c>
      <c r="X1167" s="7" t="str">
        <f t="shared" ca="1" si="272"/>
        <v xml:space="preserve">53 thn, 6 bln </v>
      </c>
      <c r="Y1167" s="7" t="str">
        <f t="shared" si="273"/>
        <v>52 thn</v>
      </c>
      <c r="Z1167" s="13">
        <v>60</v>
      </c>
      <c r="AA1167" s="14">
        <f t="shared" si="274"/>
        <v>46419</v>
      </c>
      <c r="AB1167" s="10" t="s">
        <v>6128</v>
      </c>
      <c r="AJ1167" s="4" t="s">
        <v>6108</v>
      </c>
    </row>
    <row r="1168" spans="1:36" ht="12.9" hidden="1" customHeight="1" outlineLevel="1" x14ac:dyDescent="0.3">
      <c r="C1168" s="10" t="s">
        <v>6129</v>
      </c>
      <c r="D1168" s="10" t="s">
        <v>1545</v>
      </c>
      <c r="E1168" s="7" t="s">
        <v>6130</v>
      </c>
      <c r="F1168" s="10" t="s">
        <v>23</v>
      </c>
      <c r="G1168" s="7" t="s">
        <v>24</v>
      </c>
      <c r="H1168" s="15">
        <v>38261</v>
      </c>
      <c r="I1168" s="10" t="s">
        <v>25</v>
      </c>
      <c r="J1168" s="10" t="s">
        <v>547</v>
      </c>
      <c r="K1168" s="7" t="s">
        <v>403</v>
      </c>
      <c r="L1168" s="10" t="s">
        <v>28</v>
      </c>
      <c r="M1168" s="7" t="s">
        <v>361</v>
      </c>
      <c r="N1168" s="10" t="s">
        <v>3265</v>
      </c>
      <c r="O1168" s="7" t="s">
        <v>361</v>
      </c>
      <c r="P1168" s="10" t="s">
        <v>270</v>
      </c>
      <c r="Q1168" s="7" t="s">
        <v>6131</v>
      </c>
      <c r="R1168" s="7" t="s">
        <v>50</v>
      </c>
      <c r="S1168" s="7" t="s">
        <v>34</v>
      </c>
      <c r="T1168" s="7" t="s">
        <v>35</v>
      </c>
      <c r="U1168" s="7" t="s">
        <v>6132</v>
      </c>
      <c r="V1168" s="7" t="s">
        <v>37</v>
      </c>
      <c r="W1168" s="7" t="s">
        <v>6133</v>
      </c>
      <c r="X1168" s="7" t="str">
        <f t="shared" ca="1" si="272"/>
        <v xml:space="preserve">58 thn, 11 bln </v>
      </c>
      <c r="Y1168" s="7" t="str">
        <f t="shared" si="273"/>
        <v>58 thn</v>
      </c>
      <c r="Z1168" s="13">
        <v>60</v>
      </c>
      <c r="AA1168" s="14">
        <f t="shared" si="274"/>
        <v>44440</v>
      </c>
      <c r="AB1168" s="10" t="s">
        <v>6134</v>
      </c>
      <c r="AJ1168" s="4" t="s">
        <v>6108</v>
      </c>
    </row>
    <row r="1169" spans="1:36" ht="12.9" hidden="1" customHeight="1" outlineLevel="1" x14ac:dyDescent="0.3">
      <c r="C1169" s="10" t="s">
        <v>6135</v>
      </c>
      <c r="D1169" s="10" t="s">
        <v>41</v>
      </c>
      <c r="E1169" s="7" t="s">
        <v>6136</v>
      </c>
      <c r="F1169" s="6" t="s">
        <v>514</v>
      </c>
      <c r="G1169" s="19" t="s">
        <v>333</v>
      </c>
      <c r="H1169" s="20">
        <v>43739</v>
      </c>
      <c r="I1169" s="6" t="s">
        <v>334</v>
      </c>
      <c r="J1169" s="10" t="s">
        <v>106</v>
      </c>
      <c r="K1169" s="8">
        <v>42917</v>
      </c>
      <c r="L1169" s="10" t="s">
        <v>28</v>
      </c>
      <c r="M1169" s="7" t="s">
        <v>29</v>
      </c>
      <c r="N1169" s="10" t="s">
        <v>3500</v>
      </c>
      <c r="O1169" s="7">
        <v>2015</v>
      </c>
      <c r="P1169" s="10" t="s">
        <v>6137</v>
      </c>
      <c r="Q1169" s="7" t="s">
        <v>6138</v>
      </c>
      <c r="R1169" s="7" t="s">
        <v>33</v>
      </c>
      <c r="S1169" s="7" t="s">
        <v>34</v>
      </c>
      <c r="T1169" s="7" t="s">
        <v>311</v>
      </c>
      <c r="V1169" s="7" t="s">
        <v>37</v>
      </c>
      <c r="X1169" s="7" t="str">
        <f t="shared" ca="1" si="272"/>
        <v xml:space="preserve">33 thn, 7 bln </v>
      </c>
      <c r="Y1169" s="7" t="str">
        <f>DATEDIF(Q1169,($Y$2),"y") &amp; " thn"</f>
        <v>32 thn</v>
      </c>
      <c r="Z1169" s="13">
        <v>60</v>
      </c>
      <c r="AA1169" s="14">
        <f>DATE(YEAR(Q1169)+Z1169,MONTH(Q1169)+1,1)</f>
        <v>53662</v>
      </c>
      <c r="AB1169" s="10" t="s">
        <v>6139</v>
      </c>
      <c r="AC1169" s="7" t="s">
        <v>6140</v>
      </c>
      <c r="AJ1169" s="4" t="s">
        <v>6108</v>
      </c>
    </row>
    <row r="1170" spans="1:36" ht="12.9" hidden="1" customHeight="1" outlineLevel="1" x14ac:dyDescent="0.3">
      <c r="B1170" s="6"/>
      <c r="C1170" s="6" t="s">
        <v>4259</v>
      </c>
      <c r="D1170" s="6" t="s">
        <v>3484</v>
      </c>
      <c r="E1170" s="7" t="s">
        <v>6141</v>
      </c>
      <c r="F1170" s="6" t="s">
        <v>514</v>
      </c>
      <c r="G1170" s="19" t="s">
        <v>333</v>
      </c>
      <c r="H1170" s="20">
        <v>43556</v>
      </c>
      <c r="I1170" s="6" t="s">
        <v>334</v>
      </c>
      <c r="J1170" s="6" t="s">
        <v>547</v>
      </c>
      <c r="K1170" s="7" t="s">
        <v>336</v>
      </c>
      <c r="L1170" s="6" t="s">
        <v>28</v>
      </c>
      <c r="M1170" s="7" t="s">
        <v>29</v>
      </c>
      <c r="N1170" s="6" t="s">
        <v>3284</v>
      </c>
      <c r="O1170" s="7" t="s">
        <v>3876</v>
      </c>
      <c r="P1170" s="6" t="s">
        <v>98</v>
      </c>
      <c r="Q1170" s="6" t="s">
        <v>6142</v>
      </c>
      <c r="R1170" s="7" t="s">
        <v>50</v>
      </c>
      <c r="S1170" s="7" t="s">
        <v>34</v>
      </c>
      <c r="T1170" s="7" t="s">
        <v>35</v>
      </c>
      <c r="V1170" s="7" t="s">
        <v>37</v>
      </c>
      <c r="X1170" s="7" t="str">
        <f t="shared" ca="1" si="272"/>
        <v xml:space="preserve">46 thn, 7 bln </v>
      </c>
      <c r="Y1170" s="7" t="str">
        <f t="shared" si="273"/>
        <v>45 thn</v>
      </c>
      <c r="Z1170" s="13">
        <v>60</v>
      </c>
      <c r="AA1170" s="14">
        <f t="shared" si="274"/>
        <v>48945</v>
      </c>
      <c r="AB1170" s="6" t="s">
        <v>6143</v>
      </c>
      <c r="AC1170" s="6" t="s">
        <v>6144</v>
      </c>
      <c r="AJ1170" s="4" t="s">
        <v>6108</v>
      </c>
    </row>
    <row r="1171" spans="1:36" ht="12.9" hidden="1" customHeight="1" outlineLevel="1" x14ac:dyDescent="0.3">
      <c r="B1171" s="6"/>
      <c r="C1171" s="32" t="s">
        <v>6145</v>
      </c>
      <c r="D1171" s="6" t="s">
        <v>3353</v>
      </c>
      <c r="E1171" s="45" t="s">
        <v>6146</v>
      </c>
      <c r="F1171" s="6" t="s">
        <v>514</v>
      </c>
      <c r="G1171" s="19" t="s">
        <v>333</v>
      </c>
      <c r="H1171" s="20">
        <v>43556</v>
      </c>
      <c r="I1171" s="6" t="s">
        <v>334</v>
      </c>
      <c r="J1171" s="32" t="s">
        <v>4041</v>
      </c>
      <c r="K1171" s="8">
        <v>42151</v>
      </c>
      <c r="L1171" s="6" t="s">
        <v>28</v>
      </c>
      <c r="M1171" s="7" t="s">
        <v>29</v>
      </c>
      <c r="N1171" s="32" t="s">
        <v>30</v>
      </c>
      <c r="O1171" s="45" t="s">
        <v>3311</v>
      </c>
      <c r="P1171" s="32" t="s">
        <v>6147</v>
      </c>
      <c r="Q1171" s="45" t="s">
        <v>6148</v>
      </c>
      <c r="R1171" s="45" t="s">
        <v>50</v>
      </c>
      <c r="S1171" s="45" t="s">
        <v>34</v>
      </c>
      <c r="T1171" s="45" t="s">
        <v>35</v>
      </c>
      <c r="U1171" s="6"/>
      <c r="V1171" s="7" t="s">
        <v>37</v>
      </c>
      <c r="W1171" s="6"/>
      <c r="X1171" s="7" t="str">
        <f ca="1">DATEDIF(Q1171,NOW( ),"y") &amp; " thn, " &amp; DATEDIF(O1171,NOW( ),"ym") &amp; " bln "</f>
        <v xml:space="preserve">36 thn, 0 bln </v>
      </c>
      <c r="Y1171" s="7" t="str">
        <f t="shared" si="273"/>
        <v>35 thn</v>
      </c>
      <c r="Z1171" s="13">
        <v>60</v>
      </c>
      <c r="AA1171" s="14">
        <f t="shared" si="274"/>
        <v>52810</v>
      </c>
      <c r="AB1171" s="32" t="s">
        <v>6149</v>
      </c>
      <c r="AC1171" s="46" t="s">
        <v>6150</v>
      </c>
      <c r="AJ1171" s="4" t="s">
        <v>6108</v>
      </c>
    </row>
    <row r="1172" spans="1:36" ht="12.9" hidden="1" customHeight="1" outlineLevel="1" x14ac:dyDescent="0.3">
      <c r="C1172" s="32" t="s">
        <v>6151</v>
      </c>
      <c r="D1172" s="6" t="s">
        <v>3353</v>
      </c>
      <c r="E1172" s="45" t="s">
        <v>6152</v>
      </c>
      <c r="F1172" s="6" t="s">
        <v>514</v>
      </c>
      <c r="G1172" s="19" t="s">
        <v>333</v>
      </c>
      <c r="H1172" s="20">
        <v>43556</v>
      </c>
      <c r="I1172" s="6" t="s">
        <v>334</v>
      </c>
      <c r="J1172" s="32" t="s">
        <v>4041</v>
      </c>
      <c r="K1172" s="8">
        <v>42151</v>
      </c>
      <c r="L1172" s="6" t="s">
        <v>28</v>
      </c>
      <c r="M1172" s="7" t="s">
        <v>29</v>
      </c>
      <c r="N1172" s="32" t="s">
        <v>30</v>
      </c>
      <c r="O1172" s="45" t="s">
        <v>3311</v>
      </c>
      <c r="P1172" s="32" t="s">
        <v>98</v>
      </c>
      <c r="Q1172" s="45" t="s">
        <v>6153</v>
      </c>
      <c r="R1172" s="45" t="s">
        <v>50</v>
      </c>
      <c r="S1172" s="45" t="s">
        <v>34</v>
      </c>
      <c r="T1172" s="45" t="s">
        <v>35</v>
      </c>
      <c r="U1172" s="6"/>
      <c r="V1172" s="7" t="s">
        <v>37</v>
      </c>
      <c r="W1172" s="6"/>
      <c r="X1172" s="7" t="str">
        <f ca="1">DATEDIF(Q1172,NOW( ),"y") &amp; " thn, " &amp; DATEDIF(O1172,NOW( ),"ym") &amp; " bln "</f>
        <v xml:space="preserve">36 thn, 0 bln </v>
      </c>
      <c r="Y1172" s="7" t="str">
        <f t="shared" si="273"/>
        <v>36 thn</v>
      </c>
      <c r="Z1172" s="13">
        <v>60</v>
      </c>
      <c r="AA1172" s="14">
        <f t="shared" si="274"/>
        <v>52536</v>
      </c>
      <c r="AB1172" s="32" t="s">
        <v>6154</v>
      </c>
      <c r="AC1172" s="46" t="s">
        <v>6155</v>
      </c>
      <c r="AJ1172" s="4" t="s">
        <v>6108</v>
      </c>
    </row>
    <row r="1173" spans="1:36" ht="12.9" hidden="1" customHeight="1" outlineLevel="1" x14ac:dyDescent="0.3">
      <c r="C1173" s="10" t="s">
        <v>6156</v>
      </c>
      <c r="E1173" s="7" t="s">
        <v>6157</v>
      </c>
      <c r="F1173" s="10" t="s">
        <v>3988</v>
      </c>
      <c r="G1173" s="7" t="s">
        <v>1709</v>
      </c>
      <c r="H1173" s="15">
        <v>43191</v>
      </c>
      <c r="I1173" s="10" t="s">
        <v>3989</v>
      </c>
      <c r="J1173" s="10" t="s">
        <v>269</v>
      </c>
      <c r="K1173" s="7" t="s">
        <v>515</v>
      </c>
      <c r="L1173" s="10" t="s">
        <v>28</v>
      </c>
      <c r="M1173" s="7" t="s">
        <v>4020</v>
      </c>
      <c r="N1173" s="10" t="s">
        <v>6158</v>
      </c>
      <c r="O1173" s="7" t="s">
        <v>1780</v>
      </c>
      <c r="P1173" s="10" t="s">
        <v>270</v>
      </c>
      <c r="Q1173" s="7" t="s">
        <v>6159</v>
      </c>
      <c r="R1173" s="7" t="s">
        <v>50</v>
      </c>
      <c r="U1173" s="7" t="s">
        <v>6160</v>
      </c>
      <c r="V1173" s="7" t="s">
        <v>37</v>
      </c>
      <c r="X1173" s="7" t="str">
        <f ca="1">DATEDIF(Q1173,NOW( ),"y") &amp; " thn, " &amp; DATEDIF(Q1173,NOW( ),"ym") &amp; " bln "</f>
        <v xml:space="preserve">55 thn, 3 bln </v>
      </c>
      <c r="Y1173" s="7" t="str">
        <f t="shared" si="273"/>
        <v>54 thn</v>
      </c>
      <c r="Z1173" s="13">
        <v>60</v>
      </c>
      <c r="AA1173" s="14">
        <f t="shared" si="274"/>
        <v>45778</v>
      </c>
      <c r="AJ1173" s="4" t="s">
        <v>6108</v>
      </c>
    </row>
    <row r="1174" spans="1:36" ht="12.9" customHeight="1" collapsed="1" x14ac:dyDescent="0.25">
      <c r="A1174" s="4" t="s">
        <v>6161</v>
      </c>
      <c r="M1174" s="7"/>
    </row>
    <row r="1175" spans="1:36" ht="12.9" hidden="1" customHeight="1" outlineLevel="1" x14ac:dyDescent="0.3">
      <c r="C1175" s="10" t="s">
        <v>4875</v>
      </c>
      <c r="D1175" s="10" t="s">
        <v>21</v>
      </c>
      <c r="E1175" s="7" t="s">
        <v>6162</v>
      </c>
      <c r="F1175" s="10" t="s">
        <v>92</v>
      </c>
      <c r="G1175" s="7" t="s">
        <v>93</v>
      </c>
      <c r="H1175" s="14">
        <v>43191</v>
      </c>
      <c r="I1175" s="10" t="s">
        <v>94</v>
      </c>
      <c r="J1175" s="10" t="s">
        <v>95</v>
      </c>
      <c r="K1175" s="8">
        <v>42604</v>
      </c>
      <c r="L1175" s="10" t="s">
        <v>28</v>
      </c>
      <c r="M1175" s="7" t="s">
        <v>29</v>
      </c>
      <c r="N1175" s="10" t="s">
        <v>30</v>
      </c>
      <c r="O1175" s="7">
        <v>2009</v>
      </c>
      <c r="P1175" s="10" t="s">
        <v>6163</v>
      </c>
      <c r="Q1175" s="7" t="s">
        <v>6164</v>
      </c>
      <c r="R1175" s="7" t="s">
        <v>50</v>
      </c>
      <c r="S1175" s="7" t="s">
        <v>34</v>
      </c>
      <c r="T1175" s="7" t="s">
        <v>35</v>
      </c>
      <c r="U1175" s="7" t="s">
        <v>6165</v>
      </c>
      <c r="V1175" s="7" t="s">
        <v>37</v>
      </c>
      <c r="W1175" s="7" t="s">
        <v>6166</v>
      </c>
      <c r="X1175" s="7" t="str">
        <f t="shared" ref="X1175:X1184" ca="1" si="275">DATEDIF(Q1175,NOW( ),"y") &amp; " thn, " &amp; DATEDIF(Q1175,NOW( ),"ym") &amp; " bln "</f>
        <v xml:space="preserve">56 thn, 8 bln </v>
      </c>
      <c r="Y1175" s="7" t="str">
        <f t="shared" ref="Y1175:Y1184" si="276">DATEDIF(Q1175,($Y$2),"y") &amp; " thn"</f>
        <v>55 thn</v>
      </c>
      <c r="Z1175" s="13">
        <v>60</v>
      </c>
      <c r="AA1175" s="14">
        <f t="shared" ref="AA1175:AA1184" si="277">DATE(YEAR(Q1175)+Z1175,MONTH(Q1175)+1,1)</f>
        <v>45261</v>
      </c>
      <c r="AB1175" s="10" t="s">
        <v>6167</v>
      </c>
      <c r="AJ1175" s="4" t="s">
        <v>6161</v>
      </c>
    </row>
    <row r="1176" spans="1:36" ht="12.9" hidden="1" customHeight="1" outlineLevel="1" x14ac:dyDescent="0.3">
      <c r="C1176" s="10" t="s">
        <v>6168</v>
      </c>
      <c r="D1176" s="10" t="s">
        <v>41</v>
      </c>
      <c r="E1176" s="7" t="s">
        <v>6169</v>
      </c>
      <c r="F1176" s="10" t="s">
        <v>92</v>
      </c>
      <c r="G1176" s="7" t="s">
        <v>93</v>
      </c>
      <c r="H1176" s="8">
        <v>42278</v>
      </c>
      <c r="I1176" s="10" t="s">
        <v>94</v>
      </c>
      <c r="J1176" s="10" t="s">
        <v>547</v>
      </c>
      <c r="K1176" s="8">
        <v>42979</v>
      </c>
      <c r="L1176" s="10" t="s">
        <v>28</v>
      </c>
      <c r="M1176" s="7" t="s">
        <v>29</v>
      </c>
      <c r="N1176" s="10" t="s">
        <v>2402</v>
      </c>
      <c r="O1176" s="7">
        <v>2014</v>
      </c>
      <c r="P1176" s="10" t="s">
        <v>6170</v>
      </c>
      <c r="Q1176" s="7" t="s">
        <v>5554</v>
      </c>
      <c r="R1176" s="7" t="s">
        <v>33</v>
      </c>
      <c r="S1176" s="7" t="s">
        <v>34</v>
      </c>
      <c r="T1176" s="7" t="s">
        <v>35</v>
      </c>
      <c r="U1176" s="7" t="s">
        <v>6171</v>
      </c>
      <c r="V1176" s="7" t="s">
        <v>37</v>
      </c>
      <c r="W1176" s="7" t="s">
        <v>6172</v>
      </c>
      <c r="X1176" s="7" t="str">
        <f t="shared" ca="1" si="275"/>
        <v xml:space="preserve">55 thn, 3 bln </v>
      </c>
      <c r="Y1176" s="7" t="str">
        <f t="shared" si="276"/>
        <v>54 thn</v>
      </c>
      <c r="Z1176" s="13">
        <v>60</v>
      </c>
      <c r="AA1176" s="14">
        <f t="shared" si="277"/>
        <v>45778</v>
      </c>
      <c r="AB1176" s="10" t="s">
        <v>6173</v>
      </c>
      <c r="AD1176" s="6" t="s">
        <v>771</v>
      </c>
      <c r="AJ1176" s="4" t="s">
        <v>6161</v>
      </c>
    </row>
    <row r="1177" spans="1:36" ht="12.9" hidden="1" customHeight="1" outlineLevel="1" x14ac:dyDescent="0.3">
      <c r="C1177" s="10" t="s">
        <v>6174</v>
      </c>
      <c r="D1177" s="10" t="s">
        <v>41</v>
      </c>
      <c r="E1177" s="7" t="s">
        <v>6175</v>
      </c>
      <c r="F1177" s="10" t="s">
        <v>23</v>
      </c>
      <c r="G1177" s="7" t="s">
        <v>24</v>
      </c>
      <c r="H1177" s="11">
        <v>37895</v>
      </c>
      <c r="I1177" s="10" t="s">
        <v>25</v>
      </c>
      <c r="J1177" s="10" t="s">
        <v>547</v>
      </c>
      <c r="K1177" s="7" t="s">
        <v>117</v>
      </c>
      <c r="L1177" s="10" t="s">
        <v>28</v>
      </c>
      <c r="M1177" s="7" t="s">
        <v>361</v>
      </c>
      <c r="N1177" s="10" t="s">
        <v>3265</v>
      </c>
      <c r="O1177" s="7" t="s">
        <v>279</v>
      </c>
      <c r="P1177" s="10" t="s">
        <v>270</v>
      </c>
      <c r="Q1177" s="7" t="s">
        <v>439</v>
      </c>
      <c r="R1177" s="7" t="s">
        <v>33</v>
      </c>
      <c r="S1177" s="7" t="s">
        <v>34</v>
      </c>
      <c r="T1177" s="7" t="s">
        <v>35</v>
      </c>
      <c r="U1177" s="7" t="s">
        <v>6176</v>
      </c>
      <c r="V1177" s="7" t="s">
        <v>37</v>
      </c>
      <c r="W1177" s="7" t="s">
        <v>6177</v>
      </c>
      <c r="X1177" s="7" t="str">
        <f t="shared" ca="1" si="275"/>
        <v xml:space="preserve">58 thn, 8 bln </v>
      </c>
      <c r="Y1177" s="7" t="str">
        <f t="shared" si="276"/>
        <v>57 thn</v>
      </c>
      <c r="Z1177" s="13">
        <v>60</v>
      </c>
      <c r="AA1177" s="14">
        <f t="shared" si="277"/>
        <v>44531</v>
      </c>
      <c r="AB1177" s="10" t="s">
        <v>6178</v>
      </c>
      <c r="AJ1177" s="4" t="s">
        <v>6161</v>
      </c>
    </row>
    <row r="1178" spans="1:36" ht="12.9" hidden="1" customHeight="1" outlineLevel="1" x14ac:dyDescent="0.3">
      <c r="C1178" s="10" t="s">
        <v>6179</v>
      </c>
      <c r="D1178" s="10" t="s">
        <v>1545</v>
      </c>
      <c r="E1178" s="7" t="s">
        <v>6180</v>
      </c>
      <c r="F1178" s="10" t="s">
        <v>23</v>
      </c>
      <c r="G1178" s="7" t="s">
        <v>24</v>
      </c>
      <c r="H1178" s="15">
        <v>38991</v>
      </c>
      <c r="I1178" s="10" t="s">
        <v>25</v>
      </c>
      <c r="J1178" s="10" t="s">
        <v>547</v>
      </c>
      <c r="K1178" s="7" t="s">
        <v>56</v>
      </c>
      <c r="L1178" s="10" t="s">
        <v>28</v>
      </c>
      <c r="M1178" s="7" t="s">
        <v>361</v>
      </c>
      <c r="N1178" s="10" t="s">
        <v>3265</v>
      </c>
      <c r="O1178" s="7" t="s">
        <v>168</v>
      </c>
      <c r="P1178" s="10" t="s">
        <v>98</v>
      </c>
      <c r="Q1178" s="7" t="s">
        <v>6181</v>
      </c>
      <c r="R1178" s="7" t="s">
        <v>33</v>
      </c>
      <c r="S1178" s="7" t="s">
        <v>34</v>
      </c>
      <c r="T1178" s="7" t="s">
        <v>35</v>
      </c>
      <c r="U1178" s="7" t="s">
        <v>6182</v>
      </c>
      <c r="V1178" s="7" t="s">
        <v>37</v>
      </c>
      <c r="W1178" s="7" t="s">
        <v>6183</v>
      </c>
      <c r="X1178" s="7" t="str">
        <f t="shared" ca="1" si="275"/>
        <v xml:space="preserve">56 thn, 11 bln </v>
      </c>
      <c r="Y1178" s="7" t="str">
        <f t="shared" si="276"/>
        <v>56 thn</v>
      </c>
      <c r="Z1178" s="13">
        <v>60</v>
      </c>
      <c r="AA1178" s="14">
        <f t="shared" si="277"/>
        <v>45170</v>
      </c>
      <c r="AB1178" s="10" t="s">
        <v>6184</v>
      </c>
      <c r="AC1178" s="7" t="s">
        <v>6185</v>
      </c>
      <c r="AJ1178" s="4" t="s">
        <v>6161</v>
      </c>
    </row>
    <row r="1179" spans="1:36" ht="12.9" hidden="1" customHeight="1" outlineLevel="1" x14ac:dyDescent="0.3">
      <c r="C1179" s="10" t="s">
        <v>6186</v>
      </c>
      <c r="D1179" s="10" t="s">
        <v>3447</v>
      </c>
      <c r="E1179" s="7" t="s">
        <v>6187</v>
      </c>
      <c r="F1179" s="10" t="s">
        <v>92</v>
      </c>
      <c r="G1179" s="7" t="s">
        <v>93</v>
      </c>
      <c r="H1179" s="15">
        <v>42826</v>
      </c>
      <c r="I1179" s="10" t="s">
        <v>94</v>
      </c>
      <c r="J1179" s="10" t="s">
        <v>547</v>
      </c>
      <c r="K1179" s="8">
        <v>42125</v>
      </c>
      <c r="L1179" s="10" t="s">
        <v>28</v>
      </c>
      <c r="M1179" s="7" t="s">
        <v>29</v>
      </c>
      <c r="N1179" s="10" t="s">
        <v>30</v>
      </c>
      <c r="O1179" s="7">
        <v>2008</v>
      </c>
      <c r="P1179" s="10" t="s">
        <v>6188</v>
      </c>
      <c r="Q1179" s="7" t="s">
        <v>6189</v>
      </c>
      <c r="R1179" s="7" t="s">
        <v>50</v>
      </c>
      <c r="S1179" s="7" t="s">
        <v>34</v>
      </c>
      <c r="T1179" s="7" t="s">
        <v>35</v>
      </c>
      <c r="U1179" s="7" t="s">
        <v>6190</v>
      </c>
      <c r="V1179" s="7" t="s">
        <v>37</v>
      </c>
      <c r="W1179" s="7" t="s">
        <v>6191</v>
      </c>
      <c r="X1179" s="7" t="str">
        <f t="shared" ca="1" si="275"/>
        <v xml:space="preserve">51 thn, 6 bln </v>
      </c>
      <c r="Y1179" s="7" t="str">
        <f t="shared" si="276"/>
        <v>50 thn</v>
      </c>
      <c r="Z1179" s="13">
        <v>60</v>
      </c>
      <c r="AA1179" s="14">
        <f t="shared" si="277"/>
        <v>47150</v>
      </c>
      <c r="AB1179" s="10" t="s">
        <v>6192</v>
      </c>
      <c r="AC1179" s="7" t="s">
        <v>6193</v>
      </c>
      <c r="AJ1179" s="4" t="s">
        <v>6161</v>
      </c>
    </row>
    <row r="1180" spans="1:36" ht="12.9" hidden="1" customHeight="1" outlineLevel="1" x14ac:dyDescent="0.3">
      <c r="C1180" s="10" t="s">
        <v>4725</v>
      </c>
      <c r="D1180" s="6" t="s">
        <v>3858</v>
      </c>
      <c r="E1180" s="7" t="s">
        <v>6194</v>
      </c>
      <c r="F1180" s="10" t="s">
        <v>23</v>
      </c>
      <c r="G1180" s="7" t="s">
        <v>24</v>
      </c>
      <c r="H1180" s="15">
        <v>41000</v>
      </c>
      <c r="I1180" s="10" t="s">
        <v>25</v>
      </c>
      <c r="J1180" s="10" t="s">
        <v>269</v>
      </c>
      <c r="K1180" s="7" t="s">
        <v>6195</v>
      </c>
      <c r="L1180" s="10" t="s">
        <v>28</v>
      </c>
      <c r="M1180" s="7" t="s">
        <v>29</v>
      </c>
      <c r="N1180" s="10" t="s">
        <v>4012</v>
      </c>
      <c r="O1180" s="7">
        <v>2014</v>
      </c>
      <c r="P1180" s="10" t="s">
        <v>6196</v>
      </c>
      <c r="Q1180" s="7" t="s">
        <v>6197</v>
      </c>
      <c r="R1180" s="7" t="s">
        <v>50</v>
      </c>
      <c r="S1180" s="7" t="s">
        <v>34</v>
      </c>
      <c r="T1180" s="7" t="s">
        <v>35</v>
      </c>
      <c r="U1180" s="7" t="s">
        <v>6198</v>
      </c>
      <c r="V1180" s="7" t="s">
        <v>37</v>
      </c>
      <c r="W1180" s="7" t="s">
        <v>6199</v>
      </c>
      <c r="X1180" s="7" t="str">
        <f t="shared" ca="1" si="275"/>
        <v xml:space="preserve">55 thn, 10 bln </v>
      </c>
      <c r="Y1180" s="7" t="str">
        <f t="shared" si="276"/>
        <v>55 thn</v>
      </c>
      <c r="Z1180" s="13">
        <v>60</v>
      </c>
      <c r="AA1180" s="14">
        <f t="shared" si="277"/>
        <v>45566</v>
      </c>
      <c r="AB1180" s="10" t="s">
        <v>6200</v>
      </c>
      <c r="AJ1180" s="4" t="s">
        <v>6161</v>
      </c>
    </row>
    <row r="1181" spans="1:36" ht="12.9" hidden="1" customHeight="1" outlineLevel="1" x14ac:dyDescent="0.3">
      <c r="C1181" s="10" t="s">
        <v>6201</v>
      </c>
      <c r="D1181" s="10" t="s">
        <v>1545</v>
      </c>
      <c r="E1181" s="7" t="s">
        <v>6202</v>
      </c>
      <c r="F1181" s="10" t="s">
        <v>78</v>
      </c>
      <c r="G1181" s="7" t="s">
        <v>79</v>
      </c>
      <c r="H1181" s="15">
        <v>40452</v>
      </c>
      <c r="I1181" s="10" t="s">
        <v>80</v>
      </c>
      <c r="J1181" s="10" t="s">
        <v>106</v>
      </c>
      <c r="K1181" s="8">
        <v>42370</v>
      </c>
      <c r="L1181" s="10" t="s">
        <v>28</v>
      </c>
      <c r="M1181" s="7" t="s">
        <v>361</v>
      </c>
      <c r="N1181" s="10" t="s">
        <v>994</v>
      </c>
      <c r="O1181" s="7" t="s">
        <v>108</v>
      </c>
      <c r="P1181" s="10" t="s">
        <v>148</v>
      </c>
      <c r="Q1181" s="7" t="s">
        <v>3561</v>
      </c>
      <c r="R1181" s="7" t="s">
        <v>33</v>
      </c>
      <c r="S1181" s="7" t="s">
        <v>34</v>
      </c>
      <c r="T1181" s="7" t="s">
        <v>35</v>
      </c>
      <c r="U1181" s="7" t="s">
        <v>6203</v>
      </c>
      <c r="V1181" s="7" t="s">
        <v>37</v>
      </c>
      <c r="W1181" s="7" t="s">
        <v>6204</v>
      </c>
      <c r="X1181" s="7" t="str">
        <f t="shared" ca="1" si="275"/>
        <v xml:space="preserve">54 thn, 2 bln </v>
      </c>
      <c r="Y1181" s="7" t="str">
        <f t="shared" si="276"/>
        <v>53 thn</v>
      </c>
      <c r="Z1181" s="13">
        <v>60</v>
      </c>
      <c r="AA1181" s="14">
        <f t="shared" si="277"/>
        <v>46174</v>
      </c>
      <c r="AB1181" s="10" t="s">
        <v>6205</v>
      </c>
      <c r="AC1181" s="7" t="s">
        <v>6206</v>
      </c>
      <c r="AJ1181" s="4" t="s">
        <v>6161</v>
      </c>
    </row>
    <row r="1182" spans="1:36" ht="12.9" hidden="1" customHeight="1" outlineLevel="1" x14ac:dyDescent="0.3">
      <c r="C1182" s="10" t="s">
        <v>6207</v>
      </c>
      <c r="D1182" s="10" t="s">
        <v>3484</v>
      </c>
      <c r="E1182" s="7" t="s">
        <v>6208</v>
      </c>
      <c r="F1182" s="10" t="s">
        <v>514</v>
      </c>
      <c r="G1182" s="7" t="s">
        <v>43</v>
      </c>
      <c r="H1182" s="14">
        <v>43009</v>
      </c>
      <c r="I1182" s="10" t="s">
        <v>44</v>
      </c>
      <c r="J1182" s="10" t="s">
        <v>547</v>
      </c>
      <c r="K1182" s="8">
        <v>42461</v>
      </c>
      <c r="L1182" s="10" t="s">
        <v>28</v>
      </c>
      <c r="M1182" s="7" t="s">
        <v>29</v>
      </c>
      <c r="N1182" s="10" t="s">
        <v>1016</v>
      </c>
      <c r="P1182" s="10" t="s">
        <v>6209</v>
      </c>
      <c r="Q1182" s="8">
        <v>31218</v>
      </c>
      <c r="R1182" s="7" t="s">
        <v>50</v>
      </c>
      <c r="T1182" s="7" t="s">
        <v>35</v>
      </c>
      <c r="V1182" s="7" t="s">
        <v>37</v>
      </c>
      <c r="X1182" s="7" t="str">
        <f t="shared" ca="1" si="275"/>
        <v xml:space="preserve">35 thn, 1 bln </v>
      </c>
      <c r="Y1182" s="7" t="str">
        <f>DATEDIF(Q1182,($Y$2),"y") &amp; " thn"</f>
        <v>34 thn</v>
      </c>
      <c r="Z1182" s="13">
        <v>60</v>
      </c>
      <c r="AA1182" s="14">
        <f t="shared" si="277"/>
        <v>53144</v>
      </c>
      <c r="AJ1182" s="4" t="s">
        <v>6161</v>
      </c>
    </row>
    <row r="1183" spans="1:36" ht="12.9" hidden="1" customHeight="1" outlineLevel="1" x14ac:dyDescent="0.3">
      <c r="C1183" s="10" t="s">
        <v>6210</v>
      </c>
      <c r="D1183" s="6" t="s">
        <v>4160</v>
      </c>
      <c r="E1183" s="7" t="s">
        <v>6211</v>
      </c>
      <c r="F1183" s="10" t="s">
        <v>276</v>
      </c>
      <c r="G1183" s="7" t="s">
        <v>43</v>
      </c>
      <c r="H1183" s="14">
        <v>43191</v>
      </c>
      <c r="I1183" s="10" t="s">
        <v>334</v>
      </c>
      <c r="J1183" s="10" t="s">
        <v>269</v>
      </c>
      <c r="K1183" s="7" t="s">
        <v>82</v>
      </c>
      <c r="L1183" s="10" t="s">
        <v>28</v>
      </c>
      <c r="M1183" s="7" t="s">
        <v>29</v>
      </c>
      <c r="N1183" s="10" t="s">
        <v>6212</v>
      </c>
      <c r="O1183" s="7">
        <v>1996</v>
      </c>
      <c r="P1183" s="10" t="s">
        <v>280</v>
      </c>
      <c r="Q1183" s="7" t="s">
        <v>6213</v>
      </c>
      <c r="R1183" s="7" t="s">
        <v>50</v>
      </c>
      <c r="S1183" s="7" t="s">
        <v>34</v>
      </c>
      <c r="T1183" s="7" t="s">
        <v>35</v>
      </c>
      <c r="U1183" s="7" t="s">
        <v>6214</v>
      </c>
      <c r="V1183" s="7" t="s">
        <v>37</v>
      </c>
      <c r="X1183" s="7" t="str">
        <f t="shared" ca="1" si="275"/>
        <v xml:space="preserve">47 thn, 9 bln </v>
      </c>
      <c r="Y1183" s="7" t="str">
        <f t="shared" si="276"/>
        <v>47 thn</v>
      </c>
      <c r="Z1183" s="13">
        <v>60</v>
      </c>
      <c r="AA1183" s="14">
        <f t="shared" si="277"/>
        <v>48519</v>
      </c>
      <c r="AJ1183" s="4" t="s">
        <v>6161</v>
      </c>
    </row>
    <row r="1184" spans="1:36" ht="12.9" hidden="1" customHeight="1" outlineLevel="1" x14ac:dyDescent="0.3">
      <c r="B1184" s="6"/>
      <c r="C1184" s="6" t="s">
        <v>6215</v>
      </c>
      <c r="D1184" s="10" t="s">
        <v>3447</v>
      </c>
      <c r="E1184" s="7" t="s">
        <v>6216</v>
      </c>
      <c r="F1184" s="10" t="s">
        <v>332</v>
      </c>
      <c r="G1184" s="7" t="s">
        <v>343</v>
      </c>
      <c r="H1184" s="15">
        <v>43191</v>
      </c>
      <c r="I1184" s="10" t="s">
        <v>344</v>
      </c>
      <c r="J1184" s="6" t="s">
        <v>547</v>
      </c>
      <c r="K1184" s="7" t="s">
        <v>336</v>
      </c>
      <c r="L1184" s="6" t="s">
        <v>28</v>
      </c>
      <c r="M1184" s="7" t="s">
        <v>29</v>
      </c>
      <c r="N1184" s="10" t="s">
        <v>30</v>
      </c>
      <c r="O1184" s="7">
        <v>2016</v>
      </c>
      <c r="P1184" s="6" t="s">
        <v>98</v>
      </c>
      <c r="Q1184" s="6" t="s">
        <v>6217</v>
      </c>
      <c r="R1184" s="7" t="s">
        <v>50</v>
      </c>
      <c r="S1184" s="7" t="s">
        <v>34</v>
      </c>
      <c r="T1184" s="7" t="s">
        <v>35</v>
      </c>
      <c r="V1184" s="7" t="s">
        <v>37</v>
      </c>
      <c r="X1184" s="7" t="str">
        <f t="shared" ca="1" si="275"/>
        <v xml:space="preserve">46 thn, 6 bln </v>
      </c>
      <c r="Y1184" s="7" t="str">
        <f t="shared" si="276"/>
        <v>45 thn</v>
      </c>
      <c r="Z1184" s="13">
        <v>60</v>
      </c>
      <c r="AA1184" s="14">
        <f t="shared" si="277"/>
        <v>48976</v>
      </c>
      <c r="AB1184" s="6" t="s">
        <v>6218</v>
      </c>
      <c r="AC1184" s="6" t="s">
        <v>340</v>
      </c>
      <c r="AJ1184" s="4" t="s">
        <v>6161</v>
      </c>
    </row>
    <row r="1185" spans="1:36" ht="12.9" customHeight="1" collapsed="1" x14ac:dyDescent="0.25">
      <c r="A1185" s="4" t="s">
        <v>6219</v>
      </c>
      <c r="M1185" s="7"/>
    </row>
    <row r="1186" spans="1:36" ht="12.9" hidden="1" customHeight="1" outlineLevel="1" x14ac:dyDescent="0.3">
      <c r="C1186" s="10"/>
      <c r="D1186" s="10"/>
      <c r="F1186" s="10"/>
      <c r="H1186" s="15"/>
      <c r="I1186" s="10"/>
      <c r="J1186" s="10" t="s">
        <v>95</v>
      </c>
      <c r="K1186" s="8"/>
      <c r="L1186" s="10"/>
      <c r="M1186" s="7"/>
      <c r="N1186" s="10"/>
      <c r="P1186" s="10"/>
      <c r="Z1186" s="13"/>
      <c r="AA1186" s="14"/>
      <c r="AB1186" s="10"/>
      <c r="AJ1186" s="4" t="s">
        <v>6219</v>
      </c>
    </row>
    <row r="1187" spans="1:36" ht="12.9" hidden="1" customHeight="1" outlineLevel="1" x14ac:dyDescent="0.3">
      <c r="C1187" s="10" t="s">
        <v>6220</v>
      </c>
      <c r="D1187" s="10" t="s">
        <v>21</v>
      </c>
      <c r="E1187" s="7" t="s">
        <v>6221</v>
      </c>
      <c r="F1187" s="10" t="s">
        <v>23</v>
      </c>
      <c r="G1187" s="7" t="s">
        <v>24</v>
      </c>
      <c r="H1187" s="15">
        <v>40269</v>
      </c>
      <c r="I1187" s="10" t="s">
        <v>25</v>
      </c>
      <c r="J1187" s="10" t="s">
        <v>547</v>
      </c>
      <c r="K1187" s="7" t="s">
        <v>129</v>
      </c>
      <c r="L1187" s="10" t="s">
        <v>28</v>
      </c>
      <c r="M1187" s="7" t="s">
        <v>29</v>
      </c>
      <c r="N1187" s="10" t="s">
        <v>30</v>
      </c>
      <c r="O1187" s="7">
        <v>2012</v>
      </c>
      <c r="P1187" s="10" t="s">
        <v>2513</v>
      </c>
      <c r="Q1187" s="7" t="s">
        <v>6222</v>
      </c>
      <c r="R1187" s="7" t="s">
        <v>33</v>
      </c>
      <c r="S1187" s="7" t="s">
        <v>34</v>
      </c>
      <c r="T1187" s="7" t="s">
        <v>35</v>
      </c>
      <c r="U1187" s="7" t="s">
        <v>6223</v>
      </c>
      <c r="V1187" s="7" t="s">
        <v>37</v>
      </c>
      <c r="W1187" s="7" t="s">
        <v>6224</v>
      </c>
      <c r="X1187" s="7" t="str">
        <f t="shared" ref="X1187:X1192" ca="1" si="278">DATEDIF(Q1187,NOW( ),"y") &amp; " thn, " &amp; DATEDIF(Q1187,NOW( ),"ym") &amp; " bln "</f>
        <v xml:space="preserve">49 thn, 2 bln </v>
      </c>
      <c r="Y1187" s="7" t="str">
        <f t="shared" ref="Y1187:Y1192" si="279">DATEDIF(Q1187,($Y$2),"y") &amp; " thn"</f>
        <v>48 thn</v>
      </c>
      <c r="Z1187" s="13">
        <v>60</v>
      </c>
      <c r="AA1187" s="14">
        <f t="shared" ref="AA1187:AA1192" si="280">DATE(YEAR(Q1187)+Z1187,MONTH(Q1187)+1,1)</f>
        <v>48000</v>
      </c>
      <c r="AB1187" s="10" t="s">
        <v>6225</v>
      </c>
      <c r="AJ1187" s="4" t="s">
        <v>6219</v>
      </c>
    </row>
    <row r="1188" spans="1:36" ht="12.9" hidden="1" customHeight="1" outlineLevel="1" x14ac:dyDescent="0.3">
      <c r="C1188" s="10" t="s">
        <v>6226</v>
      </c>
      <c r="D1188" s="10" t="s">
        <v>1545</v>
      </c>
      <c r="E1188" s="7" t="s">
        <v>6227</v>
      </c>
      <c r="F1188" s="10" t="s">
        <v>23</v>
      </c>
      <c r="G1188" s="7" t="s">
        <v>24</v>
      </c>
      <c r="H1188" s="15">
        <v>39356</v>
      </c>
      <c r="I1188" s="10" t="s">
        <v>25</v>
      </c>
      <c r="J1188" s="10" t="s">
        <v>547</v>
      </c>
      <c r="K1188" s="8">
        <v>42278</v>
      </c>
      <c r="L1188" s="10" t="s">
        <v>28</v>
      </c>
      <c r="M1188" s="7" t="s">
        <v>361</v>
      </c>
      <c r="N1188" s="10" t="s">
        <v>30</v>
      </c>
      <c r="O1188" s="7" t="s">
        <v>192</v>
      </c>
      <c r="P1188" s="10" t="s">
        <v>2086</v>
      </c>
      <c r="Q1188" s="7" t="s">
        <v>6228</v>
      </c>
      <c r="R1188" s="7" t="s">
        <v>50</v>
      </c>
      <c r="S1188" s="7" t="s">
        <v>34</v>
      </c>
      <c r="T1188" s="7" t="s">
        <v>35</v>
      </c>
      <c r="U1188" s="7" t="s">
        <v>6229</v>
      </c>
      <c r="V1188" s="7" t="s">
        <v>37</v>
      </c>
      <c r="W1188" s="7" t="s">
        <v>6230</v>
      </c>
      <c r="X1188" s="7" t="str">
        <f t="shared" ca="1" si="278"/>
        <v xml:space="preserve">53 thn, 2 bln </v>
      </c>
      <c r="Y1188" s="7" t="str">
        <f t="shared" si="279"/>
        <v>52 thn</v>
      </c>
      <c r="Z1188" s="13">
        <v>60</v>
      </c>
      <c r="AA1188" s="14">
        <f t="shared" si="280"/>
        <v>46539</v>
      </c>
      <c r="AB1188" s="10" t="s">
        <v>6231</v>
      </c>
      <c r="AJ1188" s="4" t="s">
        <v>6219</v>
      </c>
    </row>
    <row r="1189" spans="1:36" ht="12.9" hidden="1" customHeight="1" outlineLevel="1" x14ac:dyDescent="0.3">
      <c r="C1189" s="10" t="s">
        <v>6232</v>
      </c>
      <c r="D1189" s="10" t="s">
        <v>41</v>
      </c>
      <c r="E1189" s="7" t="s">
        <v>6233</v>
      </c>
      <c r="F1189" s="10" t="s">
        <v>23</v>
      </c>
      <c r="G1189" s="7" t="s">
        <v>24</v>
      </c>
      <c r="H1189" s="15">
        <v>38261</v>
      </c>
      <c r="I1189" s="10" t="s">
        <v>25</v>
      </c>
      <c r="J1189" s="10" t="s">
        <v>547</v>
      </c>
      <c r="K1189" s="7" t="s">
        <v>403</v>
      </c>
      <c r="L1189" s="10" t="s">
        <v>28</v>
      </c>
      <c r="M1189" s="7" t="s">
        <v>29</v>
      </c>
      <c r="N1189" s="10" t="s">
        <v>3265</v>
      </c>
      <c r="O1189" s="7">
        <v>2011</v>
      </c>
      <c r="P1189" s="10" t="s">
        <v>98</v>
      </c>
      <c r="Q1189" s="7" t="s">
        <v>6234</v>
      </c>
      <c r="R1189" s="7" t="s">
        <v>33</v>
      </c>
      <c r="S1189" s="7" t="s">
        <v>34</v>
      </c>
      <c r="T1189" s="7" t="s">
        <v>35</v>
      </c>
      <c r="U1189" s="7" t="s">
        <v>6235</v>
      </c>
      <c r="V1189" s="7" t="s">
        <v>37</v>
      </c>
      <c r="W1189" s="7" t="s">
        <v>6236</v>
      </c>
      <c r="X1189" s="7" t="str">
        <f t="shared" ca="1" si="278"/>
        <v xml:space="preserve">59 thn, 1 bln </v>
      </c>
      <c r="Y1189" s="7" t="str">
        <f t="shared" si="279"/>
        <v>58 thn</v>
      </c>
      <c r="Z1189" s="13">
        <v>60</v>
      </c>
      <c r="AA1189" s="14">
        <f t="shared" si="280"/>
        <v>44378</v>
      </c>
      <c r="AB1189" s="10" t="s">
        <v>6237</v>
      </c>
      <c r="AJ1189" s="4" t="s">
        <v>6219</v>
      </c>
    </row>
    <row r="1190" spans="1:36" ht="12.9" hidden="1" customHeight="1" outlineLevel="1" x14ac:dyDescent="0.3">
      <c r="C1190" s="10" t="s">
        <v>6238</v>
      </c>
      <c r="D1190" s="10" t="s">
        <v>41</v>
      </c>
      <c r="E1190" s="7" t="s">
        <v>6239</v>
      </c>
      <c r="F1190" s="10" t="s">
        <v>23</v>
      </c>
      <c r="G1190" s="7" t="s">
        <v>24</v>
      </c>
      <c r="H1190" s="15">
        <v>38991</v>
      </c>
      <c r="I1190" s="10" t="s">
        <v>25</v>
      </c>
      <c r="J1190" s="10" t="s">
        <v>547</v>
      </c>
      <c r="K1190" s="8">
        <v>42917</v>
      </c>
      <c r="L1190" s="10" t="s">
        <v>28</v>
      </c>
      <c r="M1190" s="7" t="s">
        <v>29</v>
      </c>
      <c r="N1190" s="10" t="s">
        <v>2402</v>
      </c>
      <c r="O1190" s="7">
        <v>2014</v>
      </c>
      <c r="P1190" s="10" t="s">
        <v>6240</v>
      </c>
      <c r="Q1190" s="7" t="s">
        <v>6241</v>
      </c>
      <c r="R1190" s="7" t="s">
        <v>33</v>
      </c>
      <c r="S1190" s="7" t="s">
        <v>34</v>
      </c>
      <c r="T1190" s="7" t="s">
        <v>35</v>
      </c>
      <c r="U1190" s="7" t="s">
        <v>6242</v>
      </c>
      <c r="V1190" s="7" t="s">
        <v>37</v>
      </c>
      <c r="W1190" s="7" t="s">
        <v>6243</v>
      </c>
      <c r="X1190" s="7" t="str">
        <f t="shared" ca="1" si="278"/>
        <v xml:space="preserve">54 thn, 3 bln </v>
      </c>
      <c r="Y1190" s="7" t="str">
        <f>DATEDIF(Q1190,($Y$2),"y") &amp; " thn"</f>
        <v>53 thn</v>
      </c>
      <c r="Z1190" s="13">
        <v>60</v>
      </c>
      <c r="AA1190" s="14">
        <f>DATE(YEAR(Q1190)+Z1190,MONTH(Q1190)+1,1)</f>
        <v>46143</v>
      </c>
      <c r="AB1190" s="10" t="s">
        <v>6244</v>
      </c>
      <c r="AJ1190" s="4" t="s">
        <v>6219</v>
      </c>
    </row>
    <row r="1191" spans="1:36" ht="12.9" hidden="1" customHeight="1" outlineLevel="1" x14ac:dyDescent="0.3">
      <c r="C1191" s="10" t="s">
        <v>6245</v>
      </c>
      <c r="D1191" s="10" t="s">
        <v>3336</v>
      </c>
      <c r="E1191" s="7" t="s">
        <v>6246</v>
      </c>
      <c r="F1191" s="10" t="s">
        <v>514</v>
      </c>
      <c r="G1191" s="7" t="s">
        <v>333</v>
      </c>
      <c r="H1191" s="15">
        <v>42826</v>
      </c>
      <c r="I1191" s="10" t="s">
        <v>334</v>
      </c>
      <c r="J1191" s="10" t="s">
        <v>547</v>
      </c>
      <c r="K1191" s="8">
        <v>42370</v>
      </c>
      <c r="L1191" s="10" t="s">
        <v>28</v>
      </c>
      <c r="M1191" s="7" t="s">
        <v>29</v>
      </c>
      <c r="N1191" s="10" t="s">
        <v>30</v>
      </c>
      <c r="O1191" s="7">
        <v>2013</v>
      </c>
      <c r="P1191" s="10" t="s">
        <v>270</v>
      </c>
      <c r="Q1191" s="7" t="s">
        <v>6247</v>
      </c>
      <c r="R1191" s="7" t="s">
        <v>50</v>
      </c>
      <c r="S1191" s="7" t="s">
        <v>34</v>
      </c>
      <c r="T1191" s="7" t="s">
        <v>35</v>
      </c>
      <c r="V1191" s="7" t="s">
        <v>37</v>
      </c>
      <c r="X1191" s="7" t="str">
        <f t="shared" ca="1" si="278"/>
        <v xml:space="preserve">39 thn, 8 bln </v>
      </c>
      <c r="Y1191" s="7" t="str">
        <f t="shared" si="279"/>
        <v>38 thn</v>
      </c>
      <c r="Z1191" s="13">
        <v>60</v>
      </c>
      <c r="AA1191" s="14">
        <f t="shared" si="280"/>
        <v>51471</v>
      </c>
      <c r="AB1191" s="10" t="s">
        <v>6248</v>
      </c>
      <c r="AC1191" s="7" t="s">
        <v>6249</v>
      </c>
      <c r="AJ1191" s="4" t="s">
        <v>6219</v>
      </c>
    </row>
    <row r="1192" spans="1:36" ht="12.9" hidden="1" customHeight="1" outlineLevel="1" x14ac:dyDescent="0.3">
      <c r="C1192" s="10" t="s">
        <v>6250</v>
      </c>
      <c r="D1192" s="10" t="s">
        <v>3324</v>
      </c>
      <c r="E1192" s="7" t="s">
        <v>6251</v>
      </c>
      <c r="F1192" s="10" t="s">
        <v>514</v>
      </c>
      <c r="G1192" s="7" t="s">
        <v>333</v>
      </c>
      <c r="H1192" s="15">
        <v>43374</v>
      </c>
      <c r="I1192" s="10" t="s">
        <v>334</v>
      </c>
      <c r="J1192" s="10" t="s">
        <v>606</v>
      </c>
      <c r="K1192" s="8">
        <v>42705</v>
      </c>
      <c r="L1192" s="10" t="s">
        <v>28</v>
      </c>
      <c r="M1192" s="7" t="s">
        <v>29</v>
      </c>
      <c r="N1192" s="10" t="s">
        <v>3395</v>
      </c>
      <c r="O1192" s="7">
        <v>2014</v>
      </c>
      <c r="P1192" s="10" t="s">
        <v>98</v>
      </c>
      <c r="Q1192" s="8">
        <v>30044</v>
      </c>
      <c r="R1192" s="7" t="s">
        <v>50</v>
      </c>
      <c r="S1192" s="7" t="s">
        <v>34</v>
      </c>
      <c r="T1192" s="7" t="s">
        <v>35</v>
      </c>
      <c r="V1192" s="7" t="s">
        <v>37</v>
      </c>
      <c r="W1192" s="7" t="s">
        <v>6252</v>
      </c>
      <c r="X1192" s="7" t="str">
        <f t="shared" ca="1" si="278"/>
        <v xml:space="preserve">38 thn, 3 bln </v>
      </c>
      <c r="Y1192" s="7" t="str">
        <f t="shared" si="279"/>
        <v>37 thn</v>
      </c>
      <c r="Z1192" s="13">
        <v>60</v>
      </c>
      <c r="AA1192" s="14">
        <f t="shared" si="280"/>
        <v>51987</v>
      </c>
      <c r="AB1192" s="10" t="s">
        <v>6253</v>
      </c>
      <c r="AC1192" s="12" t="s">
        <v>6254</v>
      </c>
      <c r="AJ1192" s="4" t="s">
        <v>6219</v>
      </c>
    </row>
    <row r="1193" spans="1:36" ht="12.9" hidden="1" customHeight="1" outlineLevel="1" x14ac:dyDescent="0.25">
      <c r="C1193" s="10"/>
      <c r="D1193" s="10"/>
      <c r="F1193" s="10"/>
      <c r="I1193" s="10"/>
      <c r="J1193" s="10"/>
      <c r="L1193" s="10"/>
      <c r="M1193" s="7"/>
      <c r="N1193" s="10"/>
      <c r="P1193" s="10"/>
      <c r="AB1193" s="10"/>
      <c r="AJ1193" s="4" t="s">
        <v>6219</v>
      </c>
    </row>
    <row r="1194" spans="1:36" ht="12.9" customHeight="1" collapsed="1" x14ac:dyDescent="0.25">
      <c r="A1194" s="4" t="s">
        <v>6255</v>
      </c>
      <c r="M1194" s="7"/>
    </row>
    <row r="1195" spans="1:36" ht="12.9" hidden="1" customHeight="1" outlineLevel="1" x14ac:dyDescent="0.3">
      <c r="C1195" s="10" t="s">
        <v>6256</v>
      </c>
      <c r="D1195" s="10" t="s">
        <v>1545</v>
      </c>
      <c r="E1195" s="7" t="s">
        <v>6257</v>
      </c>
      <c r="F1195" s="10" t="s">
        <v>23</v>
      </c>
      <c r="G1195" s="7" t="s">
        <v>24</v>
      </c>
      <c r="H1195" s="15">
        <v>39173</v>
      </c>
      <c r="I1195" s="10" t="s">
        <v>25</v>
      </c>
      <c r="J1195" s="10" t="s">
        <v>95</v>
      </c>
      <c r="K1195" s="8">
        <v>42604</v>
      </c>
      <c r="L1195" s="10" t="s">
        <v>28</v>
      </c>
      <c r="M1195" s="7" t="s">
        <v>361</v>
      </c>
      <c r="N1195" s="10" t="s">
        <v>3265</v>
      </c>
      <c r="O1195" s="7" t="s">
        <v>192</v>
      </c>
      <c r="P1195" s="10" t="s">
        <v>555</v>
      </c>
      <c r="Q1195" s="7" t="s">
        <v>6258</v>
      </c>
      <c r="R1195" s="7" t="s">
        <v>33</v>
      </c>
      <c r="S1195" s="7" t="s">
        <v>34</v>
      </c>
      <c r="T1195" s="7" t="s">
        <v>35</v>
      </c>
      <c r="U1195" s="7" t="s">
        <v>6259</v>
      </c>
      <c r="V1195" s="7" t="s">
        <v>37</v>
      </c>
      <c r="W1195" s="7" t="s">
        <v>6260</v>
      </c>
      <c r="X1195" s="7" t="str">
        <f t="shared" ref="X1195:X1201" ca="1" si="281">DATEDIF(Q1195,NOW( ),"y") &amp; " thn, " &amp; DATEDIF(Q1195,NOW( ),"ym") &amp; " bln "</f>
        <v xml:space="preserve">53 thn, 4 bln </v>
      </c>
      <c r="Y1195" s="7" t="str">
        <f t="shared" ref="Y1195:Y1201" si="282">DATEDIF(Q1195,($Y$2),"y") &amp; " thn"</f>
        <v>52 thn</v>
      </c>
      <c r="Z1195" s="13">
        <v>60</v>
      </c>
      <c r="AA1195" s="14">
        <f t="shared" ref="AA1195:AA1201" si="283">DATE(YEAR(Q1195)+Z1195,MONTH(Q1195)+1,1)</f>
        <v>46478</v>
      </c>
      <c r="AB1195" s="10" t="s">
        <v>6261</v>
      </c>
      <c r="AJ1195" s="4" t="s">
        <v>6255</v>
      </c>
    </row>
    <row r="1196" spans="1:36" ht="12.9" hidden="1" customHeight="1" outlineLevel="1" x14ac:dyDescent="0.3">
      <c r="C1196" s="10" t="s">
        <v>6262</v>
      </c>
      <c r="D1196" s="10" t="s">
        <v>41</v>
      </c>
      <c r="E1196" s="7" t="s">
        <v>6263</v>
      </c>
      <c r="F1196" s="10" t="s">
        <v>23</v>
      </c>
      <c r="G1196" s="7" t="s">
        <v>24</v>
      </c>
      <c r="H1196" s="15">
        <v>38626</v>
      </c>
      <c r="I1196" s="10" t="s">
        <v>25</v>
      </c>
      <c r="J1196" s="10" t="s">
        <v>547</v>
      </c>
      <c r="K1196" s="7" t="s">
        <v>210</v>
      </c>
      <c r="L1196" s="10" t="s">
        <v>28</v>
      </c>
      <c r="M1196" s="7" t="s">
        <v>29</v>
      </c>
      <c r="N1196" s="10" t="s">
        <v>2402</v>
      </c>
      <c r="O1196" s="7">
        <v>2014</v>
      </c>
      <c r="P1196" s="10" t="s">
        <v>203</v>
      </c>
      <c r="Q1196" s="7" t="s">
        <v>6264</v>
      </c>
      <c r="R1196" s="7" t="s">
        <v>33</v>
      </c>
      <c r="S1196" s="7" t="s">
        <v>34</v>
      </c>
      <c r="T1196" s="7" t="s">
        <v>35</v>
      </c>
      <c r="U1196" s="7" t="s">
        <v>6265</v>
      </c>
      <c r="V1196" s="7" t="s">
        <v>37</v>
      </c>
      <c r="W1196" s="7" t="s">
        <v>6266</v>
      </c>
      <c r="X1196" s="7" t="str">
        <f t="shared" ca="1" si="281"/>
        <v xml:space="preserve">58 thn, 2 bln </v>
      </c>
      <c r="Y1196" s="7" t="str">
        <f t="shared" si="282"/>
        <v>57 thn</v>
      </c>
      <c r="Z1196" s="13">
        <v>60</v>
      </c>
      <c r="AA1196" s="14">
        <f t="shared" si="283"/>
        <v>44713</v>
      </c>
      <c r="AB1196" s="10" t="s">
        <v>6267</v>
      </c>
      <c r="AJ1196" s="4" t="s">
        <v>6255</v>
      </c>
    </row>
    <row r="1197" spans="1:36" ht="12.9" hidden="1" customHeight="1" outlineLevel="1" x14ac:dyDescent="0.3">
      <c r="C1197" s="10" t="s">
        <v>6268</v>
      </c>
      <c r="D1197" s="10" t="s">
        <v>21</v>
      </c>
      <c r="E1197" s="7" t="s">
        <v>6269</v>
      </c>
      <c r="F1197" s="10" t="s">
        <v>92</v>
      </c>
      <c r="G1197" s="7" t="s">
        <v>93</v>
      </c>
      <c r="H1197" s="15">
        <v>42826</v>
      </c>
      <c r="I1197" s="10" t="s">
        <v>94</v>
      </c>
      <c r="J1197" s="10" t="s">
        <v>547</v>
      </c>
      <c r="K1197" s="7" t="s">
        <v>129</v>
      </c>
      <c r="L1197" s="10" t="s">
        <v>28</v>
      </c>
      <c r="M1197" s="7" t="s">
        <v>29</v>
      </c>
      <c r="N1197" s="10" t="s">
        <v>30</v>
      </c>
      <c r="P1197" s="10" t="s">
        <v>6270</v>
      </c>
      <c r="Q1197" s="7" t="s">
        <v>6271</v>
      </c>
      <c r="R1197" s="7" t="s">
        <v>50</v>
      </c>
      <c r="S1197" s="7" t="s">
        <v>34</v>
      </c>
      <c r="T1197" s="7" t="s">
        <v>35</v>
      </c>
      <c r="U1197" s="7" t="s">
        <v>6272</v>
      </c>
      <c r="V1197" s="7" t="s">
        <v>37</v>
      </c>
      <c r="W1197" s="7" t="s">
        <v>6273</v>
      </c>
      <c r="X1197" s="7" t="str">
        <f t="shared" ca="1" si="281"/>
        <v xml:space="preserve">53 thn, 0 bln </v>
      </c>
      <c r="Y1197" s="7" t="str">
        <f t="shared" si="282"/>
        <v>52 thn</v>
      </c>
      <c r="Z1197" s="13">
        <v>60</v>
      </c>
      <c r="AA1197" s="14">
        <f t="shared" si="283"/>
        <v>46600</v>
      </c>
      <c r="AB1197" s="10" t="s">
        <v>6274</v>
      </c>
      <c r="AJ1197" s="4" t="s">
        <v>6255</v>
      </c>
    </row>
    <row r="1198" spans="1:36" ht="12.9" hidden="1" customHeight="1" outlineLevel="1" x14ac:dyDescent="0.3">
      <c r="C1198" s="10" t="s">
        <v>6275</v>
      </c>
      <c r="D1198" s="10" t="s">
        <v>1545</v>
      </c>
      <c r="E1198" s="7" t="s">
        <v>6276</v>
      </c>
      <c r="F1198" s="10" t="s">
        <v>78</v>
      </c>
      <c r="G1198" s="7" t="s">
        <v>79</v>
      </c>
      <c r="H1198" s="8">
        <v>38991</v>
      </c>
      <c r="I1198" s="10" t="s">
        <v>80</v>
      </c>
      <c r="J1198" s="10" t="s">
        <v>547</v>
      </c>
      <c r="K1198" s="8">
        <v>42370</v>
      </c>
      <c r="L1198" s="10" t="s">
        <v>28</v>
      </c>
      <c r="M1198" s="7" t="s">
        <v>361</v>
      </c>
      <c r="N1198" s="10" t="s">
        <v>30</v>
      </c>
      <c r="O1198" s="7" t="s">
        <v>108</v>
      </c>
      <c r="P1198" s="10" t="s">
        <v>98</v>
      </c>
      <c r="Q1198" s="7" t="s">
        <v>6277</v>
      </c>
      <c r="R1198" s="7" t="s">
        <v>33</v>
      </c>
      <c r="S1198" s="7" t="s">
        <v>34</v>
      </c>
      <c r="T1198" s="7" t="s">
        <v>35</v>
      </c>
      <c r="U1198" s="7" t="s">
        <v>6278</v>
      </c>
      <c r="V1198" s="7" t="s">
        <v>37</v>
      </c>
      <c r="W1198" s="7" t="s">
        <v>6279</v>
      </c>
      <c r="X1198" s="7" t="str">
        <f t="shared" ca="1" si="281"/>
        <v xml:space="preserve">57 thn, 4 bln </v>
      </c>
      <c r="Y1198" s="7" t="str">
        <f t="shared" si="282"/>
        <v>56 thn</v>
      </c>
      <c r="Z1198" s="13">
        <v>60</v>
      </c>
      <c r="AA1198" s="14">
        <f t="shared" si="283"/>
        <v>45017</v>
      </c>
      <c r="AB1198" s="10" t="s">
        <v>6280</v>
      </c>
      <c r="AJ1198" s="4" t="s">
        <v>6255</v>
      </c>
    </row>
    <row r="1199" spans="1:36" ht="12.9" hidden="1" customHeight="1" outlineLevel="1" x14ac:dyDescent="0.3">
      <c r="C1199" s="10" t="s">
        <v>6281</v>
      </c>
      <c r="D1199" s="10" t="s">
        <v>145</v>
      </c>
      <c r="E1199" s="7" t="s">
        <v>6282</v>
      </c>
      <c r="F1199" s="10" t="s">
        <v>78</v>
      </c>
      <c r="G1199" s="7" t="s">
        <v>79</v>
      </c>
      <c r="H1199" s="14">
        <v>42826</v>
      </c>
      <c r="I1199" s="10" t="s">
        <v>80</v>
      </c>
      <c r="J1199" s="10" t="s">
        <v>269</v>
      </c>
      <c r="K1199" s="8">
        <v>42552</v>
      </c>
      <c r="L1199" s="10" t="s">
        <v>28</v>
      </c>
      <c r="M1199" s="7" t="s">
        <v>29</v>
      </c>
      <c r="N1199" s="10" t="s">
        <v>3194</v>
      </c>
      <c r="O1199" s="7" t="s">
        <v>119</v>
      </c>
      <c r="P1199" s="10" t="s">
        <v>1268</v>
      </c>
      <c r="Q1199" s="7" t="s">
        <v>6283</v>
      </c>
      <c r="R1199" s="7" t="s">
        <v>33</v>
      </c>
      <c r="U1199" s="7" t="s">
        <v>6284</v>
      </c>
      <c r="V1199" s="7" t="s">
        <v>37</v>
      </c>
      <c r="X1199" s="7" t="str">
        <f t="shared" ca="1" si="281"/>
        <v xml:space="preserve">54 thn, 6 bln </v>
      </c>
      <c r="Y1199" s="7" t="str">
        <f t="shared" si="282"/>
        <v>53 thn</v>
      </c>
      <c r="Z1199" s="13">
        <v>60</v>
      </c>
      <c r="AA1199" s="14">
        <f t="shared" si="283"/>
        <v>46054</v>
      </c>
      <c r="AJ1199" s="4" t="s">
        <v>6255</v>
      </c>
    </row>
    <row r="1200" spans="1:36" ht="12.9" hidden="1" customHeight="1" outlineLevel="1" x14ac:dyDescent="0.3">
      <c r="C1200" s="10" t="s">
        <v>6285</v>
      </c>
      <c r="D1200" s="10" t="s">
        <v>21</v>
      </c>
      <c r="E1200" s="7" t="s">
        <v>6286</v>
      </c>
      <c r="F1200" s="10" t="s">
        <v>276</v>
      </c>
      <c r="G1200" s="7" t="s">
        <v>43</v>
      </c>
      <c r="H1200" s="8">
        <v>43556</v>
      </c>
      <c r="I1200" s="10" t="s">
        <v>277</v>
      </c>
      <c r="J1200" s="10" t="s">
        <v>547</v>
      </c>
      <c r="K1200" s="8">
        <v>42552</v>
      </c>
      <c r="L1200" s="10" t="s">
        <v>28</v>
      </c>
      <c r="M1200" s="7" t="s">
        <v>29</v>
      </c>
      <c r="N1200" s="10" t="s">
        <v>30</v>
      </c>
      <c r="O1200" s="7" t="s">
        <v>1010</v>
      </c>
      <c r="P1200" s="10" t="s">
        <v>824</v>
      </c>
      <c r="Q1200" s="7" t="s">
        <v>6287</v>
      </c>
      <c r="R1200" s="7" t="s">
        <v>50</v>
      </c>
      <c r="S1200" s="7" t="s">
        <v>34</v>
      </c>
      <c r="T1200" s="7" t="s">
        <v>35</v>
      </c>
      <c r="V1200" s="7" t="s">
        <v>37</v>
      </c>
      <c r="X1200" s="7" t="str">
        <f t="shared" ca="1" si="281"/>
        <v xml:space="preserve">41 thn, 5 bln </v>
      </c>
      <c r="Y1200" s="7" t="str">
        <f t="shared" si="282"/>
        <v>40 thn</v>
      </c>
      <c r="Z1200" s="13">
        <v>60</v>
      </c>
      <c r="AA1200" s="14">
        <f t="shared" si="283"/>
        <v>50830</v>
      </c>
      <c r="AB1200" s="10" t="s">
        <v>6288</v>
      </c>
      <c r="AC1200" s="7" t="s">
        <v>6289</v>
      </c>
      <c r="AJ1200" s="4" t="s">
        <v>6255</v>
      </c>
    </row>
    <row r="1201" spans="1:36" ht="12.9" hidden="1" customHeight="1" outlineLevel="1" x14ac:dyDescent="0.3">
      <c r="C1201" s="10" t="s">
        <v>6290</v>
      </c>
      <c r="D1201" s="10" t="s">
        <v>21</v>
      </c>
      <c r="E1201" s="7" t="s">
        <v>6291</v>
      </c>
      <c r="F1201" s="10" t="s">
        <v>514</v>
      </c>
      <c r="G1201" s="7" t="s">
        <v>333</v>
      </c>
      <c r="H1201" s="15">
        <v>43009</v>
      </c>
      <c r="I1201" s="10" t="s">
        <v>334</v>
      </c>
      <c r="J1201" s="10" t="s">
        <v>547</v>
      </c>
      <c r="K1201" s="8">
        <v>42248</v>
      </c>
      <c r="L1201" s="10" t="s">
        <v>28</v>
      </c>
      <c r="M1201" s="7" t="s">
        <v>29</v>
      </c>
      <c r="N1201" s="10" t="s">
        <v>30</v>
      </c>
      <c r="O1201" s="7">
        <v>2011</v>
      </c>
      <c r="P1201" s="10" t="s">
        <v>1255</v>
      </c>
      <c r="Q1201" s="7" t="s">
        <v>6292</v>
      </c>
      <c r="R1201" s="7" t="s">
        <v>50</v>
      </c>
      <c r="S1201" s="7" t="s">
        <v>34</v>
      </c>
      <c r="T1201" s="7" t="s">
        <v>35</v>
      </c>
      <c r="V1201" s="7" t="s">
        <v>37</v>
      </c>
      <c r="X1201" s="7" t="str">
        <f t="shared" ca="1" si="281"/>
        <v xml:space="preserve">37 thn, 6 bln </v>
      </c>
      <c r="Y1201" s="7" t="str">
        <f t="shared" si="282"/>
        <v>36 thn</v>
      </c>
      <c r="Z1201" s="13">
        <v>60</v>
      </c>
      <c r="AA1201" s="14">
        <f t="shared" si="283"/>
        <v>52263</v>
      </c>
      <c r="AB1201" s="10" t="s">
        <v>6293</v>
      </c>
      <c r="AC1201" s="7" t="s">
        <v>6294</v>
      </c>
      <c r="AJ1201" s="4" t="s">
        <v>6255</v>
      </c>
    </row>
    <row r="1202" spans="1:36" ht="12.9" hidden="1" customHeight="1" outlineLevel="1" x14ac:dyDescent="0.3">
      <c r="C1202" s="10"/>
      <c r="D1202" s="10"/>
      <c r="F1202" s="10"/>
      <c r="H1202" s="15"/>
      <c r="I1202" s="10"/>
      <c r="J1202" s="10"/>
      <c r="L1202" s="10"/>
      <c r="M1202" s="7"/>
      <c r="P1202" s="10"/>
      <c r="Z1202" s="13"/>
      <c r="AA1202" s="14"/>
      <c r="AB1202" s="10"/>
      <c r="AJ1202" s="4" t="s">
        <v>6255</v>
      </c>
    </row>
    <row r="1203" spans="1:36" ht="12.9" customHeight="1" collapsed="1" x14ac:dyDescent="0.25">
      <c r="A1203" s="4" t="s">
        <v>6295</v>
      </c>
      <c r="M1203" s="7"/>
    </row>
    <row r="1204" spans="1:36" ht="12.75" hidden="1" customHeight="1" outlineLevel="1" x14ac:dyDescent="0.3">
      <c r="C1204" s="10"/>
      <c r="D1204" s="10"/>
      <c r="F1204" s="10"/>
      <c r="H1204" s="15"/>
      <c r="I1204" s="10"/>
      <c r="J1204" s="10" t="s">
        <v>95</v>
      </c>
      <c r="K1204" s="12"/>
      <c r="L1204" s="10"/>
      <c r="M1204" s="7"/>
      <c r="N1204" s="10"/>
      <c r="P1204" s="10"/>
      <c r="Z1204" s="13"/>
      <c r="AA1204" s="14"/>
      <c r="AB1204" s="10"/>
      <c r="AJ1204" s="4" t="s">
        <v>6295</v>
      </c>
    </row>
    <row r="1205" spans="1:36" ht="12.9" hidden="1" customHeight="1" outlineLevel="1" x14ac:dyDescent="0.3">
      <c r="C1205" s="10" t="s">
        <v>6296</v>
      </c>
      <c r="D1205" s="10" t="s">
        <v>41</v>
      </c>
      <c r="E1205" s="7" t="s">
        <v>6297</v>
      </c>
      <c r="F1205" s="10" t="s">
        <v>292</v>
      </c>
      <c r="G1205" s="7" t="s">
        <v>43</v>
      </c>
      <c r="H1205" s="8">
        <v>42644</v>
      </c>
      <c r="I1205" s="10" t="s">
        <v>277</v>
      </c>
      <c r="J1205" s="10" t="s">
        <v>547</v>
      </c>
      <c r="K1205" s="7" t="s">
        <v>624</v>
      </c>
      <c r="L1205" s="10" t="s">
        <v>28</v>
      </c>
      <c r="M1205" s="7" t="s">
        <v>29</v>
      </c>
      <c r="N1205" s="6" t="s">
        <v>3486</v>
      </c>
      <c r="O1205" s="7">
        <v>2008</v>
      </c>
      <c r="P1205" s="10" t="s">
        <v>6298</v>
      </c>
      <c r="Q1205" s="7" t="s">
        <v>6299</v>
      </c>
      <c r="R1205" s="7" t="s">
        <v>33</v>
      </c>
      <c r="S1205" s="7" t="s">
        <v>34</v>
      </c>
      <c r="T1205" s="7" t="s">
        <v>35</v>
      </c>
      <c r="U1205" s="7" t="s">
        <v>6300</v>
      </c>
      <c r="V1205" s="7" t="s">
        <v>37</v>
      </c>
      <c r="W1205" s="7" t="s">
        <v>6301</v>
      </c>
      <c r="X1205" s="7" t="str">
        <f ca="1">DATEDIF(Q1205,NOW( ),"y") &amp; " thn, " &amp; DATEDIF(Q1205,NOW( ),"ym") &amp; " bln "</f>
        <v xml:space="preserve">42 thn, 2 bln </v>
      </c>
      <c r="Y1205" s="7" t="str">
        <f>DATEDIF(Q1205,($Y$2),"y") &amp; " thn"</f>
        <v>41 thn</v>
      </c>
      <c r="Z1205" s="13">
        <v>60</v>
      </c>
      <c r="AA1205" s="14">
        <f>DATE(YEAR(Q1205)+Z1205,MONTH(Q1205)+1,1)</f>
        <v>50557</v>
      </c>
      <c r="AB1205" s="10" t="s">
        <v>6302</v>
      </c>
      <c r="AJ1205" s="4" t="s">
        <v>6295</v>
      </c>
    </row>
    <row r="1206" spans="1:36" ht="12.9" hidden="1" customHeight="1" outlineLevel="1" x14ac:dyDescent="0.3">
      <c r="C1206" s="10"/>
      <c r="D1206" s="10"/>
      <c r="F1206" s="10"/>
      <c r="H1206" s="14"/>
      <c r="I1206" s="10"/>
      <c r="J1206" s="10"/>
      <c r="L1206" s="10"/>
      <c r="M1206" s="7"/>
      <c r="P1206" s="10"/>
      <c r="Z1206" s="13"/>
      <c r="AA1206" s="14"/>
      <c r="AB1206" s="10"/>
      <c r="AJ1206" s="4" t="s">
        <v>6295</v>
      </c>
    </row>
    <row r="1207" spans="1:36" ht="12.9" hidden="1" customHeight="1" outlineLevel="1" x14ac:dyDescent="0.3">
      <c r="B1207" s="6"/>
      <c r="C1207" s="6" t="s">
        <v>6303</v>
      </c>
      <c r="E1207" s="7" t="s">
        <v>6304</v>
      </c>
      <c r="F1207" s="6" t="s">
        <v>5797</v>
      </c>
      <c r="G1207" s="19" t="s">
        <v>4171</v>
      </c>
      <c r="H1207" s="20">
        <v>43556</v>
      </c>
      <c r="I1207" s="6" t="s">
        <v>6305</v>
      </c>
      <c r="J1207" s="6" t="s">
        <v>1369</v>
      </c>
      <c r="K1207" s="7" t="s">
        <v>336</v>
      </c>
      <c r="L1207" s="6" t="s">
        <v>28</v>
      </c>
      <c r="M1207" s="7" t="s">
        <v>4020</v>
      </c>
      <c r="N1207" s="6" t="s">
        <v>6306</v>
      </c>
      <c r="O1207" s="7" t="s">
        <v>108</v>
      </c>
      <c r="P1207" s="6" t="s">
        <v>203</v>
      </c>
      <c r="Q1207" s="6" t="s">
        <v>6307</v>
      </c>
      <c r="R1207" s="7" t="s">
        <v>33</v>
      </c>
      <c r="S1207" s="7" t="s">
        <v>34</v>
      </c>
      <c r="T1207" s="7" t="s">
        <v>311</v>
      </c>
      <c r="V1207" s="7" t="s">
        <v>37</v>
      </c>
      <c r="X1207" s="7" t="str">
        <f ca="1">DATEDIF(Q1207,NOW( ),"y") &amp; " thn, " &amp; DATEDIF(Q1207,NOW( ),"ym") &amp; " bln "</f>
        <v xml:space="preserve">36 thn, 9 bln </v>
      </c>
      <c r="Y1207" s="7" t="str">
        <f>DATEDIF(Q1207,($Y$2),"y") &amp; " thn"</f>
        <v>36 thn</v>
      </c>
      <c r="Z1207" s="13">
        <v>60</v>
      </c>
      <c r="AA1207" s="14">
        <f>DATE(YEAR(Q1207)+Z1207,MONTH(Q1207)+1,1)</f>
        <v>52536</v>
      </c>
      <c r="AB1207" s="6" t="s">
        <v>6308</v>
      </c>
      <c r="AC1207" s="6" t="s">
        <v>340</v>
      </c>
      <c r="AJ1207" s="4" t="s">
        <v>6295</v>
      </c>
    </row>
    <row r="1208" spans="1:36" ht="12.9" customHeight="1" collapsed="1" x14ac:dyDescent="0.25">
      <c r="A1208" s="4" t="s">
        <v>6309</v>
      </c>
      <c r="M1208" s="7"/>
    </row>
    <row r="1209" spans="1:36" s="30" customFormat="1" ht="12.9" hidden="1" customHeight="1" outlineLevel="1" x14ac:dyDescent="0.3">
      <c r="A1209" s="22"/>
      <c r="B1209" s="23"/>
      <c r="C1209" s="24"/>
      <c r="E1209" s="25"/>
      <c r="F1209" s="24"/>
      <c r="G1209" s="25"/>
      <c r="H1209" s="26"/>
      <c r="I1209" s="24"/>
      <c r="J1209" s="24" t="s">
        <v>95</v>
      </c>
      <c r="K1209" s="29"/>
      <c r="L1209" s="24"/>
      <c r="M1209" s="25"/>
      <c r="N1209" s="24"/>
      <c r="O1209" s="25"/>
      <c r="P1209" s="24"/>
      <c r="Q1209" s="25"/>
      <c r="R1209" s="25"/>
      <c r="S1209" s="25"/>
      <c r="T1209" s="25"/>
      <c r="U1209" s="25"/>
      <c r="V1209" s="25"/>
      <c r="W1209" s="25"/>
      <c r="X1209" s="25"/>
      <c r="Y1209" s="25"/>
      <c r="Z1209" s="28"/>
      <c r="AA1209" s="29"/>
      <c r="AB1209" s="24"/>
      <c r="AC1209" s="25"/>
      <c r="AJ1209" s="4" t="s">
        <v>6309</v>
      </c>
    </row>
    <row r="1210" spans="1:36" ht="12.9" hidden="1" customHeight="1" outlineLevel="1" x14ac:dyDescent="0.3">
      <c r="C1210" s="10" t="s">
        <v>6310</v>
      </c>
      <c r="D1210" s="10" t="s">
        <v>76</v>
      </c>
      <c r="E1210" s="7" t="s">
        <v>6311</v>
      </c>
      <c r="F1210" s="10" t="s">
        <v>78</v>
      </c>
      <c r="G1210" s="7" t="s">
        <v>79</v>
      </c>
      <c r="H1210" s="14">
        <v>42644</v>
      </c>
      <c r="I1210" s="10" t="s">
        <v>80</v>
      </c>
      <c r="J1210" s="10" t="s">
        <v>269</v>
      </c>
      <c r="K1210" s="7" t="s">
        <v>82</v>
      </c>
      <c r="L1210" s="10" t="s">
        <v>28</v>
      </c>
      <c r="M1210" s="7" t="s">
        <v>29</v>
      </c>
      <c r="N1210" s="10" t="s">
        <v>83</v>
      </c>
      <c r="O1210" s="7" t="s">
        <v>393</v>
      </c>
      <c r="P1210" s="10" t="s">
        <v>98</v>
      </c>
      <c r="Q1210" s="7" t="s">
        <v>6312</v>
      </c>
      <c r="R1210" s="7" t="s">
        <v>33</v>
      </c>
      <c r="S1210" s="7" t="s">
        <v>34</v>
      </c>
      <c r="U1210" s="7" t="s">
        <v>6313</v>
      </c>
      <c r="V1210" s="7" t="s">
        <v>37</v>
      </c>
      <c r="X1210" s="7" t="str">
        <f ca="1">DATEDIF(Q1210,NOW( ),"y") &amp; " thn, " &amp; DATEDIF(Q1210,NOW( ),"ym") &amp; " bln "</f>
        <v xml:space="preserve">47 thn, 1 bln </v>
      </c>
      <c r="Y1210" s="7" t="str">
        <f>DATEDIF(Q1210,($Y$2),"y") &amp; " thn"</f>
        <v>46 thn</v>
      </c>
      <c r="Z1210" s="13">
        <v>60</v>
      </c>
      <c r="AA1210" s="14">
        <f>DATE(YEAR(Q1210)+Z1210,MONTH(Q1210)+1,1)</f>
        <v>48761</v>
      </c>
      <c r="AJ1210" s="4" t="s">
        <v>6309</v>
      </c>
    </row>
    <row r="1211" spans="1:36" ht="12.9" hidden="1" customHeight="1" outlineLevel="1" x14ac:dyDescent="0.3">
      <c r="C1211" s="10" t="s">
        <v>4901</v>
      </c>
      <c r="D1211" s="10" t="s">
        <v>145</v>
      </c>
      <c r="E1211" s="7" t="s">
        <v>6314</v>
      </c>
      <c r="F1211" s="10" t="s">
        <v>276</v>
      </c>
      <c r="G1211" s="7" t="s">
        <v>43</v>
      </c>
      <c r="H1211" s="8">
        <v>43739</v>
      </c>
      <c r="I1211" s="10" t="s">
        <v>277</v>
      </c>
      <c r="J1211" s="10" t="s">
        <v>547</v>
      </c>
      <c r="K1211" s="8">
        <v>41797</v>
      </c>
      <c r="L1211" s="10" t="s">
        <v>28</v>
      </c>
      <c r="M1211" s="7" t="s">
        <v>29</v>
      </c>
      <c r="N1211" s="10" t="s">
        <v>83</v>
      </c>
      <c r="O1211" s="7">
        <v>2010</v>
      </c>
      <c r="P1211" s="10" t="s">
        <v>2262</v>
      </c>
      <c r="Q1211" s="7" t="s">
        <v>6315</v>
      </c>
      <c r="R1211" s="7" t="s">
        <v>33</v>
      </c>
      <c r="U1211" s="7" t="s">
        <v>6316</v>
      </c>
      <c r="V1211" s="7" t="s">
        <v>37</v>
      </c>
      <c r="X1211" s="7" t="str">
        <f ca="1">DATEDIF(Q1211,NOW( ),"y") &amp; " thn, " &amp; DATEDIF(Q1211,NOW( ),"ym") &amp; " bln "</f>
        <v xml:space="preserve">49 thn, 10 bln </v>
      </c>
      <c r="Y1211" s="7" t="str">
        <f>DATEDIF(Q1211,($Y$2),"y") &amp; " thn"</f>
        <v>49 thn</v>
      </c>
      <c r="Z1211" s="13">
        <v>60</v>
      </c>
      <c r="AA1211" s="14">
        <f>DATE(YEAR(Q1211)+Z1211,MONTH(Q1211)+1,1)</f>
        <v>47757</v>
      </c>
      <c r="AJ1211" s="4" t="s">
        <v>6309</v>
      </c>
    </row>
    <row r="1212" spans="1:36" ht="12.9" hidden="1" customHeight="1" outlineLevel="1" x14ac:dyDescent="0.3">
      <c r="B1212" s="6"/>
      <c r="C1212" s="6" t="s">
        <v>6317</v>
      </c>
      <c r="D1212" s="6" t="s">
        <v>21</v>
      </c>
      <c r="E1212" s="7" t="s">
        <v>6318</v>
      </c>
      <c r="F1212" s="6" t="s">
        <v>332</v>
      </c>
      <c r="G1212" s="19" t="s">
        <v>333</v>
      </c>
      <c r="H1212" s="20">
        <v>43556</v>
      </c>
      <c r="I1212" s="6" t="s">
        <v>334</v>
      </c>
      <c r="J1212" s="6" t="s">
        <v>547</v>
      </c>
      <c r="K1212" s="7" t="s">
        <v>336</v>
      </c>
      <c r="L1212" s="6" t="s">
        <v>28</v>
      </c>
      <c r="M1212" s="7" t="s">
        <v>29</v>
      </c>
      <c r="N1212" s="6" t="s">
        <v>3284</v>
      </c>
      <c r="O1212" s="7" t="s">
        <v>1371</v>
      </c>
      <c r="P1212" s="6" t="s">
        <v>4784</v>
      </c>
      <c r="Q1212" s="6" t="s">
        <v>6319</v>
      </c>
      <c r="R1212" s="7" t="s">
        <v>50</v>
      </c>
      <c r="S1212" s="7" t="s">
        <v>34</v>
      </c>
      <c r="T1212" s="7" t="s">
        <v>311</v>
      </c>
      <c r="V1212" s="7" t="s">
        <v>37</v>
      </c>
      <c r="X1212" s="7" t="str">
        <f ca="1">DATEDIF(Q1212,NOW( ),"y") &amp; " thn, " &amp; DATEDIF(Q1212,NOW( ),"ym") &amp; " bln "</f>
        <v xml:space="preserve">35 thn, 1 bln </v>
      </c>
      <c r="Y1212" s="7" t="str">
        <f>DATEDIF(Q1212,($Y$2),"y") &amp; " thn"</f>
        <v>34 thn</v>
      </c>
      <c r="Z1212" s="13">
        <v>60</v>
      </c>
      <c r="AA1212" s="14">
        <f>DATE(YEAR(Q1212)+Z1212,MONTH(Q1212)+1,1)</f>
        <v>53144</v>
      </c>
      <c r="AB1212" s="6" t="s">
        <v>6320</v>
      </c>
      <c r="AC1212" s="6" t="s">
        <v>340</v>
      </c>
      <c r="AJ1212" s="4" t="s">
        <v>6309</v>
      </c>
    </row>
    <row r="1213" spans="1:36" ht="12.9" hidden="1" customHeight="1" outlineLevel="1" x14ac:dyDescent="0.3">
      <c r="B1213" s="6"/>
      <c r="C1213" s="17" t="s">
        <v>6321</v>
      </c>
      <c r="D1213" s="17" t="s">
        <v>3484</v>
      </c>
      <c r="E1213" s="17" t="s">
        <v>6322</v>
      </c>
      <c r="F1213" s="17" t="s">
        <v>332</v>
      </c>
      <c r="G1213" s="18" t="s">
        <v>343</v>
      </c>
      <c r="H1213" s="35">
        <v>43525</v>
      </c>
      <c r="I1213" s="6" t="s">
        <v>344</v>
      </c>
      <c r="J1213" s="17" t="s">
        <v>4684</v>
      </c>
      <c r="K1213" s="35">
        <v>43573</v>
      </c>
      <c r="L1213" s="6" t="s">
        <v>28</v>
      </c>
      <c r="M1213" s="7" t="s">
        <v>29</v>
      </c>
      <c r="N1213" s="17" t="s">
        <v>3500</v>
      </c>
      <c r="O1213" s="17"/>
      <c r="P1213" s="17" t="s">
        <v>98</v>
      </c>
      <c r="Q1213" s="17" t="s">
        <v>6323</v>
      </c>
      <c r="R1213" s="7" t="s">
        <v>33</v>
      </c>
      <c r="S1213" s="16"/>
      <c r="T1213" s="16"/>
      <c r="U1213" s="17" t="s">
        <v>2714</v>
      </c>
      <c r="V1213" s="18" t="s">
        <v>2718</v>
      </c>
      <c r="W1213" s="17"/>
      <c r="X1213" s="7" t="str">
        <f ca="1">DATEDIF(Q1213,NOW( ),"y") &amp; " thn, " &amp; DATEDIF(Q1213,NOW( ),"ym") &amp; " bln "</f>
        <v xml:space="preserve">25 thn, 11 bln </v>
      </c>
      <c r="Y1213" s="7" t="str">
        <f>DATEDIF(Q1213,($Y$2),"y") &amp; " thn"</f>
        <v>25 thn</v>
      </c>
      <c r="Z1213" s="13">
        <v>60</v>
      </c>
      <c r="AA1213" s="14">
        <f>DATE(YEAR(Q1213)+Z1213,MONTH(Q1213)+1,1)</f>
        <v>56493</v>
      </c>
      <c r="AB1213" s="17"/>
      <c r="AC1213" s="17"/>
      <c r="AD1213" s="17"/>
      <c r="AE1213" s="17"/>
      <c r="AF1213" s="17"/>
      <c r="AG1213" s="17"/>
      <c r="AH1213" s="17"/>
      <c r="AI1213" s="17"/>
      <c r="AJ1213" s="4" t="s">
        <v>6309</v>
      </c>
    </row>
    <row r="1214" spans="1:36" ht="12.9" hidden="1" customHeight="1" outlineLevel="1" x14ac:dyDescent="0.3">
      <c r="B1214" s="6"/>
      <c r="C1214" s="6" t="s">
        <v>6324</v>
      </c>
      <c r="D1214" s="6" t="s">
        <v>145</v>
      </c>
      <c r="E1214" s="7" t="s">
        <v>6325</v>
      </c>
      <c r="F1214" s="6" t="s">
        <v>332</v>
      </c>
      <c r="G1214" s="19" t="s">
        <v>333</v>
      </c>
      <c r="H1214" s="20">
        <v>43556</v>
      </c>
      <c r="I1214" s="6" t="s">
        <v>334</v>
      </c>
      <c r="J1214" s="6" t="s">
        <v>547</v>
      </c>
      <c r="K1214" s="7" t="s">
        <v>336</v>
      </c>
      <c r="L1214" s="6" t="s">
        <v>28</v>
      </c>
      <c r="M1214" s="7" t="s">
        <v>29</v>
      </c>
      <c r="N1214" s="6" t="s">
        <v>346</v>
      </c>
      <c r="O1214" s="7" t="s">
        <v>1371</v>
      </c>
      <c r="P1214" s="6" t="s">
        <v>98</v>
      </c>
      <c r="Q1214" s="6" t="s">
        <v>6326</v>
      </c>
      <c r="R1214" s="7" t="s">
        <v>33</v>
      </c>
      <c r="S1214" s="7" t="s">
        <v>34</v>
      </c>
      <c r="T1214" s="7" t="s">
        <v>35</v>
      </c>
      <c r="V1214" s="7" t="s">
        <v>37</v>
      </c>
      <c r="X1214" s="7" t="str">
        <f ca="1">DATEDIF(Q1214,NOW( ),"y") &amp; " thn, " &amp; DATEDIF(Q1214,NOW( ),"ym") &amp; " bln "</f>
        <v xml:space="preserve">33 thn, 11 bln </v>
      </c>
      <c r="Y1214" s="7" t="str">
        <f>DATEDIF(Q1214,($Y$2),"y") &amp; " thn"</f>
        <v>33 thn</v>
      </c>
      <c r="Z1214" s="13">
        <v>60</v>
      </c>
      <c r="AA1214" s="14">
        <f>DATE(YEAR(Q1214)+Z1214,MONTH(Q1214)+1,1)</f>
        <v>53571</v>
      </c>
      <c r="AB1214" s="6" t="s">
        <v>6327</v>
      </c>
      <c r="AC1214" s="6" t="s">
        <v>340</v>
      </c>
      <c r="AJ1214" s="4" t="s">
        <v>6309</v>
      </c>
    </row>
    <row r="1215" spans="1:36" ht="12.9" customHeight="1" collapsed="1" x14ac:dyDescent="0.25">
      <c r="A1215" s="4" t="s">
        <v>6328</v>
      </c>
      <c r="M1215" s="7"/>
    </row>
    <row r="1216" spans="1:36" ht="12.9" hidden="1" customHeight="1" outlineLevel="1" x14ac:dyDescent="0.3">
      <c r="C1216" s="10" t="s">
        <v>6329</v>
      </c>
      <c r="D1216" s="10" t="s">
        <v>21</v>
      </c>
      <c r="E1216" s="7" t="s">
        <v>6330</v>
      </c>
      <c r="F1216" s="10" t="s">
        <v>92</v>
      </c>
      <c r="G1216" s="7" t="s">
        <v>93</v>
      </c>
      <c r="H1216" s="11">
        <v>40634</v>
      </c>
      <c r="I1216" s="10" t="s">
        <v>94</v>
      </c>
      <c r="J1216" s="10" t="s">
        <v>95</v>
      </c>
      <c r="K1216" s="14">
        <v>42104</v>
      </c>
      <c r="L1216" s="10" t="s">
        <v>28</v>
      </c>
      <c r="M1216" s="7" t="s">
        <v>29</v>
      </c>
      <c r="N1216" s="10" t="s">
        <v>30</v>
      </c>
      <c r="O1216" s="7">
        <v>2010</v>
      </c>
      <c r="P1216" s="10" t="s">
        <v>2564</v>
      </c>
      <c r="Q1216" s="7" t="s">
        <v>6331</v>
      </c>
      <c r="R1216" s="7" t="s">
        <v>50</v>
      </c>
      <c r="S1216" s="7" t="s">
        <v>34</v>
      </c>
      <c r="T1216" s="7" t="s">
        <v>35</v>
      </c>
      <c r="U1216" s="7" t="s">
        <v>6332</v>
      </c>
      <c r="V1216" s="7" t="s">
        <v>37</v>
      </c>
      <c r="W1216" s="7" t="s">
        <v>6333</v>
      </c>
      <c r="X1216" s="7" t="str">
        <f ca="1">DATEDIF(Q1216,NOW( ),"y") &amp; " thn, " &amp; DATEDIF(Q1216,NOW( ),"ym") &amp; " bln "</f>
        <v xml:space="preserve">57 thn, 8 bln </v>
      </c>
      <c r="Y1216" s="7" t="str">
        <f>DATEDIF(Q1216,($Y$2),"y") &amp; " thn"</f>
        <v>57 thn</v>
      </c>
      <c r="Z1216" s="13">
        <v>60</v>
      </c>
      <c r="AA1216" s="14">
        <f>DATE(YEAR(Q1216)+Z1216,MONTH(Q1216)+1,1)</f>
        <v>44866</v>
      </c>
      <c r="AB1216" s="10" t="s">
        <v>6334</v>
      </c>
      <c r="AJ1216" s="4" t="s">
        <v>6328</v>
      </c>
    </row>
    <row r="1217" spans="1:36" ht="12.9" hidden="1" customHeight="1" outlineLevel="1" x14ac:dyDescent="0.3">
      <c r="C1217" s="10" t="s">
        <v>6335</v>
      </c>
      <c r="D1217" s="10" t="s">
        <v>1545</v>
      </c>
      <c r="E1217" s="7" t="s">
        <v>6336</v>
      </c>
      <c r="F1217" s="10" t="s">
        <v>23</v>
      </c>
      <c r="G1217" s="7" t="s">
        <v>24</v>
      </c>
      <c r="H1217" s="15">
        <v>39722</v>
      </c>
      <c r="I1217" s="10" t="s">
        <v>25</v>
      </c>
      <c r="J1217" s="10" t="s">
        <v>547</v>
      </c>
      <c r="K1217" s="7" t="s">
        <v>147</v>
      </c>
      <c r="L1217" s="10" t="s">
        <v>28</v>
      </c>
      <c r="M1217" s="7" t="s">
        <v>361</v>
      </c>
      <c r="N1217" s="10" t="s">
        <v>3265</v>
      </c>
      <c r="O1217" s="7" t="s">
        <v>97</v>
      </c>
      <c r="P1217" s="10" t="s">
        <v>2778</v>
      </c>
      <c r="Q1217" s="7" t="s">
        <v>6337</v>
      </c>
      <c r="R1217" s="7" t="s">
        <v>33</v>
      </c>
      <c r="S1217" s="7" t="s">
        <v>34</v>
      </c>
      <c r="T1217" s="7" t="s">
        <v>35</v>
      </c>
      <c r="U1217" s="7" t="s">
        <v>6338</v>
      </c>
      <c r="V1217" s="7" t="s">
        <v>37</v>
      </c>
      <c r="W1217" s="7" t="s">
        <v>6339</v>
      </c>
      <c r="X1217" s="7" t="str">
        <f ca="1">DATEDIF(Q1217,NOW( ),"y") &amp; " thn, " &amp; DATEDIF(Q1217,NOW( ),"ym") &amp; " bln "</f>
        <v xml:space="preserve">54 thn, 2 bln </v>
      </c>
      <c r="Y1217" s="7" t="str">
        <f>DATEDIF(Q1217,($Y$2),"y") &amp; " thn"</f>
        <v>53 thn</v>
      </c>
      <c r="Z1217" s="13">
        <v>60</v>
      </c>
      <c r="AA1217" s="14">
        <f>DATE(YEAR(Q1217)+Z1217,MONTH(Q1217)+1,1)</f>
        <v>46174</v>
      </c>
      <c r="AB1217" s="10" t="s">
        <v>6340</v>
      </c>
      <c r="AJ1217" s="4" t="s">
        <v>6328</v>
      </c>
    </row>
    <row r="1218" spans="1:36" ht="12.9" hidden="1" customHeight="1" outlineLevel="1" x14ac:dyDescent="0.3">
      <c r="C1218" s="10" t="s">
        <v>6341</v>
      </c>
      <c r="D1218" s="10" t="s">
        <v>41</v>
      </c>
      <c r="E1218" s="7" t="s">
        <v>6342</v>
      </c>
      <c r="F1218" s="10" t="s">
        <v>332</v>
      </c>
      <c r="G1218" s="19" t="s">
        <v>333</v>
      </c>
      <c r="H1218" s="20">
        <v>43556</v>
      </c>
      <c r="I1218" s="6" t="s">
        <v>334</v>
      </c>
      <c r="J1218" s="10" t="s">
        <v>547</v>
      </c>
      <c r="K1218" s="8">
        <v>41708</v>
      </c>
      <c r="L1218" s="10" t="s">
        <v>28</v>
      </c>
      <c r="M1218" s="7" t="s">
        <v>29</v>
      </c>
      <c r="N1218" s="10" t="s">
        <v>3367</v>
      </c>
      <c r="O1218" s="7">
        <v>2012</v>
      </c>
      <c r="P1218" s="10" t="s">
        <v>218</v>
      </c>
      <c r="Q1218" s="7" t="s">
        <v>6343</v>
      </c>
      <c r="R1218" s="7" t="s">
        <v>50</v>
      </c>
      <c r="S1218" s="7" t="s">
        <v>34</v>
      </c>
      <c r="T1218" s="7" t="s">
        <v>311</v>
      </c>
      <c r="V1218" s="7" t="s">
        <v>37</v>
      </c>
      <c r="X1218" s="7" t="str">
        <f ca="1">DATEDIF(Q1218,NOW( ),"y") &amp; " thn, " &amp; DATEDIF(Q1218,NOW( ),"ym") &amp; " bln "</f>
        <v xml:space="preserve">30 thn, 5 bln </v>
      </c>
      <c r="Y1218" s="7" t="str">
        <f>DATEDIF(Q1218,($Y$2),"y") &amp; " thn"</f>
        <v>29 thn</v>
      </c>
      <c r="Z1218" s="13">
        <v>60</v>
      </c>
      <c r="AA1218" s="14">
        <f>DATE(YEAR(Q1218)+Z1218,MONTH(Q1218)+1,1)</f>
        <v>54848</v>
      </c>
      <c r="AB1218" s="10" t="s">
        <v>6344</v>
      </c>
      <c r="AC1218" s="12" t="s">
        <v>6345</v>
      </c>
      <c r="AJ1218" s="4" t="s">
        <v>6328</v>
      </c>
    </row>
    <row r="1219" spans="1:36" ht="12.9" hidden="1" customHeight="1" outlineLevel="1" x14ac:dyDescent="0.3">
      <c r="C1219" s="10"/>
      <c r="D1219" s="10"/>
      <c r="F1219" s="10"/>
      <c r="H1219" s="15"/>
      <c r="I1219" s="10"/>
      <c r="J1219" s="10"/>
      <c r="L1219" s="10"/>
      <c r="M1219" s="7"/>
      <c r="N1219" s="10"/>
      <c r="P1219" s="10"/>
      <c r="Z1219" s="13"/>
      <c r="AA1219" s="14"/>
      <c r="AB1219" s="10"/>
      <c r="AJ1219" s="4" t="s">
        <v>6328</v>
      </c>
    </row>
    <row r="1220" spans="1:36" ht="12.9" customHeight="1" collapsed="1" x14ac:dyDescent="0.25">
      <c r="A1220" s="4" t="s">
        <v>6346</v>
      </c>
      <c r="M1220" s="7"/>
    </row>
    <row r="1221" spans="1:36" ht="12.9" hidden="1" customHeight="1" outlineLevel="1" x14ac:dyDescent="0.3">
      <c r="C1221" s="10" t="s">
        <v>6347</v>
      </c>
      <c r="D1221" s="6" t="s">
        <v>3651</v>
      </c>
      <c r="E1221" s="7" t="s">
        <v>6348</v>
      </c>
      <c r="F1221" s="10" t="s">
        <v>23</v>
      </c>
      <c r="G1221" s="7" t="s">
        <v>24</v>
      </c>
      <c r="H1221" s="8">
        <v>42278</v>
      </c>
      <c r="I1221" s="10" t="s">
        <v>25</v>
      </c>
      <c r="J1221" s="10" t="s">
        <v>95</v>
      </c>
      <c r="K1221" s="8">
        <v>42104</v>
      </c>
      <c r="L1221" s="10" t="s">
        <v>28</v>
      </c>
      <c r="M1221" s="7" t="s">
        <v>29</v>
      </c>
      <c r="N1221" s="10" t="s">
        <v>30</v>
      </c>
      <c r="O1221" s="7">
        <v>2000</v>
      </c>
      <c r="P1221" s="10" t="s">
        <v>98</v>
      </c>
      <c r="Q1221" s="7" t="s">
        <v>6349</v>
      </c>
      <c r="R1221" s="7" t="s">
        <v>33</v>
      </c>
      <c r="S1221" s="7" t="s">
        <v>34</v>
      </c>
      <c r="T1221" s="7" t="s">
        <v>35</v>
      </c>
      <c r="U1221" s="7">
        <v>132239863</v>
      </c>
      <c r="V1221" s="7" t="s">
        <v>37</v>
      </c>
      <c r="W1221" s="7" t="s">
        <v>6350</v>
      </c>
      <c r="X1221" s="7" t="str">
        <f t="shared" ref="X1221:X1226" ca="1" si="284">DATEDIF(Q1221,NOW( ),"y") &amp; " thn, " &amp; DATEDIF(Q1221,NOW( ),"ym") &amp; " bln "</f>
        <v xml:space="preserve">49 thn, 8 bln </v>
      </c>
      <c r="Y1221" s="7" t="str">
        <f t="shared" ref="Y1221:Y1226" si="285">DATEDIF(Q1221,($Y$2),"y") &amp; " thn"</f>
        <v>48 thn</v>
      </c>
      <c r="Z1221" s="13">
        <v>60</v>
      </c>
      <c r="AA1221" s="14">
        <f t="shared" ref="AA1221:AA1226" si="286">DATE(YEAR(Q1221)+Z1221,MONTH(Q1221)+1,1)</f>
        <v>47818</v>
      </c>
      <c r="AJ1221" s="4" t="s">
        <v>6346</v>
      </c>
    </row>
    <row r="1222" spans="1:36" ht="12.9" hidden="1" customHeight="1" outlineLevel="1" x14ac:dyDescent="0.3">
      <c r="C1222" s="10" t="s">
        <v>6351</v>
      </c>
      <c r="E1222" s="7" t="s">
        <v>6352</v>
      </c>
      <c r="F1222" s="10" t="s">
        <v>23</v>
      </c>
      <c r="G1222" s="7" t="s">
        <v>24</v>
      </c>
      <c r="H1222" s="11">
        <v>37895</v>
      </c>
      <c r="I1222" s="10" t="s">
        <v>25</v>
      </c>
      <c r="J1222" s="10" t="s">
        <v>547</v>
      </c>
      <c r="K1222" s="7" t="s">
        <v>117</v>
      </c>
      <c r="L1222" s="10" t="s">
        <v>28</v>
      </c>
      <c r="M1222" s="7" t="s">
        <v>361</v>
      </c>
      <c r="O1222" s="7" t="s">
        <v>279</v>
      </c>
      <c r="P1222" s="10" t="s">
        <v>98</v>
      </c>
      <c r="Q1222" s="7" t="s">
        <v>6353</v>
      </c>
      <c r="R1222" s="7" t="s">
        <v>50</v>
      </c>
      <c r="S1222" s="7" t="s">
        <v>34</v>
      </c>
      <c r="T1222" s="7" t="s">
        <v>35</v>
      </c>
      <c r="U1222" s="7" t="s">
        <v>6354</v>
      </c>
      <c r="V1222" s="7" t="s">
        <v>37</v>
      </c>
      <c r="W1222" s="7" t="s">
        <v>6355</v>
      </c>
      <c r="X1222" s="7" t="str">
        <f t="shared" ca="1" si="284"/>
        <v xml:space="preserve">58 thn, 1 bln </v>
      </c>
      <c r="Y1222" s="7" t="str">
        <f t="shared" si="285"/>
        <v>57 thn</v>
      </c>
      <c r="Z1222" s="13">
        <v>60</v>
      </c>
      <c r="AA1222" s="14">
        <f t="shared" si="286"/>
        <v>44743</v>
      </c>
      <c r="AJ1222" s="4" t="s">
        <v>6346</v>
      </c>
    </row>
    <row r="1223" spans="1:36" ht="12.9" hidden="1" customHeight="1" outlineLevel="1" x14ac:dyDescent="0.3">
      <c r="C1223" s="10" t="s">
        <v>4796</v>
      </c>
      <c r="D1223" s="6" t="s">
        <v>3651</v>
      </c>
      <c r="E1223" s="7" t="s">
        <v>6356</v>
      </c>
      <c r="F1223" s="10" t="s">
        <v>23</v>
      </c>
      <c r="G1223" s="7" t="s">
        <v>24</v>
      </c>
      <c r="H1223" s="8">
        <v>43374</v>
      </c>
      <c r="I1223" s="10" t="s">
        <v>25</v>
      </c>
      <c r="J1223" s="10" t="s">
        <v>547</v>
      </c>
      <c r="K1223" s="7" t="s">
        <v>82</v>
      </c>
      <c r="L1223" s="10" t="s">
        <v>28</v>
      </c>
      <c r="M1223" s="7" t="s">
        <v>29</v>
      </c>
      <c r="N1223" s="10" t="s">
        <v>3326</v>
      </c>
      <c r="O1223" s="7">
        <v>2010</v>
      </c>
      <c r="P1223" s="10" t="s">
        <v>218</v>
      </c>
      <c r="Q1223" s="7" t="s">
        <v>6357</v>
      </c>
      <c r="R1223" s="7" t="s">
        <v>33</v>
      </c>
      <c r="S1223" s="7" t="s">
        <v>34</v>
      </c>
      <c r="T1223" s="7" t="s">
        <v>35</v>
      </c>
      <c r="U1223" s="7" t="s">
        <v>6358</v>
      </c>
      <c r="V1223" s="7" t="s">
        <v>37</v>
      </c>
      <c r="W1223" s="7" t="s">
        <v>6359</v>
      </c>
      <c r="X1223" s="7" t="str">
        <f t="shared" ca="1" si="284"/>
        <v xml:space="preserve">52 thn, 6 bln </v>
      </c>
      <c r="Y1223" s="7" t="str">
        <f t="shared" si="285"/>
        <v>51 thn</v>
      </c>
      <c r="Z1223" s="13">
        <v>60</v>
      </c>
      <c r="AA1223" s="14">
        <f t="shared" si="286"/>
        <v>46784</v>
      </c>
      <c r="AJ1223" s="4" t="s">
        <v>6346</v>
      </c>
    </row>
    <row r="1224" spans="1:36" ht="12.9" hidden="1" customHeight="1" outlineLevel="1" x14ac:dyDescent="0.3">
      <c r="C1224" s="10" t="s">
        <v>767</v>
      </c>
      <c r="D1224" s="10" t="s">
        <v>41</v>
      </c>
      <c r="E1224" s="7" t="s">
        <v>6360</v>
      </c>
      <c r="F1224" s="10" t="s">
        <v>78</v>
      </c>
      <c r="G1224" s="7" t="s">
        <v>79</v>
      </c>
      <c r="H1224" s="8">
        <v>43739</v>
      </c>
      <c r="I1224" s="10" t="s">
        <v>80</v>
      </c>
      <c r="J1224" s="10" t="s">
        <v>547</v>
      </c>
      <c r="K1224" s="8">
        <v>41289</v>
      </c>
      <c r="L1224" s="10" t="s">
        <v>28</v>
      </c>
      <c r="M1224" s="7" t="s">
        <v>29</v>
      </c>
      <c r="N1224" s="6" t="s">
        <v>3486</v>
      </c>
      <c r="O1224" s="7">
        <v>2011</v>
      </c>
      <c r="P1224" s="10" t="s">
        <v>98</v>
      </c>
      <c r="Q1224" s="7" t="s">
        <v>5317</v>
      </c>
      <c r="R1224" s="7" t="s">
        <v>50</v>
      </c>
      <c r="S1224" s="7" t="s">
        <v>34</v>
      </c>
      <c r="T1224" s="7" t="s">
        <v>35</v>
      </c>
      <c r="U1224" s="7" t="s">
        <v>6361</v>
      </c>
      <c r="V1224" s="7" t="s">
        <v>37</v>
      </c>
      <c r="X1224" s="7" t="str">
        <f t="shared" ca="1" si="284"/>
        <v xml:space="preserve">37 thn, 10 bln </v>
      </c>
      <c r="Y1224" s="7" t="str">
        <f t="shared" si="285"/>
        <v>37 thn</v>
      </c>
      <c r="Z1224" s="13">
        <v>60</v>
      </c>
      <c r="AA1224" s="14">
        <f t="shared" si="286"/>
        <v>52140</v>
      </c>
      <c r="AB1224" s="10" t="s">
        <v>6362</v>
      </c>
      <c r="AJ1224" s="4" t="s">
        <v>6346</v>
      </c>
    </row>
    <row r="1225" spans="1:36" ht="12.9" hidden="1" customHeight="1" outlineLevel="1" x14ac:dyDescent="0.3">
      <c r="C1225" s="10" t="s">
        <v>6363</v>
      </c>
      <c r="D1225" s="10" t="s">
        <v>21</v>
      </c>
      <c r="E1225" s="7" t="s">
        <v>6364</v>
      </c>
      <c r="F1225" s="10" t="s">
        <v>514</v>
      </c>
      <c r="G1225" s="7" t="s">
        <v>333</v>
      </c>
      <c r="H1225" s="15">
        <v>42826</v>
      </c>
      <c r="I1225" s="10" t="s">
        <v>334</v>
      </c>
      <c r="J1225" s="10" t="s">
        <v>547</v>
      </c>
      <c r="K1225" s="8">
        <v>42370</v>
      </c>
      <c r="L1225" s="10" t="s">
        <v>28</v>
      </c>
      <c r="M1225" s="7" t="s">
        <v>29</v>
      </c>
      <c r="N1225" s="10" t="s">
        <v>30</v>
      </c>
      <c r="O1225" s="7">
        <v>2013</v>
      </c>
      <c r="P1225" s="10" t="s">
        <v>824</v>
      </c>
      <c r="Q1225" s="7" t="s">
        <v>6365</v>
      </c>
      <c r="R1225" s="7" t="s">
        <v>50</v>
      </c>
      <c r="S1225" s="7" t="s">
        <v>34</v>
      </c>
      <c r="T1225" s="7" t="s">
        <v>35</v>
      </c>
      <c r="U1225" s="7" t="s">
        <v>6366</v>
      </c>
      <c r="V1225" s="7" t="s">
        <v>37</v>
      </c>
      <c r="X1225" s="7" t="str">
        <f t="shared" ca="1" si="284"/>
        <v xml:space="preserve">37 thn, 6 bln </v>
      </c>
      <c r="Y1225" s="7" t="str">
        <f t="shared" si="285"/>
        <v>36 thn</v>
      </c>
      <c r="Z1225" s="13">
        <v>60</v>
      </c>
      <c r="AA1225" s="14">
        <f t="shared" si="286"/>
        <v>52263</v>
      </c>
      <c r="AB1225" s="10" t="s">
        <v>6367</v>
      </c>
      <c r="AC1225" s="7" t="s">
        <v>6368</v>
      </c>
      <c r="AJ1225" s="4" t="s">
        <v>6346</v>
      </c>
    </row>
    <row r="1226" spans="1:36" ht="12.9" hidden="1" customHeight="1" outlineLevel="1" x14ac:dyDescent="0.3">
      <c r="C1226" s="10" t="s">
        <v>6369</v>
      </c>
      <c r="D1226" s="6" t="s">
        <v>6370</v>
      </c>
      <c r="E1226" s="7" t="s">
        <v>6371</v>
      </c>
      <c r="F1226" s="10" t="s">
        <v>514</v>
      </c>
      <c r="G1226" s="7" t="s">
        <v>333</v>
      </c>
      <c r="H1226" s="15">
        <v>43739</v>
      </c>
      <c r="I1226" s="10" t="s">
        <v>334</v>
      </c>
      <c r="J1226" s="10" t="s">
        <v>547</v>
      </c>
      <c r="K1226" s="7" t="s">
        <v>515</v>
      </c>
      <c r="L1226" s="10" t="s">
        <v>28</v>
      </c>
      <c r="M1226" s="7" t="s">
        <v>29</v>
      </c>
      <c r="N1226" s="10" t="s">
        <v>3367</v>
      </c>
      <c r="O1226" s="7">
        <v>2015</v>
      </c>
      <c r="P1226" s="10" t="s">
        <v>6372</v>
      </c>
      <c r="Q1226" s="7" t="s">
        <v>6373</v>
      </c>
      <c r="R1226" s="7" t="s">
        <v>50</v>
      </c>
      <c r="U1226" s="7" t="s">
        <v>6374</v>
      </c>
      <c r="V1226" s="7" t="s">
        <v>37</v>
      </c>
      <c r="X1226" s="7" t="str">
        <f t="shared" ca="1" si="284"/>
        <v xml:space="preserve">52 thn, 3 bln </v>
      </c>
      <c r="Y1226" s="7" t="str">
        <f t="shared" si="285"/>
        <v>51 thn</v>
      </c>
      <c r="Z1226" s="13">
        <v>60</v>
      </c>
      <c r="AA1226" s="14">
        <f t="shared" si="286"/>
        <v>46874</v>
      </c>
      <c r="AJ1226" s="4" t="s">
        <v>6346</v>
      </c>
    </row>
    <row r="1227" spans="1:36" ht="12.9" customHeight="1" collapsed="1" x14ac:dyDescent="0.25">
      <c r="A1227" s="4" t="s">
        <v>6375</v>
      </c>
      <c r="M1227" s="7"/>
    </row>
    <row r="1228" spans="1:36" ht="12.9" hidden="1" customHeight="1" outlineLevel="1" x14ac:dyDescent="0.3">
      <c r="C1228" s="10" t="s">
        <v>6376</v>
      </c>
      <c r="D1228" s="10" t="s">
        <v>1545</v>
      </c>
      <c r="E1228" s="7" t="s">
        <v>6377</v>
      </c>
      <c r="F1228" s="10" t="s">
        <v>23</v>
      </c>
      <c r="G1228" s="7" t="s">
        <v>24</v>
      </c>
      <c r="H1228" s="15">
        <v>39904</v>
      </c>
      <c r="I1228" s="10" t="s">
        <v>25</v>
      </c>
      <c r="J1228" s="10" t="s">
        <v>95</v>
      </c>
      <c r="K1228" s="8">
        <v>42604</v>
      </c>
      <c r="L1228" s="10" t="s">
        <v>28</v>
      </c>
      <c r="M1228" s="7" t="s">
        <v>361</v>
      </c>
      <c r="N1228" s="10" t="s">
        <v>3265</v>
      </c>
      <c r="O1228" s="7" t="s">
        <v>108</v>
      </c>
      <c r="P1228" s="10" t="s">
        <v>824</v>
      </c>
      <c r="Q1228" s="7" t="s">
        <v>6378</v>
      </c>
      <c r="R1228" s="7" t="s">
        <v>33</v>
      </c>
      <c r="S1228" s="7" t="s">
        <v>34</v>
      </c>
      <c r="T1228" s="7" t="s">
        <v>35</v>
      </c>
      <c r="U1228" s="7" t="s">
        <v>6379</v>
      </c>
      <c r="V1228" s="7" t="s">
        <v>37</v>
      </c>
      <c r="W1228" s="7" t="s">
        <v>6380</v>
      </c>
      <c r="X1228" s="7" t="str">
        <f t="shared" ref="X1228:X1235" ca="1" si="287">DATEDIF(Q1228,NOW( ),"y") &amp; " thn, " &amp; DATEDIF(Q1228,NOW( ),"ym") &amp; " bln "</f>
        <v xml:space="preserve">51 thn, 9 bln </v>
      </c>
      <c r="Y1228" s="7" t="str">
        <f t="shared" ref="Y1228:Y1235" si="288">DATEDIF(Q1228,($Y$2),"y") &amp; " thn"</f>
        <v>51 thn</v>
      </c>
      <c r="Z1228" s="13">
        <v>60</v>
      </c>
      <c r="AA1228" s="14">
        <f>DATE(YEAR(Q1228)+Z1228,MONTH(Q1228)+1,1)</f>
        <v>47058</v>
      </c>
      <c r="AB1228" s="10" t="s">
        <v>6381</v>
      </c>
      <c r="AC1228" s="7" t="s">
        <v>6382</v>
      </c>
      <c r="AJ1228" s="4" t="s">
        <v>6375</v>
      </c>
    </row>
    <row r="1229" spans="1:36" ht="12.9" hidden="1" customHeight="1" outlineLevel="1" x14ac:dyDescent="0.3">
      <c r="C1229" s="10" t="s">
        <v>6383</v>
      </c>
      <c r="E1229" s="7" t="s">
        <v>6384</v>
      </c>
      <c r="F1229" s="10" t="s">
        <v>23</v>
      </c>
      <c r="G1229" s="7" t="s">
        <v>24</v>
      </c>
      <c r="H1229" s="15">
        <v>38443</v>
      </c>
      <c r="I1229" s="10" t="s">
        <v>25</v>
      </c>
      <c r="J1229" s="10" t="s">
        <v>547</v>
      </c>
      <c r="K1229" s="7" t="s">
        <v>190</v>
      </c>
      <c r="L1229" s="10" t="s">
        <v>28</v>
      </c>
      <c r="M1229" s="7" t="s">
        <v>361</v>
      </c>
      <c r="O1229" s="7" t="s">
        <v>368</v>
      </c>
      <c r="P1229" s="10" t="s">
        <v>98</v>
      </c>
      <c r="Q1229" s="7" t="s">
        <v>6385</v>
      </c>
      <c r="R1229" s="7" t="s">
        <v>33</v>
      </c>
      <c r="S1229" s="7" t="s">
        <v>34</v>
      </c>
      <c r="T1229" s="7" t="s">
        <v>35</v>
      </c>
      <c r="U1229" s="7" t="s">
        <v>6386</v>
      </c>
      <c r="V1229" s="7" t="s">
        <v>37</v>
      </c>
      <c r="W1229" s="7" t="s">
        <v>6387</v>
      </c>
      <c r="X1229" s="7" t="str">
        <f t="shared" ca="1" si="287"/>
        <v xml:space="preserve">57 thn, 9 bln </v>
      </c>
      <c r="Y1229" s="7" t="str">
        <f t="shared" si="288"/>
        <v>57 thn</v>
      </c>
      <c r="Z1229" s="13">
        <v>60</v>
      </c>
      <c r="AA1229" s="14">
        <f t="shared" ref="AA1229:AA1235" si="289">DATE(YEAR(Q1229)+Z1229,MONTH(Q1229)+1,1)</f>
        <v>44866</v>
      </c>
      <c r="AJ1229" s="4" t="s">
        <v>6375</v>
      </c>
    </row>
    <row r="1230" spans="1:36" ht="12.9" hidden="1" customHeight="1" outlineLevel="1" x14ac:dyDescent="0.3">
      <c r="C1230" s="10" t="s">
        <v>6388</v>
      </c>
      <c r="D1230" s="10" t="s">
        <v>1545</v>
      </c>
      <c r="E1230" s="7" t="s">
        <v>6389</v>
      </c>
      <c r="F1230" s="10" t="s">
        <v>23</v>
      </c>
      <c r="G1230" s="7" t="s">
        <v>24</v>
      </c>
      <c r="H1230" s="15">
        <v>39173</v>
      </c>
      <c r="I1230" s="10" t="s">
        <v>25</v>
      </c>
      <c r="J1230" s="10" t="s">
        <v>547</v>
      </c>
      <c r="K1230" s="7" t="s">
        <v>376</v>
      </c>
      <c r="L1230" s="10" t="s">
        <v>28</v>
      </c>
      <c r="M1230" s="7" t="s">
        <v>361</v>
      </c>
      <c r="O1230" s="7" t="s">
        <v>368</v>
      </c>
      <c r="P1230" s="10" t="s">
        <v>98</v>
      </c>
      <c r="Q1230" s="7" t="s">
        <v>6390</v>
      </c>
      <c r="R1230" s="7" t="s">
        <v>50</v>
      </c>
      <c r="S1230" s="7" t="s">
        <v>34</v>
      </c>
      <c r="T1230" s="7" t="s">
        <v>35</v>
      </c>
      <c r="U1230" s="7" t="s">
        <v>6391</v>
      </c>
      <c r="V1230" s="7" t="s">
        <v>37</v>
      </c>
      <c r="W1230" s="7" t="s">
        <v>6392</v>
      </c>
      <c r="X1230" s="7" t="str">
        <f t="shared" ca="1" si="287"/>
        <v xml:space="preserve">52 thn, 7 bln </v>
      </c>
      <c r="Y1230" s="7" t="str">
        <f t="shared" si="288"/>
        <v>51 thn</v>
      </c>
      <c r="Z1230" s="13">
        <v>60</v>
      </c>
      <c r="AA1230" s="14">
        <f t="shared" si="289"/>
        <v>46753</v>
      </c>
      <c r="AJ1230" s="4" t="s">
        <v>6375</v>
      </c>
    </row>
    <row r="1231" spans="1:36" s="30" customFormat="1" ht="12.9" hidden="1" customHeight="1" outlineLevel="1" x14ac:dyDescent="0.3">
      <c r="A1231" s="22"/>
      <c r="B1231" s="23"/>
      <c r="C1231" s="24" t="s">
        <v>2353</v>
      </c>
      <c r="D1231" s="24" t="s">
        <v>76</v>
      </c>
      <c r="E1231" s="25" t="s">
        <v>6393</v>
      </c>
      <c r="F1231" s="24" t="s">
        <v>23</v>
      </c>
      <c r="G1231" s="25" t="s">
        <v>24</v>
      </c>
      <c r="H1231" s="26">
        <v>39722</v>
      </c>
      <c r="I1231" s="24" t="s">
        <v>25</v>
      </c>
      <c r="J1231" s="24" t="s">
        <v>269</v>
      </c>
      <c r="K1231" s="27">
        <v>43466</v>
      </c>
      <c r="L1231" s="24" t="s">
        <v>28</v>
      </c>
      <c r="M1231" s="7" t="s">
        <v>29</v>
      </c>
      <c r="N1231" s="24" t="s">
        <v>83</v>
      </c>
      <c r="O1231" s="25"/>
      <c r="P1231" s="24" t="s">
        <v>148</v>
      </c>
      <c r="Q1231" s="25" t="s">
        <v>6394</v>
      </c>
      <c r="R1231" s="25" t="s">
        <v>50</v>
      </c>
      <c r="S1231" s="25" t="s">
        <v>34</v>
      </c>
      <c r="T1231" s="25" t="s">
        <v>35</v>
      </c>
      <c r="U1231" s="25" t="s">
        <v>6395</v>
      </c>
      <c r="V1231" s="25" t="s">
        <v>37</v>
      </c>
      <c r="W1231" s="25" t="s">
        <v>6396</v>
      </c>
      <c r="X1231" s="25" t="str">
        <f t="shared" ca="1" si="287"/>
        <v xml:space="preserve">55 thn, 11 bln </v>
      </c>
      <c r="Y1231" s="25" t="str">
        <f>DATEDIF(Q1231,($Y$2),"y") &amp; " thn"</f>
        <v>55 thn</v>
      </c>
      <c r="Z1231" s="28">
        <v>60</v>
      </c>
      <c r="AA1231" s="29">
        <f>DATE(YEAR(Q1231)+Z1231,MONTH(Q1231)+1,1)</f>
        <v>45536</v>
      </c>
      <c r="AB1231" s="24" t="s">
        <v>6397</v>
      </c>
      <c r="AC1231" s="25"/>
      <c r="AJ1231" s="4" t="s">
        <v>6375</v>
      </c>
    </row>
    <row r="1232" spans="1:36" ht="12.9" hidden="1" customHeight="1" outlineLevel="1" x14ac:dyDescent="0.3">
      <c r="C1232" s="10" t="s">
        <v>6398</v>
      </c>
      <c r="D1232" s="10" t="s">
        <v>145</v>
      </c>
      <c r="E1232" s="7" t="s">
        <v>6399</v>
      </c>
      <c r="F1232" s="10" t="s">
        <v>276</v>
      </c>
      <c r="G1232" s="19" t="s">
        <v>43</v>
      </c>
      <c r="H1232" s="20">
        <v>43739</v>
      </c>
      <c r="I1232" s="10" t="s">
        <v>277</v>
      </c>
      <c r="J1232" s="10" t="s">
        <v>269</v>
      </c>
      <c r="K1232" s="7" t="s">
        <v>515</v>
      </c>
      <c r="L1232" s="10" t="s">
        <v>28</v>
      </c>
      <c r="M1232" s="7" t="s">
        <v>29</v>
      </c>
      <c r="N1232" s="10" t="s">
        <v>3194</v>
      </c>
      <c r="O1232" s="7">
        <v>2010</v>
      </c>
      <c r="P1232" s="10" t="s">
        <v>824</v>
      </c>
      <c r="Q1232" s="7" t="s">
        <v>4556</v>
      </c>
      <c r="R1232" s="7" t="s">
        <v>50</v>
      </c>
      <c r="U1232" s="7" t="s">
        <v>6400</v>
      </c>
      <c r="V1232" s="7" t="s">
        <v>37</v>
      </c>
      <c r="X1232" s="7" t="str">
        <f t="shared" ca="1" si="287"/>
        <v xml:space="preserve">50 thn, 7 bln </v>
      </c>
      <c r="Y1232" s="7" t="str">
        <f t="shared" si="288"/>
        <v>49 thn</v>
      </c>
      <c r="Z1232" s="13">
        <v>60</v>
      </c>
      <c r="AA1232" s="14">
        <f t="shared" si="289"/>
        <v>47484</v>
      </c>
      <c r="AJ1232" s="4" t="s">
        <v>6375</v>
      </c>
    </row>
    <row r="1233" spans="1:36" ht="12.9" hidden="1" customHeight="1" outlineLevel="1" x14ac:dyDescent="0.3">
      <c r="B1233" s="6"/>
      <c r="C1233" s="6" t="s">
        <v>6401</v>
      </c>
      <c r="D1233" s="6" t="s">
        <v>41</v>
      </c>
      <c r="E1233" s="7" t="s">
        <v>6402</v>
      </c>
      <c r="F1233" s="10" t="s">
        <v>514</v>
      </c>
      <c r="G1233" s="7" t="s">
        <v>333</v>
      </c>
      <c r="H1233" s="15">
        <v>43739</v>
      </c>
      <c r="I1233" s="6" t="s">
        <v>334</v>
      </c>
      <c r="J1233" s="6" t="s">
        <v>547</v>
      </c>
      <c r="K1233" s="7" t="s">
        <v>336</v>
      </c>
      <c r="L1233" s="6" t="s">
        <v>28</v>
      </c>
      <c r="M1233" s="7" t="s">
        <v>29</v>
      </c>
      <c r="N1233" s="6" t="s">
        <v>1370</v>
      </c>
      <c r="O1233" s="7" t="s">
        <v>3311</v>
      </c>
      <c r="P1233" s="6" t="s">
        <v>98</v>
      </c>
      <c r="Q1233" s="6" t="s">
        <v>6403</v>
      </c>
      <c r="R1233" s="7" t="s">
        <v>50</v>
      </c>
      <c r="S1233" s="7" t="s">
        <v>34</v>
      </c>
      <c r="T1233" s="7" t="s">
        <v>35</v>
      </c>
      <c r="V1233" s="7" t="s">
        <v>37</v>
      </c>
      <c r="X1233" s="7" t="str">
        <f t="shared" ca="1" si="287"/>
        <v xml:space="preserve">34 thn, 9 bln </v>
      </c>
      <c r="Y1233" s="7" t="str">
        <f t="shared" si="288"/>
        <v>34 thn</v>
      </c>
      <c r="Z1233" s="13">
        <v>60</v>
      </c>
      <c r="AA1233" s="14">
        <f>DATE(YEAR(Q1233)+Z1233,MONTH(Q1233)+1,1)</f>
        <v>53267</v>
      </c>
      <c r="AB1233" s="6" t="s">
        <v>6404</v>
      </c>
      <c r="AC1233" s="6" t="s">
        <v>6405</v>
      </c>
      <c r="AJ1233" s="4" t="s">
        <v>6375</v>
      </c>
    </row>
    <row r="1234" spans="1:36" ht="12.9" hidden="1" customHeight="1" outlineLevel="1" x14ac:dyDescent="0.3">
      <c r="C1234" s="10" t="s">
        <v>6406</v>
      </c>
      <c r="D1234" s="6" t="s">
        <v>3336</v>
      </c>
      <c r="E1234" s="7" t="s">
        <v>6407</v>
      </c>
      <c r="F1234" s="10" t="s">
        <v>514</v>
      </c>
      <c r="G1234" s="7" t="s">
        <v>333</v>
      </c>
      <c r="H1234" s="11">
        <v>43191</v>
      </c>
      <c r="I1234" s="10" t="s">
        <v>334</v>
      </c>
      <c r="J1234" s="10" t="s">
        <v>547</v>
      </c>
      <c r="K1234" s="8">
        <v>42370</v>
      </c>
      <c r="L1234" s="10" t="s">
        <v>28</v>
      </c>
      <c r="M1234" s="7" t="s">
        <v>29</v>
      </c>
      <c r="N1234" s="10" t="s">
        <v>30</v>
      </c>
      <c r="O1234" s="7">
        <v>2013</v>
      </c>
      <c r="P1234" s="10" t="s">
        <v>824</v>
      </c>
      <c r="Q1234" s="7" t="s">
        <v>6408</v>
      </c>
      <c r="R1234" s="7" t="s">
        <v>50</v>
      </c>
      <c r="V1234" s="7" t="s">
        <v>37</v>
      </c>
      <c r="X1234" s="7" t="str">
        <f t="shared" ca="1" si="287"/>
        <v xml:space="preserve">37 thn, 7 bln </v>
      </c>
      <c r="Y1234" s="7" t="str">
        <f t="shared" si="288"/>
        <v>36 thn</v>
      </c>
      <c r="Z1234" s="13">
        <v>60</v>
      </c>
      <c r="AA1234" s="14">
        <f>DATE(YEAR(Q1234)+Z1234,MONTH(Q1234)+1,1)</f>
        <v>52201</v>
      </c>
      <c r="AJ1234" s="4" t="s">
        <v>6375</v>
      </c>
    </row>
    <row r="1235" spans="1:36" hidden="1" outlineLevel="1" x14ac:dyDescent="0.3">
      <c r="C1235" s="10" t="s">
        <v>6409</v>
      </c>
      <c r="D1235" s="6" t="s">
        <v>3651</v>
      </c>
      <c r="E1235" s="7" t="s">
        <v>6410</v>
      </c>
      <c r="F1235" s="10" t="s">
        <v>332</v>
      </c>
      <c r="G1235" s="7" t="s">
        <v>343</v>
      </c>
      <c r="H1235" s="15">
        <v>42826</v>
      </c>
      <c r="I1235" s="10" t="s">
        <v>344</v>
      </c>
      <c r="J1235" s="10" t="s">
        <v>547</v>
      </c>
      <c r="K1235" s="7" t="s">
        <v>515</v>
      </c>
      <c r="L1235" s="10" t="s">
        <v>28</v>
      </c>
      <c r="M1235" s="7" t="s">
        <v>29</v>
      </c>
      <c r="N1235" s="10" t="s">
        <v>30</v>
      </c>
      <c r="O1235" s="7">
        <v>2016</v>
      </c>
      <c r="P1235" s="10" t="s">
        <v>280</v>
      </c>
      <c r="Q1235" s="7" t="s">
        <v>6411</v>
      </c>
      <c r="R1235" s="7" t="s">
        <v>33</v>
      </c>
      <c r="S1235" s="7" t="s">
        <v>34</v>
      </c>
      <c r="U1235" s="7" t="s">
        <v>6412</v>
      </c>
      <c r="V1235" s="7" t="s">
        <v>37</v>
      </c>
      <c r="X1235" s="7" t="str">
        <f t="shared" ca="1" si="287"/>
        <v xml:space="preserve">50 thn, 5 bln </v>
      </c>
      <c r="Y1235" s="7" t="str">
        <f t="shared" si="288"/>
        <v>49 thn</v>
      </c>
      <c r="Z1235" s="13">
        <v>60</v>
      </c>
      <c r="AA1235" s="14">
        <f t="shared" si="289"/>
        <v>47543</v>
      </c>
      <c r="AB1235" s="10" t="s">
        <v>6413</v>
      </c>
      <c r="AC1235" s="7" t="s">
        <v>6414</v>
      </c>
      <c r="AJ1235" s="4" t="s">
        <v>6375</v>
      </c>
    </row>
    <row r="1236" spans="1:36" ht="12.9" customHeight="1" collapsed="1" x14ac:dyDescent="0.25">
      <c r="A1236" s="4" t="s">
        <v>6415</v>
      </c>
      <c r="M1236" s="7"/>
    </row>
    <row r="1237" spans="1:36" ht="12.9" hidden="1" customHeight="1" outlineLevel="1" x14ac:dyDescent="0.3">
      <c r="C1237" s="10" t="s">
        <v>6416</v>
      </c>
      <c r="D1237" s="6" t="s">
        <v>41</v>
      </c>
      <c r="E1237" s="7" t="s">
        <v>6417</v>
      </c>
      <c r="F1237" s="10" t="s">
        <v>92</v>
      </c>
      <c r="G1237" s="7" t="s">
        <v>93</v>
      </c>
      <c r="H1237" s="15">
        <v>43009</v>
      </c>
      <c r="I1237" s="10" t="s">
        <v>94</v>
      </c>
      <c r="J1237" s="10" t="s">
        <v>95</v>
      </c>
      <c r="K1237" s="7" t="s">
        <v>156</v>
      </c>
      <c r="L1237" s="10" t="s">
        <v>28</v>
      </c>
      <c r="M1237" s="7" t="s">
        <v>29</v>
      </c>
      <c r="N1237" s="6" t="s">
        <v>2402</v>
      </c>
      <c r="O1237" s="7">
        <v>2004</v>
      </c>
      <c r="P1237" s="10" t="s">
        <v>98</v>
      </c>
      <c r="Q1237" s="7" t="s">
        <v>6418</v>
      </c>
      <c r="R1237" s="7" t="s">
        <v>50</v>
      </c>
      <c r="S1237" s="7" t="s">
        <v>34</v>
      </c>
      <c r="T1237" s="7" t="s">
        <v>35</v>
      </c>
      <c r="U1237" s="7" t="s">
        <v>6419</v>
      </c>
      <c r="V1237" s="7" t="s">
        <v>37</v>
      </c>
      <c r="W1237" s="7" t="s">
        <v>6420</v>
      </c>
      <c r="X1237" s="7" t="str">
        <f t="shared" ref="X1237:X1244" ca="1" si="290">DATEDIF(Q1237,NOW( ),"y") &amp; " thn, " &amp; DATEDIF(Q1237,NOW( ),"ym") &amp; " bln "</f>
        <v xml:space="preserve">59 thn, 10 bln </v>
      </c>
      <c r="Y1237" s="7" t="str">
        <f t="shared" ref="Y1237:Y1244" si="291">DATEDIF(Q1237,($Y$2),"y") &amp; " thn"</f>
        <v>59 thn</v>
      </c>
      <c r="Z1237" s="13">
        <v>60</v>
      </c>
      <c r="AA1237" s="14">
        <f t="shared" ref="AA1237:AA1244" si="292">DATE(YEAR(Q1237)+Z1237,MONTH(Q1237)+1,1)</f>
        <v>44105</v>
      </c>
      <c r="AJ1237" s="4" t="s">
        <v>6415</v>
      </c>
    </row>
    <row r="1238" spans="1:36" ht="12.9" hidden="1" customHeight="1" outlineLevel="1" x14ac:dyDescent="0.3">
      <c r="C1238" s="10" t="s">
        <v>6421</v>
      </c>
      <c r="D1238" s="10" t="s">
        <v>1545</v>
      </c>
      <c r="E1238" s="7" t="s">
        <v>6422</v>
      </c>
      <c r="F1238" s="10" t="s">
        <v>23</v>
      </c>
      <c r="G1238" s="7" t="s">
        <v>24</v>
      </c>
      <c r="H1238" s="15">
        <v>38443</v>
      </c>
      <c r="I1238" s="10" t="s">
        <v>25</v>
      </c>
      <c r="J1238" s="10" t="s">
        <v>547</v>
      </c>
      <c r="K1238" s="7" t="s">
        <v>190</v>
      </c>
      <c r="L1238" s="10" t="s">
        <v>28</v>
      </c>
      <c r="M1238" s="7" t="s">
        <v>361</v>
      </c>
      <c r="P1238" s="10" t="s">
        <v>98</v>
      </c>
      <c r="Q1238" s="7" t="s">
        <v>6423</v>
      </c>
      <c r="R1238" s="7" t="s">
        <v>33</v>
      </c>
      <c r="S1238" s="7" t="s">
        <v>34</v>
      </c>
      <c r="T1238" s="7" t="s">
        <v>35</v>
      </c>
      <c r="U1238" s="7" t="s">
        <v>6424</v>
      </c>
      <c r="V1238" s="7" t="s">
        <v>37</v>
      </c>
      <c r="W1238" s="7" t="s">
        <v>6425</v>
      </c>
      <c r="X1238" s="7" t="str">
        <f t="shared" ca="1" si="290"/>
        <v xml:space="preserve">57 thn, 3 bln </v>
      </c>
      <c r="Y1238" s="7" t="str">
        <f t="shared" si="291"/>
        <v>56 thn</v>
      </c>
      <c r="Z1238" s="13">
        <v>60</v>
      </c>
      <c r="AA1238" s="14">
        <f t="shared" si="292"/>
        <v>45047</v>
      </c>
      <c r="AC1238" s="6"/>
      <c r="AJ1238" s="4" t="s">
        <v>6415</v>
      </c>
    </row>
    <row r="1239" spans="1:36" ht="12.9" hidden="1" customHeight="1" outlineLevel="1" x14ac:dyDescent="0.3">
      <c r="C1239" s="10" t="s">
        <v>6426</v>
      </c>
      <c r="E1239" s="7" t="s">
        <v>6427</v>
      </c>
      <c r="F1239" s="10" t="s">
        <v>23</v>
      </c>
      <c r="G1239" s="7" t="s">
        <v>24</v>
      </c>
      <c r="H1239" s="15">
        <v>39173</v>
      </c>
      <c r="I1239" s="10" t="s">
        <v>25</v>
      </c>
      <c r="J1239" s="10" t="s">
        <v>269</v>
      </c>
      <c r="K1239" s="7" t="s">
        <v>376</v>
      </c>
      <c r="L1239" s="10" t="s">
        <v>28</v>
      </c>
      <c r="M1239" s="7" t="s">
        <v>361</v>
      </c>
      <c r="N1239" s="10" t="s">
        <v>83</v>
      </c>
      <c r="O1239" s="7" t="s">
        <v>393</v>
      </c>
      <c r="P1239" s="10" t="s">
        <v>6428</v>
      </c>
      <c r="Q1239" s="7" t="s">
        <v>6429</v>
      </c>
      <c r="R1239" s="7" t="s">
        <v>50</v>
      </c>
      <c r="S1239" s="7" t="s">
        <v>34</v>
      </c>
      <c r="T1239" s="7" t="s">
        <v>35</v>
      </c>
      <c r="U1239" s="7" t="s">
        <v>6430</v>
      </c>
      <c r="V1239" s="7" t="s">
        <v>37</v>
      </c>
      <c r="W1239" s="7" t="s">
        <v>4108</v>
      </c>
      <c r="X1239" s="7" t="str">
        <f t="shared" ca="1" si="290"/>
        <v xml:space="preserve">60 thn, 5 bln </v>
      </c>
      <c r="Y1239" s="7" t="str">
        <f t="shared" si="291"/>
        <v>59 thn</v>
      </c>
      <c r="Z1239" s="13">
        <v>60</v>
      </c>
      <c r="AA1239" s="14">
        <f t="shared" si="292"/>
        <v>43891</v>
      </c>
      <c r="AC1239" s="6"/>
      <c r="AJ1239" s="4" t="s">
        <v>6415</v>
      </c>
    </row>
    <row r="1240" spans="1:36" ht="12.9" hidden="1" customHeight="1" outlineLevel="1" x14ac:dyDescent="0.3">
      <c r="C1240" s="10" t="s">
        <v>6431</v>
      </c>
      <c r="D1240" s="10" t="s">
        <v>1545</v>
      </c>
      <c r="E1240" s="7" t="s">
        <v>6432</v>
      </c>
      <c r="F1240" s="10" t="s">
        <v>23</v>
      </c>
      <c r="G1240" s="7" t="s">
        <v>24</v>
      </c>
      <c r="H1240" s="15">
        <v>39173</v>
      </c>
      <c r="I1240" s="10" t="s">
        <v>25</v>
      </c>
      <c r="J1240" s="10" t="s">
        <v>547</v>
      </c>
      <c r="K1240" s="7" t="s">
        <v>376</v>
      </c>
      <c r="L1240" s="10" t="s">
        <v>28</v>
      </c>
      <c r="M1240" s="7" t="s">
        <v>361</v>
      </c>
      <c r="N1240" s="10" t="s">
        <v>3265</v>
      </c>
      <c r="P1240" s="10" t="s">
        <v>824</v>
      </c>
      <c r="Q1240" s="7" t="s">
        <v>6433</v>
      </c>
      <c r="R1240" s="7" t="s">
        <v>33</v>
      </c>
      <c r="S1240" s="7" t="s">
        <v>34</v>
      </c>
      <c r="T1240" s="7" t="s">
        <v>35</v>
      </c>
      <c r="U1240" s="7" t="s">
        <v>6434</v>
      </c>
      <c r="V1240" s="7" t="s">
        <v>37</v>
      </c>
      <c r="W1240" s="7" t="s">
        <v>6435</v>
      </c>
      <c r="X1240" s="7" t="str">
        <f t="shared" ca="1" si="290"/>
        <v xml:space="preserve">57 thn, 9 bln </v>
      </c>
      <c r="Y1240" s="7" t="str">
        <f t="shared" si="291"/>
        <v>57 thn</v>
      </c>
      <c r="Z1240" s="13">
        <v>60</v>
      </c>
      <c r="AA1240" s="14">
        <f t="shared" si="292"/>
        <v>44866</v>
      </c>
      <c r="AB1240" s="10" t="s">
        <v>6436</v>
      </c>
      <c r="AC1240" s="6"/>
      <c r="AJ1240" s="4" t="s">
        <v>6415</v>
      </c>
    </row>
    <row r="1241" spans="1:36" ht="12.9" hidden="1" customHeight="1" outlineLevel="1" x14ac:dyDescent="0.3">
      <c r="C1241" s="10" t="s">
        <v>6437</v>
      </c>
      <c r="D1241" s="10" t="s">
        <v>76</v>
      </c>
      <c r="E1241" s="7" t="s">
        <v>6438</v>
      </c>
      <c r="F1241" s="10" t="s">
        <v>78</v>
      </c>
      <c r="G1241" s="7" t="s">
        <v>79</v>
      </c>
      <c r="H1241" s="8">
        <v>42644</v>
      </c>
      <c r="I1241" s="10" t="s">
        <v>80</v>
      </c>
      <c r="J1241" s="10" t="s">
        <v>269</v>
      </c>
      <c r="K1241" s="7" t="s">
        <v>82</v>
      </c>
      <c r="L1241" s="10" t="s">
        <v>28</v>
      </c>
      <c r="M1241" s="7" t="s">
        <v>29</v>
      </c>
      <c r="N1241" s="10" t="s">
        <v>83</v>
      </c>
      <c r="O1241" s="7" t="s">
        <v>393</v>
      </c>
      <c r="P1241" s="10" t="s">
        <v>203</v>
      </c>
      <c r="Q1241" s="7" t="s">
        <v>6439</v>
      </c>
      <c r="R1241" s="7" t="s">
        <v>50</v>
      </c>
      <c r="S1241" s="7" t="s">
        <v>34</v>
      </c>
      <c r="U1241" s="7" t="s">
        <v>6440</v>
      </c>
      <c r="V1241" s="7" t="s">
        <v>37</v>
      </c>
      <c r="X1241" s="7" t="str">
        <f t="shared" ca="1" si="290"/>
        <v xml:space="preserve">45 thn, 9 bln </v>
      </c>
      <c r="Y1241" s="7" t="str">
        <f t="shared" si="291"/>
        <v>45 thn</v>
      </c>
      <c r="Z1241" s="13">
        <v>60</v>
      </c>
      <c r="AA1241" s="14">
        <f t="shared" si="292"/>
        <v>49249</v>
      </c>
      <c r="AC1241" s="6"/>
      <c r="AJ1241" s="4" t="s">
        <v>6415</v>
      </c>
    </row>
    <row r="1242" spans="1:36" ht="12.9" hidden="1" customHeight="1" outlineLevel="1" x14ac:dyDescent="0.3">
      <c r="C1242" s="10" t="s">
        <v>6441</v>
      </c>
      <c r="D1242" s="10" t="s">
        <v>21</v>
      </c>
      <c r="E1242" s="7" t="s">
        <v>6442</v>
      </c>
      <c r="F1242" s="10" t="s">
        <v>78</v>
      </c>
      <c r="G1242" s="7" t="s">
        <v>79</v>
      </c>
      <c r="H1242" s="8">
        <v>42644</v>
      </c>
      <c r="I1242" s="10" t="s">
        <v>80</v>
      </c>
      <c r="J1242" s="10" t="s">
        <v>547</v>
      </c>
      <c r="K1242" s="8">
        <v>41289</v>
      </c>
      <c r="L1242" s="10" t="s">
        <v>28</v>
      </c>
      <c r="M1242" s="7" t="s">
        <v>29</v>
      </c>
      <c r="N1242" s="10" t="s">
        <v>30</v>
      </c>
      <c r="O1242" s="7">
        <v>2008</v>
      </c>
      <c r="P1242" s="10" t="s">
        <v>148</v>
      </c>
      <c r="Q1242" s="7" t="s">
        <v>6443</v>
      </c>
      <c r="R1242" s="7" t="s">
        <v>50</v>
      </c>
      <c r="S1242" s="7" t="s">
        <v>34</v>
      </c>
      <c r="T1242" s="7" t="s">
        <v>35</v>
      </c>
      <c r="U1242" s="7" t="s">
        <v>6444</v>
      </c>
      <c r="V1242" s="7" t="s">
        <v>37</v>
      </c>
      <c r="W1242" s="7" t="s">
        <v>6445</v>
      </c>
      <c r="X1242" s="7" t="str">
        <f t="shared" ca="1" si="290"/>
        <v xml:space="preserve">48 thn, 1 bln </v>
      </c>
      <c r="Y1242" s="7" t="str">
        <f t="shared" si="291"/>
        <v>47 thn</v>
      </c>
      <c r="Z1242" s="13">
        <v>60</v>
      </c>
      <c r="AA1242" s="14">
        <f t="shared" si="292"/>
        <v>48396</v>
      </c>
      <c r="AJ1242" s="4" t="s">
        <v>6415</v>
      </c>
    </row>
    <row r="1243" spans="1:36" ht="12.9" hidden="1" customHeight="1" outlineLevel="1" x14ac:dyDescent="0.3">
      <c r="C1243" s="10" t="s">
        <v>6446</v>
      </c>
      <c r="D1243" s="10" t="s">
        <v>3858</v>
      </c>
      <c r="E1243" s="7" t="s">
        <v>6447</v>
      </c>
      <c r="F1243" s="10" t="s">
        <v>276</v>
      </c>
      <c r="G1243" s="19" t="s">
        <v>43</v>
      </c>
      <c r="H1243" s="20">
        <v>43556</v>
      </c>
      <c r="I1243" s="10" t="s">
        <v>277</v>
      </c>
      <c r="J1243" s="10" t="s">
        <v>269</v>
      </c>
      <c r="K1243" s="7" t="s">
        <v>82</v>
      </c>
      <c r="L1243" s="10" t="s">
        <v>28</v>
      </c>
      <c r="M1243" s="7" t="s">
        <v>29</v>
      </c>
      <c r="N1243" s="10" t="s">
        <v>83</v>
      </c>
      <c r="O1243" s="7">
        <v>2010</v>
      </c>
      <c r="P1243" s="10" t="s">
        <v>203</v>
      </c>
      <c r="Q1243" s="7" t="s">
        <v>6448</v>
      </c>
      <c r="R1243" s="7" t="s">
        <v>33</v>
      </c>
      <c r="S1243" s="7" t="s">
        <v>34</v>
      </c>
      <c r="T1243" s="7" t="s">
        <v>35</v>
      </c>
      <c r="U1243" s="7" t="s">
        <v>6449</v>
      </c>
      <c r="V1243" s="7" t="s">
        <v>37</v>
      </c>
      <c r="X1243" s="7" t="str">
        <f t="shared" ca="1" si="290"/>
        <v xml:space="preserve">48 thn, 9 bln </v>
      </c>
      <c r="Y1243" s="7" t="str">
        <f t="shared" si="291"/>
        <v>48 thn</v>
      </c>
      <c r="Z1243" s="13">
        <v>60</v>
      </c>
      <c r="AA1243" s="14">
        <f t="shared" si="292"/>
        <v>48153</v>
      </c>
      <c r="AB1243" s="10" t="s">
        <v>2097</v>
      </c>
      <c r="AC1243" s="6"/>
      <c r="AJ1243" s="4" t="s">
        <v>6415</v>
      </c>
    </row>
    <row r="1244" spans="1:36" ht="12.9" hidden="1" customHeight="1" outlineLevel="1" x14ac:dyDescent="0.3">
      <c r="B1244" s="6"/>
      <c r="C1244" s="6" t="s">
        <v>6450</v>
      </c>
      <c r="D1244" s="6" t="s">
        <v>41</v>
      </c>
      <c r="E1244" s="7" t="s">
        <v>6451</v>
      </c>
      <c r="F1244" s="10" t="s">
        <v>332</v>
      </c>
      <c r="G1244" s="19" t="s">
        <v>333</v>
      </c>
      <c r="H1244" s="20">
        <v>43556</v>
      </c>
      <c r="I1244" s="6" t="s">
        <v>334</v>
      </c>
      <c r="J1244" s="6" t="s">
        <v>547</v>
      </c>
      <c r="K1244" s="7" t="s">
        <v>336</v>
      </c>
      <c r="L1244" s="6" t="s">
        <v>28</v>
      </c>
      <c r="M1244" s="7" t="s">
        <v>29</v>
      </c>
      <c r="N1244" s="6" t="s">
        <v>3310</v>
      </c>
      <c r="O1244" s="7" t="s">
        <v>3311</v>
      </c>
      <c r="P1244" s="6" t="s">
        <v>3403</v>
      </c>
      <c r="Q1244" s="6" t="s">
        <v>6452</v>
      </c>
      <c r="R1244" s="7" t="s">
        <v>50</v>
      </c>
      <c r="S1244" s="7" t="s">
        <v>34</v>
      </c>
      <c r="T1244" s="7" t="s">
        <v>35</v>
      </c>
      <c r="V1244" s="7" t="s">
        <v>37</v>
      </c>
      <c r="X1244" s="7" t="str">
        <f t="shared" ca="1" si="290"/>
        <v xml:space="preserve">34 thn, 5 bln </v>
      </c>
      <c r="Y1244" s="7" t="str">
        <f t="shared" si="291"/>
        <v>33 thn</v>
      </c>
      <c r="Z1244" s="13">
        <v>60</v>
      </c>
      <c r="AA1244" s="14">
        <f t="shared" si="292"/>
        <v>53387</v>
      </c>
      <c r="AB1244" s="6" t="s">
        <v>6453</v>
      </c>
      <c r="AC1244" s="6" t="s">
        <v>6454</v>
      </c>
      <c r="AJ1244" s="4" t="s">
        <v>6415</v>
      </c>
    </row>
    <row r="1245" spans="1:36" ht="12.9" customHeight="1" collapsed="1" x14ac:dyDescent="0.25">
      <c r="A1245" s="4" t="s">
        <v>6455</v>
      </c>
      <c r="M1245" s="7"/>
      <c r="AC1245" s="6"/>
    </row>
    <row r="1246" spans="1:36" ht="12.9" hidden="1" customHeight="1" outlineLevel="1" x14ac:dyDescent="0.3">
      <c r="C1246" s="10" t="s">
        <v>6456</v>
      </c>
      <c r="D1246" s="10" t="s">
        <v>21</v>
      </c>
      <c r="E1246" s="7" t="s">
        <v>6457</v>
      </c>
      <c r="F1246" s="10" t="s">
        <v>23</v>
      </c>
      <c r="G1246" s="7" t="s">
        <v>24</v>
      </c>
      <c r="H1246" s="15">
        <v>40452</v>
      </c>
      <c r="I1246" s="10" t="s">
        <v>25</v>
      </c>
      <c r="J1246" s="10" t="s">
        <v>95</v>
      </c>
      <c r="K1246" s="8">
        <v>42104</v>
      </c>
      <c r="L1246" s="10" t="s">
        <v>28</v>
      </c>
      <c r="M1246" s="7" t="s">
        <v>29</v>
      </c>
      <c r="N1246" s="10" t="s">
        <v>3265</v>
      </c>
      <c r="P1246" s="10" t="s">
        <v>98</v>
      </c>
      <c r="Q1246" s="7" t="s">
        <v>6458</v>
      </c>
      <c r="R1246" s="7" t="s">
        <v>33</v>
      </c>
      <c r="S1246" s="7" t="s">
        <v>34</v>
      </c>
      <c r="T1246" s="7" t="s">
        <v>35</v>
      </c>
      <c r="U1246" s="7" t="s">
        <v>6459</v>
      </c>
      <c r="V1246" s="7" t="s">
        <v>37</v>
      </c>
      <c r="W1246" s="7" t="s">
        <v>6460</v>
      </c>
      <c r="X1246" s="7" t="str">
        <f t="shared" ref="X1246:X1251" ca="1" si="293">DATEDIF(Q1246,NOW( ),"y") &amp; " thn, " &amp; DATEDIF(Q1246,NOW( ),"ym") &amp; " bln "</f>
        <v xml:space="preserve">49 thn, 8 bln </v>
      </c>
      <c r="Y1246" s="7" t="str">
        <f t="shared" ref="Y1246:Y1251" si="294">DATEDIF(Q1246,($Y$2),"y") &amp; " thn"</f>
        <v>48 thn</v>
      </c>
      <c r="Z1246" s="13">
        <v>60</v>
      </c>
      <c r="AA1246" s="14">
        <f t="shared" ref="AA1246:AA1251" si="295">DATE(YEAR(Q1246)+Z1246,MONTH(Q1246)+1,1)</f>
        <v>47818</v>
      </c>
      <c r="AB1246" s="10" t="s">
        <v>6461</v>
      </c>
      <c r="AC1246" s="6"/>
      <c r="AJ1246" s="4" t="s">
        <v>6455</v>
      </c>
    </row>
    <row r="1247" spans="1:36" ht="12.9" hidden="1" customHeight="1" outlineLevel="1" x14ac:dyDescent="0.3">
      <c r="C1247" s="10" t="s">
        <v>6226</v>
      </c>
      <c r="D1247" s="10" t="s">
        <v>4716</v>
      </c>
      <c r="E1247" s="7" t="s">
        <v>6462</v>
      </c>
      <c r="F1247" s="10" t="s">
        <v>23</v>
      </c>
      <c r="G1247" s="7" t="s">
        <v>24</v>
      </c>
      <c r="H1247" s="15">
        <v>38991</v>
      </c>
      <c r="I1247" s="10" t="s">
        <v>25</v>
      </c>
      <c r="J1247" s="10" t="s">
        <v>269</v>
      </c>
      <c r="K1247" s="7" t="s">
        <v>139</v>
      </c>
      <c r="L1247" s="10" t="s">
        <v>28</v>
      </c>
      <c r="M1247" s="7" t="s">
        <v>29</v>
      </c>
      <c r="N1247" s="10" t="s">
        <v>83</v>
      </c>
      <c r="O1247" s="7" t="s">
        <v>192</v>
      </c>
      <c r="P1247" s="10" t="s">
        <v>98</v>
      </c>
      <c r="Q1247" s="7" t="s">
        <v>6463</v>
      </c>
      <c r="R1247" s="7" t="s">
        <v>50</v>
      </c>
      <c r="S1247" s="7" t="s">
        <v>34</v>
      </c>
      <c r="T1247" s="7" t="s">
        <v>35</v>
      </c>
      <c r="U1247" s="7" t="s">
        <v>6464</v>
      </c>
      <c r="V1247" s="7" t="s">
        <v>37</v>
      </c>
      <c r="W1247" s="7" t="s">
        <v>6465</v>
      </c>
      <c r="X1247" s="7" t="str">
        <f t="shared" ca="1" si="293"/>
        <v xml:space="preserve">59 thn, 10 bln </v>
      </c>
      <c r="Y1247" s="7" t="str">
        <f t="shared" si="294"/>
        <v>59 thn</v>
      </c>
      <c r="Z1247" s="13">
        <v>60</v>
      </c>
      <c r="AA1247" s="14">
        <f t="shared" si="295"/>
        <v>44105</v>
      </c>
      <c r="AC1247" s="6"/>
      <c r="AJ1247" s="4" t="s">
        <v>6455</v>
      </c>
    </row>
    <row r="1248" spans="1:36" ht="12.9" hidden="1" customHeight="1" outlineLevel="1" x14ac:dyDescent="0.3">
      <c r="C1248" s="10" t="s">
        <v>6466</v>
      </c>
      <c r="D1248" s="10" t="s">
        <v>145</v>
      </c>
      <c r="E1248" s="7" t="s">
        <v>6467</v>
      </c>
      <c r="F1248" s="10" t="s">
        <v>276</v>
      </c>
      <c r="G1248" s="19" t="s">
        <v>43</v>
      </c>
      <c r="H1248" s="20">
        <v>43739</v>
      </c>
      <c r="I1248" s="10" t="s">
        <v>277</v>
      </c>
      <c r="J1248" s="10" t="s">
        <v>269</v>
      </c>
      <c r="K1248" s="7" t="s">
        <v>82</v>
      </c>
      <c r="L1248" s="10" t="s">
        <v>28</v>
      </c>
      <c r="M1248" s="7" t="s">
        <v>29</v>
      </c>
      <c r="N1248" s="10" t="s">
        <v>83</v>
      </c>
      <c r="O1248" s="7">
        <v>2009</v>
      </c>
      <c r="P1248" s="10" t="s">
        <v>824</v>
      </c>
      <c r="Q1248" s="7" t="s">
        <v>6468</v>
      </c>
      <c r="R1248" s="7" t="s">
        <v>50</v>
      </c>
      <c r="U1248" s="7" t="s">
        <v>6469</v>
      </c>
      <c r="V1248" s="7" t="s">
        <v>37</v>
      </c>
      <c r="X1248" s="7" t="str">
        <f t="shared" ca="1" si="293"/>
        <v xml:space="preserve">45 thn, 8 bln </v>
      </c>
      <c r="Y1248" s="7" t="str">
        <f t="shared" si="294"/>
        <v>44 thn</v>
      </c>
      <c r="Z1248" s="13">
        <v>60</v>
      </c>
      <c r="AA1248" s="14">
        <f t="shared" si="295"/>
        <v>49279</v>
      </c>
      <c r="AC1248" s="6"/>
      <c r="AJ1248" s="4" t="s">
        <v>6455</v>
      </c>
    </row>
    <row r="1249" spans="1:36" ht="12.9" hidden="1" customHeight="1" outlineLevel="1" x14ac:dyDescent="0.3">
      <c r="C1249" s="10" t="s">
        <v>6470</v>
      </c>
      <c r="D1249" s="10" t="s">
        <v>21</v>
      </c>
      <c r="E1249" s="7" t="s">
        <v>6471</v>
      </c>
      <c r="F1249" s="10" t="s">
        <v>514</v>
      </c>
      <c r="G1249" s="7" t="s">
        <v>333</v>
      </c>
      <c r="H1249" s="15">
        <v>42644</v>
      </c>
      <c r="I1249" s="10" t="s">
        <v>334</v>
      </c>
      <c r="J1249" s="10" t="s">
        <v>547</v>
      </c>
      <c r="K1249" s="7" t="s">
        <v>82</v>
      </c>
      <c r="L1249" s="10" t="s">
        <v>28</v>
      </c>
      <c r="M1249" s="7" t="s">
        <v>29</v>
      </c>
      <c r="N1249" s="10" t="s">
        <v>30</v>
      </c>
      <c r="O1249" s="7">
        <v>2012</v>
      </c>
      <c r="P1249" s="10" t="s">
        <v>6472</v>
      </c>
      <c r="Q1249" s="7" t="s">
        <v>6473</v>
      </c>
      <c r="R1249" s="7" t="s">
        <v>33</v>
      </c>
      <c r="S1249" s="7" t="s">
        <v>34</v>
      </c>
      <c r="T1249" s="7" t="s">
        <v>35</v>
      </c>
      <c r="U1249" s="7" t="s">
        <v>6474</v>
      </c>
      <c r="V1249" s="7" t="s">
        <v>37</v>
      </c>
      <c r="X1249" s="7" t="str">
        <f t="shared" ca="1" si="293"/>
        <v xml:space="preserve">39 thn, 5 bln </v>
      </c>
      <c r="Y1249" s="7" t="str">
        <f t="shared" si="294"/>
        <v>38 thn</v>
      </c>
      <c r="Z1249" s="13">
        <v>60</v>
      </c>
      <c r="AA1249" s="14">
        <f t="shared" si="295"/>
        <v>51561</v>
      </c>
      <c r="AB1249" s="10" t="s">
        <v>6475</v>
      </c>
      <c r="AC1249" s="7" t="s">
        <v>6476</v>
      </c>
      <c r="AJ1249" s="4" t="s">
        <v>6455</v>
      </c>
    </row>
    <row r="1250" spans="1:36" ht="12.9" hidden="1" customHeight="1" outlineLevel="1" x14ac:dyDescent="0.3">
      <c r="B1250" s="6"/>
      <c r="C1250" s="6" t="s">
        <v>6477</v>
      </c>
      <c r="D1250" s="6" t="s">
        <v>41</v>
      </c>
      <c r="E1250" s="7" t="s">
        <v>6478</v>
      </c>
      <c r="F1250" s="6" t="s">
        <v>332</v>
      </c>
      <c r="G1250" s="19" t="s">
        <v>333</v>
      </c>
      <c r="H1250" s="20">
        <v>43556</v>
      </c>
      <c r="I1250" s="6" t="s">
        <v>334</v>
      </c>
      <c r="J1250" s="6" t="s">
        <v>547</v>
      </c>
      <c r="K1250" s="7" t="s">
        <v>336</v>
      </c>
      <c r="L1250" s="6" t="s">
        <v>28</v>
      </c>
      <c r="M1250" s="7" t="s">
        <v>29</v>
      </c>
      <c r="N1250" s="6" t="s">
        <v>1370</v>
      </c>
      <c r="O1250" s="7" t="s">
        <v>3696</v>
      </c>
      <c r="P1250" s="6" t="s">
        <v>98</v>
      </c>
      <c r="Q1250" s="6" t="s">
        <v>6479</v>
      </c>
      <c r="R1250" s="7" t="s">
        <v>33</v>
      </c>
      <c r="S1250" s="7" t="s">
        <v>34</v>
      </c>
      <c r="T1250" s="7" t="s">
        <v>35</v>
      </c>
      <c r="V1250" s="7" t="s">
        <v>37</v>
      </c>
      <c r="X1250" s="7" t="str">
        <f t="shared" ca="1" si="293"/>
        <v xml:space="preserve">36 thn, 11 bln </v>
      </c>
      <c r="Y1250" s="7" t="str">
        <f t="shared" si="294"/>
        <v>36 thn</v>
      </c>
      <c r="Z1250" s="13">
        <v>60</v>
      </c>
      <c r="AA1250" s="14">
        <f t="shared" si="295"/>
        <v>52444</v>
      </c>
      <c r="AB1250" s="6" t="s">
        <v>6480</v>
      </c>
      <c r="AC1250" s="6" t="s">
        <v>6481</v>
      </c>
      <c r="AJ1250" s="4" t="s">
        <v>6455</v>
      </c>
    </row>
    <row r="1251" spans="1:36" ht="12.9" hidden="1" customHeight="1" outlineLevel="1" x14ac:dyDescent="0.3">
      <c r="B1251" s="6"/>
      <c r="C1251" s="6" t="s">
        <v>6482</v>
      </c>
      <c r="D1251" s="6" t="s">
        <v>41</v>
      </c>
      <c r="E1251" s="7" t="s">
        <v>6483</v>
      </c>
      <c r="F1251" s="6" t="s">
        <v>332</v>
      </c>
      <c r="G1251" s="19" t="s">
        <v>333</v>
      </c>
      <c r="H1251" s="20">
        <v>43556</v>
      </c>
      <c r="I1251" s="6" t="s">
        <v>334</v>
      </c>
      <c r="J1251" s="6" t="s">
        <v>547</v>
      </c>
      <c r="K1251" s="7" t="s">
        <v>336</v>
      </c>
      <c r="L1251" s="6" t="s">
        <v>28</v>
      </c>
      <c r="M1251" s="7" t="s">
        <v>29</v>
      </c>
      <c r="N1251" s="6" t="s">
        <v>1370</v>
      </c>
      <c r="O1251" s="7" t="s">
        <v>3311</v>
      </c>
      <c r="P1251" s="6" t="s">
        <v>6484</v>
      </c>
      <c r="Q1251" s="6" t="s">
        <v>6485</v>
      </c>
      <c r="R1251" s="7" t="s">
        <v>50</v>
      </c>
      <c r="S1251" s="7" t="s">
        <v>34</v>
      </c>
      <c r="T1251" s="7" t="s">
        <v>35</v>
      </c>
      <c r="V1251" s="7" t="s">
        <v>37</v>
      </c>
      <c r="X1251" s="7" t="str">
        <f t="shared" ca="1" si="293"/>
        <v xml:space="preserve">35 thn, 3 bln </v>
      </c>
      <c r="Y1251" s="7" t="str">
        <f t="shared" si="294"/>
        <v>34 thn</v>
      </c>
      <c r="Z1251" s="13">
        <v>60</v>
      </c>
      <c r="AA1251" s="14">
        <f t="shared" si="295"/>
        <v>53083</v>
      </c>
      <c r="AB1251" s="6" t="s">
        <v>6486</v>
      </c>
      <c r="AC1251" s="6" t="s">
        <v>6487</v>
      </c>
      <c r="AJ1251" s="4" t="s">
        <v>6455</v>
      </c>
    </row>
    <row r="1252" spans="1:36" ht="12.9" customHeight="1" collapsed="1" x14ac:dyDescent="0.25">
      <c r="A1252" s="4" t="s">
        <v>6488</v>
      </c>
      <c r="M1252" s="7"/>
      <c r="AC1252" s="6"/>
    </row>
    <row r="1253" spans="1:36" ht="12.9" hidden="1" customHeight="1" outlineLevel="1" x14ac:dyDescent="0.3">
      <c r="C1253" s="10" t="s">
        <v>6489</v>
      </c>
      <c r="D1253" s="10" t="s">
        <v>6490</v>
      </c>
      <c r="E1253" s="7" t="s">
        <v>6491</v>
      </c>
      <c r="F1253" s="10" t="s">
        <v>78</v>
      </c>
      <c r="G1253" s="7" t="s">
        <v>79</v>
      </c>
      <c r="H1253" s="15">
        <v>42826</v>
      </c>
      <c r="I1253" s="10" t="s">
        <v>80</v>
      </c>
      <c r="J1253" s="10" t="s">
        <v>95</v>
      </c>
      <c r="K1253" s="8">
        <v>42957</v>
      </c>
      <c r="L1253" s="10" t="s">
        <v>28</v>
      </c>
      <c r="M1253" s="7" t="s">
        <v>29</v>
      </c>
      <c r="N1253" s="10" t="s">
        <v>3367</v>
      </c>
      <c r="O1253" s="7">
        <v>2015</v>
      </c>
      <c r="P1253" s="10" t="s">
        <v>1587</v>
      </c>
      <c r="Q1253" s="7" t="s">
        <v>6492</v>
      </c>
      <c r="R1253" s="7" t="s">
        <v>33</v>
      </c>
      <c r="U1253" s="7" t="s">
        <v>6493</v>
      </c>
      <c r="V1253" s="7" t="s">
        <v>37</v>
      </c>
      <c r="X1253" s="7" t="str">
        <f ca="1">DATEDIF(Q1253,NOW( ),"y") &amp; " thn, " &amp; DATEDIF(Q1253,NOW( ),"ym") &amp; " bln "</f>
        <v xml:space="preserve">39 thn, 9 bln </v>
      </c>
      <c r="Y1253" s="7" t="str">
        <f>DATEDIF(Q1253,($Y$2),"y") &amp; " thn"</f>
        <v>39 thn</v>
      </c>
      <c r="Z1253" s="13">
        <v>60</v>
      </c>
      <c r="AA1253" s="14">
        <f>DATE(YEAR(Q1253)+Z1253,MONTH(Q1253)+1,1)</f>
        <v>51441</v>
      </c>
      <c r="AJ1253" s="4" t="s">
        <v>6488</v>
      </c>
    </row>
    <row r="1254" spans="1:36" ht="12.9" hidden="1" customHeight="1" outlineLevel="1" x14ac:dyDescent="0.3">
      <c r="C1254" s="10" t="s">
        <v>6494</v>
      </c>
      <c r="D1254" s="10" t="s">
        <v>6495</v>
      </c>
      <c r="E1254" s="7" t="s">
        <v>6496</v>
      </c>
      <c r="F1254" s="10" t="s">
        <v>23</v>
      </c>
      <c r="G1254" s="7" t="s">
        <v>24</v>
      </c>
      <c r="I1254" s="10" t="s">
        <v>25</v>
      </c>
      <c r="L1254" s="10" t="s">
        <v>28</v>
      </c>
      <c r="M1254" s="7" t="s">
        <v>361</v>
      </c>
      <c r="P1254" s="10" t="s">
        <v>1317</v>
      </c>
      <c r="Q1254" s="7" t="s">
        <v>6497</v>
      </c>
      <c r="R1254" s="7" t="s">
        <v>33</v>
      </c>
      <c r="S1254" s="7" t="s">
        <v>34</v>
      </c>
      <c r="T1254" s="7" t="s">
        <v>35</v>
      </c>
      <c r="U1254" s="7" t="s">
        <v>6498</v>
      </c>
      <c r="V1254" s="7" t="s">
        <v>37</v>
      </c>
      <c r="X1254" s="7" t="str">
        <f ca="1">DATEDIF(Q1254,NOW( ),"y") &amp; " thn, " &amp; DATEDIF(Q1254,NOW( ),"ym") &amp; " bln "</f>
        <v xml:space="preserve">57 thn, 8 bln </v>
      </c>
      <c r="Y1254" s="7" t="str">
        <f>DATEDIF(Q1254,($Y$2),"y") &amp; " thn"</f>
        <v>56 thn</v>
      </c>
      <c r="Z1254" s="13">
        <v>60</v>
      </c>
      <c r="AA1254" s="14">
        <f>DATE(YEAR(Q1254)+Z1254,MONTH(Q1254)+1,1)</f>
        <v>44896</v>
      </c>
      <c r="AC1254" s="6"/>
      <c r="AJ1254" s="4" t="s">
        <v>6488</v>
      </c>
    </row>
    <row r="1255" spans="1:36" ht="12.9" hidden="1" customHeight="1" outlineLevel="1" x14ac:dyDescent="0.3">
      <c r="C1255" s="10" t="s">
        <v>6499</v>
      </c>
      <c r="E1255" s="7" t="s">
        <v>6500</v>
      </c>
      <c r="F1255" s="10" t="s">
        <v>23</v>
      </c>
      <c r="G1255" s="7" t="s">
        <v>24</v>
      </c>
      <c r="H1255" s="15">
        <v>38443</v>
      </c>
      <c r="I1255" s="10" t="s">
        <v>25</v>
      </c>
      <c r="J1255" s="10" t="s">
        <v>269</v>
      </c>
      <c r="K1255" s="7" t="s">
        <v>190</v>
      </c>
      <c r="L1255" s="10" t="s">
        <v>28</v>
      </c>
      <c r="M1255" s="7" t="s">
        <v>361</v>
      </c>
      <c r="N1255" s="10" t="s">
        <v>83</v>
      </c>
      <c r="O1255" s="7" t="s">
        <v>368</v>
      </c>
      <c r="P1255" s="10" t="s">
        <v>98</v>
      </c>
      <c r="Q1255" s="7" t="s">
        <v>6501</v>
      </c>
      <c r="R1255" s="7" t="s">
        <v>33</v>
      </c>
      <c r="S1255" s="7" t="s">
        <v>34</v>
      </c>
      <c r="T1255" s="7" t="s">
        <v>35</v>
      </c>
      <c r="U1255" s="7" t="s">
        <v>6502</v>
      </c>
      <c r="V1255" s="7" t="s">
        <v>37</v>
      </c>
      <c r="W1255" s="7" t="s">
        <v>6503</v>
      </c>
      <c r="X1255" s="7" t="str">
        <f ca="1">DATEDIF(Q1255,NOW( ),"y") &amp; " thn, " &amp; DATEDIF(Q1255,NOW( ),"ym") &amp; " bln "</f>
        <v xml:space="preserve">58 thn, 3 bln </v>
      </c>
      <c r="Y1255" s="7" t="str">
        <f>DATEDIF(Q1255,($Y$2),"y") &amp; " thn"</f>
        <v>57 thn</v>
      </c>
      <c r="Z1255" s="13">
        <v>60</v>
      </c>
      <c r="AA1255" s="14">
        <f>DATE(YEAR(Q1255)+Z1255,MONTH(Q1255)+1,1)</f>
        <v>44682</v>
      </c>
      <c r="AJ1255" s="4" t="s">
        <v>6488</v>
      </c>
    </row>
    <row r="1256" spans="1:36" ht="12.9" hidden="1" customHeight="1" outlineLevel="1" x14ac:dyDescent="0.3">
      <c r="C1256" s="10" t="s">
        <v>6504</v>
      </c>
      <c r="D1256" s="10" t="s">
        <v>6505</v>
      </c>
      <c r="E1256" s="7" t="s">
        <v>6506</v>
      </c>
      <c r="F1256" s="10" t="s">
        <v>78</v>
      </c>
      <c r="G1256" s="7" t="s">
        <v>79</v>
      </c>
      <c r="H1256" s="11">
        <v>43191</v>
      </c>
      <c r="I1256" s="10" t="s">
        <v>80</v>
      </c>
      <c r="J1256" s="10" t="s">
        <v>547</v>
      </c>
      <c r="K1256" s="7" t="s">
        <v>515</v>
      </c>
      <c r="L1256" s="10" t="s">
        <v>28</v>
      </c>
      <c r="M1256" s="7" t="s">
        <v>29</v>
      </c>
      <c r="N1256" s="10" t="s">
        <v>6507</v>
      </c>
      <c r="O1256" s="7">
        <v>2016</v>
      </c>
      <c r="P1256" s="10" t="s">
        <v>1587</v>
      </c>
      <c r="Q1256" s="7" t="s">
        <v>6508</v>
      </c>
      <c r="R1256" s="7" t="s">
        <v>50</v>
      </c>
      <c r="U1256" s="7" t="s">
        <v>6509</v>
      </c>
      <c r="V1256" s="7" t="s">
        <v>37</v>
      </c>
      <c r="X1256" s="7" t="str">
        <f ca="1">DATEDIF(Q1256,NOW( ),"y") &amp; " thn, " &amp; DATEDIF(Q1256,NOW( ),"ym") &amp; " bln "</f>
        <v xml:space="preserve">51 thn, 0 bln </v>
      </c>
      <c r="Y1256" s="7" t="str">
        <f>DATEDIF(Q1256,($Y$2),"y") &amp; " thn"</f>
        <v>50 thn</v>
      </c>
      <c r="Z1256" s="13">
        <v>60</v>
      </c>
      <c r="AA1256" s="14">
        <f>DATE(YEAR(Q1256)+Z1256,MONTH(Q1256)+1,1)</f>
        <v>47331</v>
      </c>
      <c r="AJ1256" s="4" t="s">
        <v>6488</v>
      </c>
    </row>
    <row r="1257" spans="1:36" ht="12.9" hidden="1" customHeight="1" outlineLevel="1" x14ac:dyDescent="0.3">
      <c r="C1257" s="10" t="s">
        <v>6510</v>
      </c>
      <c r="D1257" s="10" t="s">
        <v>41</v>
      </c>
      <c r="E1257" s="7" t="s">
        <v>6511</v>
      </c>
      <c r="F1257" s="10" t="s">
        <v>276</v>
      </c>
      <c r="G1257" s="7" t="s">
        <v>43</v>
      </c>
      <c r="H1257" s="14">
        <v>42644</v>
      </c>
      <c r="I1257" s="10" t="s">
        <v>277</v>
      </c>
      <c r="J1257" s="10" t="s">
        <v>547</v>
      </c>
      <c r="K1257" s="7" t="s">
        <v>624</v>
      </c>
      <c r="L1257" s="10" t="s">
        <v>28</v>
      </c>
      <c r="M1257" s="7" t="s">
        <v>29</v>
      </c>
      <c r="N1257" s="6" t="s">
        <v>3486</v>
      </c>
      <c r="O1257" s="7">
        <v>2008</v>
      </c>
      <c r="P1257" s="10" t="s">
        <v>59</v>
      </c>
      <c r="Q1257" s="7" t="s">
        <v>6512</v>
      </c>
      <c r="R1257" s="7" t="s">
        <v>33</v>
      </c>
      <c r="S1257" s="7" t="s">
        <v>34</v>
      </c>
      <c r="T1257" s="7" t="s">
        <v>35</v>
      </c>
      <c r="U1257" s="7" t="s">
        <v>6513</v>
      </c>
      <c r="V1257" s="7" t="s">
        <v>37</v>
      </c>
      <c r="W1257" s="7" t="s">
        <v>6514</v>
      </c>
      <c r="X1257" s="7" t="str">
        <f ca="1">DATEDIF(Q1257,NOW( ),"y") &amp; " thn, " &amp; DATEDIF(Q1257,NOW( ),"ym") &amp; " bln "</f>
        <v xml:space="preserve">43 thn, 1 bln </v>
      </c>
      <c r="Y1257" s="7" t="str">
        <f>DATEDIF(Q1257,($Y$2),"y") &amp; " thn"</f>
        <v>42 thn</v>
      </c>
      <c r="Z1257" s="13">
        <v>60</v>
      </c>
      <c r="AA1257" s="14">
        <f>DATE(YEAR(Q1257)+Z1257,MONTH(Q1257)+1,1)</f>
        <v>50222</v>
      </c>
      <c r="AB1257" s="10" t="s">
        <v>6515</v>
      </c>
      <c r="AJ1257" s="4" t="s">
        <v>6488</v>
      </c>
    </row>
    <row r="1258" spans="1:36" ht="12.9" customHeight="1" collapsed="1" x14ac:dyDescent="0.25">
      <c r="A1258" s="4" t="s">
        <v>6516</v>
      </c>
      <c r="M1258" s="7"/>
    </row>
    <row r="1259" spans="1:36" ht="12.9" hidden="1" customHeight="1" outlineLevel="1" x14ac:dyDescent="0.3">
      <c r="C1259" s="10" t="s">
        <v>6517</v>
      </c>
      <c r="D1259" s="10" t="s">
        <v>1545</v>
      </c>
      <c r="E1259" s="7" t="s">
        <v>6518</v>
      </c>
      <c r="F1259" s="10" t="s">
        <v>23</v>
      </c>
      <c r="G1259" s="7" t="s">
        <v>24</v>
      </c>
      <c r="H1259" s="15">
        <v>38078</v>
      </c>
      <c r="I1259" s="10" t="s">
        <v>25</v>
      </c>
      <c r="J1259" s="10" t="s">
        <v>95</v>
      </c>
      <c r="K1259" s="8">
        <v>42104</v>
      </c>
      <c r="L1259" s="10" t="s">
        <v>28</v>
      </c>
      <c r="M1259" s="7" t="s">
        <v>361</v>
      </c>
      <c r="N1259" s="10" t="s">
        <v>3265</v>
      </c>
      <c r="O1259" s="7" t="s">
        <v>279</v>
      </c>
      <c r="P1259" s="10" t="s">
        <v>98</v>
      </c>
      <c r="Q1259" s="7" t="s">
        <v>1864</v>
      </c>
      <c r="R1259" s="7" t="s">
        <v>33</v>
      </c>
      <c r="S1259" s="7" t="s">
        <v>34</v>
      </c>
      <c r="T1259" s="7" t="s">
        <v>35</v>
      </c>
      <c r="U1259" s="7" t="s">
        <v>6519</v>
      </c>
      <c r="V1259" s="7" t="s">
        <v>37</v>
      </c>
      <c r="W1259" s="7" t="s">
        <v>6520</v>
      </c>
      <c r="X1259" s="7" t="str">
        <f ca="1">DATEDIF(Q1259,NOW( ),"y") &amp; " thn, " &amp; DATEDIF(Q1259,NOW( ),"ym") &amp; " bln "</f>
        <v xml:space="preserve">57 thn, 2 bln </v>
      </c>
      <c r="Y1259" s="7" t="str">
        <f>DATEDIF(Q1259,($Y$2),"y") &amp; " thn"</f>
        <v>56 thn</v>
      </c>
      <c r="Z1259" s="13">
        <v>60</v>
      </c>
      <c r="AA1259" s="14">
        <f>DATE(YEAR(Q1259)+Z1259,MONTH(Q1259)+1,1)</f>
        <v>45078</v>
      </c>
      <c r="AB1259" s="10" t="s">
        <v>6521</v>
      </c>
      <c r="AJ1259" s="4" t="s">
        <v>6516</v>
      </c>
    </row>
    <row r="1260" spans="1:36" ht="12.9" hidden="1" customHeight="1" outlineLevel="1" x14ac:dyDescent="0.3">
      <c r="C1260" s="10" t="s">
        <v>6522</v>
      </c>
      <c r="E1260" s="7" t="s">
        <v>6523</v>
      </c>
      <c r="F1260" s="10" t="s">
        <v>23</v>
      </c>
      <c r="G1260" s="7" t="s">
        <v>24</v>
      </c>
      <c r="H1260" s="15">
        <v>38261</v>
      </c>
      <c r="I1260" s="10" t="s">
        <v>25</v>
      </c>
      <c r="J1260" s="10" t="s">
        <v>547</v>
      </c>
      <c r="K1260" s="7" t="s">
        <v>403</v>
      </c>
      <c r="L1260" s="10" t="s">
        <v>28</v>
      </c>
      <c r="M1260" s="7" t="s">
        <v>361</v>
      </c>
      <c r="O1260" s="7" t="s">
        <v>279</v>
      </c>
      <c r="P1260" s="10" t="s">
        <v>98</v>
      </c>
      <c r="Q1260" s="7" t="s">
        <v>6524</v>
      </c>
      <c r="R1260" s="7" t="s">
        <v>33</v>
      </c>
      <c r="S1260" s="7" t="s">
        <v>34</v>
      </c>
      <c r="T1260" s="7" t="s">
        <v>35</v>
      </c>
      <c r="U1260" s="7" t="s">
        <v>6525</v>
      </c>
      <c r="V1260" s="7" t="s">
        <v>37</v>
      </c>
      <c r="W1260" s="7" t="s">
        <v>6526</v>
      </c>
      <c r="X1260" s="7" t="str">
        <f ca="1">DATEDIF(Q1260,NOW( ),"y") &amp; " thn, " &amp; DATEDIF(Q1260,NOW( ),"ym") &amp; " bln "</f>
        <v xml:space="preserve">59 thn, 8 bln </v>
      </c>
      <c r="Y1260" s="7" t="str">
        <f>DATEDIF(Q1260,($Y$2),"y") &amp; " thn"</f>
        <v>58 thn</v>
      </c>
      <c r="Z1260" s="13">
        <v>60</v>
      </c>
      <c r="AA1260" s="14">
        <f>DATE(YEAR(Q1260)+Z1260,MONTH(Q1260)+1,1)</f>
        <v>44166</v>
      </c>
      <c r="AJ1260" s="4" t="s">
        <v>6516</v>
      </c>
    </row>
    <row r="1261" spans="1:36" s="30" customFormat="1" ht="12.9" hidden="1" customHeight="1" outlineLevel="1" x14ac:dyDescent="0.3">
      <c r="A1261" s="22"/>
      <c r="B1261" s="23"/>
      <c r="C1261" s="24" t="s">
        <v>6527</v>
      </c>
      <c r="D1261" s="10" t="s">
        <v>41</v>
      </c>
      <c r="E1261" s="25" t="s">
        <v>6528</v>
      </c>
      <c r="F1261" s="24" t="s">
        <v>23</v>
      </c>
      <c r="G1261" s="25" t="s">
        <v>24</v>
      </c>
      <c r="H1261" s="49">
        <v>37895</v>
      </c>
      <c r="I1261" s="24" t="s">
        <v>25</v>
      </c>
      <c r="J1261" s="24" t="s">
        <v>547</v>
      </c>
      <c r="K1261" s="27">
        <v>43466</v>
      </c>
      <c r="L1261" s="24" t="s">
        <v>28</v>
      </c>
      <c r="M1261" s="7" t="s">
        <v>29</v>
      </c>
      <c r="N1261" s="10" t="s">
        <v>30</v>
      </c>
      <c r="O1261" s="25" t="s">
        <v>279</v>
      </c>
      <c r="P1261" s="24" t="s">
        <v>824</v>
      </c>
      <c r="Q1261" s="25" t="s">
        <v>4601</v>
      </c>
      <c r="R1261" s="25" t="s">
        <v>33</v>
      </c>
      <c r="S1261" s="25" t="s">
        <v>34</v>
      </c>
      <c r="T1261" s="25" t="s">
        <v>35</v>
      </c>
      <c r="U1261" s="25" t="s">
        <v>6529</v>
      </c>
      <c r="V1261" s="25" t="s">
        <v>37</v>
      </c>
      <c r="W1261" s="25" t="s">
        <v>6530</v>
      </c>
      <c r="X1261" s="25" t="str">
        <f ca="1">DATEDIF(Q1261,NOW( ),"y") &amp; " thn, " &amp; DATEDIF(Q1261,NOW( ),"ym") &amp; " bln "</f>
        <v xml:space="preserve">58 thn, 2 bln </v>
      </c>
      <c r="Y1261" s="25" t="str">
        <f>DATEDIF(Q1261,($Y$2),"y") &amp; " thn"</f>
        <v>57 thn</v>
      </c>
      <c r="Z1261" s="28">
        <v>60</v>
      </c>
      <c r="AA1261" s="29">
        <f>DATE(YEAR(Q1261)+Z1261,MONTH(Q1261)+1,1)</f>
        <v>44713</v>
      </c>
      <c r="AB1261" s="24" t="s">
        <v>6531</v>
      </c>
      <c r="AC1261" s="25"/>
      <c r="AI1261" s="31">
        <v>43466</v>
      </c>
      <c r="AJ1261" s="4" t="s">
        <v>6516</v>
      </c>
    </row>
    <row r="1262" spans="1:36" ht="12.9" hidden="1" customHeight="1" outlineLevel="1" x14ac:dyDescent="0.3">
      <c r="C1262" s="10" t="s">
        <v>6532</v>
      </c>
      <c r="D1262" s="10" t="s">
        <v>41</v>
      </c>
      <c r="E1262" s="7" t="s">
        <v>6533</v>
      </c>
      <c r="F1262" s="10" t="s">
        <v>276</v>
      </c>
      <c r="G1262" s="7" t="s">
        <v>43</v>
      </c>
      <c r="H1262" s="14">
        <v>42644</v>
      </c>
      <c r="I1262" s="10" t="s">
        <v>277</v>
      </c>
      <c r="J1262" s="10" t="s">
        <v>547</v>
      </c>
      <c r="K1262" s="7" t="s">
        <v>6534</v>
      </c>
      <c r="L1262" s="10" t="s">
        <v>28</v>
      </c>
      <c r="M1262" s="7" t="s">
        <v>29</v>
      </c>
      <c r="N1262" s="6" t="s">
        <v>3486</v>
      </c>
      <c r="O1262" s="7">
        <v>2008</v>
      </c>
      <c r="P1262" s="10" t="s">
        <v>98</v>
      </c>
      <c r="Q1262" s="7" t="s">
        <v>6535</v>
      </c>
      <c r="R1262" s="7" t="s">
        <v>50</v>
      </c>
      <c r="S1262" s="7" t="s">
        <v>34</v>
      </c>
      <c r="T1262" s="7" t="s">
        <v>35</v>
      </c>
      <c r="U1262" s="7" t="s">
        <v>6536</v>
      </c>
      <c r="V1262" s="7" t="s">
        <v>37</v>
      </c>
      <c r="W1262" s="7" t="s">
        <v>6435</v>
      </c>
      <c r="X1262" s="7" t="str">
        <f ca="1">DATEDIF(Q1262,NOW( ),"y") &amp; " thn, " &amp; DATEDIF(Q1262,NOW( ),"ym") &amp; " bln "</f>
        <v xml:space="preserve">51 thn, 6 bln </v>
      </c>
      <c r="Y1262" s="7" t="str">
        <f>DATEDIF(Q1262,($Y$2),"y") &amp; " thn"</f>
        <v>50 thn</v>
      </c>
      <c r="Z1262" s="13">
        <v>60</v>
      </c>
      <c r="AA1262" s="14">
        <f>DATE(YEAR(Q1262)+Z1262,MONTH(Q1262)+1,1)</f>
        <v>47119</v>
      </c>
      <c r="AB1262" s="10" t="s">
        <v>6537</v>
      </c>
      <c r="AJ1262" s="4" t="s">
        <v>6516</v>
      </c>
    </row>
    <row r="1263" spans="1:36" ht="12.9" hidden="1" customHeight="1" outlineLevel="1" x14ac:dyDescent="0.3">
      <c r="C1263" s="10" t="s">
        <v>3143</v>
      </c>
      <c r="D1263" s="10" t="s">
        <v>41</v>
      </c>
      <c r="E1263" s="7" t="s">
        <v>6538</v>
      </c>
      <c r="F1263" s="10" t="s">
        <v>514</v>
      </c>
      <c r="G1263" s="7" t="s">
        <v>333</v>
      </c>
      <c r="H1263" s="11">
        <v>42461</v>
      </c>
      <c r="I1263" s="10" t="s">
        <v>334</v>
      </c>
      <c r="J1263" s="10" t="s">
        <v>547</v>
      </c>
      <c r="K1263" s="12" t="s">
        <v>4470</v>
      </c>
      <c r="L1263" s="10" t="s">
        <v>28</v>
      </c>
      <c r="M1263" s="7" t="s">
        <v>29</v>
      </c>
      <c r="N1263" s="10" t="s">
        <v>30</v>
      </c>
      <c r="O1263" s="7">
        <v>2011</v>
      </c>
      <c r="P1263" s="10" t="s">
        <v>824</v>
      </c>
      <c r="Q1263" s="7" t="s">
        <v>6539</v>
      </c>
      <c r="R1263" s="7" t="s">
        <v>50</v>
      </c>
      <c r="U1263" s="7" t="s">
        <v>6540</v>
      </c>
      <c r="V1263" s="7" t="s">
        <v>37</v>
      </c>
      <c r="X1263" s="7" t="str">
        <f ca="1">DATEDIF(Q1263,NOW( ),"y") &amp; " thn, " &amp; DATEDIF(Q1263,NOW( ),"ym") &amp; " bln "</f>
        <v xml:space="preserve">50 thn, 5 bln </v>
      </c>
      <c r="Y1263" s="7" t="str">
        <f>DATEDIF(Q1263,($Y$2),"y") &amp; " thn"</f>
        <v>49 thn</v>
      </c>
      <c r="Z1263" s="13">
        <v>60</v>
      </c>
      <c r="AA1263" s="14">
        <f>DATE(YEAR(Q1263)+Z1263,MONTH(Q1263)+1,1)</f>
        <v>47543</v>
      </c>
      <c r="AJ1263" s="4" t="s">
        <v>6516</v>
      </c>
    </row>
    <row r="1264" spans="1:36" ht="12.9" customHeight="1" collapsed="1" x14ac:dyDescent="0.25">
      <c r="A1264" s="4" t="s">
        <v>6541</v>
      </c>
      <c r="M1264" s="7"/>
    </row>
    <row r="1265" spans="1:36" ht="12.9" hidden="1" customHeight="1" outlineLevel="1" x14ac:dyDescent="0.3">
      <c r="C1265" s="10" t="s">
        <v>6542</v>
      </c>
      <c r="D1265" s="10" t="s">
        <v>41</v>
      </c>
      <c r="E1265" s="7" t="s">
        <v>6543</v>
      </c>
      <c r="F1265" s="10" t="s">
        <v>23</v>
      </c>
      <c r="G1265" s="7" t="s">
        <v>24</v>
      </c>
      <c r="H1265" s="11">
        <v>40817</v>
      </c>
      <c r="I1265" s="10" t="s">
        <v>25</v>
      </c>
      <c r="J1265" s="10" t="s">
        <v>95</v>
      </c>
      <c r="K1265" s="8">
        <v>42104</v>
      </c>
      <c r="L1265" s="10" t="s">
        <v>28</v>
      </c>
      <c r="M1265" s="7" t="s">
        <v>29</v>
      </c>
      <c r="N1265" s="10" t="s">
        <v>4021</v>
      </c>
      <c r="P1265" s="10" t="s">
        <v>98</v>
      </c>
      <c r="Q1265" s="7" t="s">
        <v>6544</v>
      </c>
      <c r="R1265" s="7" t="s">
        <v>33</v>
      </c>
      <c r="S1265" s="7" t="s">
        <v>34</v>
      </c>
      <c r="T1265" s="7" t="s">
        <v>35</v>
      </c>
      <c r="U1265" s="7" t="s">
        <v>6545</v>
      </c>
      <c r="V1265" s="7" t="s">
        <v>37</v>
      </c>
      <c r="W1265" s="7" t="s">
        <v>6546</v>
      </c>
      <c r="X1265" s="7" t="str">
        <f ca="1">DATEDIF(Q1265,NOW( ),"y") &amp; " thn, " &amp; DATEDIF(Q1265,NOW( ),"ym") &amp; " bln "</f>
        <v xml:space="preserve">51 thn, 5 bln </v>
      </c>
      <c r="Y1265" s="7" t="str">
        <f>DATEDIF(Q1265,($Y$2),"y") &amp; " thn"</f>
        <v>50 thn</v>
      </c>
      <c r="Z1265" s="13">
        <v>60</v>
      </c>
      <c r="AA1265" s="14">
        <f>DATE(YEAR(Q1265)+Z1265,MONTH(Q1265)+1,1)</f>
        <v>47178</v>
      </c>
      <c r="AB1265" s="10" t="s">
        <v>6547</v>
      </c>
      <c r="AC1265" s="7" t="s">
        <v>6548</v>
      </c>
      <c r="AJ1265" s="4" t="s">
        <v>6541</v>
      </c>
    </row>
    <row r="1266" spans="1:36" ht="12.9" hidden="1" customHeight="1" outlineLevel="1" x14ac:dyDescent="0.3">
      <c r="C1266" s="10" t="s">
        <v>6549</v>
      </c>
      <c r="E1266" s="7" t="s">
        <v>6550</v>
      </c>
      <c r="F1266" s="10" t="s">
        <v>23</v>
      </c>
      <c r="G1266" s="7" t="s">
        <v>24</v>
      </c>
      <c r="H1266" s="15">
        <v>38626</v>
      </c>
      <c r="I1266" s="10" t="s">
        <v>25</v>
      </c>
      <c r="J1266" s="10" t="s">
        <v>547</v>
      </c>
      <c r="K1266" s="7" t="s">
        <v>210</v>
      </c>
      <c r="L1266" s="10" t="s">
        <v>28</v>
      </c>
      <c r="M1266" s="7" t="s">
        <v>361</v>
      </c>
      <c r="O1266" s="7" t="s">
        <v>393</v>
      </c>
      <c r="P1266" s="10" t="s">
        <v>98</v>
      </c>
      <c r="Q1266" s="7" t="s">
        <v>6551</v>
      </c>
      <c r="R1266" s="7" t="s">
        <v>33</v>
      </c>
      <c r="S1266" s="7" t="s">
        <v>34</v>
      </c>
      <c r="T1266" s="7" t="s">
        <v>35</v>
      </c>
      <c r="U1266" s="7" t="s">
        <v>6552</v>
      </c>
      <c r="V1266" s="7" t="s">
        <v>37</v>
      </c>
      <c r="W1266" s="7" t="s">
        <v>6553</v>
      </c>
      <c r="X1266" s="7" t="str">
        <f ca="1">DATEDIF(Q1266,NOW( ),"y") &amp; " thn, " &amp; DATEDIF(Q1266,NOW( ),"ym") &amp; " bln "</f>
        <v xml:space="preserve">59 thn, 8 bln </v>
      </c>
      <c r="Y1266" s="7" t="str">
        <f>DATEDIF(Q1266,($Y$2),"y") &amp; " thn"</f>
        <v>58 thn</v>
      </c>
      <c r="Z1266" s="13">
        <v>60</v>
      </c>
      <c r="AA1266" s="14">
        <f>DATE(YEAR(Q1266)+Z1266,MONTH(Q1266)+1,1)</f>
        <v>44166</v>
      </c>
      <c r="AJ1266" s="4" t="s">
        <v>6541</v>
      </c>
    </row>
    <row r="1267" spans="1:36" ht="12.9" hidden="1" customHeight="1" outlineLevel="1" x14ac:dyDescent="0.3">
      <c r="C1267" s="10" t="s">
        <v>6554</v>
      </c>
      <c r="D1267" s="10" t="s">
        <v>145</v>
      </c>
      <c r="E1267" s="7" t="s">
        <v>6555</v>
      </c>
      <c r="F1267" s="10" t="s">
        <v>276</v>
      </c>
      <c r="G1267" s="7" t="s">
        <v>43</v>
      </c>
      <c r="H1267" s="8">
        <v>42826</v>
      </c>
      <c r="I1267" s="10" t="s">
        <v>277</v>
      </c>
      <c r="J1267" s="10" t="s">
        <v>269</v>
      </c>
      <c r="K1267" s="12" t="s">
        <v>6556</v>
      </c>
      <c r="L1267" s="10" t="s">
        <v>28</v>
      </c>
      <c r="M1267" s="7" t="s">
        <v>29</v>
      </c>
      <c r="N1267" s="10" t="s">
        <v>3194</v>
      </c>
      <c r="O1267" s="7">
        <v>2004</v>
      </c>
      <c r="P1267" s="10"/>
      <c r="Q1267" s="12" t="s">
        <v>6557</v>
      </c>
      <c r="R1267" s="7" t="s">
        <v>50</v>
      </c>
      <c r="S1267" s="7" t="s">
        <v>34</v>
      </c>
      <c r="T1267" s="7" t="s">
        <v>35</v>
      </c>
      <c r="V1267" s="7" t="s">
        <v>37</v>
      </c>
      <c r="X1267" s="7" t="str">
        <f ca="1">DATEDIF(Q1267,NOW( ),"y") &amp; " thn, " &amp; DATEDIF(Q1267,NOW( ),"ym") &amp; " bln "</f>
        <v xml:space="preserve">38 thn, 5 bln </v>
      </c>
      <c r="Y1267" s="7" t="str">
        <f>DATEDIF(Q1267,($Y$2),"y") &amp; " thn"</f>
        <v>37 thn</v>
      </c>
      <c r="Z1267" s="13">
        <v>60</v>
      </c>
      <c r="AA1267" s="14">
        <f>DATE(YEAR(Q1267)+Z1267,MONTH(Q1267)+1,1)</f>
        <v>51926</v>
      </c>
      <c r="AJ1267" s="4" t="s">
        <v>6541</v>
      </c>
    </row>
    <row r="1268" spans="1:36" ht="12.9" hidden="1" customHeight="1" outlineLevel="1" x14ac:dyDescent="0.3">
      <c r="C1268" s="10"/>
      <c r="D1268" s="10"/>
      <c r="F1268" s="10"/>
      <c r="H1268" s="14"/>
      <c r="I1268" s="10"/>
      <c r="J1268" s="10"/>
      <c r="L1268" s="10"/>
      <c r="M1268" s="7"/>
      <c r="N1268" s="10"/>
      <c r="P1268" s="10"/>
      <c r="Z1268" s="13"/>
      <c r="AA1268" s="14"/>
      <c r="AJ1268" s="4" t="s">
        <v>6541</v>
      </c>
    </row>
    <row r="1269" spans="1:36" ht="12.9" customHeight="1" collapsed="1" x14ac:dyDescent="0.25">
      <c r="A1269" s="4" t="s">
        <v>6558</v>
      </c>
      <c r="M1269" s="7"/>
    </row>
    <row r="1270" spans="1:36" ht="12.9" hidden="1" customHeight="1" outlineLevel="1" x14ac:dyDescent="0.3">
      <c r="C1270" s="10" t="s">
        <v>6559</v>
      </c>
      <c r="D1270" s="10" t="s">
        <v>41</v>
      </c>
      <c r="E1270" s="7" t="s">
        <v>6560</v>
      </c>
      <c r="F1270" s="10" t="s">
        <v>23</v>
      </c>
      <c r="G1270" s="7" t="s">
        <v>24</v>
      </c>
      <c r="H1270" s="14">
        <v>40087</v>
      </c>
      <c r="I1270" s="10" t="s">
        <v>25</v>
      </c>
      <c r="J1270" s="10" t="s">
        <v>95</v>
      </c>
      <c r="K1270" s="14">
        <v>42957</v>
      </c>
      <c r="L1270" s="10" t="s">
        <v>28</v>
      </c>
      <c r="M1270" s="7" t="s">
        <v>29</v>
      </c>
      <c r="N1270" s="10" t="s">
        <v>2402</v>
      </c>
      <c r="O1270" s="7" t="s">
        <v>47</v>
      </c>
      <c r="P1270" s="10" t="s">
        <v>555</v>
      </c>
      <c r="Q1270" s="7" t="s">
        <v>6561</v>
      </c>
      <c r="R1270" s="7" t="s">
        <v>33</v>
      </c>
      <c r="S1270" s="7" t="s">
        <v>34</v>
      </c>
      <c r="T1270" s="7" t="s">
        <v>35</v>
      </c>
      <c r="U1270" s="7" t="s">
        <v>6562</v>
      </c>
      <c r="V1270" s="7" t="s">
        <v>37</v>
      </c>
      <c r="W1270" s="7" t="s">
        <v>6563</v>
      </c>
      <c r="X1270" s="7" t="str">
        <f t="shared" ref="X1270:X1277" ca="1" si="296">DATEDIF(Q1270,NOW( ),"y") &amp; " thn, " &amp; DATEDIF(Q1270,NOW( ),"ym") &amp; " bln "</f>
        <v xml:space="preserve">51 thn, 3 bln </v>
      </c>
      <c r="Y1270" s="7" t="str">
        <f>DATEDIF(Q1270,($Y$2),"y") &amp; " thn"</f>
        <v>50 thn</v>
      </c>
      <c r="Z1270" s="13">
        <v>60</v>
      </c>
      <c r="AA1270" s="14">
        <f>DATE(YEAR(Q1270)+Z1270,MONTH(Q1270)+1,1)</f>
        <v>47239</v>
      </c>
      <c r="AB1270" s="10" t="s">
        <v>6564</v>
      </c>
      <c r="AC1270" s="7" t="s">
        <v>6565</v>
      </c>
      <c r="AJ1270" s="4" t="s">
        <v>6558</v>
      </c>
    </row>
    <row r="1271" spans="1:36" ht="12.9" hidden="1" customHeight="1" outlineLevel="1" x14ac:dyDescent="0.3">
      <c r="C1271" s="10" t="s">
        <v>6566</v>
      </c>
      <c r="E1271" s="7" t="s">
        <v>6567</v>
      </c>
      <c r="F1271" s="10" t="s">
        <v>23</v>
      </c>
      <c r="G1271" s="7" t="s">
        <v>24</v>
      </c>
      <c r="H1271" s="15">
        <v>38261</v>
      </c>
      <c r="I1271" s="10" t="s">
        <v>25</v>
      </c>
      <c r="J1271" s="10" t="s">
        <v>547</v>
      </c>
      <c r="K1271" s="7" t="s">
        <v>403</v>
      </c>
      <c r="L1271" s="10" t="s">
        <v>28</v>
      </c>
      <c r="M1271" s="7" t="s">
        <v>361</v>
      </c>
      <c r="N1271" s="10" t="s">
        <v>3265</v>
      </c>
      <c r="O1271" s="7" t="s">
        <v>279</v>
      </c>
      <c r="P1271" s="10" t="s">
        <v>824</v>
      </c>
      <c r="Q1271" s="7" t="s">
        <v>6568</v>
      </c>
      <c r="R1271" s="7" t="s">
        <v>50</v>
      </c>
      <c r="S1271" s="7" t="s">
        <v>34</v>
      </c>
      <c r="T1271" s="7" t="s">
        <v>35</v>
      </c>
      <c r="U1271" s="7" t="s">
        <v>6569</v>
      </c>
      <c r="V1271" s="7" t="s">
        <v>37</v>
      </c>
      <c r="W1271" s="7" t="s">
        <v>6570</v>
      </c>
      <c r="X1271" s="7" t="str">
        <f t="shared" ca="1" si="296"/>
        <v xml:space="preserve">59 thn, 3 bln </v>
      </c>
      <c r="Y1271" s="7" t="str">
        <f t="shared" ref="Y1271:Y1277" si="297">DATEDIF(Q1271,($Y$2),"y") &amp; " thn"</f>
        <v>58 thn</v>
      </c>
      <c r="Z1271" s="13">
        <v>60</v>
      </c>
      <c r="AA1271" s="14">
        <f t="shared" ref="AA1271:AA1277" si="298">DATE(YEAR(Q1271)+Z1271,MONTH(Q1271)+1,1)</f>
        <v>44317</v>
      </c>
      <c r="AB1271" s="10" t="s">
        <v>6571</v>
      </c>
      <c r="AJ1271" s="4" t="s">
        <v>6558</v>
      </c>
    </row>
    <row r="1272" spans="1:36" ht="12.9" hidden="1" customHeight="1" outlineLevel="1" x14ac:dyDescent="0.3">
      <c r="C1272" s="10" t="s">
        <v>6572</v>
      </c>
      <c r="D1272" s="10" t="s">
        <v>4292</v>
      </c>
      <c r="E1272" s="7" t="s">
        <v>6573</v>
      </c>
      <c r="F1272" s="10" t="s">
        <v>23</v>
      </c>
      <c r="G1272" s="7" t="s">
        <v>24</v>
      </c>
      <c r="H1272" s="15">
        <v>38991</v>
      </c>
      <c r="I1272" s="10" t="s">
        <v>25</v>
      </c>
      <c r="J1272" s="10" t="s">
        <v>547</v>
      </c>
      <c r="K1272" s="8">
        <v>42370</v>
      </c>
      <c r="L1272" s="10" t="s">
        <v>28</v>
      </c>
      <c r="M1272" s="7" t="s">
        <v>361</v>
      </c>
      <c r="N1272" s="10" t="s">
        <v>83</v>
      </c>
      <c r="O1272" s="7" t="s">
        <v>393</v>
      </c>
      <c r="P1272" s="10" t="s">
        <v>824</v>
      </c>
      <c r="Q1272" s="7" t="s">
        <v>6574</v>
      </c>
      <c r="R1272" s="7" t="s">
        <v>50</v>
      </c>
      <c r="S1272" s="7" t="s">
        <v>34</v>
      </c>
      <c r="T1272" s="7" t="s">
        <v>35</v>
      </c>
      <c r="U1272" s="7" t="s">
        <v>6575</v>
      </c>
      <c r="V1272" s="7" t="s">
        <v>37</v>
      </c>
      <c r="W1272" s="7" t="s">
        <v>6576</v>
      </c>
      <c r="X1272" s="7" t="str">
        <f t="shared" ca="1" si="296"/>
        <v xml:space="preserve">60 thn, 2 bln </v>
      </c>
      <c r="Y1272" s="7" t="str">
        <f t="shared" si="297"/>
        <v>59 thn</v>
      </c>
      <c r="Z1272" s="13">
        <v>60</v>
      </c>
      <c r="AA1272" s="14">
        <f t="shared" si="298"/>
        <v>43983</v>
      </c>
      <c r="AB1272" s="10" t="s">
        <v>6577</v>
      </c>
      <c r="AJ1272" s="4" t="s">
        <v>6558</v>
      </c>
    </row>
    <row r="1273" spans="1:36" s="30" customFormat="1" ht="12.9" hidden="1" customHeight="1" outlineLevel="1" x14ac:dyDescent="0.3">
      <c r="A1273" s="22"/>
      <c r="B1273" s="23"/>
      <c r="C1273" s="24" t="s">
        <v>6578</v>
      </c>
      <c r="D1273" s="24" t="s">
        <v>6579</v>
      </c>
      <c r="E1273" s="25" t="s">
        <v>6580</v>
      </c>
      <c r="F1273" s="24" t="s">
        <v>276</v>
      </c>
      <c r="G1273" s="25" t="s">
        <v>43</v>
      </c>
      <c r="H1273" s="29">
        <v>41548</v>
      </c>
      <c r="I1273" s="24" t="s">
        <v>277</v>
      </c>
      <c r="J1273" s="24" t="s">
        <v>269</v>
      </c>
      <c r="K1273" s="29">
        <v>43466</v>
      </c>
      <c r="L1273" s="24" t="s">
        <v>28</v>
      </c>
      <c r="M1273" s="25" t="s">
        <v>237</v>
      </c>
      <c r="N1273" s="24" t="s">
        <v>83</v>
      </c>
      <c r="O1273" s="25">
        <v>2012</v>
      </c>
      <c r="P1273" s="24" t="s">
        <v>824</v>
      </c>
      <c r="Q1273" s="25" t="s">
        <v>6581</v>
      </c>
      <c r="R1273" s="25" t="s">
        <v>50</v>
      </c>
      <c r="S1273" s="25" t="s">
        <v>34</v>
      </c>
      <c r="T1273" s="25"/>
      <c r="U1273" s="25" t="s">
        <v>6582</v>
      </c>
      <c r="V1273" s="25" t="s">
        <v>37</v>
      </c>
      <c r="W1273" s="25"/>
      <c r="X1273" s="25" t="str">
        <f t="shared" ca="1" si="296"/>
        <v xml:space="preserve">45 thn, 5 bln </v>
      </c>
      <c r="Y1273" s="25" t="str">
        <f>DATEDIF(Q1273,($Y$2),"y") &amp; " thn"</f>
        <v>44 thn</v>
      </c>
      <c r="Z1273" s="28">
        <v>60</v>
      </c>
      <c r="AA1273" s="29">
        <f>DATE(YEAR(Q1273)+Z1273,MONTH(Q1273)+1,1)</f>
        <v>49369</v>
      </c>
      <c r="AC1273" s="25"/>
      <c r="AI1273" s="31">
        <v>43466</v>
      </c>
      <c r="AJ1273" s="4" t="s">
        <v>6558</v>
      </c>
    </row>
    <row r="1274" spans="1:36" ht="12.9" hidden="1" customHeight="1" outlineLevel="1" x14ac:dyDescent="0.3">
      <c r="C1274" s="10" t="s">
        <v>6583</v>
      </c>
      <c r="D1274" s="10" t="s">
        <v>41</v>
      </c>
      <c r="E1274" s="7" t="s">
        <v>6584</v>
      </c>
      <c r="F1274" s="10" t="s">
        <v>276</v>
      </c>
      <c r="G1274" s="7" t="s">
        <v>43</v>
      </c>
      <c r="H1274" s="8">
        <v>43374</v>
      </c>
      <c r="I1274" s="10" t="s">
        <v>277</v>
      </c>
      <c r="J1274" s="10" t="s">
        <v>547</v>
      </c>
      <c r="K1274" s="12" t="s">
        <v>4470</v>
      </c>
      <c r="L1274" s="10" t="s">
        <v>28</v>
      </c>
      <c r="M1274" s="7" t="s">
        <v>29</v>
      </c>
      <c r="N1274" s="10" t="s">
        <v>30</v>
      </c>
      <c r="O1274" s="7">
        <v>2011</v>
      </c>
      <c r="P1274" s="10" t="s">
        <v>824</v>
      </c>
      <c r="Q1274" s="7" t="s">
        <v>6585</v>
      </c>
      <c r="R1274" s="7" t="s">
        <v>33</v>
      </c>
      <c r="S1274" s="7" t="s">
        <v>34</v>
      </c>
      <c r="T1274" s="7" t="s">
        <v>35</v>
      </c>
      <c r="U1274" s="7" t="s">
        <v>6586</v>
      </c>
      <c r="V1274" s="7" t="s">
        <v>37</v>
      </c>
      <c r="X1274" s="7" t="str">
        <f t="shared" ca="1" si="296"/>
        <v xml:space="preserve">47 thn, 9 bln </v>
      </c>
      <c r="Y1274" s="7" t="str">
        <f t="shared" si="297"/>
        <v>47 thn</v>
      </c>
      <c r="Z1274" s="13">
        <v>60</v>
      </c>
      <c r="AA1274" s="14">
        <f t="shared" si="298"/>
        <v>48519</v>
      </c>
      <c r="AB1274" s="10" t="s">
        <v>824</v>
      </c>
      <c r="AJ1274" s="4" t="s">
        <v>6558</v>
      </c>
    </row>
    <row r="1275" spans="1:36" ht="12.9" hidden="1" customHeight="1" outlineLevel="1" x14ac:dyDescent="0.3">
      <c r="C1275" s="10" t="s">
        <v>6587</v>
      </c>
      <c r="D1275" s="10" t="s">
        <v>41</v>
      </c>
      <c r="E1275" s="7" t="s">
        <v>6588</v>
      </c>
      <c r="F1275" s="10" t="s">
        <v>276</v>
      </c>
      <c r="G1275" s="7" t="s">
        <v>43</v>
      </c>
      <c r="H1275" s="8">
        <v>43374</v>
      </c>
      <c r="I1275" s="10" t="s">
        <v>277</v>
      </c>
      <c r="J1275" s="10" t="s">
        <v>547</v>
      </c>
      <c r="K1275" s="7" t="s">
        <v>624</v>
      </c>
      <c r="L1275" s="10" t="s">
        <v>28</v>
      </c>
      <c r="M1275" s="7" t="s">
        <v>29</v>
      </c>
      <c r="N1275" s="10" t="s">
        <v>3265</v>
      </c>
      <c r="O1275" s="7">
        <v>2011</v>
      </c>
      <c r="P1275" s="10" t="s">
        <v>2069</v>
      </c>
      <c r="Q1275" s="7" t="s">
        <v>6589</v>
      </c>
      <c r="R1275" s="7" t="s">
        <v>50</v>
      </c>
      <c r="S1275" s="7" t="s">
        <v>34</v>
      </c>
      <c r="T1275" s="7" t="s">
        <v>35</v>
      </c>
      <c r="U1275" s="7" t="s">
        <v>6590</v>
      </c>
      <c r="V1275" s="7" t="s">
        <v>37</v>
      </c>
      <c r="X1275" s="7" t="str">
        <f t="shared" ca="1" si="296"/>
        <v xml:space="preserve">39 thn, 7 bln </v>
      </c>
      <c r="Y1275" s="7" t="str">
        <f t="shared" si="297"/>
        <v>38 thn</v>
      </c>
      <c r="Z1275" s="13">
        <v>60</v>
      </c>
      <c r="AA1275" s="14">
        <f t="shared" si="298"/>
        <v>51502</v>
      </c>
      <c r="AB1275" s="10" t="s">
        <v>824</v>
      </c>
      <c r="AJ1275" s="4" t="s">
        <v>6558</v>
      </c>
    </row>
    <row r="1276" spans="1:36" ht="12.9" hidden="1" customHeight="1" outlineLevel="1" x14ac:dyDescent="0.3">
      <c r="C1276" s="10" t="s">
        <v>6591</v>
      </c>
      <c r="D1276" s="10" t="s">
        <v>41</v>
      </c>
      <c r="E1276" s="7" t="s">
        <v>6592</v>
      </c>
      <c r="F1276" s="10" t="s">
        <v>514</v>
      </c>
      <c r="G1276" s="7" t="s">
        <v>333</v>
      </c>
      <c r="H1276" s="11">
        <v>42461</v>
      </c>
      <c r="I1276" s="10" t="s">
        <v>334</v>
      </c>
      <c r="J1276" s="10" t="s">
        <v>547</v>
      </c>
      <c r="K1276" s="8">
        <v>42370</v>
      </c>
      <c r="L1276" s="10" t="s">
        <v>28</v>
      </c>
      <c r="M1276" s="7" t="s">
        <v>29</v>
      </c>
      <c r="N1276" s="10" t="s">
        <v>30</v>
      </c>
      <c r="O1276" s="7">
        <v>2012</v>
      </c>
      <c r="P1276" s="10" t="s">
        <v>5996</v>
      </c>
      <c r="Q1276" s="7" t="s">
        <v>1292</v>
      </c>
      <c r="R1276" s="7" t="s">
        <v>50</v>
      </c>
      <c r="U1276" s="7" t="s">
        <v>6593</v>
      </c>
      <c r="V1276" s="7" t="s">
        <v>37</v>
      </c>
      <c r="X1276" s="7" t="str">
        <f t="shared" ca="1" si="296"/>
        <v xml:space="preserve">52 thn, 2 bln </v>
      </c>
      <c r="Y1276" s="7" t="str">
        <f t="shared" si="297"/>
        <v>51 thn</v>
      </c>
      <c r="Z1276" s="13">
        <v>60</v>
      </c>
      <c r="AA1276" s="14">
        <f t="shared" si="298"/>
        <v>46905</v>
      </c>
      <c r="AC1276" s="6"/>
      <c r="AJ1276" s="4" t="s">
        <v>6558</v>
      </c>
    </row>
    <row r="1277" spans="1:36" ht="12.9" hidden="1" customHeight="1" outlineLevel="1" x14ac:dyDescent="0.3">
      <c r="C1277" s="10" t="s">
        <v>6594</v>
      </c>
      <c r="D1277" s="10" t="s">
        <v>41</v>
      </c>
      <c r="E1277" s="7" t="s">
        <v>6595</v>
      </c>
      <c r="F1277" s="10" t="s">
        <v>514</v>
      </c>
      <c r="G1277" s="7" t="s">
        <v>333</v>
      </c>
      <c r="H1277" s="11">
        <v>42461</v>
      </c>
      <c r="I1277" s="10" t="s">
        <v>334</v>
      </c>
      <c r="J1277" s="10" t="s">
        <v>547</v>
      </c>
      <c r="K1277" s="7" t="s">
        <v>522</v>
      </c>
      <c r="L1277" s="10" t="s">
        <v>28</v>
      </c>
      <c r="M1277" s="7" t="s">
        <v>29</v>
      </c>
      <c r="N1277" s="10" t="s">
        <v>30</v>
      </c>
      <c r="O1277" s="7">
        <v>2011</v>
      </c>
      <c r="P1277" s="10" t="s">
        <v>824</v>
      </c>
      <c r="Q1277" s="7" t="s">
        <v>6596</v>
      </c>
      <c r="R1277" s="7" t="s">
        <v>50</v>
      </c>
      <c r="V1277" s="7" t="s">
        <v>37</v>
      </c>
      <c r="X1277" s="7" t="str">
        <f t="shared" ca="1" si="296"/>
        <v xml:space="preserve">43 thn, 1 bln </v>
      </c>
      <c r="Y1277" s="7" t="str">
        <f t="shared" si="297"/>
        <v>42 thn</v>
      </c>
      <c r="Z1277" s="13">
        <v>60</v>
      </c>
      <c r="AA1277" s="14">
        <f t="shared" si="298"/>
        <v>50222</v>
      </c>
      <c r="AJ1277" s="4" t="s">
        <v>6558</v>
      </c>
    </row>
    <row r="1278" spans="1:36" ht="12.9" customHeight="1" collapsed="1" x14ac:dyDescent="0.25">
      <c r="A1278" s="4" t="s">
        <v>6597</v>
      </c>
      <c r="M1278" s="7"/>
    </row>
    <row r="1279" spans="1:36" ht="12.9" hidden="1" customHeight="1" outlineLevel="1" x14ac:dyDescent="0.3">
      <c r="C1279" s="10" t="s">
        <v>6598</v>
      </c>
      <c r="D1279" s="10" t="s">
        <v>1545</v>
      </c>
      <c r="E1279" s="7" t="s">
        <v>6599</v>
      </c>
      <c r="F1279" s="10" t="s">
        <v>23</v>
      </c>
      <c r="G1279" s="7" t="s">
        <v>24</v>
      </c>
      <c r="H1279" s="8">
        <v>39173</v>
      </c>
      <c r="I1279" s="10" t="s">
        <v>25</v>
      </c>
      <c r="J1279" s="10" t="s">
        <v>95</v>
      </c>
      <c r="K1279" s="8">
        <v>42957</v>
      </c>
      <c r="L1279" s="10" t="s">
        <v>28</v>
      </c>
      <c r="M1279" s="7" t="s">
        <v>361</v>
      </c>
      <c r="N1279" s="10" t="s">
        <v>4021</v>
      </c>
      <c r="O1279" s="7" t="s">
        <v>168</v>
      </c>
      <c r="P1279" s="10" t="s">
        <v>98</v>
      </c>
      <c r="Q1279" s="7" t="s">
        <v>6600</v>
      </c>
      <c r="R1279" s="7" t="s">
        <v>33</v>
      </c>
      <c r="S1279" s="7" t="s">
        <v>34</v>
      </c>
      <c r="T1279" s="7" t="s">
        <v>35</v>
      </c>
      <c r="U1279" s="7" t="s">
        <v>6601</v>
      </c>
      <c r="V1279" s="7" t="s">
        <v>37</v>
      </c>
      <c r="W1279" s="7" t="s">
        <v>6602</v>
      </c>
      <c r="X1279" s="7" t="str">
        <f t="shared" ref="X1279:X1287" ca="1" si="299">DATEDIF(Q1279,NOW( ),"y") &amp; " thn, " &amp; DATEDIF(Q1279,NOW( ),"ym") &amp; " bln "</f>
        <v xml:space="preserve">54 thn, 6 bln </v>
      </c>
      <c r="Y1279" s="7" t="str">
        <f>DATEDIF(Q1279,($Y$2),"y") &amp; " thn"</f>
        <v>53 thn</v>
      </c>
      <c r="Z1279" s="13">
        <v>60</v>
      </c>
      <c r="AA1279" s="14">
        <f t="shared" ref="AA1279:AA1287" si="300">DATE(YEAR(Q1279)+Z1279,MONTH(Q1279)+1,1)</f>
        <v>46054</v>
      </c>
      <c r="AB1279" s="10" t="s">
        <v>6603</v>
      </c>
      <c r="AJ1279" s="4" t="s">
        <v>6597</v>
      </c>
    </row>
    <row r="1280" spans="1:36" ht="12.9" hidden="1" customHeight="1" outlineLevel="1" x14ac:dyDescent="0.3">
      <c r="C1280" s="10" t="s">
        <v>6604</v>
      </c>
      <c r="D1280" s="10" t="s">
        <v>4292</v>
      </c>
      <c r="E1280" s="7" t="s">
        <v>6605</v>
      </c>
      <c r="F1280" s="10" t="s">
        <v>23</v>
      </c>
      <c r="G1280" s="7" t="s">
        <v>24</v>
      </c>
      <c r="H1280" s="15">
        <v>38808</v>
      </c>
      <c r="I1280" s="10" t="s">
        <v>25</v>
      </c>
      <c r="J1280" s="10" t="s">
        <v>269</v>
      </c>
      <c r="K1280" s="7" t="s">
        <v>82</v>
      </c>
      <c r="L1280" s="10" t="s">
        <v>28</v>
      </c>
      <c r="M1280" s="7" t="s">
        <v>361</v>
      </c>
      <c r="N1280" s="10" t="s">
        <v>83</v>
      </c>
      <c r="O1280" s="7" t="s">
        <v>393</v>
      </c>
      <c r="P1280" s="10" t="s">
        <v>824</v>
      </c>
      <c r="Q1280" s="7" t="s">
        <v>6606</v>
      </c>
      <c r="R1280" s="7" t="s">
        <v>50</v>
      </c>
      <c r="S1280" s="7" t="s">
        <v>34</v>
      </c>
      <c r="T1280" s="7" t="s">
        <v>35</v>
      </c>
      <c r="U1280" s="7" t="s">
        <v>6607</v>
      </c>
      <c r="V1280" s="7" t="s">
        <v>37</v>
      </c>
      <c r="W1280" s="7" t="s">
        <v>6608</v>
      </c>
      <c r="X1280" s="7" t="str">
        <f t="shared" ca="1" si="299"/>
        <v xml:space="preserve">60 thn, 5 bln </v>
      </c>
      <c r="Y1280" s="7" t="str">
        <f t="shared" ref="Y1280:Y1287" si="301">DATEDIF(Q1280,($Y$2),"y") &amp; " thn"</f>
        <v>59 thn</v>
      </c>
      <c r="Z1280" s="13">
        <v>60</v>
      </c>
      <c r="AA1280" s="14">
        <f t="shared" si="300"/>
        <v>43891</v>
      </c>
      <c r="AB1280" s="10" t="s">
        <v>6609</v>
      </c>
      <c r="AJ1280" s="4" t="s">
        <v>6597</v>
      </c>
    </row>
    <row r="1281" spans="1:36" ht="12.9" hidden="1" customHeight="1" outlineLevel="1" x14ac:dyDescent="0.3">
      <c r="C1281" s="10" t="s">
        <v>6610</v>
      </c>
      <c r="D1281" s="10" t="s">
        <v>1545</v>
      </c>
      <c r="E1281" s="7" t="s">
        <v>6611</v>
      </c>
      <c r="F1281" s="10" t="s">
        <v>23</v>
      </c>
      <c r="G1281" s="7" t="s">
        <v>24</v>
      </c>
      <c r="H1281" s="15">
        <v>40269</v>
      </c>
      <c r="I1281" s="10" t="s">
        <v>25</v>
      </c>
      <c r="J1281" s="10" t="s">
        <v>106</v>
      </c>
      <c r="K1281" s="7" t="s">
        <v>82</v>
      </c>
      <c r="L1281" s="10" t="s">
        <v>28</v>
      </c>
      <c r="M1281" s="7" t="s">
        <v>361</v>
      </c>
      <c r="N1281" s="10" t="s">
        <v>3842</v>
      </c>
      <c r="O1281" s="7" t="s">
        <v>192</v>
      </c>
      <c r="P1281" s="10" t="s">
        <v>824</v>
      </c>
      <c r="Q1281" s="7" t="s">
        <v>6612</v>
      </c>
      <c r="R1281" s="7" t="s">
        <v>33</v>
      </c>
      <c r="S1281" s="7" t="s">
        <v>34</v>
      </c>
      <c r="T1281" s="7" t="s">
        <v>35</v>
      </c>
      <c r="U1281" s="7" t="s">
        <v>6613</v>
      </c>
      <c r="V1281" s="7" t="s">
        <v>37</v>
      </c>
      <c r="W1281" s="7" t="s">
        <v>6614</v>
      </c>
      <c r="X1281" s="7" t="str">
        <f t="shared" ca="1" si="299"/>
        <v xml:space="preserve">58 thn, 4 bln </v>
      </c>
      <c r="Y1281" s="7" t="str">
        <f t="shared" si="301"/>
        <v>57 thn</v>
      </c>
      <c r="Z1281" s="13">
        <v>60</v>
      </c>
      <c r="AA1281" s="14">
        <f t="shared" si="300"/>
        <v>44652</v>
      </c>
      <c r="AB1281" s="10" t="s">
        <v>6615</v>
      </c>
      <c r="AJ1281" s="4" t="s">
        <v>6597</v>
      </c>
    </row>
    <row r="1282" spans="1:36" ht="12.9" hidden="1" customHeight="1" outlineLevel="1" x14ac:dyDescent="0.3">
      <c r="C1282" s="10" t="s">
        <v>6616</v>
      </c>
      <c r="D1282" s="10" t="s">
        <v>41</v>
      </c>
      <c r="E1282" s="7" t="s">
        <v>6617</v>
      </c>
      <c r="F1282" s="10" t="s">
        <v>23</v>
      </c>
      <c r="G1282" s="7" t="s">
        <v>24</v>
      </c>
      <c r="H1282" s="15">
        <v>39539</v>
      </c>
      <c r="I1282" s="10" t="s">
        <v>25</v>
      </c>
      <c r="J1282" s="10" t="s">
        <v>547</v>
      </c>
      <c r="K1282" s="7" t="s">
        <v>82</v>
      </c>
      <c r="L1282" s="10" t="s">
        <v>28</v>
      </c>
      <c r="M1282" s="7" t="s">
        <v>29</v>
      </c>
      <c r="N1282" s="10" t="s">
        <v>2402</v>
      </c>
      <c r="O1282" s="7" t="s">
        <v>47</v>
      </c>
      <c r="P1282" s="10" t="s">
        <v>6618</v>
      </c>
      <c r="Q1282" s="7" t="s">
        <v>6619</v>
      </c>
      <c r="R1282" s="7" t="s">
        <v>50</v>
      </c>
      <c r="S1282" s="7" t="s">
        <v>34</v>
      </c>
      <c r="T1282" s="7" t="s">
        <v>35</v>
      </c>
      <c r="U1282" s="7" t="s">
        <v>6620</v>
      </c>
      <c r="V1282" s="7" t="s">
        <v>37</v>
      </c>
      <c r="W1282" s="7" t="s">
        <v>6621</v>
      </c>
      <c r="X1282" s="7" t="str">
        <f t="shared" ca="1" si="299"/>
        <v xml:space="preserve">56 thn, 2 bln </v>
      </c>
      <c r="Y1282" s="7" t="str">
        <f t="shared" si="301"/>
        <v>55 thn</v>
      </c>
      <c r="Z1282" s="13">
        <v>60</v>
      </c>
      <c r="AA1282" s="14">
        <f t="shared" si="300"/>
        <v>45444</v>
      </c>
      <c r="AB1282" s="10" t="s">
        <v>6622</v>
      </c>
      <c r="AJ1282" s="4" t="s">
        <v>6597</v>
      </c>
    </row>
    <row r="1283" spans="1:36" ht="12.9" hidden="1" customHeight="1" outlineLevel="1" x14ac:dyDescent="0.3">
      <c r="C1283" s="10" t="s">
        <v>6623</v>
      </c>
      <c r="D1283" s="10" t="s">
        <v>145</v>
      </c>
      <c r="E1283" s="7" t="s">
        <v>6624</v>
      </c>
      <c r="F1283" s="10" t="s">
        <v>78</v>
      </c>
      <c r="G1283" s="7" t="s">
        <v>79</v>
      </c>
      <c r="H1283" s="11">
        <v>42461</v>
      </c>
      <c r="I1283" s="10" t="s">
        <v>80</v>
      </c>
      <c r="J1283" s="10" t="s">
        <v>269</v>
      </c>
      <c r="K1283" s="7" t="s">
        <v>82</v>
      </c>
      <c r="L1283" s="10" t="s">
        <v>28</v>
      </c>
      <c r="M1283" s="7" t="s">
        <v>29</v>
      </c>
      <c r="N1283" s="10" t="s">
        <v>83</v>
      </c>
      <c r="O1283" s="7" t="s">
        <v>119</v>
      </c>
      <c r="P1283" s="10" t="s">
        <v>59</v>
      </c>
      <c r="Q1283" s="7" t="s">
        <v>6625</v>
      </c>
      <c r="R1283" s="7" t="s">
        <v>50</v>
      </c>
      <c r="U1283" s="7" t="s">
        <v>6626</v>
      </c>
      <c r="V1283" s="7" t="s">
        <v>37</v>
      </c>
      <c r="X1283" s="7" t="str">
        <f t="shared" ca="1" si="299"/>
        <v xml:space="preserve">47 thn, 11 bln </v>
      </c>
      <c r="Y1283" s="7" t="str">
        <f t="shared" si="301"/>
        <v>47 thn</v>
      </c>
      <c r="Z1283" s="13">
        <v>60</v>
      </c>
      <c r="AA1283" s="14">
        <f t="shared" si="300"/>
        <v>48458</v>
      </c>
      <c r="AJ1283" s="4" t="s">
        <v>6597</v>
      </c>
    </row>
    <row r="1284" spans="1:36" ht="12.9" hidden="1" customHeight="1" outlineLevel="1" x14ac:dyDescent="0.3">
      <c r="C1284" s="10" t="s">
        <v>6627</v>
      </c>
      <c r="D1284" s="10" t="s">
        <v>145</v>
      </c>
      <c r="E1284" s="7" t="s">
        <v>6628</v>
      </c>
      <c r="F1284" s="10" t="s">
        <v>276</v>
      </c>
      <c r="G1284" s="7" t="s">
        <v>43</v>
      </c>
      <c r="H1284" s="8">
        <v>43374</v>
      </c>
      <c r="I1284" s="10" t="s">
        <v>277</v>
      </c>
      <c r="J1284" s="10" t="s">
        <v>269</v>
      </c>
      <c r="K1284" s="7" t="s">
        <v>515</v>
      </c>
      <c r="L1284" s="10" t="s">
        <v>28</v>
      </c>
      <c r="M1284" s="7" t="s">
        <v>29</v>
      </c>
      <c r="N1284" s="10" t="s">
        <v>83</v>
      </c>
      <c r="O1284" s="12" t="s">
        <v>1010</v>
      </c>
      <c r="P1284" s="10" t="s">
        <v>6629</v>
      </c>
      <c r="Q1284" s="7" t="s">
        <v>6630</v>
      </c>
      <c r="R1284" s="7" t="s">
        <v>50</v>
      </c>
      <c r="U1284" s="7" t="s">
        <v>6631</v>
      </c>
      <c r="V1284" s="7" t="s">
        <v>37</v>
      </c>
      <c r="X1284" s="7" t="str">
        <f t="shared" ca="1" si="299"/>
        <v xml:space="preserve">52 thn, 2 bln </v>
      </c>
      <c r="Y1284" s="7" t="str">
        <f t="shared" si="301"/>
        <v>51 thn</v>
      </c>
      <c r="Z1284" s="13">
        <v>60</v>
      </c>
      <c r="AA1284" s="14">
        <f t="shared" si="300"/>
        <v>46905</v>
      </c>
      <c r="AJ1284" s="4" t="s">
        <v>6597</v>
      </c>
    </row>
    <row r="1285" spans="1:36" ht="12.9" hidden="1" customHeight="1" outlineLevel="1" x14ac:dyDescent="0.3">
      <c r="C1285" s="10" t="s">
        <v>6632</v>
      </c>
      <c r="D1285" s="10" t="s">
        <v>41</v>
      </c>
      <c r="E1285" s="7" t="s">
        <v>6633</v>
      </c>
      <c r="F1285" s="10" t="s">
        <v>514</v>
      </c>
      <c r="G1285" s="7" t="s">
        <v>333</v>
      </c>
      <c r="H1285" s="8">
        <v>42644</v>
      </c>
      <c r="I1285" s="10" t="s">
        <v>334</v>
      </c>
      <c r="J1285" s="10" t="s">
        <v>547</v>
      </c>
      <c r="K1285" s="7" t="s">
        <v>515</v>
      </c>
      <c r="L1285" s="10" t="s">
        <v>28</v>
      </c>
      <c r="M1285" s="7" t="s">
        <v>29</v>
      </c>
      <c r="N1285" s="10" t="s">
        <v>3486</v>
      </c>
      <c r="O1285" s="7">
        <v>2013</v>
      </c>
      <c r="P1285" s="10" t="s">
        <v>6634</v>
      </c>
      <c r="Q1285" s="7" t="s">
        <v>6635</v>
      </c>
      <c r="R1285" s="7" t="s">
        <v>50</v>
      </c>
      <c r="U1285" s="7" t="s">
        <v>6636</v>
      </c>
      <c r="V1285" s="7" t="s">
        <v>37</v>
      </c>
      <c r="X1285" s="7" t="str">
        <f t="shared" ca="1" si="299"/>
        <v xml:space="preserve">53 thn, 10 bln </v>
      </c>
      <c r="Y1285" s="7" t="str">
        <f t="shared" si="301"/>
        <v>53 thn</v>
      </c>
      <c r="Z1285" s="13">
        <v>60</v>
      </c>
      <c r="AA1285" s="14">
        <f t="shared" si="300"/>
        <v>46296</v>
      </c>
      <c r="AJ1285" s="4" t="s">
        <v>6597</v>
      </c>
    </row>
    <row r="1286" spans="1:36" ht="12.9" hidden="1" customHeight="1" outlineLevel="1" x14ac:dyDescent="0.3">
      <c r="B1286" s="6"/>
      <c r="C1286" s="6" t="s">
        <v>6637</v>
      </c>
      <c r="D1286" s="6" t="s">
        <v>21</v>
      </c>
      <c r="E1286" s="7" t="s">
        <v>6638</v>
      </c>
      <c r="F1286" s="6" t="s">
        <v>332</v>
      </c>
      <c r="G1286" s="19" t="s">
        <v>333</v>
      </c>
      <c r="H1286" s="20">
        <v>43556</v>
      </c>
      <c r="I1286" s="6" t="s">
        <v>334</v>
      </c>
      <c r="J1286" s="6" t="s">
        <v>547</v>
      </c>
      <c r="K1286" s="7" t="s">
        <v>336</v>
      </c>
      <c r="L1286" s="6" t="s">
        <v>28</v>
      </c>
      <c r="M1286" s="7" t="s">
        <v>29</v>
      </c>
      <c r="N1286" s="6" t="s">
        <v>1370</v>
      </c>
      <c r="O1286" s="7" t="s">
        <v>3311</v>
      </c>
      <c r="P1286" s="6" t="s">
        <v>98</v>
      </c>
      <c r="Q1286" s="6" t="s">
        <v>6639</v>
      </c>
      <c r="R1286" s="7" t="s">
        <v>50</v>
      </c>
      <c r="S1286" s="7" t="s">
        <v>34</v>
      </c>
      <c r="T1286" s="7" t="s">
        <v>35</v>
      </c>
      <c r="V1286" s="7" t="s">
        <v>37</v>
      </c>
      <c r="X1286" s="7" t="str">
        <f t="shared" ca="1" si="299"/>
        <v xml:space="preserve">39 thn, 3 bln </v>
      </c>
      <c r="Y1286" s="7" t="str">
        <f t="shared" si="301"/>
        <v>38 thn</v>
      </c>
      <c r="Z1286" s="13">
        <v>60</v>
      </c>
      <c r="AA1286" s="14">
        <f t="shared" si="300"/>
        <v>51622</v>
      </c>
      <c r="AB1286" s="6" t="s">
        <v>6640</v>
      </c>
      <c r="AC1286" s="6" t="s">
        <v>6641</v>
      </c>
      <c r="AJ1286" s="4" t="s">
        <v>6597</v>
      </c>
    </row>
    <row r="1287" spans="1:36" ht="12.9" hidden="1" customHeight="1" outlineLevel="1" x14ac:dyDescent="0.3">
      <c r="B1287" s="6"/>
      <c r="C1287" s="6" t="s">
        <v>6642</v>
      </c>
      <c r="D1287" s="6" t="s">
        <v>41</v>
      </c>
      <c r="E1287" s="7" t="s">
        <v>6643</v>
      </c>
      <c r="F1287" s="6" t="s">
        <v>332</v>
      </c>
      <c r="G1287" s="7" t="s">
        <v>343</v>
      </c>
      <c r="H1287" s="15">
        <v>43313</v>
      </c>
      <c r="I1287" s="6" t="s">
        <v>344</v>
      </c>
      <c r="J1287" s="6" t="s">
        <v>547</v>
      </c>
      <c r="K1287" s="7" t="s">
        <v>336</v>
      </c>
      <c r="L1287" s="6" t="s">
        <v>28</v>
      </c>
      <c r="M1287" s="7" t="s">
        <v>29</v>
      </c>
      <c r="N1287" s="10" t="s">
        <v>3265</v>
      </c>
      <c r="O1287" s="7">
        <v>2015</v>
      </c>
      <c r="P1287" s="6" t="s">
        <v>98</v>
      </c>
      <c r="Q1287" s="6" t="s">
        <v>6644</v>
      </c>
      <c r="R1287" s="7" t="s">
        <v>50</v>
      </c>
      <c r="S1287" s="7" t="s">
        <v>34</v>
      </c>
      <c r="T1287" s="7" t="s">
        <v>35</v>
      </c>
      <c r="V1287" s="7" t="s">
        <v>37</v>
      </c>
      <c r="X1287" s="7" t="str">
        <f t="shared" ca="1" si="299"/>
        <v xml:space="preserve">35 thn, 3 bln </v>
      </c>
      <c r="Y1287" s="7" t="str">
        <f t="shared" si="301"/>
        <v>34 thn</v>
      </c>
      <c r="Z1287" s="13">
        <v>60</v>
      </c>
      <c r="AA1287" s="14">
        <f t="shared" si="300"/>
        <v>53083</v>
      </c>
      <c r="AB1287" s="6" t="s">
        <v>6645</v>
      </c>
      <c r="AC1287" s="6" t="s">
        <v>6646</v>
      </c>
      <c r="AJ1287" s="4" t="s">
        <v>6597</v>
      </c>
    </row>
    <row r="1288" spans="1:36" ht="12.9" customHeight="1" collapsed="1" x14ac:dyDescent="0.25">
      <c r="A1288" s="4" t="s">
        <v>6647</v>
      </c>
      <c r="M1288" s="7"/>
    </row>
    <row r="1289" spans="1:36" ht="12.9" hidden="1" customHeight="1" outlineLevel="1" x14ac:dyDescent="0.3">
      <c r="C1289" s="10" t="s">
        <v>5680</v>
      </c>
      <c r="D1289" s="10" t="s">
        <v>41</v>
      </c>
      <c r="E1289" s="7" t="s">
        <v>6648</v>
      </c>
      <c r="F1289" s="10" t="s">
        <v>78</v>
      </c>
      <c r="G1289" s="7" t="s">
        <v>79</v>
      </c>
      <c r="H1289" s="11">
        <v>41365</v>
      </c>
      <c r="I1289" s="10" t="s">
        <v>80</v>
      </c>
      <c r="J1289" s="10" t="s">
        <v>95</v>
      </c>
      <c r="K1289" s="7" t="s">
        <v>874</v>
      </c>
      <c r="L1289" s="10" t="s">
        <v>28</v>
      </c>
      <c r="M1289" s="7" t="s">
        <v>29</v>
      </c>
      <c r="N1289" s="10" t="s">
        <v>6649</v>
      </c>
      <c r="O1289" s="7" t="s">
        <v>884</v>
      </c>
      <c r="P1289" s="10" t="s">
        <v>148</v>
      </c>
      <c r="Q1289" s="7" t="s">
        <v>6650</v>
      </c>
      <c r="R1289" s="7" t="s">
        <v>33</v>
      </c>
      <c r="S1289" s="7" t="s">
        <v>34</v>
      </c>
      <c r="T1289" s="7" t="s">
        <v>35</v>
      </c>
      <c r="U1289" s="7" t="s">
        <v>6651</v>
      </c>
      <c r="V1289" s="7" t="s">
        <v>37</v>
      </c>
      <c r="W1289" s="7" t="s">
        <v>6652</v>
      </c>
      <c r="X1289" s="7" t="str">
        <f t="shared" ref="X1289:X1299" ca="1" si="302">DATEDIF(Q1289,NOW( ),"y") &amp; " thn, " &amp; DATEDIF(Q1289,NOW( ),"ym") &amp; " bln "</f>
        <v xml:space="preserve">52 thn, 2 bln </v>
      </c>
      <c r="Y1289" s="7" t="str">
        <f t="shared" ref="Y1289:Y1299" si="303">DATEDIF(Q1289,($Y$2),"y") &amp; " thn"</f>
        <v>51 thn</v>
      </c>
      <c r="Z1289" s="13">
        <v>60</v>
      </c>
      <c r="AA1289" s="14">
        <f t="shared" ref="AA1289:AA1295" si="304">DATE(YEAR(Q1289)+Z1289,MONTH(Q1289)+1,1)</f>
        <v>46905</v>
      </c>
      <c r="AC1289" s="6"/>
      <c r="AJ1289" s="4" t="s">
        <v>6647</v>
      </c>
    </row>
    <row r="1290" spans="1:36" ht="12.9" hidden="1" customHeight="1" outlineLevel="1" x14ac:dyDescent="0.3">
      <c r="C1290" s="10" t="s">
        <v>6653</v>
      </c>
      <c r="D1290" s="10" t="s">
        <v>3651</v>
      </c>
      <c r="E1290" s="7" t="s">
        <v>6654</v>
      </c>
      <c r="F1290" s="10" t="s">
        <v>23</v>
      </c>
      <c r="G1290" s="7" t="s">
        <v>24</v>
      </c>
      <c r="H1290" s="15">
        <v>42461</v>
      </c>
      <c r="I1290" s="10" t="s">
        <v>25</v>
      </c>
      <c r="J1290" s="10" t="s">
        <v>547</v>
      </c>
      <c r="K1290" s="7" t="s">
        <v>6655</v>
      </c>
      <c r="L1290" s="10" t="s">
        <v>28</v>
      </c>
      <c r="M1290" s="7" t="s">
        <v>29</v>
      </c>
      <c r="N1290" s="10" t="s">
        <v>6656</v>
      </c>
      <c r="O1290" s="7">
        <v>2013</v>
      </c>
      <c r="P1290" s="10" t="s">
        <v>203</v>
      </c>
      <c r="Q1290" s="7" t="s">
        <v>6657</v>
      </c>
      <c r="R1290" s="7" t="s">
        <v>50</v>
      </c>
      <c r="S1290" s="7" t="s">
        <v>34</v>
      </c>
      <c r="T1290" s="7" t="s">
        <v>35</v>
      </c>
      <c r="U1290" s="7" t="s">
        <v>6658</v>
      </c>
      <c r="V1290" s="7" t="s">
        <v>37</v>
      </c>
      <c r="X1290" s="7" t="str">
        <f t="shared" ca="1" si="302"/>
        <v xml:space="preserve">55 thn, 3 bln </v>
      </c>
      <c r="Y1290" s="7" t="str">
        <f t="shared" si="303"/>
        <v>54 thn</v>
      </c>
      <c r="Z1290" s="13">
        <v>60</v>
      </c>
      <c r="AA1290" s="14">
        <f t="shared" si="304"/>
        <v>45778</v>
      </c>
      <c r="AB1290" s="10" t="s">
        <v>6659</v>
      </c>
      <c r="AJ1290" s="4" t="s">
        <v>6647</v>
      </c>
    </row>
    <row r="1291" spans="1:36" ht="12.9" hidden="1" customHeight="1" outlineLevel="1" x14ac:dyDescent="0.3">
      <c r="C1291" s="10" t="s">
        <v>2260</v>
      </c>
      <c r="D1291" s="10" t="s">
        <v>41</v>
      </c>
      <c r="E1291" s="7" t="s">
        <v>6660</v>
      </c>
      <c r="F1291" s="10" t="s">
        <v>92</v>
      </c>
      <c r="G1291" s="19" t="s">
        <v>93</v>
      </c>
      <c r="H1291" s="20">
        <v>43556</v>
      </c>
      <c r="I1291" s="10" t="s">
        <v>94</v>
      </c>
      <c r="J1291" s="10" t="s">
        <v>547</v>
      </c>
      <c r="K1291" s="7" t="s">
        <v>139</v>
      </c>
      <c r="L1291" s="10" t="s">
        <v>28</v>
      </c>
      <c r="M1291" s="7" t="s">
        <v>29</v>
      </c>
      <c r="N1291" s="10" t="s">
        <v>529</v>
      </c>
      <c r="O1291" s="7">
        <v>2013</v>
      </c>
      <c r="P1291" s="10" t="s">
        <v>98</v>
      </c>
      <c r="Q1291" s="7" t="s">
        <v>6661</v>
      </c>
      <c r="R1291" s="7" t="s">
        <v>50</v>
      </c>
      <c r="S1291" s="7" t="s">
        <v>34</v>
      </c>
      <c r="T1291" s="7" t="s">
        <v>35</v>
      </c>
      <c r="U1291" s="7" t="s">
        <v>6662</v>
      </c>
      <c r="V1291" s="7" t="s">
        <v>37</v>
      </c>
      <c r="W1291" s="7" t="s">
        <v>6663</v>
      </c>
      <c r="X1291" s="7" t="str">
        <f t="shared" ca="1" si="302"/>
        <v xml:space="preserve">55 thn, 7 bln </v>
      </c>
      <c r="Y1291" s="7" t="str">
        <f t="shared" si="303"/>
        <v>54 thn</v>
      </c>
      <c r="Z1291" s="13">
        <v>60</v>
      </c>
      <c r="AA1291" s="14">
        <f t="shared" si="304"/>
        <v>45658</v>
      </c>
      <c r="AJ1291" s="4" t="s">
        <v>6647</v>
      </c>
    </row>
    <row r="1292" spans="1:36" ht="12.9" hidden="1" customHeight="1" outlineLevel="1" x14ac:dyDescent="0.3">
      <c r="C1292" s="10" t="s">
        <v>6664</v>
      </c>
      <c r="D1292" s="10" t="s">
        <v>1545</v>
      </c>
      <c r="E1292" s="7" t="s">
        <v>6665</v>
      </c>
      <c r="F1292" s="10" t="s">
        <v>23</v>
      </c>
      <c r="G1292" s="7" t="s">
        <v>24</v>
      </c>
      <c r="H1292" s="11">
        <v>40817</v>
      </c>
      <c r="I1292" s="10" t="s">
        <v>25</v>
      </c>
      <c r="J1292" s="10" t="s">
        <v>547</v>
      </c>
      <c r="K1292" s="7" t="s">
        <v>147</v>
      </c>
      <c r="L1292" s="10" t="s">
        <v>28</v>
      </c>
      <c r="M1292" s="7" t="s">
        <v>361</v>
      </c>
      <c r="N1292" s="10" t="s">
        <v>3265</v>
      </c>
      <c r="O1292" s="7" t="s">
        <v>168</v>
      </c>
      <c r="P1292" s="10" t="s">
        <v>98</v>
      </c>
      <c r="Q1292" s="7" t="s">
        <v>6666</v>
      </c>
      <c r="R1292" s="7" t="s">
        <v>50</v>
      </c>
      <c r="S1292" s="7" t="s">
        <v>34</v>
      </c>
      <c r="T1292" s="7" t="s">
        <v>35</v>
      </c>
      <c r="U1292" s="7" t="s">
        <v>6667</v>
      </c>
      <c r="V1292" s="7" t="s">
        <v>37</v>
      </c>
      <c r="W1292" s="7" t="s">
        <v>6668</v>
      </c>
      <c r="X1292" s="7" t="str">
        <f t="shared" ca="1" si="302"/>
        <v xml:space="preserve">52 thn, 9 bln </v>
      </c>
      <c r="Y1292" s="7" t="str">
        <f t="shared" si="303"/>
        <v>52 thn</v>
      </c>
      <c r="Z1292" s="13">
        <v>60</v>
      </c>
      <c r="AA1292" s="14">
        <f t="shared" si="304"/>
        <v>46692</v>
      </c>
      <c r="AB1292" s="10" t="s">
        <v>6669</v>
      </c>
      <c r="AC1292" s="6"/>
      <c r="AJ1292" s="4" t="s">
        <v>6647</v>
      </c>
    </row>
    <row r="1293" spans="1:36" ht="12.9" hidden="1" customHeight="1" outlineLevel="1" x14ac:dyDescent="0.3">
      <c r="C1293" s="10" t="s">
        <v>6670</v>
      </c>
      <c r="D1293" s="10" t="s">
        <v>76</v>
      </c>
      <c r="E1293" s="7" t="s">
        <v>6671</v>
      </c>
      <c r="F1293" s="10" t="s">
        <v>78</v>
      </c>
      <c r="G1293" s="7" t="s">
        <v>79</v>
      </c>
      <c r="H1293" s="15">
        <v>43374</v>
      </c>
      <c r="I1293" s="10" t="s">
        <v>80</v>
      </c>
      <c r="J1293" s="10" t="s">
        <v>269</v>
      </c>
      <c r="K1293" s="7" t="s">
        <v>515</v>
      </c>
      <c r="L1293" s="10" t="s">
        <v>28</v>
      </c>
      <c r="M1293" s="7" t="s">
        <v>29</v>
      </c>
      <c r="N1293" s="10" t="s">
        <v>3194</v>
      </c>
      <c r="O1293" s="7" t="s">
        <v>748</v>
      </c>
      <c r="P1293" s="10" t="s">
        <v>6672</v>
      </c>
      <c r="Q1293" s="7" t="s">
        <v>6673</v>
      </c>
      <c r="R1293" s="7" t="s">
        <v>33</v>
      </c>
      <c r="U1293" s="7" t="s">
        <v>6674</v>
      </c>
      <c r="V1293" s="7" t="s">
        <v>37</v>
      </c>
      <c r="X1293" s="7" t="str">
        <f t="shared" ca="1" si="302"/>
        <v xml:space="preserve">56 thn, 0 bln </v>
      </c>
      <c r="Y1293" s="7" t="str">
        <f t="shared" si="303"/>
        <v>55 thn</v>
      </c>
      <c r="Z1293" s="13">
        <v>60</v>
      </c>
      <c r="AA1293" s="14">
        <f t="shared" si="304"/>
        <v>45505</v>
      </c>
      <c r="AC1293" s="6"/>
      <c r="AJ1293" s="4" t="s">
        <v>6647</v>
      </c>
    </row>
    <row r="1294" spans="1:36" ht="12.9" hidden="1" customHeight="1" outlineLevel="1" x14ac:dyDescent="0.3">
      <c r="C1294" s="10" t="s">
        <v>5201</v>
      </c>
      <c r="D1294" s="10" t="s">
        <v>41</v>
      </c>
      <c r="E1294" s="7" t="s">
        <v>6675</v>
      </c>
      <c r="F1294" s="10" t="s">
        <v>78</v>
      </c>
      <c r="G1294" s="7" t="s">
        <v>79</v>
      </c>
      <c r="H1294" s="15">
        <v>43739</v>
      </c>
      <c r="I1294" s="10" t="s">
        <v>80</v>
      </c>
      <c r="J1294" s="6" t="s">
        <v>547</v>
      </c>
      <c r="K1294" s="7" t="s">
        <v>918</v>
      </c>
      <c r="L1294" s="10" t="s">
        <v>28</v>
      </c>
      <c r="M1294" s="7" t="s">
        <v>29</v>
      </c>
      <c r="N1294" s="10" t="s">
        <v>3486</v>
      </c>
      <c r="O1294" s="7">
        <v>2011</v>
      </c>
      <c r="P1294" s="10" t="s">
        <v>98</v>
      </c>
      <c r="Q1294" s="7" t="s">
        <v>6676</v>
      </c>
      <c r="R1294" s="7" t="s">
        <v>50</v>
      </c>
      <c r="S1294" s="7" t="s">
        <v>34</v>
      </c>
      <c r="T1294" s="7" t="s">
        <v>35</v>
      </c>
      <c r="U1294" s="7" t="s">
        <v>6677</v>
      </c>
      <c r="V1294" s="7" t="s">
        <v>37</v>
      </c>
      <c r="W1294" s="7" t="s">
        <v>6678</v>
      </c>
      <c r="X1294" s="7" t="str">
        <f t="shared" ca="1" si="302"/>
        <v xml:space="preserve">51 thn, 0 bln </v>
      </c>
      <c r="Y1294" s="7" t="str">
        <f t="shared" si="303"/>
        <v>50 thn</v>
      </c>
      <c r="Z1294" s="13">
        <v>60</v>
      </c>
      <c r="AA1294" s="14">
        <f t="shared" si="304"/>
        <v>47331</v>
      </c>
      <c r="AB1294" s="10" t="s">
        <v>2086</v>
      </c>
      <c r="AC1294" s="6"/>
      <c r="AJ1294" s="4" t="s">
        <v>6647</v>
      </c>
    </row>
    <row r="1295" spans="1:36" ht="12.9" hidden="1" customHeight="1" outlineLevel="1" x14ac:dyDescent="0.3">
      <c r="C1295" s="10" t="s">
        <v>6679</v>
      </c>
      <c r="D1295" s="10" t="s">
        <v>3858</v>
      </c>
      <c r="E1295" s="7" t="s">
        <v>6680</v>
      </c>
      <c r="F1295" s="10" t="s">
        <v>276</v>
      </c>
      <c r="G1295" s="19" t="s">
        <v>43</v>
      </c>
      <c r="H1295" s="20">
        <v>43556</v>
      </c>
      <c r="I1295" s="10" t="s">
        <v>277</v>
      </c>
      <c r="J1295" s="10" t="s">
        <v>269</v>
      </c>
      <c r="K1295" s="7" t="s">
        <v>82</v>
      </c>
      <c r="L1295" s="10" t="s">
        <v>28</v>
      </c>
      <c r="M1295" s="7" t="s">
        <v>29</v>
      </c>
      <c r="N1295" s="10" t="s">
        <v>3194</v>
      </c>
      <c r="O1295" s="7">
        <v>2010</v>
      </c>
      <c r="P1295" s="10" t="s">
        <v>98</v>
      </c>
      <c r="Q1295" s="7" t="s">
        <v>6681</v>
      </c>
      <c r="R1295" s="7" t="s">
        <v>50</v>
      </c>
      <c r="S1295" s="7" t="s">
        <v>34</v>
      </c>
      <c r="T1295" s="7" t="s">
        <v>35</v>
      </c>
      <c r="U1295" s="7" t="s">
        <v>6682</v>
      </c>
      <c r="V1295" s="7" t="s">
        <v>37</v>
      </c>
      <c r="X1295" s="7" t="str">
        <f t="shared" ca="1" si="302"/>
        <v xml:space="preserve">49 thn, 1 bln </v>
      </c>
      <c r="Y1295" s="7" t="str">
        <f t="shared" si="303"/>
        <v>48 thn</v>
      </c>
      <c r="Z1295" s="13">
        <v>60</v>
      </c>
      <c r="AA1295" s="14">
        <f t="shared" si="304"/>
        <v>48030</v>
      </c>
      <c r="AB1295" s="10" t="s">
        <v>2097</v>
      </c>
      <c r="AC1295" s="6"/>
      <c r="AJ1295" s="4" t="s">
        <v>6647</v>
      </c>
    </row>
    <row r="1296" spans="1:36" ht="12.9" hidden="1" customHeight="1" outlineLevel="1" x14ac:dyDescent="0.3">
      <c r="C1296" s="10" t="s">
        <v>6683</v>
      </c>
      <c r="D1296" s="10" t="s">
        <v>41</v>
      </c>
      <c r="E1296" s="7" t="s">
        <v>6684</v>
      </c>
      <c r="F1296" s="10" t="s">
        <v>514</v>
      </c>
      <c r="G1296" s="7" t="s">
        <v>333</v>
      </c>
      <c r="H1296" s="14">
        <v>43374</v>
      </c>
      <c r="I1296" s="10" t="s">
        <v>334</v>
      </c>
      <c r="J1296" s="10" t="s">
        <v>547</v>
      </c>
      <c r="K1296" s="7" t="s">
        <v>522</v>
      </c>
      <c r="L1296" s="10" t="s">
        <v>28</v>
      </c>
      <c r="M1296" s="7" t="s">
        <v>29</v>
      </c>
      <c r="N1296" s="10" t="s">
        <v>3326</v>
      </c>
      <c r="O1296" s="7">
        <v>2013</v>
      </c>
      <c r="P1296" s="10" t="s">
        <v>824</v>
      </c>
      <c r="Q1296" s="7" t="s">
        <v>6685</v>
      </c>
      <c r="R1296" s="7" t="s">
        <v>50</v>
      </c>
      <c r="V1296" s="7" t="s">
        <v>37</v>
      </c>
      <c r="X1296" s="7" t="str">
        <f t="shared" ca="1" si="302"/>
        <v xml:space="preserve">37 thn, 8 bln </v>
      </c>
      <c r="Y1296" s="7" t="str">
        <f t="shared" si="303"/>
        <v>37 thn</v>
      </c>
      <c r="Z1296" s="13">
        <v>60</v>
      </c>
      <c r="AA1296" s="14">
        <f>DATE(YEAR(Q1296)+Z1296,MONTH(Q1296)+1,1)</f>
        <v>52171</v>
      </c>
      <c r="AC1296" s="6"/>
      <c r="AJ1296" s="4" t="s">
        <v>6647</v>
      </c>
    </row>
    <row r="1297" spans="1:36" ht="12.9" hidden="1" customHeight="1" outlineLevel="1" x14ac:dyDescent="0.3">
      <c r="C1297" s="10" t="s">
        <v>6686</v>
      </c>
      <c r="D1297" s="10" t="s">
        <v>3858</v>
      </c>
      <c r="E1297" s="7" t="s">
        <v>6687</v>
      </c>
      <c r="F1297" s="10" t="s">
        <v>292</v>
      </c>
      <c r="G1297" s="19" t="s">
        <v>79</v>
      </c>
      <c r="H1297" s="20">
        <v>43556</v>
      </c>
      <c r="I1297" s="10" t="s">
        <v>80</v>
      </c>
      <c r="J1297" s="10" t="s">
        <v>269</v>
      </c>
      <c r="K1297" s="7" t="s">
        <v>82</v>
      </c>
      <c r="L1297" s="10" t="s">
        <v>28</v>
      </c>
      <c r="M1297" s="7" t="s">
        <v>29</v>
      </c>
      <c r="N1297" s="10" t="s">
        <v>83</v>
      </c>
      <c r="O1297" s="7">
        <v>2006</v>
      </c>
      <c r="P1297" s="10" t="s">
        <v>824</v>
      </c>
      <c r="Q1297" s="7" t="s">
        <v>6688</v>
      </c>
      <c r="R1297" s="7" t="s">
        <v>50</v>
      </c>
      <c r="U1297" s="7" t="s">
        <v>6689</v>
      </c>
      <c r="V1297" s="7" t="s">
        <v>37</v>
      </c>
      <c r="X1297" s="7" t="str">
        <f t="shared" ca="1" si="302"/>
        <v xml:space="preserve">41 thn, 5 bln </v>
      </c>
      <c r="Y1297" s="7" t="str">
        <f t="shared" si="303"/>
        <v>40 thn</v>
      </c>
      <c r="Z1297" s="13">
        <v>60</v>
      </c>
      <c r="AA1297" s="14">
        <f>DATE(YEAR(Q1297)+Z1297,MONTH(Q1297)+1,1)</f>
        <v>50830</v>
      </c>
      <c r="AC1297" s="6"/>
      <c r="AJ1297" s="4" t="s">
        <v>6647</v>
      </c>
    </row>
    <row r="1298" spans="1:36" ht="12.9" hidden="1" customHeight="1" outlineLevel="1" x14ac:dyDescent="0.3">
      <c r="B1298" s="6"/>
      <c r="C1298" s="6" t="s">
        <v>6690</v>
      </c>
      <c r="D1298" s="6" t="s">
        <v>41</v>
      </c>
      <c r="E1298" s="7" t="s">
        <v>6691</v>
      </c>
      <c r="F1298" s="6" t="s">
        <v>332</v>
      </c>
      <c r="G1298" s="19" t="s">
        <v>333</v>
      </c>
      <c r="H1298" s="20">
        <v>43556</v>
      </c>
      <c r="I1298" s="6" t="s">
        <v>334</v>
      </c>
      <c r="J1298" s="6" t="s">
        <v>547</v>
      </c>
      <c r="K1298" s="7" t="s">
        <v>336</v>
      </c>
      <c r="L1298" s="6" t="s">
        <v>28</v>
      </c>
      <c r="M1298" s="7" t="s">
        <v>29</v>
      </c>
      <c r="N1298" s="6" t="s">
        <v>1370</v>
      </c>
      <c r="O1298" s="7" t="s">
        <v>3311</v>
      </c>
      <c r="P1298" s="6" t="s">
        <v>98</v>
      </c>
      <c r="Q1298" s="6" t="s">
        <v>6692</v>
      </c>
      <c r="R1298" s="7" t="s">
        <v>50</v>
      </c>
      <c r="S1298" s="7" t="s">
        <v>34</v>
      </c>
      <c r="T1298" s="7" t="s">
        <v>35</v>
      </c>
      <c r="V1298" s="7" t="s">
        <v>37</v>
      </c>
      <c r="X1298" s="7" t="str">
        <f t="shared" ca="1" si="302"/>
        <v xml:space="preserve">44 thn, 11 bln </v>
      </c>
      <c r="Y1298" s="7" t="str">
        <f t="shared" si="303"/>
        <v>44 thn</v>
      </c>
      <c r="Z1298" s="13">
        <v>60</v>
      </c>
      <c r="AA1298" s="14">
        <f>DATE(YEAR(Q1298)+Z1298,MONTH(Q1298)+1,1)</f>
        <v>49553</v>
      </c>
      <c r="AB1298" s="6" t="s">
        <v>6693</v>
      </c>
      <c r="AC1298" s="6" t="s">
        <v>6694</v>
      </c>
      <c r="AJ1298" s="4" t="s">
        <v>6647</v>
      </c>
    </row>
    <row r="1299" spans="1:36" ht="12.9" hidden="1" customHeight="1" outlineLevel="1" x14ac:dyDescent="0.3">
      <c r="B1299" s="6"/>
      <c r="C1299" s="6" t="s">
        <v>6695</v>
      </c>
      <c r="D1299" s="6" t="s">
        <v>4292</v>
      </c>
      <c r="E1299" s="7" t="s">
        <v>6696</v>
      </c>
      <c r="F1299" s="6" t="s">
        <v>3290</v>
      </c>
      <c r="G1299" s="19" t="s">
        <v>358</v>
      </c>
      <c r="H1299" s="20">
        <v>43556</v>
      </c>
      <c r="I1299" s="6" t="s">
        <v>3291</v>
      </c>
      <c r="J1299" s="6" t="s">
        <v>547</v>
      </c>
      <c r="K1299" s="7" t="s">
        <v>336</v>
      </c>
      <c r="L1299" s="6" t="s">
        <v>28</v>
      </c>
      <c r="M1299" s="7" t="s">
        <v>361</v>
      </c>
      <c r="N1299" s="6" t="s">
        <v>362</v>
      </c>
      <c r="O1299" s="7" t="s">
        <v>318</v>
      </c>
      <c r="P1299" s="6" t="s">
        <v>2901</v>
      </c>
      <c r="Q1299" s="6" t="s">
        <v>6697</v>
      </c>
      <c r="R1299" s="7" t="s">
        <v>33</v>
      </c>
      <c r="S1299" s="7" t="s">
        <v>34</v>
      </c>
      <c r="T1299" s="7" t="s">
        <v>35</v>
      </c>
      <c r="V1299" s="7" t="s">
        <v>37</v>
      </c>
      <c r="X1299" s="7" t="str">
        <f t="shared" ca="1" si="302"/>
        <v xml:space="preserve">39 thn, 6 bln </v>
      </c>
      <c r="Y1299" s="7" t="str">
        <f t="shared" si="303"/>
        <v>38 thn</v>
      </c>
      <c r="Z1299" s="13">
        <v>60</v>
      </c>
      <c r="AA1299" s="14">
        <f>DATE(YEAR(Q1299)+Z1299,MONTH(Q1299)+1,1)</f>
        <v>51533</v>
      </c>
      <c r="AB1299" s="6" t="s">
        <v>6698</v>
      </c>
      <c r="AC1299" s="6" t="s">
        <v>6699</v>
      </c>
      <c r="AJ1299" s="4" t="s">
        <v>6647</v>
      </c>
    </row>
    <row r="1300" spans="1:36" ht="12.9" customHeight="1" collapsed="1" x14ac:dyDescent="0.25">
      <c r="A1300" s="4" t="s">
        <v>6700</v>
      </c>
      <c r="M1300" s="7"/>
      <c r="AC1300" s="6"/>
    </row>
    <row r="1301" spans="1:36" ht="12.9" hidden="1" customHeight="1" outlineLevel="1" x14ac:dyDescent="0.3">
      <c r="C1301" s="10"/>
      <c r="D1301" s="10"/>
      <c r="F1301" s="10"/>
      <c r="H1301" s="8"/>
      <c r="I1301" s="10"/>
      <c r="J1301" s="24" t="s">
        <v>95</v>
      </c>
      <c r="K1301" s="8"/>
      <c r="L1301" s="10"/>
      <c r="M1301" s="7"/>
      <c r="N1301" s="10"/>
      <c r="P1301" s="10"/>
      <c r="Q1301" s="8"/>
      <c r="Z1301" s="13"/>
      <c r="AA1301" s="14"/>
      <c r="AJ1301" s="4" t="s">
        <v>6700</v>
      </c>
    </row>
    <row r="1302" spans="1:36" ht="12.9" hidden="1" customHeight="1" outlineLevel="1" x14ac:dyDescent="0.3">
      <c r="C1302" s="10" t="s">
        <v>6701</v>
      </c>
      <c r="D1302" s="10" t="s">
        <v>1545</v>
      </c>
      <c r="E1302" s="7" t="s">
        <v>6702</v>
      </c>
      <c r="F1302" s="10" t="s">
        <v>23</v>
      </c>
      <c r="G1302" s="7" t="s">
        <v>24</v>
      </c>
      <c r="H1302" s="15">
        <v>38078</v>
      </c>
      <c r="I1302" s="10" t="s">
        <v>25</v>
      </c>
      <c r="J1302" s="10" t="s">
        <v>547</v>
      </c>
      <c r="K1302" s="7" t="s">
        <v>139</v>
      </c>
      <c r="L1302" s="10" t="s">
        <v>28</v>
      </c>
      <c r="M1302" s="7" t="s">
        <v>361</v>
      </c>
      <c r="N1302" s="10" t="s">
        <v>3265</v>
      </c>
      <c r="O1302" s="7" t="s">
        <v>279</v>
      </c>
      <c r="P1302" s="10" t="s">
        <v>824</v>
      </c>
      <c r="Q1302" s="7" t="s">
        <v>6703</v>
      </c>
      <c r="R1302" s="7" t="s">
        <v>50</v>
      </c>
      <c r="S1302" s="7" t="s">
        <v>34</v>
      </c>
      <c r="T1302" s="7" t="s">
        <v>35</v>
      </c>
      <c r="U1302" s="7" t="s">
        <v>6704</v>
      </c>
      <c r="V1302" s="7" t="s">
        <v>37</v>
      </c>
      <c r="W1302" s="7" t="s">
        <v>6705</v>
      </c>
      <c r="X1302" s="7" t="str">
        <f t="shared" ref="X1302:X1307" ca="1" si="305">DATEDIF(Q1302,NOW( ),"y") &amp; " thn, " &amp; DATEDIF(Q1302,NOW( ),"ym") &amp; " bln "</f>
        <v xml:space="preserve">60 thn, 6 bln </v>
      </c>
      <c r="Y1302" s="7" t="str">
        <f t="shared" ref="Y1302:Y1307" si="306">DATEDIF(Q1302,($Y$2),"y") &amp; " thn"</f>
        <v>59 thn</v>
      </c>
      <c r="Z1302" s="13">
        <v>60</v>
      </c>
      <c r="AA1302" s="14">
        <f t="shared" ref="AA1302:AA1307" si="307">DATE(YEAR(Q1302)+Z1302,MONTH(Q1302)+1,1)</f>
        <v>43862</v>
      </c>
      <c r="AB1302" s="10" t="s">
        <v>6706</v>
      </c>
      <c r="AC1302" s="6"/>
      <c r="AJ1302" s="4" t="s">
        <v>6700</v>
      </c>
    </row>
    <row r="1303" spans="1:36" ht="12.9" hidden="1" customHeight="1" outlineLevel="1" x14ac:dyDescent="0.3">
      <c r="C1303" s="10" t="s">
        <v>6707</v>
      </c>
      <c r="D1303" s="10" t="s">
        <v>1545</v>
      </c>
      <c r="E1303" s="7" t="s">
        <v>6708</v>
      </c>
      <c r="F1303" s="10" t="s">
        <v>23</v>
      </c>
      <c r="G1303" s="7" t="s">
        <v>24</v>
      </c>
      <c r="H1303" s="8">
        <v>37530</v>
      </c>
      <c r="I1303" s="10" t="s">
        <v>25</v>
      </c>
      <c r="J1303" s="10" t="s">
        <v>547</v>
      </c>
      <c r="K1303" s="7" t="s">
        <v>6709</v>
      </c>
      <c r="L1303" s="10" t="s">
        <v>28</v>
      </c>
      <c r="M1303" s="7" t="s">
        <v>361</v>
      </c>
      <c r="N1303" s="10" t="s">
        <v>3265</v>
      </c>
      <c r="O1303" s="7" t="s">
        <v>192</v>
      </c>
      <c r="P1303" s="10" t="s">
        <v>824</v>
      </c>
      <c r="Q1303" s="7" t="s">
        <v>6710</v>
      </c>
      <c r="R1303" s="7" t="s">
        <v>50</v>
      </c>
      <c r="S1303" s="7" t="s">
        <v>34</v>
      </c>
      <c r="T1303" s="7" t="s">
        <v>35</v>
      </c>
      <c r="U1303" s="7" t="s">
        <v>6711</v>
      </c>
      <c r="V1303" s="7" t="s">
        <v>37</v>
      </c>
      <c r="W1303" s="7" t="s">
        <v>6712</v>
      </c>
      <c r="X1303" s="7" t="str">
        <f t="shared" ca="1" si="305"/>
        <v xml:space="preserve">60 thn, 7 bln </v>
      </c>
      <c r="Y1303" s="7" t="str">
        <f t="shared" si="306"/>
        <v>59 thn</v>
      </c>
      <c r="Z1303" s="13">
        <v>60</v>
      </c>
      <c r="AA1303" s="14">
        <f t="shared" si="307"/>
        <v>43831</v>
      </c>
      <c r="AB1303" s="10" t="s">
        <v>6713</v>
      </c>
      <c r="AC1303" s="6"/>
      <c r="AJ1303" s="4" t="s">
        <v>6700</v>
      </c>
    </row>
    <row r="1304" spans="1:36" ht="12.75" hidden="1" customHeight="1" outlineLevel="1" x14ac:dyDescent="0.3">
      <c r="C1304" s="10" t="s">
        <v>6714</v>
      </c>
      <c r="D1304" s="10" t="s">
        <v>1545</v>
      </c>
      <c r="E1304" s="7" t="s">
        <v>6715</v>
      </c>
      <c r="F1304" s="10" t="s">
        <v>23</v>
      </c>
      <c r="G1304" s="7" t="s">
        <v>24</v>
      </c>
      <c r="H1304" s="11">
        <v>38626</v>
      </c>
      <c r="I1304" s="10" t="s">
        <v>25</v>
      </c>
      <c r="J1304" s="10" t="s">
        <v>547</v>
      </c>
      <c r="K1304" s="7" t="s">
        <v>117</v>
      </c>
      <c r="L1304" s="10" t="s">
        <v>28</v>
      </c>
      <c r="M1304" s="7" t="s">
        <v>361</v>
      </c>
      <c r="N1304" s="10" t="s">
        <v>3265</v>
      </c>
      <c r="O1304" s="7" t="s">
        <v>168</v>
      </c>
      <c r="P1304" s="10" t="s">
        <v>824</v>
      </c>
      <c r="Q1304" s="7" t="s">
        <v>6716</v>
      </c>
      <c r="R1304" s="7" t="s">
        <v>50</v>
      </c>
      <c r="S1304" s="7" t="s">
        <v>34</v>
      </c>
      <c r="T1304" s="7" t="s">
        <v>6717</v>
      </c>
      <c r="U1304" s="7" t="s">
        <v>6718</v>
      </c>
      <c r="V1304" s="7" t="s">
        <v>37</v>
      </c>
      <c r="W1304" s="7" t="s">
        <v>6719</v>
      </c>
      <c r="X1304" s="7" t="str">
        <f t="shared" ca="1" si="305"/>
        <v xml:space="preserve">59 thn, 8 bln </v>
      </c>
      <c r="Y1304" s="7" t="str">
        <f t="shared" si="306"/>
        <v>58 thn</v>
      </c>
      <c r="Z1304" s="13">
        <v>60</v>
      </c>
      <c r="AA1304" s="14">
        <f t="shared" si="307"/>
        <v>44166</v>
      </c>
      <c r="AB1304" s="10" t="s">
        <v>6720</v>
      </c>
      <c r="AC1304" s="7" t="s">
        <v>6721</v>
      </c>
      <c r="AJ1304" s="4" t="s">
        <v>6700</v>
      </c>
    </row>
    <row r="1305" spans="1:36" ht="12.9" hidden="1" customHeight="1" outlineLevel="1" x14ac:dyDescent="0.3">
      <c r="C1305" s="10" t="s">
        <v>6722</v>
      </c>
      <c r="D1305" s="10" t="s">
        <v>76</v>
      </c>
      <c r="E1305" s="7" t="s">
        <v>6723</v>
      </c>
      <c r="F1305" s="10" t="s">
        <v>292</v>
      </c>
      <c r="G1305" s="19" t="s">
        <v>79</v>
      </c>
      <c r="H1305" s="20">
        <v>43556</v>
      </c>
      <c r="I1305" s="10" t="s">
        <v>80</v>
      </c>
      <c r="J1305" s="10" t="s">
        <v>269</v>
      </c>
      <c r="K1305" s="8">
        <v>42552</v>
      </c>
      <c r="L1305" s="10" t="s">
        <v>28</v>
      </c>
      <c r="M1305" s="7" t="s">
        <v>29</v>
      </c>
      <c r="N1305" s="10" t="s">
        <v>1703</v>
      </c>
      <c r="O1305" s="7" t="s">
        <v>393</v>
      </c>
      <c r="P1305" s="10" t="s">
        <v>1587</v>
      </c>
      <c r="Q1305" s="7" t="s">
        <v>6724</v>
      </c>
      <c r="R1305" s="7" t="s">
        <v>50</v>
      </c>
      <c r="U1305" s="7" t="s">
        <v>6725</v>
      </c>
      <c r="V1305" s="7" t="s">
        <v>37</v>
      </c>
      <c r="X1305" s="7" t="str">
        <f t="shared" ca="1" si="305"/>
        <v xml:space="preserve">50 thn, 2 bln </v>
      </c>
      <c r="Y1305" s="7" t="str">
        <f t="shared" si="306"/>
        <v>49 thn</v>
      </c>
      <c r="Z1305" s="13">
        <v>60</v>
      </c>
      <c r="AA1305" s="14">
        <f t="shared" si="307"/>
        <v>47635</v>
      </c>
      <c r="AJ1305" s="4" t="s">
        <v>6700</v>
      </c>
    </row>
    <row r="1306" spans="1:36" ht="12.9" hidden="1" customHeight="1" outlineLevel="1" x14ac:dyDescent="0.3">
      <c r="C1306" s="10" t="s">
        <v>6726</v>
      </c>
      <c r="D1306" s="10" t="s">
        <v>1041</v>
      </c>
      <c r="E1306" s="7" t="s">
        <v>6727</v>
      </c>
      <c r="F1306" s="10" t="s">
        <v>23</v>
      </c>
      <c r="G1306" s="7" t="s">
        <v>79</v>
      </c>
      <c r="H1306" s="11">
        <v>43191</v>
      </c>
      <c r="I1306" s="10" t="s">
        <v>80</v>
      </c>
      <c r="J1306" s="10" t="s">
        <v>547</v>
      </c>
      <c r="K1306" s="8">
        <v>42552</v>
      </c>
      <c r="L1306" s="10" t="s">
        <v>28</v>
      </c>
      <c r="M1306" s="7" t="s">
        <v>237</v>
      </c>
      <c r="N1306" s="10" t="s">
        <v>6728</v>
      </c>
      <c r="O1306" s="7">
        <v>2016</v>
      </c>
      <c r="P1306" s="10" t="s">
        <v>98</v>
      </c>
      <c r="Q1306" s="7" t="s">
        <v>6729</v>
      </c>
      <c r="R1306" s="7" t="s">
        <v>33</v>
      </c>
      <c r="S1306" s="7" t="s">
        <v>34</v>
      </c>
      <c r="T1306" s="7" t="s">
        <v>35</v>
      </c>
      <c r="U1306" s="7" t="s">
        <v>6730</v>
      </c>
      <c r="V1306" s="7" t="s">
        <v>37</v>
      </c>
      <c r="W1306" s="7" t="s">
        <v>6731</v>
      </c>
      <c r="X1306" s="7" t="str">
        <f t="shared" ca="1" si="305"/>
        <v xml:space="preserve">39 thn, 0 bln </v>
      </c>
      <c r="Y1306" s="7" t="str">
        <f t="shared" si="306"/>
        <v>38 thn</v>
      </c>
      <c r="Z1306" s="13">
        <v>60</v>
      </c>
      <c r="AA1306" s="14">
        <f t="shared" si="307"/>
        <v>51714</v>
      </c>
      <c r="AB1306" s="10" t="s">
        <v>6732</v>
      </c>
      <c r="AC1306" s="6"/>
      <c r="AJ1306" s="4" t="s">
        <v>6700</v>
      </c>
    </row>
    <row r="1307" spans="1:36" ht="12.9" hidden="1" customHeight="1" outlineLevel="1" x14ac:dyDescent="0.3">
      <c r="C1307" s="10" t="s">
        <v>6733</v>
      </c>
      <c r="D1307" s="10" t="s">
        <v>3336</v>
      </c>
      <c r="E1307" s="7" t="s">
        <v>6734</v>
      </c>
      <c r="F1307" s="10" t="s">
        <v>276</v>
      </c>
      <c r="G1307" s="7" t="s">
        <v>43</v>
      </c>
      <c r="H1307" s="8">
        <v>43009</v>
      </c>
      <c r="I1307" s="10" t="s">
        <v>277</v>
      </c>
      <c r="J1307" s="10" t="s">
        <v>547</v>
      </c>
      <c r="K1307" s="8">
        <v>42917</v>
      </c>
      <c r="L1307" s="10" t="s">
        <v>28</v>
      </c>
      <c r="M1307" s="7" t="s">
        <v>29</v>
      </c>
      <c r="N1307" s="10" t="s">
        <v>30</v>
      </c>
      <c r="O1307" s="7">
        <v>2010</v>
      </c>
      <c r="P1307" s="10" t="s">
        <v>203</v>
      </c>
      <c r="Q1307" s="7" t="s">
        <v>6735</v>
      </c>
      <c r="R1307" s="7" t="s">
        <v>50</v>
      </c>
      <c r="S1307" s="7" t="s">
        <v>34</v>
      </c>
      <c r="T1307" s="7" t="s">
        <v>35</v>
      </c>
      <c r="U1307" s="7" t="s">
        <v>6736</v>
      </c>
      <c r="V1307" s="7" t="s">
        <v>37</v>
      </c>
      <c r="W1307" s="7" t="s">
        <v>6737</v>
      </c>
      <c r="X1307" s="7" t="str">
        <f t="shared" ca="1" si="305"/>
        <v xml:space="preserve">36 thn, 1 bln </v>
      </c>
      <c r="Y1307" s="7" t="str">
        <f t="shared" si="306"/>
        <v>35 thn</v>
      </c>
      <c r="Z1307" s="13">
        <v>60</v>
      </c>
      <c r="AA1307" s="14">
        <f t="shared" si="307"/>
        <v>52749</v>
      </c>
      <c r="AB1307" s="10" t="s">
        <v>6738</v>
      </c>
      <c r="AC1307" s="6"/>
      <c r="AJ1307" s="4" t="s">
        <v>6700</v>
      </c>
    </row>
    <row r="1308" spans="1:36" ht="12.9" hidden="1" customHeight="1" outlineLevel="1" x14ac:dyDescent="0.3">
      <c r="C1308" s="10"/>
      <c r="D1308" s="10"/>
      <c r="F1308" s="10"/>
      <c r="H1308" s="12"/>
      <c r="I1308" s="10"/>
      <c r="J1308" s="10"/>
      <c r="L1308" s="10"/>
      <c r="M1308" s="7"/>
      <c r="N1308" s="10"/>
      <c r="P1308" s="10"/>
      <c r="Z1308" s="13"/>
      <c r="AA1308" s="14"/>
      <c r="AB1308" s="10"/>
      <c r="AJ1308" s="4" t="s">
        <v>6700</v>
      </c>
    </row>
    <row r="1309" spans="1:36" ht="12.9" customHeight="1" collapsed="1" x14ac:dyDescent="0.25">
      <c r="A1309" s="4" t="s">
        <v>6739</v>
      </c>
      <c r="M1309" s="7"/>
    </row>
    <row r="1310" spans="1:36" ht="12.9" hidden="1" customHeight="1" outlineLevel="1" x14ac:dyDescent="0.3">
      <c r="C1310" s="10"/>
      <c r="D1310" s="10"/>
      <c r="F1310" s="10"/>
      <c r="H1310" s="15"/>
      <c r="I1310" s="10"/>
      <c r="J1310" s="10" t="s">
        <v>95</v>
      </c>
      <c r="K1310" s="12"/>
      <c r="L1310" s="10"/>
      <c r="M1310" s="7"/>
      <c r="N1310" s="10"/>
      <c r="P1310" s="10"/>
      <c r="Z1310" s="13"/>
      <c r="AA1310" s="14"/>
      <c r="AB1310" s="10"/>
      <c r="AJ1310" s="4" t="s">
        <v>6739</v>
      </c>
    </row>
    <row r="1311" spans="1:36" ht="12.9" hidden="1" customHeight="1" outlineLevel="1" x14ac:dyDescent="0.3">
      <c r="C1311" s="10" t="s">
        <v>6740</v>
      </c>
      <c r="D1311" s="10" t="s">
        <v>401</v>
      </c>
      <c r="E1311" s="7" t="s">
        <v>6741</v>
      </c>
      <c r="F1311" s="10" t="s">
        <v>23</v>
      </c>
      <c r="G1311" s="7" t="s">
        <v>24</v>
      </c>
      <c r="H1311" s="15">
        <v>37712</v>
      </c>
      <c r="I1311" s="10" t="s">
        <v>25</v>
      </c>
      <c r="J1311" s="10" t="s">
        <v>547</v>
      </c>
      <c r="K1311" s="7" t="s">
        <v>156</v>
      </c>
      <c r="L1311" s="10" t="s">
        <v>28</v>
      </c>
      <c r="M1311" s="7" t="s">
        <v>361</v>
      </c>
      <c r="N1311" s="10" t="s">
        <v>3265</v>
      </c>
      <c r="O1311" s="7" t="s">
        <v>368</v>
      </c>
      <c r="P1311" s="10" t="s">
        <v>6742</v>
      </c>
      <c r="Q1311" s="7" t="s">
        <v>6743</v>
      </c>
      <c r="R1311" s="7" t="s">
        <v>50</v>
      </c>
      <c r="S1311" s="7" t="s">
        <v>34</v>
      </c>
      <c r="T1311" s="7" t="s">
        <v>6717</v>
      </c>
      <c r="U1311" s="7" t="s">
        <v>6744</v>
      </c>
      <c r="V1311" s="7" t="s">
        <v>37</v>
      </c>
      <c r="W1311" s="7" t="s">
        <v>6745</v>
      </c>
      <c r="X1311" s="7" t="str">
        <f ca="1">DATEDIF(Q1311,NOW( ),"y") &amp; " thn, " &amp; DATEDIF(Q1311,NOW( ),"ym") &amp; " bln "</f>
        <v xml:space="preserve">59 thn, 6 bln </v>
      </c>
      <c r="Y1311" s="7" t="str">
        <f>DATEDIF(Q1311,($Y$2),"y") &amp; " thn"</f>
        <v>58 thn</v>
      </c>
      <c r="Z1311" s="13">
        <v>60</v>
      </c>
      <c r="AA1311" s="14">
        <f>DATE(YEAR(Q1311)+Z1311,MONTH(Q1311)+1,1)</f>
        <v>44228</v>
      </c>
      <c r="AB1311" s="10" t="s">
        <v>6746</v>
      </c>
      <c r="AJ1311" s="4" t="s">
        <v>6739</v>
      </c>
    </row>
    <row r="1312" spans="1:36" ht="12.9" hidden="1" customHeight="1" outlineLevel="1" x14ac:dyDescent="0.3">
      <c r="C1312" s="10" t="s">
        <v>6747</v>
      </c>
      <c r="D1312" s="6" t="s">
        <v>3651</v>
      </c>
      <c r="E1312" s="7" t="s">
        <v>6748</v>
      </c>
      <c r="F1312" s="10" t="s">
        <v>332</v>
      </c>
      <c r="G1312" s="7" t="s">
        <v>343</v>
      </c>
      <c r="H1312" s="15">
        <v>42461</v>
      </c>
      <c r="I1312" s="10" t="s">
        <v>344</v>
      </c>
      <c r="J1312" s="10" t="s">
        <v>547</v>
      </c>
      <c r="K1312" s="8">
        <v>42856</v>
      </c>
      <c r="L1312" s="10" t="s">
        <v>28</v>
      </c>
      <c r="M1312" s="7" t="s">
        <v>29</v>
      </c>
      <c r="N1312" s="10" t="s">
        <v>3265</v>
      </c>
      <c r="O1312" s="7">
        <v>2013</v>
      </c>
      <c r="P1312" s="10" t="s">
        <v>1239</v>
      </c>
      <c r="Q1312" s="7" t="s">
        <v>6749</v>
      </c>
      <c r="R1312" s="7" t="s">
        <v>50</v>
      </c>
      <c r="V1312" s="7" t="s">
        <v>37</v>
      </c>
      <c r="X1312" s="7" t="str">
        <f ca="1">DATEDIF(Q1312,NOW( ),"y") &amp; " thn, " &amp; DATEDIF(Q1312,NOW( ),"ym") &amp; " bln "</f>
        <v xml:space="preserve">34 thn, 8 bln </v>
      </c>
      <c r="Y1312" s="7" t="str">
        <f>DATEDIF(Q1312,($Y$2),"y") &amp; " thn"</f>
        <v>33 thn</v>
      </c>
      <c r="Z1312" s="13">
        <v>60</v>
      </c>
      <c r="AA1312" s="14">
        <f>DATE(YEAR(Q1312)+Z1312,MONTH(Q1312)+1,1)</f>
        <v>53297</v>
      </c>
      <c r="AJ1312" s="4" t="s">
        <v>6739</v>
      </c>
    </row>
    <row r="1313" spans="1:36" ht="12.9" hidden="1" customHeight="1" outlineLevel="1" x14ac:dyDescent="0.3">
      <c r="C1313" s="10" t="s">
        <v>6750</v>
      </c>
      <c r="D1313" s="10" t="s">
        <v>41</v>
      </c>
      <c r="E1313" s="7" t="s">
        <v>6751</v>
      </c>
      <c r="F1313" s="10" t="s">
        <v>514</v>
      </c>
      <c r="G1313" s="7" t="s">
        <v>333</v>
      </c>
      <c r="H1313" s="8">
        <v>43191</v>
      </c>
      <c r="I1313" s="10" t="s">
        <v>334</v>
      </c>
      <c r="J1313" s="10" t="s">
        <v>547</v>
      </c>
      <c r="K1313" s="8">
        <v>43405</v>
      </c>
      <c r="L1313" s="10" t="s">
        <v>28</v>
      </c>
      <c r="M1313" s="7" t="s">
        <v>29</v>
      </c>
      <c r="N1313" s="10" t="s">
        <v>3367</v>
      </c>
      <c r="O1313" s="7">
        <v>2012</v>
      </c>
      <c r="P1313" s="10" t="s">
        <v>98</v>
      </c>
      <c r="Q1313" s="7" t="s">
        <v>6752</v>
      </c>
      <c r="R1313" s="7" t="s">
        <v>50</v>
      </c>
      <c r="S1313" s="7" t="s">
        <v>34</v>
      </c>
      <c r="T1313" s="7" t="s">
        <v>35</v>
      </c>
      <c r="V1313" s="7" t="s">
        <v>37</v>
      </c>
      <c r="X1313" s="7" t="str">
        <f ca="1">DATEDIF(Q1313,NOW( ),"y") &amp; " thn, " &amp; DATEDIF(Q1313,NOW( ),"ym") &amp; " bln "</f>
        <v xml:space="preserve">33 thn, 3 bln </v>
      </c>
      <c r="Y1313" s="7" t="str">
        <f>DATEDIF(Q1313,($Y$2),"y") &amp; " thn"</f>
        <v>32 thn</v>
      </c>
      <c r="Z1313" s="13">
        <v>60</v>
      </c>
      <c r="AA1313" s="14">
        <f>DATE(YEAR(Q1313)+Z1313,MONTH(Q1313)+1,1)</f>
        <v>53813</v>
      </c>
      <c r="AB1313" s="10" t="s">
        <v>6753</v>
      </c>
      <c r="AC1313" s="12" t="s">
        <v>6754</v>
      </c>
      <c r="AJ1313" s="4" t="s">
        <v>6739</v>
      </c>
    </row>
    <row r="1314" spans="1:36" ht="12.9" hidden="1" customHeight="1" outlineLevel="1" x14ac:dyDescent="0.3">
      <c r="C1314" s="10"/>
      <c r="F1314" s="10"/>
      <c r="H1314" s="12"/>
      <c r="I1314" s="10"/>
      <c r="J1314" s="10"/>
      <c r="L1314" s="10"/>
      <c r="M1314" s="7"/>
      <c r="N1314" s="10"/>
      <c r="P1314" s="10"/>
      <c r="Z1314" s="13"/>
      <c r="AA1314" s="14"/>
      <c r="AB1314" s="10"/>
      <c r="AJ1314" s="4" t="s">
        <v>6739</v>
      </c>
    </row>
    <row r="1315" spans="1:36" ht="12.9" customHeight="1" collapsed="1" x14ac:dyDescent="0.25">
      <c r="A1315" s="4" t="s">
        <v>6755</v>
      </c>
      <c r="M1315" s="7"/>
    </row>
    <row r="1316" spans="1:36" ht="12.9" hidden="1" customHeight="1" outlineLevel="1" x14ac:dyDescent="0.3">
      <c r="C1316" s="10" t="s">
        <v>6756</v>
      </c>
      <c r="D1316" s="10" t="s">
        <v>41</v>
      </c>
      <c r="E1316" s="7" t="s">
        <v>6757</v>
      </c>
      <c r="F1316" s="10" t="s">
        <v>23</v>
      </c>
      <c r="G1316" s="7" t="s">
        <v>24</v>
      </c>
      <c r="H1316" s="15">
        <v>43009</v>
      </c>
      <c r="I1316" s="10" t="s">
        <v>25</v>
      </c>
      <c r="J1316" s="10" t="s">
        <v>95</v>
      </c>
      <c r="K1316" s="8">
        <v>42604</v>
      </c>
      <c r="L1316" s="10" t="s">
        <v>28</v>
      </c>
      <c r="M1316" s="7" t="s">
        <v>29</v>
      </c>
      <c r="N1316" s="10" t="s">
        <v>30</v>
      </c>
      <c r="O1316" s="7">
        <v>2007</v>
      </c>
      <c r="P1316" s="10" t="s">
        <v>6758</v>
      </c>
      <c r="Q1316" s="7" t="s">
        <v>6759</v>
      </c>
      <c r="R1316" s="7" t="s">
        <v>50</v>
      </c>
      <c r="S1316" s="7" t="s">
        <v>34</v>
      </c>
      <c r="T1316" s="7" t="s">
        <v>35</v>
      </c>
      <c r="U1316" s="7" t="s">
        <v>6760</v>
      </c>
      <c r="V1316" s="7" t="s">
        <v>37</v>
      </c>
      <c r="W1316" s="7" t="s">
        <v>6761</v>
      </c>
      <c r="X1316" s="7" t="str">
        <f ca="1">DATEDIF(Q1316,NOW( ),"y") &amp; " thn, " &amp; DATEDIF(Q1316,NOW( ),"ym") &amp; " bln "</f>
        <v xml:space="preserve">52 thn, 4 bln </v>
      </c>
      <c r="Y1316" s="7" t="str">
        <f>DATEDIF(Q1316,($Y$2),"y") &amp; " thn"</f>
        <v>51 thn</v>
      </c>
      <c r="Z1316" s="13">
        <v>60</v>
      </c>
      <c r="AA1316" s="14">
        <f>DATE(YEAR(Q1316)+Z1316,MONTH(Q1316)+1,1)</f>
        <v>46844</v>
      </c>
      <c r="AB1316" s="10" t="s">
        <v>6762</v>
      </c>
      <c r="AJ1316" s="4" t="s">
        <v>6755</v>
      </c>
    </row>
    <row r="1317" spans="1:36" ht="12.9" hidden="1" customHeight="1" outlineLevel="1" x14ac:dyDescent="0.3">
      <c r="C1317" s="10" t="s">
        <v>6763</v>
      </c>
      <c r="D1317" s="10" t="s">
        <v>1545</v>
      </c>
      <c r="E1317" s="7" t="s">
        <v>6764</v>
      </c>
      <c r="F1317" s="10" t="s">
        <v>23</v>
      </c>
      <c r="G1317" s="7" t="s">
        <v>24</v>
      </c>
      <c r="H1317" s="15">
        <v>38261</v>
      </c>
      <c r="I1317" s="10" t="s">
        <v>25</v>
      </c>
      <c r="J1317" s="10" t="s">
        <v>547</v>
      </c>
      <c r="K1317" s="7" t="s">
        <v>403</v>
      </c>
      <c r="L1317" s="10" t="s">
        <v>28</v>
      </c>
      <c r="M1317" s="7" t="s">
        <v>361</v>
      </c>
      <c r="N1317" s="10" t="s">
        <v>3265</v>
      </c>
      <c r="O1317" s="7" t="s">
        <v>6765</v>
      </c>
      <c r="P1317" s="10" t="s">
        <v>632</v>
      </c>
      <c r="Q1317" s="7" t="s">
        <v>6766</v>
      </c>
      <c r="R1317" s="7" t="s">
        <v>50</v>
      </c>
      <c r="S1317" s="7" t="s">
        <v>34</v>
      </c>
      <c r="T1317" s="7" t="s">
        <v>35</v>
      </c>
      <c r="U1317" s="7" t="s">
        <v>6767</v>
      </c>
      <c r="V1317" s="7" t="s">
        <v>37</v>
      </c>
      <c r="W1317" s="7" t="s">
        <v>6768</v>
      </c>
      <c r="X1317" s="7" t="str">
        <f ca="1">DATEDIF(Q1317,NOW( ),"y") &amp; " thn, " &amp; DATEDIF(Q1317,NOW( ),"ym") &amp; " bln "</f>
        <v xml:space="preserve">59 thn, 11 bln </v>
      </c>
      <c r="Y1317" s="7" t="str">
        <f>DATEDIF(Q1317,($Y$2),"y") &amp; " thn"</f>
        <v>59 thn</v>
      </c>
      <c r="Z1317" s="13">
        <v>60</v>
      </c>
      <c r="AA1317" s="14">
        <f>DATE(YEAR(Q1317)+Z1317,MONTH(Q1317)+1,1)</f>
        <v>44075</v>
      </c>
      <c r="AB1317" s="10" t="s">
        <v>6769</v>
      </c>
      <c r="AC1317" s="6"/>
      <c r="AJ1317" s="4" t="s">
        <v>6755</v>
      </c>
    </row>
    <row r="1318" spans="1:36" ht="12.9" hidden="1" customHeight="1" outlineLevel="1" x14ac:dyDescent="0.3">
      <c r="C1318" s="10" t="s">
        <v>6770</v>
      </c>
      <c r="D1318" s="10" t="s">
        <v>1545</v>
      </c>
      <c r="E1318" s="7" t="s">
        <v>6771</v>
      </c>
      <c r="F1318" s="10" t="s">
        <v>23</v>
      </c>
      <c r="G1318" s="7" t="s">
        <v>24</v>
      </c>
      <c r="H1318" s="15">
        <v>38991</v>
      </c>
      <c r="I1318" s="10" t="s">
        <v>25</v>
      </c>
      <c r="J1318" s="10" t="s">
        <v>547</v>
      </c>
      <c r="K1318" s="8">
        <v>42095</v>
      </c>
      <c r="L1318" s="10" t="s">
        <v>28</v>
      </c>
      <c r="M1318" s="7" t="s">
        <v>361</v>
      </c>
      <c r="N1318" s="10" t="s">
        <v>3265</v>
      </c>
      <c r="O1318" s="7" t="s">
        <v>108</v>
      </c>
      <c r="P1318" s="10" t="s">
        <v>555</v>
      </c>
      <c r="Q1318" s="7" t="s">
        <v>6772</v>
      </c>
      <c r="R1318" s="7" t="s">
        <v>33</v>
      </c>
      <c r="S1318" s="7" t="s">
        <v>34</v>
      </c>
      <c r="T1318" s="7" t="s">
        <v>35</v>
      </c>
      <c r="U1318" s="7" t="s">
        <v>6773</v>
      </c>
      <c r="V1318" s="7" t="s">
        <v>37</v>
      </c>
      <c r="W1318" s="7" t="s">
        <v>6774</v>
      </c>
      <c r="X1318" s="7" t="str">
        <f ca="1">DATEDIF(Q1318,NOW( ),"y") &amp; " thn, " &amp; DATEDIF(Q1318,NOW( ),"ym") &amp; " bln "</f>
        <v xml:space="preserve">57 thn, 3 bln </v>
      </c>
      <c r="Y1318" s="7" t="str">
        <f>DATEDIF(Q1318,($Y$2),"y") &amp; " thn"</f>
        <v>56 thn</v>
      </c>
      <c r="Z1318" s="13">
        <v>60</v>
      </c>
      <c r="AA1318" s="14">
        <f>DATE(YEAR(Q1318)+Z1318,MONTH(Q1318)+1,1)</f>
        <v>45047</v>
      </c>
      <c r="AB1318" s="10" t="s">
        <v>6775</v>
      </c>
      <c r="AJ1318" s="4" t="s">
        <v>6755</v>
      </c>
    </row>
    <row r="1319" spans="1:36" ht="12.9" hidden="1" customHeight="1" outlineLevel="1" x14ac:dyDescent="0.3">
      <c r="C1319" s="10" t="s">
        <v>6776</v>
      </c>
      <c r="E1319" s="7" t="s">
        <v>6777</v>
      </c>
      <c r="F1319" s="10" t="s">
        <v>23</v>
      </c>
      <c r="G1319" s="7" t="s">
        <v>24</v>
      </c>
      <c r="H1319" s="15">
        <v>38626</v>
      </c>
      <c r="I1319" s="10" t="s">
        <v>25</v>
      </c>
      <c r="J1319" s="10" t="s">
        <v>269</v>
      </c>
      <c r="K1319" s="7" t="s">
        <v>2620</v>
      </c>
      <c r="L1319" s="10" t="s">
        <v>28</v>
      </c>
      <c r="M1319" s="7" t="s">
        <v>361</v>
      </c>
      <c r="N1319" s="10" t="s">
        <v>4346</v>
      </c>
      <c r="O1319" s="7" t="s">
        <v>884</v>
      </c>
      <c r="P1319" s="10" t="s">
        <v>98</v>
      </c>
      <c r="Q1319" s="7" t="s">
        <v>6778</v>
      </c>
      <c r="R1319" s="7" t="s">
        <v>50</v>
      </c>
      <c r="S1319" s="7" t="s">
        <v>34</v>
      </c>
      <c r="T1319" s="7" t="s">
        <v>35</v>
      </c>
      <c r="U1319" s="7" t="s">
        <v>6779</v>
      </c>
      <c r="V1319" s="7" t="s">
        <v>37</v>
      </c>
      <c r="W1319" s="7" t="s">
        <v>6780</v>
      </c>
      <c r="X1319" s="7" t="str">
        <f ca="1">DATEDIF(Q1319,NOW( ),"y") &amp; " thn, " &amp; DATEDIF(Q1319,NOW( ),"ym") &amp; " bln "</f>
        <v xml:space="preserve">60 thn, 4 bln </v>
      </c>
      <c r="Y1319" s="7" t="str">
        <f>DATEDIF(Q1319,($Y$2),"y") &amp; " thn"</f>
        <v>59 thn</v>
      </c>
      <c r="Z1319" s="13">
        <v>60</v>
      </c>
      <c r="AA1319" s="14">
        <f>DATE(YEAR(Q1319)+Z1319,MONTH(Q1319)+1,1)</f>
        <v>43922</v>
      </c>
      <c r="AB1319" s="10" t="s">
        <v>6781</v>
      </c>
      <c r="AC1319" s="6"/>
      <c r="AJ1319" s="4" t="s">
        <v>6755</v>
      </c>
    </row>
    <row r="1320" spans="1:36" ht="12.9" hidden="1" customHeight="1" outlineLevel="1" x14ac:dyDescent="0.3">
      <c r="C1320" s="10" t="s">
        <v>6782</v>
      </c>
      <c r="D1320" s="10" t="s">
        <v>5944</v>
      </c>
      <c r="E1320" s="7" t="s">
        <v>6783</v>
      </c>
      <c r="F1320" s="10" t="s">
        <v>276</v>
      </c>
      <c r="G1320" s="7" t="s">
        <v>43</v>
      </c>
      <c r="H1320" s="14">
        <v>43374</v>
      </c>
      <c r="I1320" s="10" t="s">
        <v>44</v>
      </c>
      <c r="J1320" s="10" t="s">
        <v>269</v>
      </c>
      <c r="K1320" s="7" t="s">
        <v>82</v>
      </c>
      <c r="L1320" s="10" t="s">
        <v>28</v>
      </c>
      <c r="M1320" s="7" t="s">
        <v>29</v>
      </c>
      <c r="N1320" s="10" t="s">
        <v>83</v>
      </c>
      <c r="O1320" s="7">
        <v>2016</v>
      </c>
      <c r="P1320" s="10" t="s">
        <v>824</v>
      </c>
      <c r="Q1320" s="7" t="s">
        <v>6784</v>
      </c>
      <c r="R1320" s="7" t="s">
        <v>50</v>
      </c>
      <c r="U1320" s="7" t="s">
        <v>6785</v>
      </c>
      <c r="V1320" s="7" t="s">
        <v>37</v>
      </c>
      <c r="X1320" s="7" t="str">
        <f ca="1">DATEDIF(Q1320,NOW( ),"y") &amp; " thn, " &amp; DATEDIF(Q1320,NOW( ),"ym") &amp; " bln "</f>
        <v xml:space="preserve">46 thn, 4 bln </v>
      </c>
      <c r="Y1320" s="7" t="str">
        <f>DATEDIF(Q1320,($Y$2),"y") &amp; " thn"</f>
        <v>45 thn</v>
      </c>
      <c r="Z1320" s="13">
        <v>60</v>
      </c>
      <c r="AA1320" s="14">
        <f>DATE(YEAR(Q1320)+Z1320,MONTH(Q1320)+1,1)</f>
        <v>49035</v>
      </c>
      <c r="AC1320" s="6"/>
      <c r="AJ1320" s="4" t="s">
        <v>6755</v>
      </c>
    </row>
    <row r="1321" spans="1:36" ht="12.9" customHeight="1" collapsed="1" x14ac:dyDescent="0.25">
      <c r="A1321" s="4" t="s">
        <v>6786</v>
      </c>
      <c r="M1321" s="7"/>
      <c r="AC1321" s="6"/>
    </row>
    <row r="1322" spans="1:36" ht="12.9" hidden="1" customHeight="1" outlineLevel="1" x14ac:dyDescent="0.3">
      <c r="C1322" s="10" t="s">
        <v>6787</v>
      </c>
      <c r="D1322" s="10" t="s">
        <v>41</v>
      </c>
      <c r="E1322" s="7" t="s">
        <v>6788</v>
      </c>
      <c r="F1322" s="10" t="s">
        <v>92</v>
      </c>
      <c r="G1322" s="7" t="s">
        <v>93</v>
      </c>
      <c r="H1322" s="14">
        <v>43191</v>
      </c>
      <c r="I1322" s="10" t="s">
        <v>94</v>
      </c>
      <c r="J1322" s="10" t="s">
        <v>95</v>
      </c>
      <c r="K1322" s="8">
        <v>42104</v>
      </c>
      <c r="L1322" s="10" t="s">
        <v>28</v>
      </c>
      <c r="M1322" s="7" t="s">
        <v>29</v>
      </c>
      <c r="N1322" s="10" t="s">
        <v>734</v>
      </c>
      <c r="O1322" s="7" t="s">
        <v>192</v>
      </c>
      <c r="P1322" s="10" t="s">
        <v>824</v>
      </c>
      <c r="Q1322" s="7" t="s">
        <v>6789</v>
      </c>
      <c r="R1322" s="7" t="s">
        <v>50</v>
      </c>
      <c r="S1322" s="7" t="s">
        <v>34</v>
      </c>
      <c r="T1322" s="7" t="s">
        <v>35</v>
      </c>
      <c r="U1322" s="7" t="s">
        <v>6790</v>
      </c>
      <c r="V1322" s="7" t="s">
        <v>37</v>
      </c>
      <c r="W1322" s="7" t="s">
        <v>6791</v>
      </c>
      <c r="X1322" s="7" t="str">
        <f t="shared" ref="X1322:X1328" ca="1" si="308">DATEDIF(Q1322,NOW( ),"y") &amp; " thn, " &amp; DATEDIF(Q1322,NOW( ),"ym") &amp; " bln "</f>
        <v xml:space="preserve">52 thn, 3 bln </v>
      </c>
      <c r="Y1322" s="7" t="str">
        <f t="shared" ref="Y1322:Y1328" si="309">DATEDIF(Q1322,($Y$2),"y") &amp; " thn"</f>
        <v>51 thn</v>
      </c>
      <c r="Z1322" s="13">
        <v>60</v>
      </c>
      <c r="AA1322" s="14">
        <f>DATE(YEAR(Q1322)+Z1322,MONTH(Q1322)+1,1)</f>
        <v>46874</v>
      </c>
      <c r="AB1322" s="10" t="s">
        <v>6792</v>
      </c>
      <c r="AJ1322" s="4" t="s">
        <v>6786</v>
      </c>
    </row>
    <row r="1323" spans="1:36" ht="12.9" hidden="1" customHeight="1" outlineLevel="1" x14ac:dyDescent="0.3">
      <c r="C1323" s="10" t="s">
        <v>6793</v>
      </c>
      <c r="D1323" s="10" t="s">
        <v>41</v>
      </c>
      <c r="E1323" s="7" t="s">
        <v>6794</v>
      </c>
      <c r="F1323" s="10" t="s">
        <v>23</v>
      </c>
      <c r="G1323" s="7" t="s">
        <v>24</v>
      </c>
      <c r="H1323" s="15">
        <v>38443</v>
      </c>
      <c r="I1323" s="10" t="s">
        <v>25</v>
      </c>
      <c r="J1323" s="10" t="s">
        <v>547</v>
      </c>
      <c r="K1323" s="7" t="s">
        <v>190</v>
      </c>
      <c r="L1323" s="10" t="s">
        <v>28</v>
      </c>
      <c r="M1323" s="7" t="s">
        <v>29</v>
      </c>
      <c r="N1323" s="10" t="s">
        <v>2402</v>
      </c>
      <c r="O1323" s="7">
        <v>2014</v>
      </c>
      <c r="P1323" s="10" t="s">
        <v>460</v>
      </c>
      <c r="Q1323" s="7" t="s">
        <v>6795</v>
      </c>
      <c r="R1323" s="7" t="s">
        <v>50</v>
      </c>
      <c r="S1323" s="7" t="s">
        <v>34</v>
      </c>
      <c r="T1323" s="7" t="s">
        <v>35</v>
      </c>
      <c r="U1323" s="7" t="s">
        <v>6796</v>
      </c>
      <c r="V1323" s="7" t="s">
        <v>37</v>
      </c>
      <c r="W1323" s="7" t="s">
        <v>6797</v>
      </c>
      <c r="X1323" s="7" t="str">
        <f t="shared" ca="1" si="308"/>
        <v xml:space="preserve">59 thn, 9 bln </v>
      </c>
      <c r="Y1323" s="7" t="str">
        <f t="shared" si="309"/>
        <v>59 thn</v>
      </c>
      <c r="Z1323" s="13">
        <v>60</v>
      </c>
      <c r="AA1323" s="14">
        <f t="shared" ref="AA1323:AA1328" si="310">DATE(YEAR(Q1323)+Z1323,MONTH(Q1323)+1,1)</f>
        <v>44136</v>
      </c>
      <c r="AB1323" s="10" t="s">
        <v>6798</v>
      </c>
      <c r="AC1323" s="6"/>
      <c r="AJ1323" s="4" t="s">
        <v>6786</v>
      </c>
    </row>
    <row r="1324" spans="1:36" ht="12.9" hidden="1" customHeight="1" outlineLevel="1" x14ac:dyDescent="0.3">
      <c r="C1324" s="10" t="s">
        <v>6799</v>
      </c>
      <c r="D1324" s="10" t="s">
        <v>1545</v>
      </c>
      <c r="E1324" s="7" t="s">
        <v>6800</v>
      </c>
      <c r="F1324" s="10" t="s">
        <v>23</v>
      </c>
      <c r="G1324" s="7" t="s">
        <v>24</v>
      </c>
      <c r="H1324" s="11">
        <v>37895</v>
      </c>
      <c r="I1324" s="10" t="s">
        <v>25</v>
      </c>
      <c r="J1324" s="10" t="s">
        <v>547</v>
      </c>
      <c r="K1324" s="7" t="s">
        <v>117</v>
      </c>
      <c r="L1324" s="10" t="s">
        <v>28</v>
      </c>
      <c r="M1324" s="7" t="s">
        <v>361</v>
      </c>
      <c r="N1324" s="10" t="s">
        <v>30</v>
      </c>
      <c r="O1324" s="7" t="s">
        <v>279</v>
      </c>
      <c r="P1324" s="10" t="s">
        <v>824</v>
      </c>
      <c r="Q1324" s="7" t="s">
        <v>6778</v>
      </c>
      <c r="R1324" s="7" t="s">
        <v>33</v>
      </c>
      <c r="S1324" s="7" t="s">
        <v>34</v>
      </c>
      <c r="T1324" s="7" t="s">
        <v>1124</v>
      </c>
      <c r="U1324" s="7" t="s">
        <v>6801</v>
      </c>
      <c r="V1324" s="7" t="s">
        <v>37</v>
      </c>
      <c r="W1324" s="7" t="s">
        <v>6802</v>
      </c>
      <c r="X1324" s="7" t="str">
        <f t="shared" ca="1" si="308"/>
        <v xml:space="preserve">60 thn, 4 bln </v>
      </c>
      <c r="Y1324" s="7" t="str">
        <f t="shared" si="309"/>
        <v>59 thn</v>
      </c>
      <c r="Z1324" s="13">
        <v>60</v>
      </c>
      <c r="AA1324" s="14">
        <f t="shared" si="310"/>
        <v>43922</v>
      </c>
      <c r="AB1324" s="10" t="s">
        <v>6803</v>
      </c>
      <c r="AC1324" s="6"/>
      <c r="AJ1324" s="4" t="s">
        <v>6786</v>
      </c>
    </row>
    <row r="1325" spans="1:36" ht="12.9" hidden="1" customHeight="1" outlineLevel="1" x14ac:dyDescent="0.3">
      <c r="C1325" s="10" t="s">
        <v>6549</v>
      </c>
      <c r="D1325" s="6" t="s">
        <v>3336</v>
      </c>
      <c r="E1325" s="7" t="s">
        <v>6804</v>
      </c>
      <c r="F1325" s="10" t="s">
        <v>276</v>
      </c>
      <c r="G1325" s="7" t="s">
        <v>43</v>
      </c>
      <c r="H1325" s="14">
        <v>43191</v>
      </c>
      <c r="I1325" s="10" t="s">
        <v>44</v>
      </c>
      <c r="J1325" s="10" t="s">
        <v>547</v>
      </c>
      <c r="K1325" s="7" t="s">
        <v>129</v>
      </c>
      <c r="L1325" s="10" t="s">
        <v>28</v>
      </c>
      <c r="M1325" s="7" t="s">
        <v>29</v>
      </c>
      <c r="N1325" s="10" t="s">
        <v>30</v>
      </c>
      <c r="O1325" s="7">
        <v>2011</v>
      </c>
      <c r="P1325" s="10" t="s">
        <v>2262</v>
      </c>
      <c r="Q1325" s="7" t="s">
        <v>6805</v>
      </c>
      <c r="R1325" s="7" t="s">
        <v>33</v>
      </c>
      <c r="S1325" s="7" t="s">
        <v>34</v>
      </c>
      <c r="T1325" s="7" t="s">
        <v>35</v>
      </c>
      <c r="U1325" s="7" t="s">
        <v>6806</v>
      </c>
      <c r="V1325" s="7" t="s">
        <v>37</v>
      </c>
      <c r="W1325" s="7" t="s">
        <v>6807</v>
      </c>
      <c r="X1325" s="7" t="str">
        <f t="shared" ca="1" si="308"/>
        <v xml:space="preserve">50 thn, 3 bln </v>
      </c>
      <c r="Y1325" s="7" t="str">
        <f t="shared" si="309"/>
        <v>49 thn</v>
      </c>
      <c r="Z1325" s="13">
        <v>60</v>
      </c>
      <c r="AA1325" s="14">
        <f t="shared" si="310"/>
        <v>47604</v>
      </c>
      <c r="AB1325" s="10" t="s">
        <v>6808</v>
      </c>
      <c r="AC1325" s="6"/>
      <c r="AJ1325" s="4" t="s">
        <v>6786</v>
      </c>
    </row>
    <row r="1326" spans="1:36" ht="12.9" hidden="1" customHeight="1" outlineLevel="1" x14ac:dyDescent="0.3">
      <c r="C1326" s="10" t="s">
        <v>6809</v>
      </c>
      <c r="D1326" s="6" t="s">
        <v>76</v>
      </c>
      <c r="E1326" s="7" t="s">
        <v>6810</v>
      </c>
      <c r="F1326" s="10" t="s">
        <v>276</v>
      </c>
      <c r="G1326" s="7" t="s">
        <v>43</v>
      </c>
      <c r="H1326" s="14"/>
      <c r="I1326" s="10" t="s">
        <v>44</v>
      </c>
      <c r="J1326" s="10" t="s">
        <v>269</v>
      </c>
      <c r="K1326" s="8">
        <v>43435</v>
      </c>
      <c r="L1326" s="10" t="s">
        <v>28</v>
      </c>
      <c r="M1326" s="7" t="s">
        <v>29</v>
      </c>
      <c r="N1326" s="10" t="s">
        <v>83</v>
      </c>
      <c r="O1326" s="7">
        <v>1998</v>
      </c>
      <c r="P1326" s="10"/>
      <c r="Q1326" s="8">
        <v>27213</v>
      </c>
      <c r="R1326" s="7" t="s">
        <v>50</v>
      </c>
      <c r="V1326" s="7" t="s">
        <v>37</v>
      </c>
      <c r="X1326" s="7" t="str">
        <f t="shared" ca="1" si="308"/>
        <v xml:space="preserve">46 thn, 0 bln </v>
      </c>
      <c r="Y1326" s="7" t="str">
        <f>DATEDIF(Q1326,($Y$2),"y") &amp; " thn"</f>
        <v>45 thn</v>
      </c>
      <c r="Z1326" s="13">
        <v>60</v>
      </c>
      <c r="AA1326" s="14">
        <f>DATE(YEAR(Q1326)+Z1326,MONTH(Q1326)+1,1)</f>
        <v>49157</v>
      </c>
      <c r="AB1326" s="10"/>
      <c r="AC1326" s="6"/>
      <c r="AJ1326" s="4" t="s">
        <v>6786</v>
      </c>
    </row>
    <row r="1327" spans="1:36" ht="12.9" hidden="1" customHeight="1" outlineLevel="1" x14ac:dyDescent="0.3">
      <c r="B1327" s="6"/>
      <c r="C1327" s="6" t="s">
        <v>6811</v>
      </c>
      <c r="D1327" s="6" t="s">
        <v>21</v>
      </c>
      <c r="E1327" s="7" t="s">
        <v>6812</v>
      </c>
      <c r="F1327" s="6" t="s">
        <v>332</v>
      </c>
      <c r="G1327" s="19" t="s">
        <v>333</v>
      </c>
      <c r="H1327" s="20">
        <v>43556</v>
      </c>
      <c r="I1327" s="6" t="s">
        <v>334</v>
      </c>
      <c r="J1327" s="6" t="s">
        <v>547</v>
      </c>
      <c r="K1327" s="7" t="s">
        <v>336</v>
      </c>
      <c r="L1327" s="6" t="s">
        <v>28</v>
      </c>
      <c r="M1327" s="7" t="s">
        <v>29</v>
      </c>
      <c r="N1327" s="6" t="s">
        <v>30</v>
      </c>
      <c r="O1327" s="7" t="s">
        <v>3311</v>
      </c>
      <c r="P1327" s="6" t="s">
        <v>98</v>
      </c>
      <c r="Q1327" s="6" t="s">
        <v>6813</v>
      </c>
      <c r="R1327" s="7" t="s">
        <v>33</v>
      </c>
      <c r="S1327" s="7" t="s">
        <v>34</v>
      </c>
      <c r="T1327" s="7" t="s">
        <v>311</v>
      </c>
      <c r="V1327" s="7" t="s">
        <v>37</v>
      </c>
      <c r="X1327" s="7" t="str">
        <f t="shared" ca="1" si="308"/>
        <v xml:space="preserve">40 thn, 4 bln </v>
      </c>
      <c r="Y1327" s="7" t="str">
        <f t="shared" si="309"/>
        <v>39 thn</v>
      </c>
      <c r="Z1327" s="13">
        <v>60</v>
      </c>
      <c r="AA1327" s="14">
        <f>DATE(YEAR(Q1327)+Z1327,MONTH(Q1327)+1,1)</f>
        <v>51227</v>
      </c>
      <c r="AB1327" s="6" t="s">
        <v>6814</v>
      </c>
      <c r="AC1327" s="6" t="s">
        <v>6815</v>
      </c>
      <c r="AJ1327" s="4" t="s">
        <v>6786</v>
      </c>
    </row>
    <row r="1328" spans="1:36" hidden="1" outlineLevel="1" x14ac:dyDescent="0.3">
      <c r="B1328" s="5" t="s">
        <v>673</v>
      </c>
      <c r="C1328" s="10" t="s">
        <v>6816</v>
      </c>
      <c r="D1328" s="10" t="s">
        <v>41</v>
      </c>
      <c r="E1328" s="7" t="s">
        <v>6817</v>
      </c>
      <c r="F1328" s="10" t="s">
        <v>514</v>
      </c>
      <c r="G1328" s="7" t="s">
        <v>333</v>
      </c>
      <c r="H1328" s="15">
        <v>43739</v>
      </c>
      <c r="I1328" s="6" t="s">
        <v>334</v>
      </c>
      <c r="J1328" s="6" t="s">
        <v>547</v>
      </c>
      <c r="K1328" s="7" t="s">
        <v>515</v>
      </c>
      <c r="L1328" s="10" t="s">
        <v>28</v>
      </c>
      <c r="M1328" s="7" t="s">
        <v>29</v>
      </c>
      <c r="N1328" s="10" t="s">
        <v>30</v>
      </c>
      <c r="O1328" s="7">
        <v>2015</v>
      </c>
      <c r="P1328" s="10" t="s">
        <v>6818</v>
      </c>
      <c r="Q1328" s="7" t="s">
        <v>6819</v>
      </c>
      <c r="R1328" s="7" t="s">
        <v>50</v>
      </c>
      <c r="U1328" s="7" t="s">
        <v>6820</v>
      </c>
      <c r="V1328" s="7" t="s">
        <v>37</v>
      </c>
      <c r="X1328" s="7" t="str">
        <f t="shared" ca="1" si="308"/>
        <v xml:space="preserve">54 thn, 2 bln </v>
      </c>
      <c r="Y1328" s="7" t="str">
        <f t="shared" si="309"/>
        <v>53 thn</v>
      </c>
      <c r="Z1328" s="13">
        <v>60</v>
      </c>
      <c r="AA1328" s="14">
        <f t="shared" si="310"/>
        <v>46174</v>
      </c>
      <c r="AC1328" s="6"/>
      <c r="AJ1328" s="4" t="s">
        <v>6786</v>
      </c>
    </row>
    <row r="1329" spans="1:36" ht="12.9" customHeight="1" collapsed="1" x14ac:dyDescent="0.25">
      <c r="A1329" s="4" t="s">
        <v>6821</v>
      </c>
      <c r="M1329" s="7"/>
      <c r="AC1329" s="6"/>
    </row>
    <row r="1330" spans="1:36" ht="12.9" hidden="1" customHeight="1" outlineLevel="1" x14ac:dyDescent="0.3">
      <c r="C1330" s="10" t="s">
        <v>6822</v>
      </c>
      <c r="D1330" s="10" t="s">
        <v>41</v>
      </c>
      <c r="E1330" s="7" t="s">
        <v>6823</v>
      </c>
      <c r="F1330" s="10" t="s">
        <v>23</v>
      </c>
      <c r="G1330" s="7" t="s">
        <v>24</v>
      </c>
      <c r="H1330" s="15">
        <v>42461</v>
      </c>
      <c r="I1330" s="10" t="s">
        <v>25</v>
      </c>
      <c r="J1330" s="10" t="s">
        <v>95</v>
      </c>
      <c r="K1330" s="8">
        <v>42957</v>
      </c>
      <c r="L1330" s="10" t="s">
        <v>28</v>
      </c>
      <c r="M1330" s="7" t="s">
        <v>29</v>
      </c>
      <c r="N1330" s="10" t="s">
        <v>3265</v>
      </c>
      <c r="O1330" s="7">
        <v>2008</v>
      </c>
      <c r="P1330" s="10" t="s">
        <v>211</v>
      </c>
      <c r="Q1330" s="7" t="s">
        <v>5881</v>
      </c>
      <c r="R1330" s="7" t="s">
        <v>33</v>
      </c>
      <c r="S1330" s="7" t="s">
        <v>34</v>
      </c>
      <c r="T1330" s="7" t="s">
        <v>35</v>
      </c>
      <c r="U1330" s="7" t="s">
        <v>6824</v>
      </c>
      <c r="V1330" s="7" t="s">
        <v>37</v>
      </c>
      <c r="W1330" s="7" t="s">
        <v>6825</v>
      </c>
      <c r="X1330" s="7" t="str">
        <f t="shared" ref="X1330:X1336" ca="1" si="311">DATEDIF(Q1330,NOW( ),"y") &amp; " thn, " &amp; DATEDIF(Q1330,NOW( ),"ym") &amp; " bln "</f>
        <v xml:space="preserve">50 thn, 5 bln </v>
      </c>
      <c r="Y1330" s="7" t="str">
        <f>DATEDIF(Q1330,($Y$2),"y") &amp; " thn"</f>
        <v>49 thn</v>
      </c>
      <c r="Z1330" s="13">
        <v>60</v>
      </c>
      <c r="AA1330" s="14">
        <f t="shared" ref="AA1330:AA1336" si="312">DATE(YEAR(Q1330)+Z1330,MONTH(Q1330)+1,1)</f>
        <v>47543</v>
      </c>
      <c r="AB1330" s="10" t="s">
        <v>6826</v>
      </c>
      <c r="AC1330" s="7" t="s">
        <v>6827</v>
      </c>
      <c r="AJ1330" s="4" t="s">
        <v>6821</v>
      </c>
    </row>
    <row r="1331" spans="1:36" ht="12.9" hidden="1" customHeight="1" outlineLevel="1" x14ac:dyDescent="0.3">
      <c r="C1331" s="10" t="s">
        <v>590</v>
      </c>
      <c r="E1331" s="7" t="s">
        <v>6828</v>
      </c>
      <c r="F1331" s="10" t="s">
        <v>23</v>
      </c>
      <c r="G1331" s="7" t="s">
        <v>24</v>
      </c>
      <c r="H1331" s="15">
        <v>38808</v>
      </c>
      <c r="I1331" s="10" t="s">
        <v>25</v>
      </c>
      <c r="J1331" s="10" t="s">
        <v>269</v>
      </c>
      <c r="K1331" s="7" t="s">
        <v>82</v>
      </c>
      <c r="L1331" s="10" t="s">
        <v>28</v>
      </c>
      <c r="M1331" s="7" t="s">
        <v>361</v>
      </c>
      <c r="N1331" s="10" t="s">
        <v>83</v>
      </c>
      <c r="O1331" s="7" t="s">
        <v>393</v>
      </c>
      <c r="P1331" s="10" t="s">
        <v>824</v>
      </c>
      <c r="Q1331" s="7" t="s">
        <v>6829</v>
      </c>
      <c r="R1331" s="7" t="s">
        <v>50</v>
      </c>
      <c r="S1331" s="7" t="s">
        <v>34</v>
      </c>
      <c r="T1331" s="7" t="s">
        <v>35</v>
      </c>
      <c r="U1331" s="7" t="s">
        <v>6830</v>
      </c>
      <c r="V1331" s="7" t="s">
        <v>37</v>
      </c>
      <c r="W1331" s="7" t="s">
        <v>6831</v>
      </c>
      <c r="X1331" s="7" t="str">
        <f t="shared" ca="1" si="311"/>
        <v xml:space="preserve">59 thn, 11 bln </v>
      </c>
      <c r="Y1331" s="7" t="str">
        <f t="shared" ref="Y1331:Y1336" si="313">DATEDIF(Q1331,($Y$2),"y") &amp; " thn"</f>
        <v>59 thn</v>
      </c>
      <c r="Z1331" s="13">
        <v>60</v>
      </c>
      <c r="AA1331" s="14">
        <f t="shared" si="312"/>
        <v>44075</v>
      </c>
      <c r="AB1331" s="10" t="s">
        <v>6832</v>
      </c>
      <c r="AJ1331" s="4" t="s">
        <v>6821</v>
      </c>
    </row>
    <row r="1332" spans="1:36" ht="12.9" hidden="1" customHeight="1" outlineLevel="1" x14ac:dyDescent="0.3">
      <c r="C1332" s="10" t="s">
        <v>6833</v>
      </c>
      <c r="D1332" s="10" t="s">
        <v>1545</v>
      </c>
      <c r="E1332" s="7" t="s">
        <v>6834</v>
      </c>
      <c r="F1332" s="10" t="s">
        <v>23</v>
      </c>
      <c r="G1332" s="7" t="s">
        <v>24</v>
      </c>
      <c r="H1332" s="14">
        <v>40087</v>
      </c>
      <c r="I1332" s="10" t="s">
        <v>25</v>
      </c>
      <c r="J1332" s="10" t="s">
        <v>547</v>
      </c>
      <c r="K1332" s="7" t="s">
        <v>129</v>
      </c>
      <c r="L1332" s="10" t="s">
        <v>28</v>
      </c>
      <c r="M1332" s="7" t="s">
        <v>361</v>
      </c>
      <c r="N1332" s="10" t="s">
        <v>3265</v>
      </c>
      <c r="O1332" s="7" t="s">
        <v>192</v>
      </c>
      <c r="P1332" s="10" t="s">
        <v>6835</v>
      </c>
      <c r="Q1332" s="7" t="s">
        <v>4458</v>
      </c>
      <c r="R1332" s="7" t="s">
        <v>50</v>
      </c>
      <c r="S1332" s="7" t="s">
        <v>34</v>
      </c>
      <c r="T1332" s="7" t="s">
        <v>35</v>
      </c>
      <c r="U1332" s="7" t="s">
        <v>6836</v>
      </c>
      <c r="V1332" s="7" t="s">
        <v>37</v>
      </c>
      <c r="W1332" s="7" t="s">
        <v>6837</v>
      </c>
      <c r="X1332" s="7" t="str">
        <f t="shared" ca="1" si="311"/>
        <v xml:space="preserve">55 thn, 0 bln </v>
      </c>
      <c r="Y1332" s="7" t="str">
        <f t="shared" si="313"/>
        <v>54 thn</v>
      </c>
      <c r="Z1332" s="13">
        <v>60</v>
      </c>
      <c r="AA1332" s="14">
        <f t="shared" si="312"/>
        <v>45870</v>
      </c>
      <c r="AB1332" s="10" t="s">
        <v>6838</v>
      </c>
      <c r="AJ1332" s="4" t="s">
        <v>6821</v>
      </c>
    </row>
    <row r="1333" spans="1:36" ht="12.9" hidden="1" customHeight="1" outlineLevel="1" x14ac:dyDescent="0.3">
      <c r="C1333" s="10" t="s">
        <v>6839</v>
      </c>
      <c r="D1333" s="10" t="s">
        <v>3303</v>
      </c>
      <c r="E1333" s="7" t="s">
        <v>6840</v>
      </c>
      <c r="F1333" s="10" t="s">
        <v>78</v>
      </c>
      <c r="G1333" s="7" t="s">
        <v>79</v>
      </c>
      <c r="H1333" s="15">
        <v>43191</v>
      </c>
      <c r="I1333" s="10" t="s">
        <v>277</v>
      </c>
      <c r="J1333" s="10" t="s">
        <v>547</v>
      </c>
      <c r="K1333" s="7" t="s">
        <v>515</v>
      </c>
      <c r="L1333" s="10" t="s">
        <v>28</v>
      </c>
      <c r="M1333" s="7" t="s">
        <v>29</v>
      </c>
      <c r="N1333" s="36" t="s">
        <v>30</v>
      </c>
      <c r="O1333" s="7">
        <v>2016</v>
      </c>
      <c r="P1333" s="10" t="s">
        <v>1587</v>
      </c>
      <c r="Q1333" s="7" t="s">
        <v>6841</v>
      </c>
      <c r="R1333" s="7" t="s">
        <v>50</v>
      </c>
      <c r="U1333" s="7" t="s">
        <v>6842</v>
      </c>
      <c r="V1333" s="7" t="s">
        <v>37</v>
      </c>
      <c r="X1333" s="7" t="str">
        <f t="shared" ca="1" si="311"/>
        <v xml:space="preserve">42 thn, 3 bln </v>
      </c>
      <c r="Y1333" s="7" t="str">
        <f t="shared" si="313"/>
        <v>41 thn</v>
      </c>
      <c r="Z1333" s="13">
        <v>60</v>
      </c>
      <c r="AA1333" s="14">
        <f t="shared" si="312"/>
        <v>50526</v>
      </c>
      <c r="AJ1333" s="4" t="s">
        <v>6821</v>
      </c>
    </row>
    <row r="1334" spans="1:36" ht="12.9" hidden="1" customHeight="1" outlineLevel="1" x14ac:dyDescent="0.3">
      <c r="C1334" s="10" t="s">
        <v>6843</v>
      </c>
      <c r="D1334" s="10" t="s">
        <v>21</v>
      </c>
      <c r="E1334" s="7" t="s">
        <v>6844</v>
      </c>
      <c r="F1334" s="10" t="s">
        <v>514</v>
      </c>
      <c r="G1334" s="7" t="s">
        <v>333</v>
      </c>
      <c r="H1334" s="11">
        <v>42461</v>
      </c>
      <c r="I1334" s="10" t="s">
        <v>334</v>
      </c>
      <c r="J1334" s="10" t="s">
        <v>547</v>
      </c>
      <c r="K1334" s="7" t="s">
        <v>82</v>
      </c>
      <c r="L1334" s="10" t="s">
        <v>28</v>
      </c>
      <c r="M1334" s="7" t="s">
        <v>29</v>
      </c>
      <c r="N1334" s="10" t="s">
        <v>30</v>
      </c>
      <c r="O1334" s="7">
        <v>2010</v>
      </c>
      <c r="P1334" s="10" t="s">
        <v>6835</v>
      </c>
      <c r="Q1334" s="7" t="s">
        <v>6845</v>
      </c>
      <c r="R1334" s="7" t="s">
        <v>50</v>
      </c>
      <c r="S1334" s="7" t="s">
        <v>34</v>
      </c>
      <c r="T1334" s="7" t="s">
        <v>311</v>
      </c>
      <c r="U1334" s="7" t="s">
        <v>6846</v>
      </c>
      <c r="V1334" s="7" t="s">
        <v>37</v>
      </c>
      <c r="X1334" s="7" t="str">
        <f t="shared" ca="1" si="311"/>
        <v xml:space="preserve">35 thn, 6 bln </v>
      </c>
      <c r="Y1334" s="7" t="str">
        <f t="shared" si="313"/>
        <v>34 thn</v>
      </c>
      <c r="Z1334" s="13">
        <v>60</v>
      </c>
      <c r="AA1334" s="14">
        <f t="shared" si="312"/>
        <v>52994</v>
      </c>
      <c r="AB1334" s="10" t="s">
        <v>6847</v>
      </c>
      <c r="AC1334" s="7" t="s">
        <v>6848</v>
      </c>
      <c r="AJ1334" s="4" t="s">
        <v>6821</v>
      </c>
    </row>
    <row r="1335" spans="1:36" ht="12.9" hidden="1" customHeight="1" outlineLevel="1" x14ac:dyDescent="0.3">
      <c r="C1335" s="10" t="s">
        <v>6849</v>
      </c>
      <c r="D1335" s="10" t="s">
        <v>3484</v>
      </c>
      <c r="E1335" s="7" t="s">
        <v>6850</v>
      </c>
      <c r="F1335" s="10" t="s">
        <v>514</v>
      </c>
      <c r="G1335" s="7" t="s">
        <v>333</v>
      </c>
      <c r="H1335" s="15">
        <v>42826</v>
      </c>
      <c r="I1335" s="10" t="s">
        <v>334</v>
      </c>
      <c r="J1335" s="10" t="s">
        <v>547</v>
      </c>
      <c r="K1335" s="12" t="s">
        <v>6851</v>
      </c>
      <c r="L1335" s="10" t="s">
        <v>28</v>
      </c>
      <c r="M1335" s="7" t="s">
        <v>29</v>
      </c>
      <c r="N1335" s="10" t="s">
        <v>30</v>
      </c>
      <c r="O1335" s="7">
        <v>2013</v>
      </c>
      <c r="P1335" s="10" t="s">
        <v>1587</v>
      </c>
      <c r="Q1335" s="7" t="s">
        <v>6852</v>
      </c>
      <c r="R1335" s="7" t="s">
        <v>33</v>
      </c>
      <c r="U1335" s="7" t="s">
        <v>6853</v>
      </c>
      <c r="V1335" s="7" t="s">
        <v>37</v>
      </c>
      <c r="X1335" s="7" t="str">
        <f t="shared" ca="1" si="311"/>
        <v xml:space="preserve">49 thn, 9 bln </v>
      </c>
      <c r="Y1335" s="7" t="str">
        <f t="shared" si="313"/>
        <v>49 thn</v>
      </c>
      <c r="Z1335" s="13">
        <v>60</v>
      </c>
      <c r="AA1335" s="14">
        <f t="shared" si="312"/>
        <v>47788</v>
      </c>
      <c r="AJ1335" s="4" t="s">
        <v>6821</v>
      </c>
    </row>
    <row r="1336" spans="1:36" ht="12.9" hidden="1" customHeight="1" outlineLevel="1" x14ac:dyDescent="0.3">
      <c r="B1336" s="6"/>
      <c r="C1336" s="6" t="s">
        <v>6854</v>
      </c>
      <c r="D1336" s="6" t="s">
        <v>41</v>
      </c>
      <c r="E1336" s="7" t="s">
        <v>6855</v>
      </c>
      <c r="F1336" s="6" t="s">
        <v>332</v>
      </c>
      <c r="G1336" s="19" t="s">
        <v>333</v>
      </c>
      <c r="H1336" s="20">
        <v>43556</v>
      </c>
      <c r="I1336" s="6" t="s">
        <v>334</v>
      </c>
      <c r="J1336" s="6" t="s">
        <v>547</v>
      </c>
      <c r="K1336" s="7" t="s">
        <v>336</v>
      </c>
      <c r="L1336" s="6" t="s">
        <v>28</v>
      </c>
      <c r="M1336" s="7" t="s">
        <v>29</v>
      </c>
      <c r="N1336" s="6" t="s">
        <v>3310</v>
      </c>
      <c r="O1336" s="7" t="s">
        <v>3311</v>
      </c>
      <c r="P1336" s="6" t="s">
        <v>98</v>
      </c>
      <c r="Q1336" s="6" t="s">
        <v>6856</v>
      </c>
      <c r="R1336" s="7" t="s">
        <v>50</v>
      </c>
      <c r="S1336" s="7" t="s">
        <v>34</v>
      </c>
      <c r="T1336" s="7" t="s">
        <v>35</v>
      </c>
      <c r="V1336" s="7" t="s">
        <v>37</v>
      </c>
      <c r="X1336" s="7" t="str">
        <f t="shared" ca="1" si="311"/>
        <v xml:space="preserve">34 thn, 10 bln </v>
      </c>
      <c r="Y1336" s="7" t="str">
        <f t="shared" si="313"/>
        <v>34 thn</v>
      </c>
      <c r="Z1336" s="13">
        <v>60</v>
      </c>
      <c r="AA1336" s="14">
        <f t="shared" si="312"/>
        <v>53236</v>
      </c>
      <c r="AB1336" s="6" t="s">
        <v>6857</v>
      </c>
      <c r="AC1336" s="6" t="s">
        <v>340</v>
      </c>
      <c r="AJ1336" s="4" t="s">
        <v>6821</v>
      </c>
    </row>
    <row r="1337" spans="1:36" ht="12.9" customHeight="1" collapsed="1" x14ac:dyDescent="0.25">
      <c r="A1337" s="4" t="s">
        <v>6858</v>
      </c>
      <c r="M1337" s="7"/>
    </row>
    <row r="1338" spans="1:36" ht="12.9" hidden="1" customHeight="1" outlineLevel="1" x14ac:dyDescent="0.3">
      <c r="C1338" s="10" t="s">
        <v>6859</v>
      </c>
      <c r="D1338" s="10" t="s">
        <v>41</v>
      </c>
      <c r="E1338" s="7" t="s">
        <v>6860</v>
      </c>
      <c r="F1338" s="10" t="s">
        <v>23</v>
      </c>
      <c r="G1338" s="7" t="s">
        <v>24</v>
      </c>
      <c r="H1338" s="15">
        <v>39904</v>
      </c>
      <c r="I1338" s="10" t="s">
        <v>25</v>
      </c>
      <c r="J1338" s="10" t="s">
        <v>95</v>
      </c>
      <c r="K1338" s="8">
        <v>42604</v>
      </c>
      <c r="L1338" s="10" t="s">
        <v>28</v>
      </c>
      <c r="M1338" s="7" t="s">
        <v>29</v>
      </c>
      <c r="N1338" s="10" t="s">
        <v>2402</v>
      </c>
      <c r="O1338" s="7" t="s">
        <v>168</v>
      </c>
      <c r="P1338" s="10" t="s">
        <v>98</v>
      </c>
      <c r="Q1338" s="7" t="s">
        <v>6861</v>
      </c>
      <c r="R1338" s="7" t="s">
        <v>33</v>
      </c>
      <c r="S1338" s="7" t="s">
        <v>34</v>
      </c>
      <c r="T1338" s="7" t="s">
        <v>35</v>
      </c>
      <c r="U1338" s="7" t="s">
        <v>6862</v>
      </c>
      <c r="V1338" s="7" t="s">
        <v>37</v>
      </c>
      <c r="X1338" s="7" t="str">
        <f t="shared" ref="X1338:X1344" ca="1" si="314">DATEDIF(Q1338,NOW( ),"y") &amp; " thn, " &amp; DATEDIF(Q1338,NOW( ),"ym") &amp; " bln "</f>
        <v xml:space="preserve">51 thn, 10 bln </v>
      </c>
      <c r="Y1338" s="7" t="str">
        <f t="shared" ref="Y1338:Y1344" si="315">DATEDIF(Q1338,($Y$2),"y") &amp; " thn"</f>
        <v>51 thn</v>
      </c>
      <c r="Z1338" s="13">
        <v>60</v>
      </c>
      <c r="AA1338" s="14">
        <f>DATE(YEAR(Q1338)+Z1338,MONTH(Q1338)+1,1)</f>
        <v>47027</v>
      </c>
      <c r="AB1338" s="10" t="s">
        <v>6863</v>
      </c>
      <c r="AJ1338" s="4" t="s">
        <v>6858</v>
      </c>
    </row>
    <row r="1339" spans="1:36" ht="12.9" hidden="1" customHeight="1" outlineLevel="1" x14ac:dyDescent="0.3">
      <c r="C1339" s="10" t="s">
        <v>6864</v>
      </c>
      <c r="E1339" s="7" t="s">
        <v>6865</v>
      </c>
      <c r="F1339" s="10" t="s">
        <v>23</v>
      </c>
      <c r="G1339" s="7" t="s">
        <v>24</v>
      </c>
      <c r="H1339" s="15">
        <v>38078</v>
      </c>
      <c r="I1339" s="10" t="s">
        <v>25</v>
      </c>
      <c r="J1339" s="10" t="s">
        <v>547</v>
      </c>
      <c r="K1339" s="7" t="s">
        <v>139</v>
      </c>
      <c r="L1339" s="10" t="s">
        <v>28</v>
      </c>
      <c r="M1339" s="7" t="s">
        <v>361</v>
      </c>
      <c r="N1339" s="10" t="s">
        <v>3265</v>
      </c>
      <c r="O1339" s="7" t="s">
        <v>279</v>
      </c>
      <c r="P1339" s="10" t="s">
        <v>824</v>
      </c>
      <c r="Q1339" s="7" t="s">
        <v>6866</v>
      </c>
      <c r="R1339" s="7" t="s">
        <v>50</v>
      </c>
      <c r="S1339" s="7" t="s">
        <v>34</v>
      </c>
      <c r="T1339" s="7" t="s">
        <v>6717</v>
      </c>
      <c r="U1339" s="7" t="s">
        <v>6867</v>
      </c>
      <c r="V1339" s="7" t="s">
        <v>37</v>
      </c>
      <c r="W1339" s="7" t="s">
        <v>6868</v>
      </c>
      <c r="X1339" s="7" t="str">
        <f t="shared" ca="1" si="314"/>
        <v xml:space="preserve">58 thn, 4 bln </v>
      </c>
      <c r="Y1339" s="7" t="str">
        <f t="shared" si="315"/>
        <v>57 thn</v>
      </c>
      <c r="Z1339" s="13">
        <v>60</v>
      </c>
      <c r="AA1339" s="14">
        <f t="shared" ref="AA1339:AA1344" si="316">DATE(YEAR(Q1339)+Z1339,MONTH(Q1339)+1,1)</f>
        <v>44652</v>
      </c>
      <c r="AB1339" s="10" t="s">
        <v>6869</v>
      </c>
      <c r="AJ1339" s="4" t="s">
        <v>6858</v>
      </c>
    </row>
    <row r="1340" spans="1:36" ht="12.9" hidden="1" customHeight="1" outlineLevel="1" x14ac:dyDescent="0.3">
      <c r="C1340" s="10" t="s">
        <v>6870</v>
      </c>
      <c r="E1340" s="7" t="s">
        <v>6871</v>
      </c>
      <c r="F1340" s="10" t="s">
        <v>23</v>
      </c>
      <c r="G1340" s="7" t="s">
        <v>24</v>
      </c>
      <c r="H1340" s="15">
        <v>38626</v>
      </c>
      <c r="I1340" s="10" t="s">
        <v>25</v>
      </c>
      <c r="J1340" s="10" t="s">
        <v>269</v>
      </c>
      <c r="K1340" s="7" t="s">
        <v>210</v>
      </c>
      <c r="L1340" s="10" t="s">
        <v>28</v>
      </c>
      <c r="M1340" s="7" t="s">
        <v>361</v>
      </c>
      <c r="N1340" s="10" t="s">
        <v>83</v>
      </c>
      <c r="O1340" s="7" t="s">
        <v>279</v>
      </c>
      <c r="P1340" s="10" t="s">
        <v>555</v>
      </c>
      <c r="Q1340" s="7" t="s">
        <v>6872</v>
      </c>
      <c r="R1340" s="7" t="s">
        <v>50</v>
      </c>
      <c r="S1340" s="7" t="s">
        <v>34</v>
      </c>
      <c r="T1340" s="7" t="s">
        <v>35</v>
      </c>
      <c r="U1340" s="7" t="s">
        <v>6873</v>
      </c>
      <c r="V1340" s="7" t="s">
        <v>37</v>
      </c>
      <c r="W1340" s="7" t="s">
        <v>6874</v>
      </c>
      <c r="X1340" s="7" t="str">
        <f t="shared" ca="1" si="314"/>
        <v xml:space="preserve">59 thn, 7 bln </v>
      </c>
      <c r="Y1340" s="7" t="str">
        <f t="shared" si="315"/>
        <v>58 thn</v>
      </c>
      <c r="Z1340" s="13">
        <v>60</v>
      </c>
      <c r="AA1340" s="14">
        <f t="shared" si="316"/>
        <v>44197</v>
      </c>
      <c r="AB1340" s="10" t="s">
        <v>6875</v>
      </c>
      <c r="AJ1340" s="4" t="s">
        <v>6858</v>
      </c>
    </row>
    <row r="1341" spans="1:36" ht="12.9" hidden="1" customHeight="1" outlineLevel="1" x14ac:dyDescent="0.3">
      <c r="C1341" s="10" t="s">
        <v>6876</v>
      </c>
      <c r="D1341" s="10" t="s">
        <v>1545</v>
      </c>
      <c r="E1341" s="7" t="s">
        <v>6877</v>
      </c>
      <c r="F1341" s="10" t="s">
        <v>23</v>
      </c>
      <c r="G1341" s="7" t="s">
        <v>24</v>
      </c>
      <c r="H1341" s="15">
        <v>38991</v>
      </c>
      <c r="I1341" s="10" t="s">
        <v>25</v>
      </c>
      <c r="J1341" s="10" t="s">
        <v>106</v>
      </c>
      <c r="K1341" s="7" t="s">
        <v>56</v>
      </c>
      <c r="L1341" s="10" t="s">
        <v>28</v>
      </c>
      <c r="M1341" s="7" t="s">
        <v>361</v>
      </c>
      <c r="N1341" s="10" t="s">
        <v>3842</v>
      </c>
      <c r="O1341" s="7" t="s">
        <v>192</v>
      </c>
      <c r="P1341" s="10" t="s">
        <v>824</v>
      </c>
      <c r="Q1341" s="7" t="s">
        <v>6878</v>
      </c>
      <c r="R1341" s="7" t="s">
        <v>33</v>
      </c>
      <c r="S1341" s="7" t="s">
        <v>34</v>
      </c>
      <c r="T1341" s="7" t="s">
        <v>35</v>
      </c>
      <c r="U1341" s="7" t="s">
        <v>6879</v>
      </c>
      <c r="V1341" s="7" t="s">
        <v>37</v>
      </c>
      <c r="W1341" s="7" t="s">
        <v>6880</v>
      </c>
      <c r="X1341" s="7" t="str">
        <f t="shared" ca="1" si="314"/>
        <v xml:space="preserve">57 thn, 6 bln </v>
      </c>
      <c r="Y1341" s="7" t="str">
        <f t="shared" si="315"/>
        <v>56 thn</v>
      </c>
      <c r="Z1341" s="13">
        <v>60</v>
      </c>
      <c r="AA1341" s="14">
        <f t="shared" si="316"/>
        <v>44958</v>
      </c>
      <c r="AB1341" s="10" t="s">
        <v>6881</v>
      </c>
      <c r="AJ1341" s="4" t="s">
        <v>6858</v>
      </c>
    </row>
    <row r="1342" spans="1:36" ht="12.9" hidden="1" customHeight="1" outlineLevel="1" x14ac:dyDescent="0.3">
      <c r="C1342" s="10" t="s">
        <v>6882</v>
      </c>
      <c r="D1342" s="10" t="s">
        <v>21</v>
      </c>
      <c r="E1342" s="7" t="s">
        <v>6883</v>
      </c>
      <c r="F1342" s="10" t="s">
        <v>23</v>
      </c>
      <c r="G1342" s="7" t="s">
        <v>24</v>
      </c>
      <c r="H1342" s="8">
        <v>42644</v>
      </c>
      <c r="I1342" s="10" t="s">
        <v>25</v>
      </c>
      <c r="J1342" s="10" t="s">
        <v>547</v>
      </c>
      <c r="K1342" s="7" t="s">
        <v>624</v>
      </c>
      <c r="L1342" s="10" t="s">
        <v>28</v>
      </c>
      <c r="M1342" s="7" t="s">
        <v>29</v>
      </c>
      <c r="N1342" s="6" t="s">
        <v>30</v>
      </c>
      <c r="O1342" s="7">
        <v>2010</v>
      </c>
      <c r="P1342" s="10" t="s">
        <v>280</v>
      </c>
      <c r="Q1342" s="7" t="s">
        <v>6884</v>
      </c>
      <c r="R1342" s="7" t="s">
        <v>50</v>
      </c>
      <c r="S1342" s="7" t="s">
        <v>34</v>
      </c>
      <c r="T1342" s="7" t="s">
        <v>35</v>
      </c>
      <c r="U1342" s="7" t="s">
        <v>6885</v>
      </c>
      <c r="V1342" s="7" t="s">
        <v>37</v>
      </c>
      <c r="W1342" s="7" t="s">
        <v>6886</v>
      </c>
      <c r="X1342" s="7" t="str">
        <f t="shared" ca="1" si="314"/>
        <v xml:space="preserve">48 thn, 9 bln </v>
      </c>
      <c r="Y1342" s="7" t="str">
        <f t="shared" si="315"/>
        <v>48 thn</v>
      </c>
      <c r="Z1342" s="13">
        <v>60</v>
      </c>
      <c r="AA1342" s="14">
        <f>DATE(YEAR(Q1342)+Z1342,MONTH(Q1342)+1,1)</f>
        <v>48153</v>
      </c>
      <c r="AB1342" s="10" t="s">
        <v>6887</v>
      </c>
      <c r="AJ1342" s="4" t="s">
        <v>6858</v>
      </c>
    </row>
    <row r="1343" spans="1:36" ht="12.9" hidden="1" customHeight="1" outlineLevel="1" x14ac:dyDescent="0.3">
      <c r="C1343" s="10" t="s">
        <v>6888</v>
      </c>
      <c r="D1343" s="10" t="s">
        <v>145</v>
      </c>
      <c r="E1343" s="7" t="s">
        <v>6889</v>
      </c>
      <c r="F1343" s="10" t="s">
        <v>276</v>
      </c>
      <c r="G1343" s="7" t="s">
        <v>43</v>
      </c>
      <c r="H1343" s="14">
        <v>43374</v>
      </c>
      <c r="I1343" s="10" t="s">
        <v>44</v>
      </c>
      <c r="J1343" s="10" t="s">
        <v>269</v>
      </c>
      <c r="K1343" s="8">
        <v>42128</v>
      </c>
      <c r="L1343" s="10" t="s">
        <v>28</v>
      </c>
      <c r="M1343" s="7" t="s">
        <v>29</v>
      </c>
      <c r="N1343" s="10" t="s">
        <v>83</v>
      </c>
      <c r="O1343" s="7">
        <v>2009</v>
      </c>
      <c r="P1343" s="10" t="s">
        <v>98</v>
      </c>
      <c r="Q1343" s="7" t="s">
        <v>6890</v>
      </c>
      <c r="R1343" s="7" t="s">
        <v>50</v>
      </c>
      <c r="S1343" s="7" t="s">
        <v>34</v>
      </c>
      <c r="T1343" s="7" t="s">
        <v>35</v>
      </c>
      <c r="U1343" s="7" t="s">
        <v>6891</v>
      </c>
      <c r="V1343" s="7" t="s">
        <v>37</v>
      </c>
      <c r="X1343" s="7" t="str">
        <f t="shared" ca="1" si="314"/>
        <v xml:space="preserve">49 thn, 4 bln </v>
      </c>
      <c r="Y1343" s="7" t="str">
        <f t="shared" si="315"/>
        <v>48 thn</v>
      </c>
      <c r="Z1343" s="13">
        <v>60</v>
      </c>
      <c r="AA1343" s="14">
        <f t="shared" si="316"/>
        <v>47939</v>
      </c>
      <c r="AB1343" s="10" t="s">
        <v>6436</v>
      </c>
      <c r="AC1343" s="6"/>
      <c r="AJ1343" s="4" t="s">
        <v>6858</v>
      </c>
    </row>
    <row r="1344" spans="1:36" ht="12.9" hidden="1" customHeight="1" outlineLevel="1" x14ac:dyDescent="0.3">
      <c r="C1344" s="10" t="s">
        <v>6892</v>
      </c>
      <c r="D1344" s="10" t="s">
        <v>41</v>
      </c>
      <c r="E1344" s="7" t="s">
        <v>6893</v>
      </c>
      <c r="F1344" s="10" t="s">
        <v>514</v>
      </c>
      <c r="G1344" s="7" t="s">
        <v>333</v>
      </c>
      <c r="H1344" s="15">
        <v>42644</v>
      </c>
      <c r="I1344" s="10" t="s">
        <v>334</v>
      </c>
      <c r="J1344" s="10" t="s">
        <v>547</v>
      </c>
      <c r="K1344" s="8">
        <v>42370</v>
      </c>
      <c r="L1344" s="10" t="s">
        <v>28</v>
      </c>
      <c r="M1344" s="7" t="s">
        <v>29</v>
      </c>
      <c r="N1344" s="10" t="s">
        <v>3486</v>
      </c>
      <c r="O1344" s="7">
        <v>2013</v>
      </c>
      <c r="P1344" s="10" t="s">
        <v>824</v>
      </c>
      <c r="Q1344" s="7" t="s">
        <v>6894</v>
      </c>
      <c r="R1344" s="7" t="s">
        <v>50</v>
      </c>
      <c r="U1344" s="7" t="s">
        <v>6895</v>
      </c>
      <c r="V1344" s="7" t="s">
        <v>37</v>
      </c>
      <c r="X1344" s="7" t="str">
        <f t="shared" ca="1" si="314"/>
        <v xml:space="preserve">51 thn, 0 bln </v>
      </c>
      <c r="Y1344" s="7" t="str">
        <f t="shared" si="315"/>
        <v>50 thn</v>
      </c>
      <c r="Z1344" s="13">
        <v>60</v>
      </c>
      <c r="AA1344" s="14">
        <f t="shared" si="316"/>
        <v>47331</v>
      </c>
      <c r="AJ1344" s="4" t="s">
        <v>6858</v>
      </c>
    </row>
    <row r="1345" spans="1:36" ht="12.9" hidden="1" customHeight="1" outlineLevel="1" x14ac:dyDescent="0.3">
      <c r="C1345" s="10"/>
      <c r="D1345" s="10"/>
      <c r="F1345" s="10"/>
      <c r="H1345" s="8"/>
      <c r="I1345" s="10"/>
      <c r="J1345" s="10"/>
      <c r="L1345" s="10"/>
      <c r="M1345" s="7"/>
      <c r="P1345" s="10"/>
      <c r="Z1345" s="13"/>
      <c r="AA1345" s="14"/>
      <c r="AB1345" s="10"/>
      <c r="AJ1345" s="4" t="s">
        <v>6858</v>
      </c>
    </row>
    <row r="1346" spans="1:36" ht="12.9" customHeight="1" collapsed="1" x14ac:dyDescent="0.25">
      <c r="A1346" s="4" t="s">
        <v>6896</v>
      </c>
      <c r="M1346" s="7"/>
    </row>
    <row r="1347" spans="1:36" ht="12.9" hidden="1" customHeight="1" outlineLevel="1" x14ac:dyDescent="0.3">
      <c r="C1347" s="10" t="s">
        <v>6897</v>
      </c>
      <c r="D1347" s="10" t="s">
        <v>41</v>
      </c>
      <c r="E1347" s="7" t="s">
        <v>6898</v>
      </c>
      <c r="F1347" s="10" t="s">
        <v>23</v>
      </c>
      <c r="G1347" s="7" t="s">
        <v>24</v>
      </c>
      <c r="H1347" s="15">
        <v>38443</v>
      </c>
      <c r="I1347" s="10" t="s">
        <v>25</v>
      </c>
      <c r="J1347" s="10" t="s">
        <v>95</v>
      </c>
      <c r="K1347" s="12" t="s">
        <v>27</v>
      </c>
      <c r="L1347" s="10" t="s">
        <v>28</v>
      </c>
      <c r="M1347" s="7" t="s">
        <v>29</v>
      </c>
      <c r="N1347" s="10" t="s">
        <v>4021</v>
      </c>
      <c r="P1347" s="10" t="s">
        <v>148</v>
      </c>
      <c r="Q1347" s="7" t="s">
        <v>6899</v>
      </c>
      <c r="R1347" s="7" t="s">
        <v>50</v>
      </c>
      <c r="S1347" s="7" t="s">
        <v>34</v>
      </c>
      <c r="T1347" s="7" t="s">
        <v>35</v>
      </c>
      <c r="U1347" s="7" t="s">
        <v>6900</v>
      </c>
      <c r="V1347" s="7" t="s">
        <v>37</v>
      </c>
      <c r="W1347" s="7" t="s">
        <v>6901</v>
      </c>
      <c r="X1347" s="7" t="str">
        <f ca="1">DATEDIF(Q1347,NOW( ),"y") &amp; " thn, " &amp; DATEDIF(Q1347,NOW( ),"ym") &amp; " bln "</f>
        <v xml:space="preserve">56 thn, 2 bln </v>
      </c>
      <c r="Y1347" s="7" t="str">
        <f>DATEDIF(Q1347,($Y$2),"y") &amp; " thn"</f>
        <v>55 thn</v>
      </c>
      <c r="Z1347" s="13">
        <v>60</v>
      </c>
      <c r="AA1347" s="14">
        <f>DATE(YEAR(Q1347)+Z1347,MONTH(Q1347)+1,1)</f>
        <v>45444</v>
      </c>
      <c r="AB1347" s="10"/>
      <c r="AJ1347" s="4" t="s">
        <v>6896</v>
      </c>
    </row>
    <row r="1348" spans="1:36" ht="12.9" hidden="1" customHeight="1" outlineLevel="1" x14ac:dyDescent="0.3">
      <c r="C1348" s="10" t="s">
        <v>2131</v>
      </c>
      <c r="D1348" s="10" t="s">
        <v>1545</v>
      </c>
      <c r="E1348" s="7" t="s">
        <v>6902</v>
      </c>
      <c r="F1348" s="10" t="s">
        <v>23</v>
      </c>
      <c r="G1348" s="7" t="s">
        <v>24</v>
      </c>
      <c r="H1348" s="11">
        <v>41000</v>
      </c>
      <c r="I1348" s="10" t="s">
        <v>25</v>
      </c>
      <c r="J1348" s="10" t="s">
        <v>547</v>
      </c>
      <c r="K1348" s="7" t="s">
        <v>999</v>
      </c>
      <c r="L1348" s="10" t="s">
        <v>28</v>
      </c>
      <c r="M1348" s="7" t="s">
        <v>361</v>
      </c>
      <c r="N1348" s="10" t="s">
        <v>3265</v>
      </c>
      <c r="O1348" s="7" t="s">
        <v>168</v>
      </c>
      <c r="P1348" s="10" t="s">
        <v>1317</v>
      </c>
      <c r="Q1348" s="7" t="s">
        <v>6903</v>
      </c>
      <c r="R1348" s="7" t="s">
        <v>50</v>
      </c>
      <c r="S1348" s="7" t="s">
        <v>34</v>
      </c>
      <c r="T1348" s="7" t="s">
        <v>35</v>
      </c>
      <c r="U1348" s="7" t="s">
        <v>6904</v>
      </c>
      <c r="V1348" s="7" t="s">
        <v>37</v>
      </c>
      <c r="W1348" s="7" t="s">
        <v>6905</v>
      </c>
      <c r="X1348" s="7" t="str">
        <f ca="1">DATEDIF(Q1348,NOW( ),"y") &amp; " thn, " &amp; DATEDIF(Q1348,NOW( ),"ym") &amp; " bln "</f>
        <v xml:space="preserve">56 thn, 3 bln </v>
      </c>
      <c r="Y1348" s="7" t="str">
        <f>DATEDIF(Q1348,($Y$2),"y") &amp; " thn"</f>
        <v>55 thn</v>
      </c>
      <c r="Z1348" s="13">
        <v>60</v>
      </c>
      <c r="AA1348" s="14">
        <f>DATE(YEAR(Q1348)+Z1348,MONTH(Q1348)+1,1)</f>
        <v>45413</v>
      </c>
      <c r="AB1348" s="10" t="s">
        <v>6906</v>
      </c>
      <c r="AJ1348" s="4" t="s">
        <v>6896</v>
      </c>
    </row>
    <row r="1349" spans="1:36" ht="12.9" hidden="1" customHeight="1" outlineLevel="1" x14ac:dyDescent="0.3">
      <c r="C1349" s="10" t="s">
        <v>6907</v>
      </c>
      <c r="E1349" s="7" t="s">
        <v>6908</v>
      </c>
      <c r="F1349" s="10" t="s">
        <v>23</v>
      </c>
      <c r="G1349" s="7" t="s">
        <v>24</v>
      </c>
      <c r="H1349" s="11">
        <v>40817</v>
      </c>
      <c r="I1349" s="10" t="s">
        <v>25</v>
      </c>
      <c r="J1349" s="10" t="s">
        <v>547</v>
      </c>
      <c r="K1349" s="7" t="s">
        <v>82</v>
      </c>
      <c r="L1349" s="10" t="s">
        <v>28</v>
      </c>
      <c r="M1349" s="7" t="s">
        <v>4020</v>
      </c>
      <c r="N1349" s="10" t="s">
        <v>4427</v>
      </c>
      <c r="O1349" s="7" t="s">
        <v>2777</v>
      </c>
      <c r="P1349" s="10" t="s">
        <v>6835</v>
      </c>
      <c r="Q1349" s="7" t="s">
        <v>6909</v>
      </c>
      <c r="R1349" s="7" t="s">
        <v>50</v>
      </c>
      <c r="S1349" s="7" t="s">
        <v>34</v>
      </c>
      <c r="T1349" s="7" t="s">
        <v>35</v>
      </c>
      <c r="U1349" s="7" t="s">
        <v>6910</v>
      </c>
      <c r="V1349" s="7" t="s">
        <v>37</v>
      </c>
      <c r="W1349" s="7" t="s">
        <v>6911</v>
      </c>
      <c r="X1349" s="7" t="str">
        <f ca="1">DATEDIF(Q1349,NOW( ),"y") &amp; " thn, " &amp; DATEDIF(Q1349,NOW( ),"ym") &amp; " bln "</f>
        <v xml:space="preserve">57 thn, 4 bln </v>
      </c>
      <c r="Y1349" s="7" t="str">
        <f>DATEDIF(Q1349,($Y$2),"y") &amp; " thn"</f>
        <v>56 thn</v>
      </c>
      <c r="Z1349" s="13">
        <v>60</v>
      </c>
      <c r="AA1349" s="14">
        <f>DATE(YEAR(Q1349)+Z1349,MONTH(Q1349)+1,1)</f>
        <v>45017</v>
      </c>
      <c r="AB1349" s="10" t="s">
        <v>6912</v>
      </c>
      <c r="AJ1349" s="4" t="s">
        <v>6896</v>
      </c>
    </row>
    <row r="1350" spans="1:36" ht="12.9" hidden="1" customHeight="1" outlineLevel="1" x14ac:dyDescent="0.3">
      <c r="C1350" s="10" t="s">
        <v>6913</v>
      </c>
      <c r="D1350" s="10" t="s">
        <v>41</v>
      </c>
      <c r="E1350" s="7" t="s">
        <v>6914</v>
      </c>
      <c r="F1350" s="10" t="s">
        <v>514</v>
      </c>
      <c r="G1350" s="7" t="s">
        <v>333</v>
      </c>
      <c r="H1350" s="15">
        <v>43739</v>
      </c>
      <c r="I1350" s="10" t="s">
        <v>334</v>
      </c>
      <c r="J1350" s="10" t="s">
        <v>547</v>
      </c>
      <c r="K1350" s="12" t="s">
        <v>6915</v>
      </c>
      <c r="L1350" s="10" t="s">
        <v>28</v>
      </c>
      <c r="M1350" s="7" t="s">
        <v>29</v>
      </c>
      <c r="N1350" s="10" t="s">
        <v>3486</v>
      </c>
      <c r="O1350" s="7">
        <v>2014</v>
      </c>
      <c r="P1350" s="10" t="s">
        <v>824</v>
      </c>
      <c r="Q1350" s="7" t="s">
        <v>6916</v>
      </c>
      <c r="R1350" s="7" t="s">
        <v>33</v>
      </c>
      <c r="U1350" s="7" t="s">
        <v>6917</v>
      </c>
      <c r="V1350" s="7" t="s">
        <v>37</v>
      </c>
      <c r="X1350" s="7" t="str">
        <f ca="1">DATEDIF(Q1350,NOW( ),"y") &amp; " thn, " &amp; DATEDIF(Q1350,NOW( ),"ym") &amp; " bln "</f>
        <v xml:space="preserve">54 thn, 9 bln </v>
      </c>
      <c r="Y1350" s="7" t="str">
        <f>DATEDIF(Q1350,($Y$2),"y") &amp; " thn"</f>
        <v>54 thn</v>
      </c>
      <c r="Z1350" s="13">
        <v>60</v>
      </c>
      <c r="AA1350" s="14">
        <f>DATE(YEAR(Q1350)+Z1350,MONTH(Q1350)+1,1)</f>
        <v>45962</v>
      </c>
      <c r="AJ1350" s="4" t="s">
        <v>6896</v>
      </c>
    </row>
    <row r="1351" spans="1:36" ht="12.9" hidden="1" customHeight="1" outlineLevel="1" x14ac:dyDescent="0.3">
      <c r="C1351" s="10" t="s">
        <v>6918</v>
      </c>
      <c r="D1351" s="10" t="s">
        <v>41</v>
      </c>
      <c r="E1351" s="7" t="s">
        <v>6919</v>
      </c>
      <c r="F1351" s="10" t="s">
        <v>332</v>
      </c>
      <c r="G1351" s="7" t="s">
        <v>343</v>
      </c>
      <c r="H1351" s="15"/>
      <c r="I1351" s="10" t="s">
        <v>344</v>
      </c>
      <c r="J1351" s="10" t="s">
        <v>547</v>
      </c>
      <c r="K1351" s="14">
        <v>43405</v>
      </c>
      <c r="L1351" s="10" t="s">
        <v>28</v>
      </c>
      <c r="M1351" s="7" t="s">
        <v>29</v>
      </c>
      <c r="N1351" s="10" t="s">
        <v>3486</v>
      </c>
      <c r="P1351" s="10"/>
      <c r="Q1351" s="8">
        <v>29241</v>
      </c>
      <c r="R1351" s="7" t="s">
        <v>33</v>
      </c>
      <c r="V1351" s="7" t="s">
        <v>37</v>
      </c>
      <c r="X1351" s="7" t="str">
        <f ca="1">DATEDIF(Q1351,NOW( ),"y") &amp; " thn, " &amp; DATEDIF(Q1351,NOW( ),"ym") &amp; " bln "</f>
        <v xml:space="preserve">40 thn, 6 bln </v>
      </c>
      <c r="Y1351" s="7" t="str">
        <f>DATEDIF(Q1351,($Y$2),"y") &amp; " thn"</f>
        <v>39 thn</v>
      </c>
      <c r="Z1351" s="13">
        <v>60</v>
      </c>
      <c r="AA1351" s="14">
        <f>DATE(YEAR(Q1351)+Z1351,MONTH(Q1351)+1,1)</f>
        <v>51167</v>
      </c>
      <c r="AJ1351" s="4" t="s">
        <v>6896</v>
      </c>
    </row>
    <row r="1352" spans="1:36" ht="12.9" customHeight="1" collapsed="1" x14ac:dyDescent="0.25">
      <c r="A1352" s="4" t="s">
        <v>6920</v>
      </c>
      <c r="M1352" s="7"/>
    </row>
    <row r="1353" spans="1:36" ht="12.9" hidden="1" customHeight="1" outlineLevel="1" x14ac:dyDescent="0.3">
      <c r="C1353" s="10" t="s">
        <v>6921</v>
      </c>
      <c r="E1353" s="7" t="s">
        <v>6922</v>
      </c>
      <c r="F1353" s="10" t="s">
        <v>23</v>
      </c>
      <c r="G1353" s="7" t="s">
        <v>24</v>
      </c>
      <c r="H1353" s="15">
        <v>38261</v>
      </c>
      <c r="I1353" s="10" t="s">
        <v>25</v>
      </c>
      <c r="J1353" s="10" t="s">
        <v>95</v>
      </c>
      <c r="K1353" s="8">
        <v>42957</v>
      </c>
      <c r="L1353" s="10" t="s">
        <v>28</v>
      </c>
      <c r="M1353" s="7" t="s">
        <v>361</v>
      </c>
      <c r="N1353" s="10" t="s">
        <v>3265</v>
      </c>
      <c r="O1353" s="7" t="s">
        <v>279</v>
      </c>
      <c r="P1353" s="10" t="s">
        <v>824</v>
      </c>
      <c r="Q1353" s="7" t="s">
        <v>6923</v>
      </c>
      <c r="R1353" s="7" t="s">
        <v>50</v>
      </c>
      <c r="S1353" s="7" t="s">
        <v>34</v>
      </c>
      <c r="T1353" s="7" t="s">
        <v>35</v>
      </c>
      <c r="U1353" s="7" t="s">
        <v>6924</v>
      </c>
      <c r="V1353" s="7" t="s">
        <v>37</v>
      </c>
      <c r="W1353" s="7" t="s">
        <v>6925</v>
      </c>
      <c r="X1353" s="7" t="str">
        <f t="shared" ref="X1353:X1360" ca="1" si="317">DATEDIF(Q1353,NOW( ),"y") &amp; " thn, " &amp; DATEDIF(Q1353,NOW( ),"ym") &amp; " bln "</f>
        <v xml:space="preserve">55 thn, 6 bln </v>
      </c>
      <c r="Y1353" s="7" t="str">
        <f>DATEDIF(Q1353,($Y$2),"y") &amp; " thn"</f>
        <v>54 thn</v>
      </c>
      <c r="Z1353" s="13">
        <v>60</v>
      </c>
      <c r="AA1353" s="14">
        <f>DATE(YEAR(Q1353)+Z1353,MONTH(Q1353)+1,1)</f>
        <v>45689</v>
      </c>
      <c r="AB1353" s="10" t="s">
        <v>6926</v>
      </c>
      <c r="AJ1353" s="4" t="s">
        <v>6920</v>
      </c>
    </row>
    <row r="1354" spans="1:36" ht="12.9" hidden="1" customHeight="1" outlineLevel="1" x14ac:dyDescent="0.3">
      <c r="C1354" s="10" t="s">
        <v>6927</v>
      </c>
      <c r="D1354" s="10" t="s">
        <v>1545</v>
      </c>
      <c r="E1354" s="7" t="s">
        <v>6928</v>
      </c>
      <c r="F1354" s="10" t="s">
        <v>23</v>
      </c>
      <c r="G1354" s="7" t="s">
        <v>24</v>
      </c>
      <c r="H1354" s="15">
        <v>38261</v>
      </c>
      <c r="I1354" s="10" t="s">
        <v>25</v>
      </c>
      <c r="J1354" s="10" t="s">
        <v>547</v>
      </c>
      <c r="K1354" s="8">
        <v>42370</v>
      </c>
      <c r="L1354" s="10" t="s">
        <v>28</v>
      </c>
      <c r="M1354" s="7" t="s">
        <v>361</v>
      </c>
      <c r="N1354" s="10" t="s">
        <v>3265</v>
      </c>
      <c r="O1354" s="7" t="s">
        <v>168</v>
      </c>
      <c r="P1354" s="10" t="s">
        <v>98</v>
      </c>
      <c r="Q1354" s="7" t="s">
        <v>1059</v>
      </c>
      <c r="R1354" s="7" t="s">
        <v>50</v>
      </c>
      <c r="S1354" s="7" t="s">
        <v>34</v>
      </c>
      <c r="T1354" s="7" t="s">
        <v>35</v>
      </c>
      <c r="U1354" s="7" t="s">
        <v>6929</v>
      </c>
      <c r="V1354" s="7" t="s">
        <v>37</v>
      </c>
      <c r="W1354" s="7" t="s">
        <v>6930</v>
      </c>
      <c r="X1354" s="7" t="str">
        <f t="shared" ca="1" si="317"/>
        <v xml:space="preserve">57 thn, 4 bln </v>
      </c>
      <c r="Y1354" s="7" t="str">
        <f t="shared" ref="Y1354:Y1360" si="318">DATEDIF(Q1354,($Y$2),"y") &amp; " thn"</f>
        <v>56 thn</v>
      </c>
      <c r="Z1354" s="13">
        <v>60</v>
      </c>
      <c r="AA1354" s="14">
        <f t="shared" ref="AA1354:AA1360" si="319">DATE(YEAR(Q1354)+Z1354,MONTH(Q1354)+1,1)</f>
        <v>45017</v>
      </c>
      <c r="AB1354" s="10" t="s">
        <v>6931</v>
      </c>
      <c r="AJ1354" s="4" t="s">
        <v>6920</v>
      </c>
    </row>
    <row r="1355" spans="1:36" ht="12.9" hidden="1" customHeight="1" outlineLevel="1" x14ac:dyDescent="0.3">
      <c r="C1355" s="10" t="s">
        <v>6932</v>
      </c>
      <c r="D1355" s="10" t="s">
        <v>3858</v>
      </c>
      <c r="E1355" s="7" t="s">
        <v>6933</v>
      </c>
      <c r="F1355" s="10" t="s">
        <v>23</v>
      </c>
      <c r="G1355" s="7" t="s">
        <v>24</v>
      </c>
      <c r="H1355" s="15">
        <v>38443</v>
      </c>
      <c r="I1355" s="10" t="s">
        <v>25</v>
      </c>
      <c r="J1355" s="10" t="s">
        <v>269</v>
      </c>
      <c r="K1355" s="7" t="s">
        <v>190</v>
      </c>
      <c r="L1355" s="10" t="s">
        <v>28</v>
      </c>
      <c r="M1355" s="7" t="s">
        <v>29</v>
      </c>
      <c r="N1355" s="10" t="s">
        <v>83</v>
      </c>
      <c r="O1355" s="7">
        <v>2014</v>
      </c>
      <c r="P1355" s="10" t="s">
        <v>555</v>
      </c>
      <c r="Q1355" s="7" t="s">
        <v>6934</v>
      </c>
      <c r="R1355" s="7" t="s">
        <v>50</v>
      </c>
      <c r="S1355" s="7" t="s">
        <v>34</v>
      </c>
      <c r="T1355" s="7" t="s">
        <v>35</v>
      </c>
      <c r="U1355" s="7" t="s">
        <v>6935</v>
      </c>
      <c r="V1355" s="7" t="s">
        <v>37</v>
      </c>
      <c r="W1355" s="7" t="s">
        <v>6936</v>
      </c>
      <c r="X1355" s="7" t="str">
        <f t="shared" ca="1" si="317"/>
        <v xml:space="preserve">60 thn, 3 bln </v>
      </c>
      <c r="Y1355" s="7" t="str">
        <f t="shared" si="318"/>
        <v>59 thn</v>
      </c>
      <c r="Z1355" s="13">
        <v>60</v>
      </c>
      <c r="AA1355" s="14">
        <f t="shared" si="319"/>
        <v>43952</v>
      </c>
      <c r="AB1355" s="10" t="s">
        <v>6937</v>
      </c>
      <c r="AJ1355" s="4" t="s">
        <v>6920</v>
      </c>
    </row>
    <row r="1356" spans="1:36" ht="12.9" hidden="1" customHeight="1" outlineLevel="1" x14ac:dyDescent="0.3">
      <c r="C1356" s="10" t="s">
        <v>6938</v>
      </c>
      <c r="D1356" s="10" t="s">
        <v>1545</v>
      </c>
      <c r="E1356" s="7" t="s">
        <v>6939</v>
      </c>
      <c r="F1356" s="10" t="s">
        <v>23</v>
      </c>
      <c r="G1356" s="7" t="s">
        <v>24</v>
      </c>
      <c r="H1356" s="15">
        <v>38808</v>
      </c>
      <c r="I1356" s="10" t="s">
        <v>25</v>
      </c>
      <c r="J1356" s="10" t="s">
        <v>547</v>
      </c>
      <c r="K1356" s="7" t="s">
        <v>82</v>
      </c>
      <c r="L1356" s="10" t="s">
        <v>28</v>
      </c>
      <c r="M1356" s="7" t="s">
        <v>361</v>
      </c>
      <c r="N1356" s="10" t="s">
        <v>30</v>
      </c>
      <c r="O1356" s="7" t="s">
        <v>108</v>
      </c>
      <c r="P1356" s="10" t="s">
        <v>824</v>
      </c>
      <c r="Q1356" s="7" t="s">
        <v>6940</v>
      </c>
      <c r="R1356" s="7" t="s">
        <v>50</v>
      </c>
      <c r="S1356" s="7" t="s">
        <v>34</v>
      </c>
      <c r="T1356" s="7" t="s">
        <v>35</v>
      </c>
      <c r="U1356" s="7" t="s">
        <v>6941</v>
      </c>
      <c r="V1356" s="7" t="s">
        <v>37</v>
      </c>
      <c r="W1356" s="7" t="s">
        <v>6942</v>
      </c>
      <c r="X1356" s="7" t="str">
        <f t="shared" ca="1" si="317"/>
        <v xml:space="preserve">57 thn, 1 bln </v>
      </c>
      <c r="Y1356" s="7" t="str">
        <f t="shared" si="318"/>
        <v>56 thn</v>
      </c>
      <c r="Z1356" s="13">
        <v>60</v>
      </c>
      <c r="AA1356" s="14">
        <f t="shared" si="319"/>
        <v>45108</v>
      </c>
      <c r="AB1356" s="10" t="s">
        <v>6943</v>
      </c>
      <c r="AJ1356" s="4" t="s">
        <v>6920</v>
      </c>
    </row>
    <row r="1357" spans="1:36" ht="12.9" hidden="1" customHeight="1" outlineLevel="1" x14ac:dyDescent="0.3">
      <c r="C1357" s="10" t="s">
        <v>6944</v>
      </c>
      <c r="D1357" s="10" t="s">
        <v>41</v>
      </c>
      <c r="E1357" s="7" t="s">
        <v>6945</v>
      </c>
      <c r="F1357" s="10" t="s">
        <v>92</v>
      </c>
      <c r="G1357" s="19" t="s">
        <v>93</v>
      </c>
      <c r="H1357" s="20">
        <v>43556</v>
      </c>
      <c r="I1357" s="10" t="s">
        <v>94</v>
      </c>
      <c r="J1357" s="10" t="s">
        <v>269</v>
      </c>
      <c r="K1357" s="7" t="s">
        <v>376</v>
      </c>
      <c r="L1357" s="10" t="s">
        <v>28</v>
      </c>
      <c r="M1357" s="7" t="s">
        <v>29</v>
      </c>
      <c r="N1357" s="10" t="s">
        <v>6946</v>
      </c>
      <c r="O1357" s="7">
        <v>2010</v>
      </c>
      <c r="P1357" s="10" t="s">
        <v>6947</v>
      </c>
      <c r="Q1357" s="7" t="s">
        <v>6948</v>
      </c>
      <c r="R1357" s="7" t="s">
        <v>33</v>
      </c>
      <c r="S1357" s="7" t="s">
        <v>34</v>
      </c>
      <c r="T1357" s="7" t="s">
        <v>35</v>
      </c>
      <c r="U1357" s="7" t="s">
        <v>6949</v>
      </c>
      <c r="V1357" s="7" t="s">
        <v>37</v>
      </c>
      <c r="W1357" s="7" t="s">
        <v>6950</v>
      </c>
      <c r="X1357" s="7" t="str">
        <f t="shared" ca="1" si="317"/>
        <v xml:space="preserve">57 thn, 4 bln </v>
      </c>
      <c r="Y1357" s="7" t="str">
        <f t="shared" si="318"/>
        <v>56 thn</v>
      </c>
      <c r="Z1357" s="13">
        <v>60</v>
      </c>
      <c r="AA1357" s="14">
        <f t="shared" si="319"/>
        <v>45017</v>
      </c>
      <c r="AB1357" s="10" t="s">
        <v>6951</v>
      </c>
      <c r="AJ1357" s="4" t="s">
        <v>6920</v>
      </c>
    </row>
    <row r="1358" spans="1:36" ht="12.9" hidden="1" customHeight="1" outlineLevel="1" x14ac:dyDescent="0.3">
      <c r="C1358" s="10" t="s">
        <v>6952</v>
      </c>
      <c r="D1358" s="10" t="s">
        <v>41</v>
      </c>
      <c r="E1358" s="7" t="s">
        <v>6953</v>
      </c>
      <c r="F1358" s="10" t="s">
        <v>332</v>
      </c>
      <c r="G1358" s="19" t="s">
        <v>343</v>
      </c>
      <c r="H1358" s="20"/>
      <c r="I1358" s="10" t="s">
        <v>344</v>
      </c>
      <c r="J1358" s="10" t="s">
        <v>106</v>
      </c>
      <c r="K1358" s="8">
        <v>43739</v>
      </c>
      <c r="L1358" s="10" t="s">
        <v>28</v>
      </c>
      <c r="M1358" s="7" t="s">
        <v>29</v>
      </c>
      <c r="N1358" s="10" t="s">
        <v>6954</v>
      </c>
      <c r="P1358" s="10" t="s">
        <v>1096</v>
      </c>
      <c r="Q1358" s="8">
        <v>31393</v>
      </c>
      <c r="R1358" s="7" t="s">
        <v>33</v>
      </c>
      <c r="S1358" s="7" t="s">
        <v>34</v>
      </c>
      <c r="V1358" s="7" t="s">
        <v>37</v>
      </c>
      <c r="X1358" s="7" t="str">
        <f t="shared" ca="1" si="317"/>
        <v xml:space="preserve">34 thn, 7 bln </v>
      </c>
      <c r="Y1358" s="7" t="str">
        <f t="shared" si="318"/>
        <v>33 thn</v>
      </c>
      <c r="Z1358" s="13">
        <v>60</v>
      </c>
      <c r="AA1358" s="14">
        <f t="shared" si="319"/>
        <v>53328</v>
      </c>
      <c r="AB1358" s="10"/>
      <c r="AJ1358" s="4" t="s">
        <v>6920</v>
      </c>
    </row>
    <row r="1359" spans="1:36" ht="12.9" hidden="1" customHeight="1" outlineLevel="1" x14ac:dyDescent="0.3">
      <c r="C1359" s="10" t="s">
        <v>6955</v>
      </c>
      <c r="D1359" s="10" t="s">
        <v>3651</v>
      </c>
      <c r="E1359" s="7" t="s">
        <v>6956</v>
      </c>
      <c r="F1359" s="10" t="s">
        <v>23</v>
      </c>
      <c r="G1359" s="7" t="s">
        <v>24</v>
      </c>
      <c r="H1359" s="15">
        <v>39356</v>
      </c>
      <c r="I1359" s="10" t="s">
        <v>25</v>
      </c>
      <c r="J1359" s="10" t="s">
        <v>547</v>
      </c>
      <c r="K1359" s="12" t="s">
        <v>1508</v>
      </c>
      <c r="L1359" s="10" t="s">
        <v>28</v>
      </c>
      <c r="M1359" s="7" t="s">
        <v>29</v>
      </c>
      <c r="N1359" s="10" t="s">
        <v>3265</v>
      </c>
      <c r="P1359" s="10" t="s">
        <v>632</v>
      </c>
      <c r="Q1359" s="7" t="s">
        <v>6957</v>
      </c>
      <c r="R1359" s="7" t="s">
        <v>50</v>
      </c>
      <c r="S1359" s="7" t="s">
        <v>34</v>
      </c>
      <c r="T1359" s="7" t="s">
        <v>35</v>
      </c>
      <c r="U1359" s="7" t="s">
        <v>6958</v>
      </c>
      <c r="V1359" s="7" t="s">
        <v>37</v>
      </c>
      <c r="W1359" s="7" t="s">
        <v>6959</v>
      </c>
      <c r="X1359" s="7" t="str">
        <f t="shared" ca="1" si="317"/>
        <v xml:space="preserve">55 thn, 5 bln </v>
      </c>
      <c r="Y1359" s="7" t="str">
        <f t="shared" si="318"/>
        <v>54 thn</v>
      </c>
      <c r="Z1359" s="13">
        <v>60</v>
      </c>
      <c r="AA1359" s="14">
        <f t="shared" si="319"/>
        <v>45717</v>
      </c>
      <c r="AB1359" s="10" t="s">
        <v>6960</v>
      </c>
      <c r="AJ1359" s="4" t="s">
        <v>6920</v>
      </c>
    </row>
    <row r="1360" spans="1:36" ht="12.9" hidden="1" customHeight="1" outlineLevel="1" x14ac:dyDescent="0.3">
      <c r="C1360" s="10" t="s">
        <v>6961</v>
      </c>
      <c r="D1360" s="10" t="s">
        <v>21</v>
      </c>
      <c r="E1360" s="7" t="s">
        <v>6962</v>
      </c>
      <c r="F1360" s="10" t="s">
        <v>514</v>
      </c>
      <c r="G1360" s="7" t="s">
        <v>333</v>
      </c>
      <c r="H1360" s="15">
        <v>43009</v>
      </c>
      <c r="I1360" s="10" t="s">
        <v>334</v>
      </c>
      <c r="J1360" s="10" t="s">
        <v>547</v>
      </c>
      <c r="K1360" s="7" t="s">
        <v>82</v>
      </c>
      <c r="L1360" s="10" t="s">
        <v>28</v>
      </c>
      <c r="M1360" s="7" t="s">
        <v>29</v>
      </c>
      <c r="N1360" s="10" t="s">
        <v>30</v>
      </c>
      <c r="O1360" s="7">
        <v>2013</v>
      </c>
      <c r="P1360" s="10" t="s">
        <v>824</v>
      </c>
      <c r="Q1360" s="7" t="s">
        <v>6963</v>
      </c>
      <c r="R1360" s="7" t="s">
        <v>50</v>
      </c>
      <c r="S1360" s="7" t="s">
        <v>34</v>
      </c>
      <c r="T1360" s="7" t="s">
        <v>35</v>
      </c>
      <c r="U1360" s="7" t="s">
        <v>6964</v>
      </c>
      <c r="V1360" s="7" t="s">
        <v>37</v>
      </c>
      <c r="X1360" s="7" t="str">
        <f t="shared" ca="1" si="317"/>
        <v xml:space="preserve">39 thn, 4 bln </v>
      </c>
      <c r="Y1360" s="7" t="str">
        <f t="shared" si="318"/>
        <v>38 thn</v>
      </c>
      <c r="Z1360" s="13">
        <v>60</v>
      </c>
      <c r="AA1360" s="14">
        <f t="shared" si="319"/>
        <v>51592</v>
      </c>
      <c r="AB1360" s="10" t="s">
        <v>6965</v>
      </c>
      <c r="AJ1360" s="4" t="s">
        <v>6920</v>
      </c>
    </row>
    <row r="1361" spans="1:39" ht="12.9" customHeight="1" collapsed="1" x14ac:dyDescent="0.25">
      <c r="A1361" s="4" t="s">
        <v>6966</v>
      </c>
      <c r="M1361" s="7"/>
    </row>
    <row r="1362" spans="1:39" ht="12.9" hidden="1" customHeight="1" outlineLevel="1" x14ac:dyDescent="0.3">
      <c r="C1362" s="24"/>
      <c r="D1362" s="24"/>
      <c r="E1362" s="25"/>
      <c r="F1362" s="24"/>
      <c r="G1362" s="25"/>
      <c r="H1362" s="26"/>
      <c r="I1362" s="24"/>
      <c r="J1362" s="24" t="s">
        <v>95</v>
      </c>
      <c r="K1362" s="27"/>
      <c r="L1362" s="24"/>
      <c r="M1362" s="25"/>
      <c r="N1362" s="24"/>
      <c r="O1362" s="25"/>
      <c r="P1362" s="24"/>
      <c r="Q1362" s="25"/>
      <c r="R1362" s="25"/>
      <c r="S1362" s="25"/>
      <c r="T1362" s="25"/>
      <c r="U1362" s="25"/>
      <c r="V1362" s="25"/>
      <c r="W1362" s="25"/>
      <c r="X1362" s="25"/>
      <c r="Y1362" s="25"/>
      <c r="Z1362" s="28"/>
      <c r="AA1362" s="29"/>
      <c r="AB1362" s="24"/>
      <c r="AC1362" s="25"/>
      <c r="AD1362" s="30"/>
      <c r="AJ1362" s="4" t="s">
        <v>6966</v>
      </c>
    </row>
    <row r="1363" spans="1:39" ht="12.9" hidden="1" customHeight="1" outlineLevel="1" x14ac:dyDescent="0.3">
      <c r="C1363" s="10" t="s">
        <v>6967</v>
      </c>
      <c r="E1363" s="7" t="s">
        <v>6968</v>
      </c>
      <c r="F1363" s="10" t="s">
        <v>23</v>
      </c>
      <c r="G1363" s="7" t="s">
        <v>24</v>
      </c>
      <c r="H1363" s="15">
        <v>39173</v>
      </c>
      <c r="I1363" s="10" t="s">
        <v>25</v>
      </c>
      <c r="J1363" s="10" t="s">
        <v>547</v>
      </c>
      <c r="K1363" s="7" t="s">
        <v>376</v>
      </c>
      <c r="L1363" s="10" t="s">
        <v>28</v>
      </c>
      <c r="M1363" s="7" t="s">
        <v>361</v>
      </c>
      <c r="O1363" s="7" t="s">
        <v>192</v>
      </c>
      <c r="P1363" s="10" t="s">
        <v>98</v>
      </c>
      <c r="Q1363" s="7" t="s">
        <v>6969</v>
      </c>
      <c r="R1363" s="7" t="s">
        <v>33</v>
      </c>
      <c r="S1363" s="7" t="s">
        <v>34</v>
      </c>
      <c r="T1363" s="7" t="s">
        <v>35</v>
      </c>
      <c r="U1363" s="7" t="s">
        <v>6970</v>
      </c>
      <c r="V1363" s="7" t="s">
        <v>37</v>
      </c>
      <c r="W1363" s="7" t="s">
        <v>6971</v>
      </c>
      <c r="X1363" s="7" t="str">
        <f ca="1">DATEDIF(Q1363,NOW( ),"y") &amp; " thn, " &amp; DATEDIF(Q1363,NOW( ),"ym") &amp; " bln "</f>
        <v xml:space="preserve">58 thn, 6 bln </v>
      </c>
      <c r="Y1363" s="7" t="str">
        <f t="shared" ref="Y1363:Y1368" si="320">DATEDIF(Q1363,($Y$2),"y") &amp; " thn"</f>
        <v>57 thn</v>
      </c>
      <c r="Z1363" s="13">
        <v>60</v>
      </c>
      <c r="AA1363" s="14">
        <f t="shared" ref="AA1363:AA1368" si="321">DATE(YEAR(Q1363)+Z1363,MONTH(Q1363)+1,1)</f>
        <v>44593</v>
      </c>
      <c r="AJ1363" s="4" t="s">
        <v>6966</v>
      </c>
    </row>
    <row r="1364" spans="1:39" ht="12.9" hidden="1" customHeight="1" outlineLevel="1" x14ac:dyDescent="0.3">
      <c r="C1364" s="10" t="s">
        <v>6972</v>
      </c>
      <c r="E1364" s="7" t="s">
        <v>6973</v>
      </c>
      <c r="F1364" s="10" t="s">
        <v>23</v>
      </c>
      <c r="G1364" s="7" t="s">
        <v>24</v>
      </c>
      <c r="H1364" s="15">
        <v>38626</v>
      </c>
      <c r="I1364" s="10" t="s">
        <v>25</v>
      </c>
      <c r="J1364" s="10" t="s">
        <v>547</v>
      </c>
      <c r="K1364" s="7" t="s">
        <v>210</v>
      </c>
      <c r="L1364" s="10" t="s">
        <v>28</v>
      </c>
      <c r="M1364" s="7" t="s">
        <v>361</v>
      </c>
      <c r="O1364" s="7" t="s">
        <v>393</v>
      </c>
      <c r="P1364" s="10" t="s">
        <v>98</v>
      </c>
      <c r="Q1364" s="7" t="s">
        <v>1658</v>
      </c>
      <c r="R1364" s="7" t="s">
        <v>50</v>
      </c>
      <c r="S1364" s="7" t="s">
        <v>34</v>
      </c>
      <c r="T1364" s="7" t="s">
        <v>35</v>
      </c>
      <c r="U1364" s="7" t="s">
        <v>6974</v>
      </c>
      <c r="V1364" s="7" t="s">
        <v>37</v>
      </c>
      <c r="W1364" s="7" t="s">
        <v>6975</v>
      </c>
      <c r="X1364" s="7" t="str">
        <f ca="1">DATEDIF(Q1364,NOW( ),"y") &amp; " thn, " &amp; DATEDIF(Q1364,NOW( ),"ym") &amp; " bln "</f>
        <v xml:space="preserve">60 thn, 3 bln </v>
      </c>
      <c r="Y1364" s="7" t="str">
        <f t="shared" si="320"/>
        <v>59 thn</v>
      </c>
      <c r="Z1364" s="13">
        <v>60</v>
      </c>
      <c r="AA1364" s="14">
        <f t="shared" si="321"/>
        <v>43952</v>
      </c>
      <c r="AJ1364" s="4" t="s">
        <v>6966</v>
      </c>
    </row>
    <row r="1365" spans="1:39" ht="12.9" hidden="1" customHeight="1" outlineLevel="1" x14ac:dyDescent="0.3">
      <c r="C1365" s="10" t="s">
        <v>6976</v>
      </c>
      <c r="D1365" s="10" t="s">
        <v>1545</v>
      </c>
      <c r="E1365" s="7" t="s">
        <v>6977</v>
      </c>
      <c r="F1365" s="10" t="s">
        <v>23</v>
      </c>
      <c r="G1365" s="7" t="s">
        <v>24</v>
      </c>
      <c r="H1365" s="11">
        <v>40817</v>
      </c>
      <c r="I1365" s="10" t="s">
        <v>25</v>
      </c>
      <c r="J1365" s="10" t="s">
        <v>547</v>
      </c>
      <c r="K1365" s="7" t="s">
        <v>147</v>
      </c>
      <c r="L1365" s="10" t="s">
        <v>28</v>
      </c>
      <c r="M1365" s="7" t="s">
        <v>361</v>
      </c>
      <c r="N1365" s="10" t="s">
        <v>3851</v>
      </c>
      <c r="O1365" s="7" t="s">
        <v>2777</v>
      </c>
      <c r="P1365" s="10" t="s">
        <v>203</v>
      </c>
      <c r="Q1365" s="7" t="s">
        <v>6978</v>
      </c>
      <c r="R1365" s="7" t="s">
        <v>50</v>
      </c>
      <c r="S1365" s="7" t="s">
        <v>34</v>
      </c>
      <c r="T1365" s="7" t="s">
        <v>35</v>
      </c>
      <c r="U1365" s="7" t="s">
        <v>6979</v>
      </c>
      <c r="V1365" s="7" t="s">
        <v>37</v>
      </c>
      <c r="W1365" s="7" t="s">
        <v>6980</v>
      </c>
      <c r="X1365" s="7" t="str">
        <f ca="1">DATEDIF(Q1365,NOW( ),"y") &amp; " thn, " &amp; DATEDIF(Q1365,NOW( ),"ym") &amp; " bln "</f>
        <v xml:space="preserve">56 thn, 6 bln </v>
      </c>
      <c r="Y1365" s="7" t="str">
        <f t="shared" si="320"/>
        <v>55 thn</v>
      </c>
      <c r="Z1365" s="13">
        <v>60</v>
      </c>
      <c r="AA1365" s="14">
        <f t="shared" si="321"/>
        <v>45323</v>
      </c>
      <c r="AJ1365" s="4" t="s">
        <v>6966</v>
      </c>
    </row>
    <row r="1366" spans="1:39" ht="12.9" hidden="1" customHeight="1" outlineLevel="1" x14ac:dyDescent="0.3">
      <c r="C1366" s="10" t="s">
        <v>6981</v>
      </c>
      <c r="D1366" s="10" t="s">
        <v>6982</v>
      </c>
      <c r="E1366" s="7" t="s">
        <v>6983</v>
      </c>
      <c r="F1366" s="10" t="s">
        <v>276</v>
      </c>
      <c r="G1366" s="7" t="s">
        <v>43</v>
      </c>
      <c r="H1366" s="14">
        <v>43009</v>
      </c>
      <c r="I1366" s="10" t="s">
        <v>44</v>
      </c>
      <c r="J1366" s="10" t="s">
        <v>547</v>
      </c>
      <c r="K1366" s="7" t="s">
        <v>129</v>
      </c>
      <c r="L1366" s="10" t="s">
        <v>28</v>
      </c>
      <c r="M1366" s="7" t="s">
        <v>29</v>
      </c>
      <c r="N1366" s="10" t="s">
        <v>30</v>
      </c>
      <c r="O1366" s="7">
        <v>2012</v>
      </c>
      <c r="P1366" s="6" t="s">
        <v>98</v>
      </c>
      <c r="Q1366" s="7" t="s">
        <v>6625</v>
      </c>
      <c r="R1366" s="7" t="s">
        <v>50</v>
      </c>
      <c r="S1366" s="7" t="s">
        <v>34</v>
      </c>
      <c r="T1366" s="7" t="s">
        <v>35</v>
      </c>
      <c r="U1366" s="7" t="s">
        <v>6984</v>
      </c>
      <c r="V1366" s="7" t="s">
        <v>37</v>
      </c>
      <c r="X1366" s="7" t="str">
        <f ca="1">DATEDIF(Q1366,NOW( ),"y") &amp; " thn, " &amp; DATEDIF(Q1366,NOW( ),"ym") &amp; " bln "</f>
        <v xml:space="preserve">47 thn, 11 bln </v>
      </c>
      <c r="Y1366" s="7" t="str">
        <f t="shared" si="320"/>
        <v>47 thn</v>
      </c>
      <c r="Z1366" s="13">
        <v>60</v>
      </c>
      <c r="AA1366" s="14">
        <f t="shared" si="321"/>
        <v>48458</v>
      </c>
      <c r="AB1366" s="10" t="s">
        <v>6985</v>
      </c>
      <c r="AJ1366" s="4" t="s">
        <v>6966</v>
      </c>
    </row>
    <row r="1367" spans="1:39" ht="12.9" hidden="1" customHeight="1" outlineLevel="1" x14ac:dyDescent="0.3">
      <c r="C1367" s="10" t="s">
        <v>6986</v>
      </c>
      <c r="D1367" s="10" t="s">
        <v>21</v>
      </c>
      <c r="E1367" s="7" t="s">
        <v>6987</v>
      </c>
      <c r="F1367" s="10" t="s">
        <v>514</v>
      </c>
      <c r="G1367" s="7" t="s">
        <v>333</v>
      </c>
      <c r="H1367" s="15">
        <v>43009</v>
      </c>
      <c r="I1367" s="10" t="s">
        <v>334</v>
      </c>
      <c r="J1367" s="10" t="s">
        <v>547</v>
      </c>
      <c r="K1367" s="7" t="s">
        <v>82</v>
      </c>
      <c r="L1367" s="10" t="s">
        <v>28</v>
      </c>
      <c r="M1367" s="7" t="s">
        <v>29</v>
      </c>
      <c r="N1367" s="10" t="s">
        <v>30</v>
      </c>
      <c r="O1367" s="7">
        <v>2013</v>
      </c>
      <c r="P1367" s="10" t="s">
        <v>6988</v>
      </c>
      <c r="Q1367" s="7" t="s">
        <v>6989</v>
      </c>
      <c r="R1367" s="7" t="s">
        <v>50</v>
      </c>
      <c r="S1367" s="7" t="s">
        <v>34</v>
      </c>
      <c r="T1367" s="7" t="s">
        <v>35</v>
      </c>
      <c r="U1367" s="7" t="s">
        <v>6990</v>
      </c>
      <c r="V1367" s="7" t="s">
        <v>37</v>
      </c>
      <c r="X1367" s="7" t="str">
        <f ca="1">DATEDIF(Q1367,NOW( ),"y") &amp; " thn, " &amp; DATEDIF(Q1367,NOW( ),"ym") &amp; " bln "</f>
        <v xml:space="preserve">40 thn, 0 bln </v>
      </c>
      <c r="Y1367" s="7" t="str">
        <f t="shared" si="320"/>
        <v>39 thn</v>
      </c>
      <c r="Z1367" s="13">
        <v>60</v>
      </c>
      <c r="AA1367" s="14">
        <f t="shared" si="321"/>
        <v>51349</v>
      </c>
      <c r="AB1367" s="10" t="s">
        <v>6991</v>
      </c>
      <c r="AC1367" s="7" t="s">
        <v>6992</v>
      </c>
      <c r="AJ1367" s="4" t="s">
        <v>6966</v>
      </c>
    </row>
    <row r="1368" spans="1:39" ht="12.9" hidden="1" customHeight="1" outlineLevel="1" x14ac:dyDescent="0.3">
      <c r="C1368" s="32" t="s">
        <v>6993</v>
      </c>
      <c r="D1368" s="6" t="s">
        <v>3353</v>
      </c>
      <c r="E1368" s="45" t="s">
        <v>6994</v>
      </c>
      <c r="F1368" s="6" t="s">
        <v>332</v>
      </c>
      <c r="G1368" s="19" t="s">
        <v>333</v>
      </c>
      <c r="H1368" s="20">
        <v>43556</v>
      </c>
      <c r="I1368" s="6" t="s">
        <v>334</v>
      </c>
      <c r="J1368" s="32" t="s">
        <v>4041</v>
      </c>
      <c r="K1368" s="8">
        <v>42151</v>
      </c>
      <c r="L1368" s="6" t="s">
        <v>28</v>
      </c>
      <c r="M1368" s="7" t="s">
        <v>29</v>
      </c>
      <c r="N1368" s="32" t="s">
        <v>3367</v>
      </c>
      <c r="O1368" s="45" t="s">
        <v>1010</v>
      </c>
      <c r="P1368" s="32" t="s">
        <v>98</v>
      </c>
      <c r="Q1368" s="45" t="s">
        <v>6995</v>
      </c>
      <c r="R1368" s="45" t="s">
        <v>33</v>
      </c>
      <c r="S1368" s="45" t="s">
        <v>34</v>
      </c>
      <c r="T1368" s="45" t="s">
        <v>35</v>
      </c>
      <c r="U1368" s="6"/>
      <c r="V1368" s="7" t="s">
        <v>37</v>
      </c>
      <c r="W1368" s="6"/>
      <c r="X1368" s="7" t="str">
        <f ca="1">DATEDIF(Q1368,NOW( ),"y") &amp; " thn, " &amp; DATEDIF(O1368,NOW( ),"ym") &amp; " bln "</f>
        <v xml:space="preserve">37 thn, 0 bln </v>
      </c>
      <c r="Y1368" s="7" t="str">
        <f t="shared" si="320"/>
        <v>37 thn</v>
      </c>
      <c r="Z1368" s="13">
        <v>60</v>
      </c>
      <c r="AA1368" s="14">
        <f t="shared" si="321"/>
        <v>52140</v>
      </c>
      <c r="AB1368" s="32" t="s">
        <v>6996</v>
      </c>
      <c r="AC1368" s="46" t="s">
        <v>6997</v>
      </c>
      <c r="AJ1368" s="4" t="s">
        <v>6966</v>
      </c>
    </row>
    <row r="1369" spans="1:39" ht="12.9" customHeight="1" collapsed="1" x14ac:dyDescent="0.25">
      <c r="A1369" s="4" t="s">
        <v>6998</v>
      </c>
      <c r="M1369" s="7"/>
    </row>
    <row r="1370" spans="1:39" ht="12.9" hidden="1" customHeight="1" outlineLevel="1" x14ac:dyDescent="0.3">
      <c r="C1370" s="10" t="s">
        <v>6999</v>
      </c>
      <c r="D1370" s="10" t="s">
        <v>21</v>
      </c>
      <c r="E1370" s="7" t="s">
        <v>7000</v>
      </c>
      <c r="F1370" s="10" t="s">
        <v>23</v>
      </c>
      <c r="G1370" s="7" t="s">
        <v>24</v>
      </c>
      <c r="H1370" s="15">
        <v>38078</v>
      </c>
      <c r="I1370" s="10" t="s">
        <v>25</v>
      </c>
      <c r="J1370" s="10" t="s">
        <v>95</v>
      </c>
      <c r="K1370" s="14">
        <v>42604</v>
      </c>
      <c r="L1370" s="10" t="s">
        <v>28</v>
      </c>
      <c r="M1370" s="7" t="s">
        <v>29</v>
      </c>
      <c r="N1370" s="10" t="s">
        <v>30</v>
      </c>
      <c r="P1370" s="10" t="s">
        <v>98</v>
      </c>
      <c r="Q1370" s="7" t="s">
        <v>7001</v>
      </c>
      <c r="R1370" s="7" t="s">
        <v>33</v>
      </c>
      <c r="S1370" s="7" t="s">
        <v>34</v>
      </c>
      <c r="T1370" s="7" t="s">
        <v>35</v>
      </c>
      <c r="U1370" s="7" t="s">
        <v>7002</v>
      </c>
      <c r="V1370" s="7" t="s">
        <v>37</v>
      </c>
      <c r="W1370" s="7" t="s">
        <v>7003</v>
      </c>
      <c r="X1370" s="7" t="str">
        <f t="shared" ref="X1370:X1377" ca="1" si="322">DATEDIF(Q1370,NOW( ),"y") &amp; " thn, " &amp; DATEDIF(Q1370,NOW( ),"ym") &amp; " bln "</f>
        <v xml:space="preserve">58 thn, 1 bln </v>
      </c>
      <c r="Y1370" s="7" t="str">
        <f t="shared" ref="Y1370:Y1377" si="323">DATEDIF(Q1370,($Y$2),"y") &amp; " thn"</f>
        <v>57 thn</v>
      </c>
      <c r="Z1370" s="13">
        <v>60</v>
      </c>
      <c r="AA1370" s="14">
        <f>DATE(YEAR(Q1370)+Z1370,MONTH(Q1370)+1,1)</f>
        <v>44743</v>
      </c>
      <c r="AB1370" s="10" t="s">
        <v>7004</v>
      </c>
      <c r="AJ1370" s="4" t="s">
        <v>6998</v>
      </c>
    </row>
    <row r="1371" spans="1:39" ht="12.9" hidden="1" customHeight="1" outlineLevel="1" x14ac:dyDescent="0.3">
      <c r="C1371" s="10" t="s">
        <v>7005</v>
      </c>
      <c r="E1371" s="7" t="s">
        <v>7006</v>
      </c>
      <c r="F1371" s="10" t="s">
        <v>23</v>
      </c>
      <c r="G1371" s="7" t="s">
        <v>24</v>
      </c>
      <c r="H1371" s="15">
        <v>38261</v>
      </c>
      <c r="I1371" s="10" t="s">
        <v>25</v>
      </c>
      <c r="J1371" s="10" t="s">
        <v>547</v>
      </c>
      <c r="K1371" s="7" t="s">
        <v>403</v>
      </c>
      <c r="L1371" s="10" t="s">
        <v>28</v>
      </c>
      <c r="M1371" s="7" t="s">
        <v>361</v>
      </c>
      <c r="O1371" s="7" t="s">
        <v>279</v>
      </c>
      <c r="P1371" s="10" t="s">
        <v>98</v>
      </c>
      <c r="Q1371" s="7" t="s">
        <v>7007</v>
      </c>
      <c r="R1371" s="7" t="s">
        <v>50</v>
      </c>
      <c r="S1371" s="7" t="s">
        <v>34</v>
      </c>
      <c r="T1371" s="7" t="s">
        <v>35</v>
      </c>
      <c r="U1371" s="7" t="s">
        <v>7008</v>
      </c>
      <c r="V1371" s="7" t="s">
        <v>37</v>
      </c>
      <c r="W1371" s="7" t="s">
        <v>7009</v>
      </c>
      <c r="X1371" s="7" t="str">
        <f t="shared" ca="1" si="322"/>
        <v xml:space="preserve">57 thn, 2 bln </v>
      </c>
      <c r="Y1371" s="7" t="str">
        <f t="shared" si="323"/>
        <v>56 thn</v>
      </c>
      <c r="Z1371" s="13">
        <v>60</v>
      </c>
      <c r="AA1371" s="14">
        <f t="shared" ref="AA1371:AA1376" si="324">DATE(YEAR(Q1371)+Z1371,MONTH(Q1371)+1,1)</f>
        <v>45078</v>
      </c>
      <c r="AJ1371" s="4" t="s">
        <v>6998</v>
      </c>
    </row>
    <row r="1372" spans="1:39" ht="12.9" hidden="1" customHeight="1" outlineLevel="1" x14ac:dyDescent="0.3">
      <c r="C1372" s="10" t="s">
        <v>7010</v>
      </c>
      <c r="E1372" s="7" t="s">
        <v>7011</v>
      </c>
      <c r="F1372" s="10" t="s">
        <v>23</v>
      </c>
      <c r="G1372" s="7" t="s">
        <v>24</v>
      </c>
      <c r="H1372" s="14">
        <v>40087</v>
      </c>
      <c r="I1372" s="10" t="s">
        <v>25</v>
      </c>
      <c r="J1372" s="10" t="s">
        <v>106</v>
      </c>
      <c r="K1372" s="8">
        <v>42370</v>
      </c>
      <c r="L1372" s="10" t="s">
        <v>28</v>
      </c>
      <c r="M1372" s="7" t="s">
        <v>4020</v>
      </c>
      <c r="N1372" s="10" t="s">
        <v>4400</v>
      </c>
      <c r="O1372" s="7" t="s">
        <v>1780</v>
      </c>
      <c r="P1372" s="10" t="s">
        <v>824</v>
      </c>
      <c r="Q1372" s="7" t="s">
        <v>7012</v>
      </c>
      <c r="R1372" s="7" t="s">
        <v>33</v>
      </c>
      <c r="S1372" s="7" t="s">
        <v>34</v>
      </c>
      <c r="T1372" s="7" t="s">
        <v>35</v>
      </c>
      <c r="U1372" s="7" t="s">
        <v>7013</v>
      </c>
      <c r="V1372" s="7" t="s">
        <v>37</v>
      </c>
      <c r="W1372" s="7" t="s">
        <v>7014</v>
      </c>
      <c r="X1372" s="7" t="str">
        <f t="shared" ca="1" si="322"/>
        <v xml:space="preserve">58 thn, 6 bln </v>
      </c>
      <c r="Y1372" s="7" t="str">
        <f t="shared" si="323"/>
        <v>57 thn</v>
      </c>
      <c r="Z1372" s="13">
        <v>60</v>
      </c>
      <c r="AA1372" s="14">
        <f t="shared" si="324"/>
        <v>44593</v>
      </c>
      <c r="AB1372" s="10" t="s">
        <v>7015</v>
      </c>
      <c r="AJ1372" s="4" t="s">
        <v>6998</v>
      </c>
    </row>
    <row r="1373" spans="1:39" ht="12.9" hidden="1" customHeight="1" outlineLevel="1" x14ac:dyDescent="0.3">
      <c r="C1373" s="10" t="s">
        <v>7016</v>
      </c>
      <c r="D1373" s="10" t="s">
        <v>41</v>
      </c>
      <c r="E1373" s="7" t="s">
        <v>7017</v>
      </c>
      <c r="F1373" s="10" t="s">
        <v>23</v>
      </c>
      <c r="G1373" s="7" t="s">
        <v>24</v>
      </c>
      <c r="H1373" s="11">
        <v>41365</v>
      </c>
      <c r="I1373" s="10" t="s">
        <v>25</v>
      </c>
      <c r="J1373" s="10" t="s">
        <v>547</v>
      </c>
      <c r="K1373" s="7" t="s">
        <v>129</v>
      </c>
      <c r="L1373" s="10" t="s">
        <v>28</v>
      </c>
      <c r="M1373" s="7" t="s">
        <v>29</v>
      </c>
      <c r="N1373" s="10" t="s">
        <v>4021</v>
      </c>
      <c r="P1373" s="10" t="s">
        <v>98</v>
      </c>
      <c r="Q1373" s="7" t="s">
        <v>7018</v>
      </c>
      <c r="R1373" s="7" t="s">
        <v>33</v>
      </c>
      <c r="S1373" s="7" t="s">
        <v>34</v>
      </c>
      <c r="T1373" s="7" t="s">
        <v>35</v>
      </c>
      <c r="U1373" s="7" t="s">
        <v>7019</v>
      </c>
      <c r="V1373" s="7" t="s">
        <v>37</v>
      </c>
      <c r="W1373" s="7" t="s">
        <v>7020</v>
      </c>
      <c r="X1373" s="7" t="str">
        <f t="shared" ca="1" si="322"/>
        <v xml:space="preserve">55 thn, 2 bln </v>
      </c>
      <c r="Y1373" s="7" t="str">
        <f t="shared" si="323"/>
        <v>54 thn</v>
      </c>
      <c r="Z1373" s="13">
        <v>60</v>
      </c>
      <c r="AA1373" s="14">
        <f t="shared" si="324"/>
        <v>45778</v>
      </c>
      <c r="AB1373" s="10" t="s">
        <v>2221</v>
      </c>
      <c r="AJ1373" s="4" t="s">
        <v>6998</v>
      </c>
    </row>
    <row r="1374" spans="1:39" ht="12.9" hidden="1" customHeight="1" outlineLevel="1" x14ac:dyDescent="0.3">
      <c r="C1374" s="10" t="s">
        <v>7021</v>
      </c>
      <c r="D1374" s="10" t="s">
        <v>41</v>
      </c>
      <c r="E1374" s="7" t="s">
        <v>7022</v>
      </c>
      <c r="F1374" s="10" t="s">
        <v>78</v>
      </c>
      <c r="G1374" s="7" t="s">
        <v>79</v>
      </c>
      <c r="H1374" s="15">
        <v>42826</v>
      </c>
      <c r="I1374" s="10" t="s">
        <v>80</v>
      </c>
      <c r="J1374" s="10" t="s">
        <v>547</v>
      </c>
      <c r="K1374" s="7" t="s">
        <v>82</v>
      </c>
      <c r="L1374" s="10" t="s">
        <v>28</v>
      </c>
      <c r="M1374" s="7" t="s">
        <v>29</v>
      </c>
      <c r="N1374" s="10" t="s">
        <v>2402</v>
      </c>
      <c r="O1374" s="7" t="s">
        <v>47</v>
      </c>
      <c r="P1374" s="10" t="s">
        <v>824</v>
      </c>
      <c r="Q1374" s="7" t="s">
        <v>7023</v>
      </c>
      <c r="R1374" s="7" t="s">
        <v>33</v>
      </c>
      <c r="S1374" s="7" t="s">
        <v>34</v>
      </c>
      <c r="T1374" s="7" t="s">
        <v>35</v>
      </c>
      <c r="U1374" s="7" t="s">
        <v>7024</v>
      </c>
      <c r="V1374" s="7" t="s">
        <v>37</v>
      </c>
      <c r="W1374" s="7" t="s">
        <v>7025</v>
      </c>
      <c r="X1374" s="7" t="str">
        <f t="shared" ca="1" si="322"/>
        <v xml:space="preserve">50 thn, 10 bln </v>
      </c>
      <c r="Y1374" s="7" t="str">
        <f t="shared" si="323"/>
        <v>50 thn</v>
      </c>
      <c r="Z1374" s="13">
        <v>60</v>
      </c>
      <c r="AA1374" s="14">
        <f t="shared" si="324"/>
        <v>47392</v>
      </c>
      <c r="AB1374" s="10" t="s">
        <v>7026</v>
      </c>
      <c r="AC1374" s="7" t="s">
        <v>7027</v>
      </c>
      <c r="AJ1374" s="4" t="s">
        <v>6998</v>
      </c>
    </row>
    <row r="1375" spans="1:39" ht="12.9" hidden="1" customHeight="1" outlineLevel="1" x14ac:dyDescent="0.3">
      <c r="C1375" s="10" t="s">
        <v>7028</v>
      </c>
      <c r="D1375" s="10" t="s">
        <v>145</v>
      </c>
      <c r="E1375" s="7" t="s">
        <v>7029</v>
      </c>
      <c r="F1375" s="10" t="s">
        <v>292</v>
      </c>
      <c r="G1375" s="19" t="s">
        <v>79</v>
      </c>
      <c r="H1375" s="20">
        <v>43556</v>
      </c>
      <c r="I1375" s="10" t="s">
        <v>80</v>
      </c>
      <c r="J1375" s="10" t="s">
        <v>269</v>
      </c>
      <c r="K1375" s="8">
        <v>42278</v>
      </c>
      <c r="L1375" s="10" t="s">
        <v>28</v>
      </c>
      <c r="M1375" s="7" t="s">
        <v>29</v>
      </c>
      <c r="N1375" s="10" t="s">
        <v>83</v>
      </c>
      <c r="O1375" s="7">
        <v>2008</v>
      </c>
      <c r="P1375" s="10" t="s">
        <v>824</v>
      </c>
      <c r="Q1375" s="7" t="s">
        <v>7030</v>
      </c>
      <c r="R1375" s="7" t="s">
        <v>33</v>
      </c>
      <c r="S1375" s="7" t="s">
        <v>34</v>
      </c>
      <c r="T1375" s="7" t="s">
        <v>311</v>
      </c>
      <c r="U1375" s="7" t="s">
        <v>7031</v>
      </c>
      <c r="V1375" s="7" t="s">
        <v>37</v>
      </c>
      <c r="X1375" s="7" t="str">
        <f t="shared" ca="1" si="322"/>
        <v xml:space="preserve">48 thn, 0 bln </v>
      </c>
      <c r="Y1375" s="7" t="str">
        <f t="shared" si="323"/>
        <v>47 thn</v>
      </c>
      <c r="Z1375" s="13">
        <v>60</v>
      </c>
      <c r="AA1375" s="14">
        <f t="shared" si="324"/>
        <v>48427</v>
      </c>
      <c r="AB1375" s="10" t="s">
        <v>7032</v>
      </c>
      <c r="AJ1375" s="4" t="s">
        <v>6998</v>
      </c>
    </row>
    <row r="1376" spans="1:39" ht="12.9" hidden="1" customHeight="1" outlineLevel="1" x14ac:dyDescent="0.3">
      <c r="A1376" s="16"/>
      <c r="B1376" s="17" t="s">
        <v>2714</v>
      </c>
      <c r="C1376" s="17" t="s">
        <v>7033</v>
      </c>
      <c r="D1376" s="17" t="s">
        <v>41</v>
      </c>
      <c r="E1376" s="17" t="s">
        <v>7034</v>
      </c>
      <c r="F1376" s="17" t="s">
        <v>332</v>
      </c>
      <c r="G1376" s="18" t="s">
        <v>343</v>
      </c>
      <c r="H1376" s="35">
        <v>43525</v>
      </c>
      <c r="I1376" s="6" t="s">
        <v>344</v>
      </c>
      <c r="J1376" s="17" t="s">
        <v>547</v>
      </c>
      <c r="K1376" s="35">
        <v>43573</v>
      </c>
      <c r="L1376" s="6" t="s">
        <v>28</v>
      </c>
      <c r="M1376" s="7" t="s">
        <v>29</v>
      </c>
      <c r="N1376" s="17" t="s">
        <v>3851</v>
      </c>
      <c r="O1376" s="17"/>
      <c r="P1376" s="17" t="s">
        <v>98</v>
      </c>
      <c r="Q1376" s="17" t="s">
        <v>7035</v>
      </c>
      <c r="R1376" s="7" t="s">
        <v>33</v>
      </c>
      <c r="S1376" s="16"/>
      <c r="T1376" s="16"/>
      <c r="U1376" s="17" t="s">
        <v>2714</v>
      </c>
      <c r="V1376" s="18" t="s">
        <v>2718</v>
      </c>
      <c r="W1376" s="17"/>
      <c r="X1376" s="7" t="str">
        <f t="shared" ca="1" si="322"/>
        <v xml:space="preserve">24 thn, 11 bln </v>
      </c>
      <c r="Y1376" s="7" t="str">
        <f t="shared" si="323"/>
        <v>24 thn</v>
      </c>
      <c r="Z1376" s="13">
        <v>60</v>
      </c>
      <c r="AA1376" s="14">
        <f t="shared" si="324"/>
        <v>56858</v>
      </c>
      <c r="AB1376" s="17"/>
      <c r="AC1376" s="17"/>
      <c r="AD1376" s="17"/>
      <c r="AE1376" s="17"/>
      <c r="AF1376" s="17"/>
      <c r="AG1376" s="17"/>
      <c r="AH1376" s="17"/>
      <c r="AI1376" s="17"/>
      <c r="AJ1376" s="4" t="s">
        <v>6998</v>
      </c>
      <c r="AK1376" s="17"/>
      <c r="AL1376" s="16"/>
      <c r="AM1376" s="17"/>
    </row>
    <row r="1377" spans="1:36" ht="12.9" hidden="1" customHeight="1" outlineLevel="1" x14ac:dyDescent="0.3">
      <c r="B1377" s="6"/>
      <c r="C1377" s="6" t="s">
        <v>7036</v>
      </c>
      <c r="D1377" s="6" t="s">
        <v>145</v>
      </c>
      <c r="E1377" s="7" t="s">
        <v>7037</v>
      </c>
      <c r="F1377" s="6" t="s">
        <v>332</v>
      </c>
      <c r="G1377" s="19" t="s">
        <v>333</v>
      </c>
      <c r="H1377" s="20">
        <v>43556</v>
      </c>
      <c r="I1377" s="6" t="s">
        <v>334</v>
      </c>
      <c r="J1377" s="6" t="s">
        <v>269</v>
      </c>
      <c r="K1377" s="7" t="s">
        <v>336</v>
      </c>
      <c r="L1377" s="6" t="s">
        <v>28</v>
      </c>
      <c r="M1377" s="7" t="s">
        <v>29</v>
      </c>
      <c r="N1377" s="6" t="s">
        <v>346</v>
      </c>
      <c r="O1377" s="7" t="s">
        <v>168</v>
      </c>
      <c r="P1377" s="6" t="s">
        <v>218</v>
      </c>
      <c r="Q1377" s="6" t="s">
        <v>7038</v>
      </c>
      <c r="R1377" s="7" t="s">
        <v>50</v>
      </c>
      <c r="S1377" s="7" t="s">
        <v>34</v>
      </c>
      <c r="T1377" s="7" t="s">
        <v>35</v>
      </c>
      <c r="V1377" s="7" t="s">
        <v>37</v>
      </c>
      <c r="X1377" s="7" t="str">
        <f t="shared" ca="1" si="322"/>
        <v xml:space="preserve">43 thn, 3 bln </v>
      </c>
      <c r="Y1377" s="7" t="str">
        <f t="shared" si="323"/>
        <v>42 thn</v>
      </c>
      <c r="Z1377" s="13">
        <v>60</v>
      </c>
      <c r="AA1377" s="14">
        <f>DATE(YEAR(Q1377)+Z1377,MONTH(Q1377)+1,1)</f>
        <v>50161</v>
      </c>
      <c r="AB1377" s="6" t="s">
        <v>7039</v>
      </c>
      <c r="AC1377" s="6" t="s">
        <v>7040</v>
      </c>
      <c r="AJ1377" s="4" t="s">
        <v>6998</v>
      </c>
    </row>
    <row r="1378" spans="1:36" ht="12.9" hidden="1" customHeight="1" outlineLevel="1" x14ac:dyDescent="0.3">
      <c r="C1378" s="10"/>
      <c r="H1378" s="14"/>
      <c r="I1378" s="10"/>
      <c r="J1378" s="10"/>
      <c r="L1378" s="10"/>
      <c r="M1378" s="7"/>
      <c r="N1378" s="10"/>
      <c r="P1378" s="10"/>
      <c r="Z1378" s="13"/>
      <c r="AA1378" s="14"/>
      <c r="AJ1378" s="4" t="s">
        <v>6998</v>
      </c>
    </row>
    <row r="1379" spans="1:36" ht="12.9" customHeight="1" collapsed="1" x14ac:dyDescent="0.25">
      <c r="A1379" s="4" t="s">
        <v>7041</v>
      </c>
      <c r="M1379" s="7"/>
    </row>
    <row r="1380" spans="1:36" ht="12.9" hidden="1" customHeight="1" outlineLevel="1" x14ac:dyDescent="0.3">
      <c r="C1380" s="10"/>
      <c r="D1380" s="10"/>
      <c r="F1380" s="10"/>
      <c r="H1380" s="15"/>
      <c r="I1380" s="10"/>
      <c r="J1380" s="10" t="s">
        <v>95</v>
      </c>
      <c r="L1380" s="10"/>
      <c r="M1380" s="7"/>
      <c r="N1380" s="10"/>
      <c r="P1380" s="10"/>
      <c r="Z1380" s="13"/>
      <c r="AA1380" s="14"/>
      <c r="AB1380" s="10"/>
      <c r="AJ1380" s="4" t="s">
        <v>7041</v>
      </c>
    </row>
    <row r="1381" spans="1:36" ht="12.9" hidden="1" customHeight="1" outlineLevel="1" x14ac:dyDescent="0.3">
      <c r="C1381" s="10" t="s">
        <v>7042</v>
      </c>
      <c r="E1381" s="7" t="s">
        <v>7043</v>
      </c>
      <c r="F1381" s="10" t="s">
        <v>23</v>
      </c>
      <c r="G1381" s="7" t="s">
        <v>24</v>
      </c>
      <c r="H1381" s="15">
        <v>38443</v>
      </c>
      <c r="I1381" s="10" t="s">
        <v>25</v>
      </c>
      <c r="J1381" s="10" t="s">
        <v>547</v>
      </c>
      <c r="K1381" s="8">
        <v>42370</v>
      </c>
      <c r="L1381" s="10" t="s">
        <v>28</v>
      </c>
      <c r="M1381" s="7" t="s">
        <v>4020</v>
      </c>
      <c r="N1381" s="10" t="s">
        <v>7044</v>
      </c>
      <c r="O1381" s="7" t="s">
        <v>1850</v>
      </c>
      <c r="P1381" s="10" t="s">
        <v>7045</v>
      </c>
      <c r="Q1381" s="7" t="s">
        <v>7046</v>
      </c>
      <c r="R1381" s="7" t="s">
        <v>33</v>
      </c>
      <c r="S1381" s="7" t="s">
        <v>122</v>
      </c>
      <c r="T1381" s="7" t="s">
        <v>35</v>
      </c>
      <c r="U1381" s="7" t="s">
        <v>7047</v>
      </c>
      <c r="V1381" s="7" t="s">
        <v>37</v>
      </c>
      <c r="W1381" s="7" t="s">
        <v>7048</v>
      </c>
      <c r="X1381" s="7" t="str">
        <f ca="1">DATEDIF(Q1381,NOW( ),"y") &amp; " thn, " &amp; DATEDIF(Q1381,NOW( ),"ym") &amp; " bln "</f>
        <v xml:space="preserve">60 thn, 5 bln </v>
      </c>
      <c r="Y1381" s="7" t="str">
        <f>DATEDIF(Q1381,($Y$2),"y") &amp; " thn"</f>
        <v>59 thn</v>
      </c>
      <c r="Z1381" s="13">
        <v>60</v>
      </c>
      <c r="AA1381" s="14">
        <f>DATE(YEAR(Q1381)+Z1381,MONTH(Q1381)+1,1)</f>
        <v>43891</v>
      </c>
      <c r="AB1381" s="10" t="s">
        <v>7049</v>
      </c>
      <c r="AC1381" s="6"/>
      <c r="AJ1381" s="4" t="s">
        <v>7041</v>
      </c>
    </row>
    <row r="1382" spans="1:36" ht="12.9" hidden="1" customHeight="1" outlineLevel="1" x14ac:dyDescent="0.3">
      <c r="C1382" s="10" t="s">
        <v>7050</v>
      </c>
      <c r="D1382" s="10" t="s">
        <v>41</v>
      </c>
      <c r="E1382" s="7" t="s">
        <v>7051</v>
      </c>
      <c r="F1382" s="10" t="s">
        <v>78</v>
      </c>
      <c r="G1382" s="7" t="s">
        <v>79</v>
      </c>
      <c r="H1382" s="11">
        <v>42461</v>
      </c>
      <c r="I1382" s="10" t="s">
        <v>80</v>
      </c>
      <c r="J1382" s="10" t="s">
        <v>547</v>
      </c>
      <c r="K1382" s="12" t="s">
        <v>729</v>
      </c>
      <c r="L1382" s="10" t="s">
        <v>28</v>
      </c>
      <c r="M1382" s="7" t="s">
        <v>29</v>
      </c>
      <c r="N1382" s="10" t="s">
        <v>3265</v>
      </c>
      <c r="O1382" s="7">
        <v>2008</v>
      </c>
      <c r="P1382" s="10" t="s">
        <v>824</v>
      </c>
      <c r="Q1382" s="7" t="s">
        <v>6861</v>
      </c>
      <c r="R1382" s="7" t="s">
        <v>33</v>
      </c>
      <c r="S1382" s="7" t="s">
        <v>34</v>
      </c>
      <c r="T1382" s="7" t="s">
        <v>35</v>
      </c>
      <c r="U1382" s="7" t="s">
        <v>7052</v>
      </c>
      <c r="V1382" s="7" t="s">
        <v>37</v>
      </c>
      <c r="W1382" s="7" t="s">
        <v>7053</v>
      </c>
      <c r="X1382" s="7" t="str">
        <f ca="1">DATEDIF(Q1382,NOW( ),"y") &amp; " thn, " &amp; DATEDIF(Q1382,NOW( ),"ym") &amp; " bln "</f>
        <v xml:space="preserve">51 thn, 10 bln </v>
      </c>
      <c r="Y1382" s="7" t="str">
        <f>DATEDIF(Q1382,($Y$2),"y") &amp; " thn"</f>
        <v>51 thn</v>
      </c>
      <c r="Z1382" s="13">
        <v>60</v>
      </c>
      <c r="AA1382" s="14">
        <f>DATE(YEAR(Q1382)+Z1382,MONTH(Q1382)+1,1)</f>
        <v>47027</v>
      </c>
      <c r="AB1382" s="10" t="s">
        <v>7054</v>
      </c>
      <c r="AJ1382" s="4" t="s">
        <v>7041</v>
      </c>
    </row>
    <row r="1383" spans="1:36" ht="12.9" hidden="1" customHeight="1" outlineLevel="1" x14ac:dyDescent="0.3">
      <c r="C1383" s="10" t="s">
        <v>7055</v>
      </c>
      <c r="D1383" s="10" t="s">
        <v>5944</v>
      </c>
      <c r="E1383" s="7" t="s">
        <v>7056</v>
      </c>
      <c r="F1383" s="10" t="s">
        <v>276</v>
      </c>
      <c r="G1383" s="7" t="s">
        <v>43</v>
      </c>
      <c r="H1383" s="15">
        <v>43739</v>
      </c>
      <c r="I1383" s="10" t="s">
        <v>277</v>
      </c>
      <c r="J1383" s="10" t="s">
        <v>269</v>
      </c>
      <c r="K1383" s="8">
        <v>42006</v>
      </c>
      <c r="L1383" s="10" t="s">
        <v>28</v>
      </c>
      <c r="M1383" s="7" t="s">
        <v>29</v>
      </c>
      <c r="N1383" s="10" t="s">
        <v>4346</v>
      </c>
      <c r="O1383" s="7">
        <v>2010</v>
      </c>
      <c r="P1383" s="10" t="s">
        <v>2262</v>
      </c>
      <c r="Q1383" s="7" t="s">
        <v>7057</v>
      </c>
      <c r="R1383" s="7" t="s">
        <v>33</v>
      </c>
      <c r="S1383" s="7" t="s">
        <v>34</v>
      </c>
      <c r="T1383" s="7" t="s">
        <v>35</v>
      </c>
      <c r="U1383" s="7" t="s">
        <v>7058</v>
      </c>
      <c r="V1383" s="7" t="s">
        <v>37</v>
      </c>
      <c r="X1383" s="7" t="str">
        <f ca="1">DATEDIF(Q1383,NOW( ),"y") &amp; " thn, " &amp; DATEDIF(Q1383,NOW( ),"ym") &amp; " bln "</f>
        <v xml:space="preserve">49 thn, 2 bln </v>
      </c>
      <c r="Y1383" s="7" t="str">
        <f>DATEDIF(Q1383,($Y$2),"y") &amp; " thn"</f>
        <v>48 thn</v>
      </c>
      <c r="Z1383" s="13">
        <v>60</v>
      </c>
      <c r="AA1383" s="14">
        <f>DATE(YEAR(Q1383)+Z1383,MONTH(Q1383)+1,1)</f>
        <v>48000</v>
      </c>
      <c r="AB1383" s="10" t="s">
        <v>7059</v>
      </c>
      <c r="AJ1383" s="4" t="s">
        <v>7041</v>
      </c>
    </row>
    <row r="1384" spans="1:36" ht="12.9" hidden="1" customHeight="1" outlineLevel="1" x14ac:dyDescent="0.3">
      <c r="C1384" s="10" t="s">
        <v>7060</v>
      </c>
      <c r="D1384" s="10" t="s">
        <v>21</v>
      </c>
      <c r="E1384" s="7" t="s">
        <v>7061</v>
      </c>
      <c r="F1384" s="10" t="s">
        <v>514</v>
      </c>
      <c r="G1384" s="7" t="s">
        <v>333</v>
      </c>
      <c r="H1384" s="15">
        <v>43009</v>
      </c>
      <c r="I1384" s="10" t="s">
        <v>334</v>
      </c>
      <c r="J1384" s="10" t="s">
        <v>547</v>
      </c>
      <c r="K1384" s="7" t="s">
        <v>82</v>
      </c>
      <c r="L1384" s="10" t="s">
        <v>28</v>
      </c>
      <c r="M1384" s="7" t="s">
        <v>29</v>
      </c>
      <c r="N1384" s="10" t="s">
        <v>30</v>
      </c>
      <c r="O1384" s="7">
        <v>2013</v>
      </c>
      <c r="P1384" s="10" t="s">
        <v>7062</v>
      </c>
      <c r="Q1384" s="7" t="s">
        <v>7063</v>
      </c>
      <c r="R1384" s="7" t="s">
        <v>33</v>
      </c>
      <c r="S1384" s="7" t="s">
        <v>34</v>
      </c>
      <c r="T1384" s="7" t="s">
        <v>35</v>
      </c>
      <c r="U1384" s="7" t="s">
        <v>7064</v>
      </c>
      <c r="V1384" s="7" t="s">
        <v>37</v>
      </c>
      <c r="X1384" s="7" t="str">
        <f ca="1">DATEDIF(Q1384,NOW( ),"y") &amp; " thn, " &amp; DATEDIF(Q1384,NOW( ),"ym") &amp; " bln "</f>
        <v xml:space="preserve">44 thn, 9 bln </v>
      </c>
      <c r="Y1384" s="7" t="str">
        <f>DATEDIF(Q1384,($Y$2),"y") &amp; " thn"</f>
        <v>44 thn</v>
      </c>
      <c r="Z1384" s="13">
        <v>60</v>
      </c>
      <c r="AA1384" s="14">
        <f>DATE(YEAR(Q1384)+Z1384,MONTH(Q1384)+1,1)</f>
        <v>49614</v>
      </c>
      <c r="AB1384" s="10" t="s">
        <v>7065</v>
      </c>
      <c r="AC1384" s="7" t="s">
        <v>6992</v>
      </c>
      <c r="AJ1384" s="4" t="s">
        <v>7041</v>
      </c>
    </row>
    <row r="1385" spans="1:36" ht="12.9" customHeight="1" collapsed="1" x14ac:dyDescent="0.25">
      <c r="A1385" s="4" t="s">
        <v>7066</v>
      </c>
      <c r="M1385" s="7"/>
    </row>
    <row r="1386" spans="1:36" ht="12.9" hidden="1" customHeight="1" outlineLevel="1" x14ac:dyDescent="0.3">
      <c r="C1386" s="10" t="s">
        <v>7067</v>
      </c>
      <c r="D1386" s="10" t="s">
        <v>41</v>
      </c>
      <c r="E1386" s="7" t="s">
        <v>7068</v>
      </c>
      <c r="F1386" s="10" t="s">
        <v>23</v>
      </c>
      <c r="G1386" s="7" t="s">
        <v>24</v>
      </c>
      <c r="H1386" s="11">
        <v>41365</v>
      </c>
      <c r="I1386" s="10" t="s">
        <v>25</v>
      </c>
      <c r="J1386" s="10" t="s">
        <v>95</v>
      </c>
      <c r="K1386" s="8">
        <v>42104</v>
      </c>
      <c r="L1386" s="10" t="s">
        <v>28</v>
      </c>
      <c r="M1386" s="7" t="s">
        <v>29</v>
      </c>
      <c r="N1386" s="10" t="s">
        <v>2402</v>
      </c>
      <c r="O1386" s="7" t="s">
        <v>47</v>
      </c>
      <c r="P1386" s="10" t="s">
        <v>98</v>
      </c>
      <c r="Q1386" s="7" t="s">
        <v>7069</v>
      </c>
      <c r="R1386" s="7" t="s">
        <v>33</v>
      </c>
      <c r="S1386" s="7" t="s">
        <v>34</v>
      </c>
      <c r="T1386" s="7" t="s">
        <v>35</v>
      </c>
      <c r="U1386" s="7" t="s">
        <v>7070</v>
      </c>
      <c r="V1386" s="7" t="s">
        <v>37</v>
      </c>
      <c r="W1386" s="7" t="s">
        <v>7071</v>
      </c>
      <c r="X1386" s="7" t="str">
        <f t="shared" ref="X1386:X1392" ca="1" si="325">DATEDIF(Q1386,NOW( ),"y") &amp; " thn, " &amp; DATEDIF(Q1386,NOW( ),"ym") &amp; " bln "</f>
        <v xml:space="preserve">53 thn, 9 bln </v>
      </c>
      <c r="Y1386" s="7" t="str">
        <f t="shared" ref="Y1386:Y1392" si="326">DATEDIF(Q1386,($Y$2),"y") &amp; " thn"</f>
        <v>53 thn</v>
      </c>
      <c r="Z1386" s="13">
        <v>60</v>
      </c>
      <c r="AA1386" s="14">
        <f>DATE(YEAR(Q1386)+Z1386,MONTH(Q1386)+1,1)</f>
        <v>46327</v>
      </c>
      <c r="AJ1386" s="4" t="s">
        <v>7066</v>
      </c>
    </row>
    <row r="1387" spans="1:36" ht="12.9" hidden="1" customHeight="1" outlineLevel="1" x14ac:dyDescent="0.3">
      <c r="C1387" s="10" t="s">
        <v>7072</v>
      </c>
      <c r="E1387" s="7" t="s">
        <v>7073</v>
      </c>
      <c r="F1387" s="10" t="s">
        <v>23</v>
      </c>
      <c r="G1387" s="7" t="s">
        <v>24</v>
      </c>
      <c r="H1387" s="11">
        <v>37895</v>
      </c>
      <c r="I1387" s="10" t="s">
        <v>25</v>
      </c>
      <c r="J1387" s="10" t="s">
        <v>547</v>
      </c>
      <c r="K1387" s="7" t="s">
        <v>117</v>
      </c>
      <c r="L1387" s="10" t="s">
        <v>28</v>
      </c>
      <c r="M1387" s="7" t="s">
        <v>361</v>
      </c>
      <c r="N1387" s="10" t="s">
        <v>3265</v>
      </c>
      <c r="O1387" s="7" t="s">
        <v>279</v>
      </c>
      <c r="P1387" s="10" t="s">
        <v>7074</v>
      </c>
      <c r="Q1387" s="7" t="s">
        <v>7075</v>
      </c>
      <c r="R1387" s="7" t="s">
        <v>50</v>
      </c>
      <c r="S1387" s="7" t="s">
        <v>122</v>
      </c>
      <c r="T1387" s="7" t="s">
        <v>35</v>
      </c>
      <c r="U1387" s="7" t="s">
        <v>7076</v>
      </c>
      <c r="V1387" s="7" t="s">
        <v>37</v>
      </c>
      <c r="W1387" s="7" t="s">
        <v>7077</v>
      </c>
      <c r="X1387" s="7" t="str">
        <f t="shared" ca="1" si="325"/>
        <v xml:space="preserve">59 thn, 7 bln </v>
      </c>
      <c r="Y1387" s="7" t="str">
        <f t="shared" si="326"/>
        <v>58 thn</v>
      </c>
      <c r="Z1387" s="13">
        <v>60</v>
      </c>
      <c r="AA1387" s="14">
        <f t="shared" ref="AA1387:AA1392" si="327">DATE(YEAR(Q1387)+Z1387,MONTH(Q1387)+1,1)</f>
        <v>44197</v>
      </c>
      <c r="AB1387" s="10" t="s">
        <v>7078</v>
      </c>
      <c r="AJ1387" s="4" t="s">
        <v>7066</v>
      </c>
    </row>
    <row r="1388" spans="1:36" ht="12.9" hidden="1" customHeight="1" outlineLevel="1" x14ac:dyDescent="0.3">
      <c r="C1388" s="10" t="s">
        <v>7079</v>
      </c>
      <c r="E1388" s="7" t="s">
        <v>7080</v>
      </c>
      <c r="F1388" s="10" t="s">
        <v>23</v>
      </c>
      <c r="G1388" s="7" t="s">
        <v>24</v>
      </c>
      <c r="H1388" s="15">
        <v>38078</v>
      </c>
      <c r="I1388" s="10" t="s">
        <v>25</v>
      </c>
      <c r="J1388" s="10" t="s">
        <v>547</v>
      </c>
      <c r="K1388" s="8">
        <v>42186</v>
      </c>
      <c r="L1388" s="10" t="s">
        <v>28</v>
      </c>
      <c r="M1388" s="7" t="s">
        <v>361</v>
      </c>
      <c r="O1388" s="7" t="s">
        <v>393</v>
      </c>
      <c r="P1388" s="10" t="s">
        <v>7074</v>
      </c>
      <c r="Q1388" s="7" t="s">
        <v>7081</v>
      </c>
      <c r="R1388" s="7" t="s">
        <v>33</v>
      </c>
      <c r="S1388" s="7" t="s">
        <v>803</v>
      </c>
      <c r="T1388" s="7" t="s">
        <v>35</v>
      </c>
      <c r="U1388" s="7" t="s">
        <v>7082</v>
      </c>
      <c r="V1388" s="7" t="s">
        <v>37</v>
      </c>
      <c r="W1388" s="7" t="s">
        <v>7083</v>
      </c>
      <c r="X1388" s="7" t="str">
        <f t="shared" ca="1" si="325"/>
        <v xml:space="preserve">60 thn, 1 bln </v>
      </c>
      <c r="Y1388" s="7" t="str">
        <f t="shared" si="326"/>
        <v>59 thn</v>
      </c>
      <c r="Z1388" s="13">
        <v>60</v>
      </c>
      <c r="AA1388" s="14">
        <f t="shared" si="327"/>
        <v>44013</v>
      </c>
      <c r="AJ1388" s="4" t="s">
        <v>7066</v>
      </c>
    </row>
    <row r="1389" spans="1:36" ht="12.9" hidden="1" customHeight="1" outlineLevel="1" x14ac:dyDescent="0.3">
      <c r="C1389" s="10" t="s">
        <v>7084</v>
      </c>
      <c r="D1389" s="10" t="s">
        <v>1545</v>
      </c>
      <c r="E1389" s="7" t="s">
        <v>7085</v>
      </c>
      <c r="F1389" s="10" t="s">
        <v>23</v>
      </c>
      <c r="G1389" s="7" t="s">
        <v>24</v>
      </c>
      <c r="H1389" s="15">
        <v>39356</v>
      </c>
      <c r="I1389" s="10" t="s">
        <v>25</v>
      </c>
      <c r="J1389" s="10" t="s">
        <v>547</v>
      </c>
      <c r="K1389" s="7" t="s">
        <v>129</v>
      </c>
      <c r="L1389" s="10" t="s">
        <v>28</v>
      </c>
      <c r="M1389" s="7" t="s">
        <v>361</v>
      </c>
      <c r="N1389" s="10" t="s">
        <v>3265</v>
      </c>
      <c r="O1389" s="7" t="s">
        <v>192</v>
      </c>
      <c r="P1389" s="10" t="s">
        <v>555</v>
      </c>
      <c r="Q1389" s="7" t="s">
        <v>7086</v>
      </c>
      <c r="R1389" s="7" t="s">
        <v>33</v>
      </c>
      <c r="S1389" s="7" t="s">
        <v>34</v>
      </c>
      <c r="T1389" s="7" t="s">
        <v>35</v>
      </c>
      <c r="U1389" s="7" t="s">
        <v>7087</v>
      </c>
      <c r="V1389" s="7" t="s">
        <v>37</v>
      </c>
      <c r="W1389" s="7" t="s">
        <v>7088</v>
      </c>
      <c r="X1389" s="7" t="str">
        <f t="shared" ca="1" si="325"/>
        <v xml:space="preserve">56 thn, 2 bln </v>
      </c>
      <c r="Y1389" s="7" t="str">
        <f t="shared" si="326"/>
        <v>55 thn</v>
      </c>
      <c r="Z1389" s="13">
        <v>60</v>
      </c>
      <c r="AA1389" s="14">
        <f t="shared" si="327"/>
        <v>45444</v>
      </c>
      <c r="AB1389" s="10" t="s">
        <v>2184</v>
      </c>
      <c r="AJ1389" s="4" t="s">
        <v>7066</v>
      </c>
    </row>
    <row r="1390" spans="1:36" ht="12.9" hidden="1" customHeight="1" outlineLevel="1" x14ac:dyDescent="0.3">
      <c r="C1390" s="10" t="s">
        <v>7089</v>
      </c>
      <c r="D1390" s="10" t="s">
        <v>3336</v>
      </c>
      <c r="E1390" s="7" t="s">
        <v>7090</v>
      </c>
      <c r="F1390" s="10" t="s">
        <v>514</v>
      </c>
      <c r="G1390" s="7" t="s">
        <v>333</v>
      </c>
      <c r="H1390" s="15">
        <v>42644</v>
      </c>
      <c r="I1390" s="10" t="s">
        <v>334</v>
      </c>
      <c r="J1390" s="10" t="s">
        <v>547</v>
      </c>
      <c r="K1390" s="7" t="s">
        <v>82</v>
      </c>
      <c r="L1390" s="10" t="s">
        <v>28</v>
      </c>
      <c r="M1390" s="7" t="s">
        <v>29</v>
      </c>
      <c r="N1390" s="10" t="s">
        <v>30</v>
      </c>
      <c r="O1390" s="7">
        <v>2013</v>
      </c>
      <c r="P1390" s="10" t="s">
        <v>6472</v>
      </c>
      <c r="Q1390" s="7" t="s">
        <v>7091</v>
      </c>
      <c r="R1390" s="7" t="s">
        <v>50</v>
      </c>
      <c r="U1390" s="7" t="s">
        <v>7092</v>
      </c>
      <c r="V1390" s="7" t="s">
        <v>37</v>
      </c>
      <c r="X1390" s="7" t="str">
        <f t="shared" ca="1" si="325"/>
        <v xml:space="preserve">47 thn, 2 bln </v>
      </c>
      <c r="Y1390" s="7" t="str">
        <f t="shared" si="326"/>
        <v>46 thn</v>
      </c>
      <c r="Z1390" s="13">
        <v>60</v>
      </c>
      <c r="AA1390" s="14">
        <f t="shared" si="327"/>
        <v>48731</v>
      </c>
      <c r="AJ1390" s="4" t="s">
        <v>7066</v>
      </c>
    </row>
    <row r="1391" spans="1:36" ht="12.9" hidden="1" customHeight="1" outlineLevel="1" x14ac:dyDescent="0.3">
      <c r="C1391" s="17" t="s">
        <v>7093</v>
      </c>
      <c r="D1391" s="17" t="s">
        <v>41</v>
      </c>
      <c r="E1391" s="17" t="s">
        <v>7094</v>
      </c>
      <c r="F1391" s="17" t="s">
        <v>332</v>
      </c>
      <c r="G1391" s="18" t="s">
        <v>343</v>
      </c>
      <c r="H1391" s="35">
        <v>43525</v>
      </c>
      <c r="I1391" s="6" t="s">
        <v>344</v>
      </c>
      <c r="J1391" s="17" t="s">
        <v>4684</v>
      </c>
      <c r="K1391" s="35">
        <v>43573</v>
      </c>
      <c r="L1391" s="6" t="s">
        <v>28</v>
      </c>
      <c r="M1391" s="7" t="s">
        <v>29</v>
      </c>
      <c r="N1391" s="17" t="s">
        <v>3500</v>
      </c>
      <c r="O1391" s="17"/>
      <c r="P1391" s="17" t="s">
        <v>59</v>
      </c>
      <c r="Q1391" s="17" t="s">
        <v>7095</v>
      </c>
      <c r="R1391" s="7" t="s">
        <v>50</v>
      </c>
      <c r="S1391" s="16"/>
      <c r="T1391" s="16"/>
      <c r="U1391" s="17" t="s">
        <v>2714</v>
      </c>
      <c r="V1391" s="18" t="s">
        <v>2718</v>
      </c>
      <c r="W1391" s="17"/>
      <c r="X1391" s="7" t="str">
        <f t="shared" ca="1" si="325"/>
        <v xml:space="preserve">29 thn, 9 bln </v>
      </c>
      <c r="Y1391" s="7" t="str">
        <f>DATEDIF(Q1391,($Y$2),"y") &amp; " thn"</f>
        <v>29 thn</v>
      </c>
      <c r="Z1391" s="13">
        <v>60</v>
      </c>
      <c r="AA1391" s="14">
        <f>DATE(YEAR(Q1391)+Z1391,MONTH(Q1391)+1,1)</f>
        <v>55093</v>
      </c>
      <c r="AB1391" s="17"/>
      <c r="AC1391" s="17"/>
      <c r="AD1391" s="17"/>
      <c r="AE1391" s="17"/>
      <c r="AF1391" s="17"/>
      <c r="AG1391" s="17"/>
      <c r="AH1391" s="17"/>
      <c r="AI1391" s="17"/>
      <c r="AJ1391" s="4" t="s">
        <v>7066</v>
      </c>
    </row>
    <row r="1392" spans="1:36" ht="12.9" hidden="1" customHeight="1" outlineLevel="1" x14ac:dyDescent="0.3">
      <c r="C1392" s="10" t="s">
        <v>474</v>
      </c>
      <c r="D1392" s="10" t="s">
        <v>76</v>
      </c>
      <c r="E1392" s="7" t="s">
        <v>7096</v>
      </c>
      <c r="F1392" s="10" t="s">
        <v>332</v>
      </c>
      <c r="G1392" s="7" t="s">
        <v>343</v>
      </c>
      <c r="H1392" s="14">
        <v>43191</v>
      </c>
      <c r="I1392" s="10" t="s">
        <v>344</v>
      </c>
      <c r="J1392" s="10" t="s">
        <v>269</v>
      </c>
      <c r="K1392" s="12" t="s">
        <v>7097</v>
      </c>
      <c r="L1392" s="10" t="s">
        <v>28</v>
      </c>
      <c r="M1392" s="7" t="s">
        <v>29</v>
      </c>
      <c r="N1392" s="10" t="s">
        <v>4346</v>
      </c>
      <c r="O1392" s="7">
        <v>2015</v>
      </c>
      <c r="P1392" s="10" t="s">
        <v>98</v>
      </c>
      <c r="Q1392" s="12" t="s">
        <v>7098</v>
      </c>
      <c r="R1392" s="7" t="s">
        <v>50</v>
      </c>
      <c r="S1392" s="7" t="s">
        <v>34</v>
      </c>
      <c r="V1392" s="7" t="s">
        <v>37</v>
      </c>
      <c r="X1392" s="7" t="str">
        <f t="shared" ca="1" si="325"/>
        <v xml:space="preserve">49 thn, 3 bln </v>
      </c>
      <c r="Y1392" s="7" t="str">
        <f t="shared" si="326"/>
        <v>48 thn</v>
      </c>
      <c r="Z1392" s="13">
        <v>60</v>
      </c>
      <c r="AA1392" s="14">
        <f t="shared" si="327"/>
        <v>47969</v>
      </c>
      <c r="AB1392" s="6" t="s">
        <v>7099</v>
      </c>
      <c r="AC1392" s="58" t="s">
        <v>7100</v>
      </c>
      <c r="AJ1392" s="4" t="s">
        <v>7066</v>
      </c>
    </row>
    <row r="1393" spans="1:36" ht="12.9" customHeight="1" collapsed="1" x14ac:dyDescent="0.25">
      <c r="A1393" s="4" t="s">
        <v>7101</v>
      </c>
      <c r="M1393" s="7"/>
    </row>
    <row r="1394" spans="1:36" ht="12.9" hidden="1" customHeight="1" outlineLevel="1" x14ac:dyDescent="0.3">
      <c r="C1394" s="10" t="s">
        <v>7102</v>
      </c>
      <c r="D1394" s="10" t="s">
        <v>41</v>
      </c>
      <c r="E1394" s="7" t="s">
        <v>7103</v>
      </c>
      <c r="F1394" s="10" t="s">
        <v>23</v>
      </c>
      <c r="G1394" s="7" t="s">
        <v>24</v>
      </c>
      <c r="H1394" s="11">
        <v>40817</v>
      </c>
      <c r="I1394" s="10" t="s">
        <v>25</v>
      </c>
      <c r="J1394" s="10" t="s">
        <v>95</v>
      </c>
      <c r="K1394" s="8">
        <v>42957</v>
      </c>
      <c r="L1394" s="10" t="s">
        <v>28</v>
      </c>
      <c r="M1394" s="7" t="s">
        <v>29</v>
      </c>
      <c r="N1394" s="10"/>
      <c r="P1394" s="10" t="s">
        <v>824</v>
      </c>
      <c r="Q1394" s="7" t="s">
        <v>7104</v>
      </c>
      <c r="R1394" s="7" t="s">
        <v>33</v>
      </c>
      <c r="S1394" s="7" t="s">
        <v>34</v>
      </c>
      <c r="T1394" s="7" t="s">
        <v>35</v>
      </c>
      <c r="U1394" s="7" t="s">
        <v>7105</v>
      </c>
      <c r="V1394" s="7" t="s">
        <v>37</v>
      </c>
      <c r="W1394" s="7" t="s">
        <v>7106</v>
      </c>
      <c r="X1394" s="7" t="str">
        <f ca="1">DATEDIF(Q1394,NOW( ),"y") &amp; " thn, " &amp; DATEDIF(Q1394,NOW( ),"ym") &amp; " bln "</f>
        <v xml:space="preserve">56 thn, 5 bln </v>
      </c>
      <c r="Y1394" s="7" t="str">
        <f>DATEDIF(Q1394,($Y$2),"y") &amp; " thn"</f>
        <v>55 thn</v>
      </c>
      <c r="Z1394" s="13">
        <v>60</v>
      </c>
      <c r="AA1394" s="14">
        <f>DATE(YEAR(Q1394)+Z1394,MONTH(Q1394)+1,1)</f>
        <v>45352</v>
      </c>
      <c r="AB1394" s="10" t="s">
        <v>7107</v>
      </c>
      <c r="AC1394" s="6"/>
      <c r="AJ1394" s="4" t="s">
        <v>7101</v>
      </c>
    </row>
    <row r="1395" spans="1:36" ht="12.9" hidden="1" customHeight="1" outlineLevel="1" x14ac:dyDescent="0.3">
      <c r="C1395" s="10" t="s">
        <v>7108</v>
      </c>
      <c r="D1395" s="10" t="s">
        <v>76</v>
      </c>
      <c r="E1395" s="7" t="s">
        <v>7109</v>
      </c>
      <c r="F1395" s="10" t="s">
        <v>23</v>
      </c>
      <c r="G1395" s="7" t="s">
        <v>24</v>
      </c>
      <c r="H1395" s="15">
        <v>38443</v>
      </c>
      <c r="I1395" s="10" t="s">
        <v>25</v>
      </c>
      <c r="J1395" s="10"/>
      <c r="K1395" s="7" t="s">
        <v>190</v>
      </c>
      <c r="L1395" s="10" t="s">
        <v>28</v>
      </c>
      <c r="M1395" s="7" t="s">
        <v>29</v>
      </c>
      <c r="N1395" s="10" t="s">
        <v>83</v>
      </c>
      <c r="O1395" s="7" t="s">
        <v>192</v>
      </c>
      <c r="P1395" s="10" t="s">
        <v>98</v>
      </c>
      <c r="Q1395" s="7" t="s">
        <v>7110</v>
      </c>
      <c r="R1395" s="7" t="s">
        <v>33</v>
      </c>
      <c r="S1395" s="7" t="s">
        <v>34</v>
      </c>
      <c r="T1395" s="7" t="s">
        <v>35</v>
      </c>
      <c r="U1395" s="7" t="s">
        <v>7111</v>
      </c>
      <c r="V1395" s="7" t="s">
        <v>37</v>
      </c>
      <c r="W1395" s="7" t="s">
        <v>7112</v>
      </c>
      <c r="X1395" s="7" t="str">
        <f ca="1">DATEDIF(Q1395,NOW( ),"y") &amp; " thn, " &amp; DATEDIF(Q1395,NOW( ),"ym") &amp; " bln "</f>
        <v xml:space="preserve">60 thn, 0 bln </v>
      </c>
      <c r="Y1395" s="7" t="str">
        <f>DATEDIF(Q1395,($Y$2),"y") &amp; " thn"</f>
        <v>59 thn</v>
      </c>
      <c r="Z1395" s="13">
        <v>60</v>
      </c>
      <c r="AA1395" s="14">
        <f>DATE(YEAR(Q1395)+Z1395,MONTH(Q1395)+1,1)</f>
        <v>44044</v>
      </c>
      <c r="AJ1395" s="4" t="s">
        <v>7101</v>
      </c>
    </row>
    <row r="1396" spans="1:36" ht="12.9" hidden="1" customHeight="1" outlineLevel="1" x14ac:dyDescent="0.3">
      <c r="C1396" s="10" t="s">
        <v>3271</v>
      </c>
      <c r="D1396" s="6" t="s">
        <v>3651</v>
      </c>
      <c r="E1396" s="7" t="s">
        <v>7113</v>
      </c>
      <c r="F1396" s="10" t="s">
        <v>23</v>
      </c>
      <c r="G1396" s="7" t="s">
        <v>24</v>
      </c>
      <c r="H1396" s="8">
        <v>41913</v>
      </c>
      <c r="I1396" s="10" t="s">
        <v>25</v>
      </c>
      <c r="J1396" s="10" t="s">
        <v>547</v>
      </c>
      <c r="K1396" s="7" t="s">
        <v>129</v>
      </c>
      <c r="L1396" s="10" t="s">
        <v>28</v>
      </c>
      <c r="M1396" s="7" t="s">
        <v>29</v>
      </c>
      <c r="N1396" s="10" t="s">
        <v>4021</v>
      </c>
      <c r="O1396" s="7">
        <v>2012</v>
      </c>
      <c r="P1396" s="10" t="s">
        <v>203</v>
      </c>
      <c r="Q1396" s="7" t="s">
        <v>7114</v>
      </c>
      <c r="R1396" s="7" t="s">
        <v>33</v>
      </c>
      <c r="S1396" s="7" t="s">
        <v>34</v>
      </c>
      <c r="T1396" s="7" t="s">
        <v>35</v>
      </c>
      <c r="U1396" s="7" t="s">
        <v>7115</v>
      </c>
      <c r="V1396" s="7" t="s">
        <v>37</v>
      </c>
      <c r="W1396" s="7" t="s">
        <v>7116</v>
      </c>
      <c r="X1396" s="7" t="str">
        <f ca="1">DATEDIF(Q1396,NOW( ),"y") &amp; " thn, " &amp; DATEDIF(Q1396,NOW( ),"ym") &amp; " bln "</f>
        <v xml:space="preserve">50 thn, 0 bln </v>
      </c>
      <c r="Y1396" s="7" t="str">
        <f>DATEDIF(Q1396,($Y$2),"y") &amp; " thn"</f>
        <v>49 thn</v>
      </c>
      <c r="Z1396" s="13">
        <v>60</v>
      </c>
      <c r="AA1396" s="14">
        <f>DATE(YEAR(Q1396)+Z1396,MONTH(Q1396)+1,1)</f>
        <v>47696</v>
      </c>
      <c r="AJ1396" s="4" t="s">
        <v>7101</v>
      </c>
    </row>
    <row r="1397" spans="1:36" ht="12.9" hidden="1" customHeight="1" outlineLevel="1" x14ac:dyDescent="0.3">
      <c r="C1397" s="10" t="s">
        <v>7117</v>
      </c>
      <c r="E1397" s="7" t="s">
        <v>7118</v>
      </c>
      <c r="F1397" s="10" t="s">
        <v>78</v>
      </c>
      <c r="G1397" s="7" t="s">
        <v>79</v>
      </c>
      <c r="H1397" s="15">
        <v>39722</v>
      </c>
      <c r="I1397" s="10" t="s">
        <v>80</v>
      </c>
      <c r="J1397" s="10" t="s">
        <v>547</v>
      </c>
      <c r="K1397" s="7" t="s">
        <v>147</v>
      </c>
      <c r="L1397" s="10" t="s">
        <v>28</v>
      </c>
      <c r="M1397" s="7" t="s">
        <v>361</v>
      </c>
      <c r="N1397" s="10" t="s">
        <v>3265</v>
      </c>
      <c r="O1397" s="7" t="s">
        <v>884</v>
      </c>
      <c r="P1397" s="10" t="s">
        <v>98</v>
      </c>
      <c r="Q1397" s="7" t="s">
        <v>7119</v>
      </c>
      <c r="R1397" s="7" t="s">
        <v>33</v>
      </c>
      <c r="S1397" s="7" t="s">
        <v>34</v>
      </c>
      <c r="T1397" s="7" t="s">
        <v>35</v>
      </c>
      <c r="U1397" s="7" t="s">
        <v>7120</v>
      </c>
      <c r="V1397" s="7" t="s">
        <v>37</v>
      </c>
      <c r="W1397" s="7" t="s">
        <v>7121</v>
      </c>
      <c r="X1397" s="7" t="str">
        <f ca="1">DATEDIF(Q1397,NOW( ),"y") &amp; " thn, " &amp; DATEDIF(Q1397,NOW( ),"ym") &amp; " bln "</f>
        <v xml:space="preserve">47 thn, 3 bln </v>
      </c>
      <c r="Y1397" s="7" t="str">
        <f>DATEDIF(Q1397,($Y$2),"y") &amp; " thn"</f>
        <v>46 thn</v>
      </c>
      <c r="Z1397" s="13">
        <v>60</v>
      </c>
      <c r="AA1397" s="14">
        <f>DATE(YEAR(Q1397)+Z1397,MONTH(Q1397)+1,1)</f>
        <v>48700</v>
      </c>
      <c r="AB1397" s="10" t="s">
        <v>7122</v>
      </c>
      <c r="AC1397" s="7" t="s">
        <v>7123</v>
      </c>
      <c r="AJ1397" s="4" t="s">
        <v>7101</v>
      </c>
    </row>
    <row r="1398" spans="1:36" ht="12.9" hidden="1" customHeight="1" outlineLevel="1" x14ac:dyDescent="0.3">
      <c r="C1398" s="10" t="s">
        <v>897</v>
      </c>
      <c r="D1398" s="6" t="s">
        <v>3651</v>
      </c>
      <c r="E1398" s="7" t="s">
        <v>7124</v>
      </c>
      <c r="F1398" s="10" t="s">
        <v>78</v>
      </c>
      <c r="G1398" s="7" t="s">
        <v>79</v>
      </c>
      <c r="H1398" s="11">
        <v>42461</v>
      </c>
      <c r="I1398" s="10" t="s">
        <v>80</v>
      </c>
      <c r="J1398" s="10" t="s">
        <v>547</v>
      </c>
      <c r="K1398" s="7" t="s">
        <v>403</v>
      </c>
      <c r="L1398" s="10" t="s">
        <v>28</v>
      </c>
      <c r="M1398" s="7" t="s">
        <v>29</v>
      </c>
      <c r="N1398" s="10" t="s">
        <v>4021</v>
      </c>
      <c r="O1398" s="7">
        <v>2014</v>
      </c>
      <c r="P1398" s="10" t="s">
        <v>98</v>
      </c>
      <c r="Q1398" s="7" t="s">
        <v>7125</v>
      </c>
      <c r="R1398" s="7" t="s">
        <v>50</v>
      </c>
      <c r="S1398" s="7" t="s">
        <v>34</v>
      </c>
      <c r="T1398" s="7" t="s">
        <v>35</v>
      </c>
      <c r="U1398" s="7" t="s">
        <v>7126</v>
      </c>
      <c r="V1398" s="7" t="s">
        <v>37</v>
      </c>
      <c r="W1398" s="7" t="s">
        <v>7127</v>
      </c>
      <c r="X1398" s="7" t="str">
        <f ca="1">DATEDIF(Q1398,NOW( ),"y") &amp; " thn, " &amp; DATEDIF(Q1398,NOW( ),"ym") &amp; " bln "</f>
        <v xml:space="preserve">50 thn, 3 bln </v>
      </c>
      <c r="Y1398" s="7" t="str">
        <f>DATEDIF(Q1398,($Y$2),"y") &amp; " thn"</f>
        <v>49 thn</v>
      </c>
      <c r="Z1398" s="13">
        <v>60</v>
      </c>
      <c r="AA1398" s="14">
        <f>DATE(YEAR(Q1398)+Z1398,MONTH(Q1398)+1,1)</f>
        <v>47604</v>
      </c>
      <c r="AJ1398" s="4" t="s">
        <v>7101</v>
      </c>
    </row>
    <row r="1399" spans="1:36" ht="12.9" hidden="1" customHeight="1" outlineLevel="1" x14ac:dyDescent="0.3">
      <c r="C1399" s="10"/>
      <c r="F1399" s="10"/>
      <c r="H1399" s="15"/>
      <c r="I1399" s="10"/>
      <c r="J1399" s="10"/>
      <c r="L1399" s="10"/>
      <c r="M1399" s="7"/>
      <c r="N1399" s="10"/>
      <c r="P1399" s="10"/>
      <c r="Z1399" s="13"/>
      <c r="AA1399" s="14"/>
      <c r="AJ1399" s="4" t="s">
        <v>7101</v>
      </c>
    </row>
    <row r="1400" spans="1:36" ht="12.9" customHeight="1" collapsed="1" x14ac:dyDescent="0.25">
      <c r="A1400" s="4" t="s">
        <v>7128</v>
      </c>
      <c r="M1400" s="7"/>
    </row>
    <row r="1401" spans="1:36" ht="12.9" hidden="1" customHeight="1" outlineLevel="1" x14ac:dyDescent="0.3">
      <c r="C1401" s="10" t="s">
        <v>7129</v>
      </c>
      <c r="E1401" s="7" t="s">
        <v>7130</v>
      </c>
      <c r="F1401" s="10" t="s">
        <v>23</v>
      </c>
      <c r="G1401" s="7" t="s">
        <v>24</v>
      </c>
      <c r="H1401" s="15">
        <v>39356</v>
      </c>
      <c r="I1401" s="10" t="s">
        <v>25</v>
      </c>
      <c r="J1401" s="10" t="s">
        <v>95</v>
      </c>
      <c r="K1401" s="8">
        <v>42604</v>
      </c>
      <c r="L1401" s="10" t="s">
        <v>28</v>
      </c>
      <c r="M1401" s="7" t="s">
        <v>361</v>
      </c>
      <c r="O1401" s="7" t="s">
        <v>279</v>
      </c>
      <c r="P1401" s="10" t="s">
        <v>203</v>
      </c>
      <c r="Q1401" s="7" t="s">
        <v>7131</v>
      </c>
      <c r="R1401" s="7" t="s">
        <v>50</v>
      </c>
      <c r="S1401" s="7" t="s">
        <v>34</v>
      </c>
      <c r="T1401" s="7" t="s">
        <v>35</v>
      </c>
      <c r="U1401" s="7" t="s">
        <v>7132</v>
      </c>
      <c r="V1401" s="7" t="s">
        <v>37</v>
      </c>
      <c r="W1401" s="7" t="s">
        <v>7133</v>
      </c>
      <c r="X1401" s="7" t="str">
        <f ca="1">DATEDIF(Q1401,NOW( ),"y") &amp; " thn, " &amp; DATEDIF(Q1401,NOW( ),"ym") &amp; " bln "</f>
        <v xml:space="preserve">57 thn, 8 bln </v>
      </c>
      <c r="Y1401" s="7" t="str">
        <f t="shared" ref="Y1401:Y1407" si="328">DATEDIF(Q1401,($Y$2),"y") &amp; " thn"</f>
        <v>56 thn</v>
      </c>
      <c r="Z1401" s="13">
        <v>60</v>
      </c>
      <c r="AA1401" s="14">
        <f>DATE(YEAR(Q1401)+Z1401,MONTH(Q1401)+1,1)</f>
        <v>44896</v>
      </c>
      <c r="AJ1401" s="4" t="s">
        <v>7128</v>
      </c>
    </row>
    <row r="1402" spans="1:36" ht="12.9" hidden="1" customHeight="1" outlineLevel="1" x14ac:dyDescent="0.3">
      <c r="C1402" s="10"/>
      <c r="F1402" s="10"/>
      <c r="H1402" s="15"/>
      <c r="I1402" s="10"/>
      <c r="J1402" s="10"/>
      <c r="L1402" s="10"/>
      <c r="M1402" s="7"/>
      <c r="P1402" s="10"/>
      <c r="Z1402" s="13"/>
      <c r="AA1402" s="14"/>
      <c r="AJ1402" s="4" t="s">
        <v>7128</v>
      </c>
    </row>
    <row r="1403" spans="1:36" ht="12.9" hidden="1" customHeight="1" outlineLevel="1" x14ac:dyDescent="0.3">
      <c r="C1403" s="10" t="s">
        <v>7134</v>
      </c>
      <c r="D1403" s="10" t="s">
        <v>41</v>
      </c>
      <c r="E1403" s="7" t="s">
        <v>7135</v>
      </c>
      <c r="F1403" s="10" t="s">
        <v>78</v>
      </c>
      <c r="G1403" s="7" t="s">
        <v>79</v>
      </c>
      <c r="H1403" s="15">
        <v>43739</v>
      </c>
      <c r="I1403" s="10" t="s">
        <v>80</v>
      </c>
      <c r="J1403" s="10" t="s">
        <v>547</v>
      </c>
      <c r="K1403" s="7" t="s">
        <v>7136</v>
      </c>
      <c r="L1403" s="10" t="s">
        <v>28</v>
      </c>
      <c r="M1403" s="7" t="s">
        <v>29</v>
      </c>
      <c r="N1403" s="10" t="s">
        <v>3486</v>
      </c>
      <c r="O1403" s="7">
        <v>2011</v>
      </c>
      <c r="P1403" s="10" t="s">
        <v>824</v>
      </c>
      <c r="Q1403" s="7" t="s">
        <v>7137</v>
      </c>
      <c r="R1403" s="7" t="s">
        <v>50</v>
      </c>
      <c r="S1403" s="7" t="s">
        <v>34</v>
      </c>
      <c r="T1403" s="7" t="s">
        <v>35</v>
      </c>
      <c r="U1403" s="7" t="s">
        <v>7138</v>
      </c>
      <c r="V1403" s="7" t="s">
        <v>37</v>
      </c>
      <c r="X1403" s="7" t="str">
        <f ca="1">DATEDIF(Q1403,NOW( ),"y") &amp; " thn, " &amp; DATEDIF(Q1403,NOW( ),"ym") &amp; " bln "</f>
        <v xml:space="preserve">39 thn, 6 bln </v>
      </c>
      <c r="Y1403" s="7" t="str">
        <f t="shared" si="328"/>
        <v>38 thn</v>
      </c>
      <c r="Z1403" s="13">
        <v>60</v>
      </c>
      <c r="AA1403" s="14">
        <f>DATE(YEAR(Q1403)+Z1403,MONTH(Q1403)+1,1)</f>
        <v>51533</v>
      </c>
      <c r="AB1403" s="10" t="s">
        <v>2221</v>
      </c>
      <c r="AJ1403" s="4" t="s">
        <v>7128</v>
      </c>
    </row>
    <row r="1404" spans="1:36" ht="12.9" hidden="1" customHeight="1" outlineLevel="1" x14ac:dyDescent="0.3">
      <c r="C1404" s="10" t="s">
        <v>7139</v>
      </c>
      <c r="D1404" s="10" t="s">
        <v>41</v>
      </c>
      <c r="E1404" s="7" t="s">
        <v>7140</v>
      </c>
      <c r="F1404" s="10" t="s">
        <v>276</v>
      </c>
      <c r="G1404" s="7" t="s">
        <v>43</v>
      </c>
      <c r="H1404" s="15">
        <v>43374</v>
      </c>
      <c r="I1404" s="10" t="s">
        <v>277</v>
      </c>
      <c r="J1404" s="10" t="s">
        <v>106</v>
      </c>
      <c r="K1404" s="7" t="s">
        <v>129</v>
      </c>
      <c r="L1404" s="10" t="s">
        <v>28</v>
      </c>
      <c r="M1404" s="7" t="s">
        <v>29</v>
      </c>
      <c r="N1404" s="10" t="s">
        <v>3265</v>
      </c>
      <c r="O1404" s="7">
        <v>2011</v>
      </c>
      <c r="P1404" s="6" t="s">
        <v>98</v>
      </c>
      <c r="Q1404" s="7" t="s">
        <v>7141</v>
      </c>
      <c r="R1404" s="7" t="s">
        <v>50</v>
      </c>
      <c r="S1404" s="7" t="s">
        <v>34</v>
      </c>
      <c r="T1404" s="7" t="s">
        <v>311</v>
      </c>
      <c r="U1404" s="7" t="s">
        <v>7142</v>
      </c>
      <c r="V1404" s="7" t="s">
        <v>37</v>
      </c>
      <c r="X1404" s="7" t="str">
        <f ca="1">DATEDIF(Q1404,NOW( ),"y") &amp; " thn, " &amp; DATEDIF(Q1404,NOW( ),"ym") &amp; " bln "</f>
        <v xml:space="preserve">49 thn, 6 bln </v>
      </c>
      <c r="Y1404" s="7" t="str">
        <f t="shared" si="328"/>
        <v>48 thn</v>
      </c>
      <c r="Z1404" s="13">
        <v>60</v>
      </c>
      <c r="AA1404" s="14">
        <f>DATE(YEAR(Q1404)+Z1404,MONTH(Q1404)+1,1)</f>
        <v>47880</v>
      </c>
      <c r="AB1404" s="10" t="s">
        <v>6863</v>
      </c>
      <c r="AJ1404" s="4" t="s">
        <v>7128</v>
      </c>
    </row>
    <row r="1405" spans="1:36" ht="12.9" hidden="1" customHeight="1" outlineLevel="1" x14ac:dyDescent="0.3">
      <c r="C1405" s="10" t="s">
        <v>7143</v>
      </c>
      <c r="D1405" s="10" t="s">
        <v>41</v>
      </c>
      <c r="E1405" s="7" t="s">
        <v>7144</v>
      </c>
      <c r="F1405" s="10" t="s">
        <v>514</v>
      </c>
      <c r="G1405" s="7" t="s">
        <v>333</v>
      </c>
      <c r="H1405" s="11">
        <v>42461</v>
      </c>
      <c r="I1405" s="10" t="s">
        <v>334</v>
      </c>
      <c r="J1405" s="10" t="s">
        <v>547</v>
      </c>
      <c r="K1405" s="12" t="s">
        <v>4470</v>
      </c>
      <c r="L1405" s="10" t="s">
        <v>28</v>
      </c>
      <c r="M1405" s="7" t="s">
        <v>29</v>
      </c>
      <c r="N1405" s="10" t="s">
        <v>30</v>
      </c>
      <c r="O1405" s="7">
        <v>2011</v>
      </c>
      <c r="P1405" s="10" t="s">
        <v>824</v>
      </c>
      <c r="Q1405" s="7" t="s">
        <v>7145</v>
      </c>
      <c r="R1405" s="7" t="s">
        <v>50</v>
      </c>
      <c r="U1405" s="7" t="s">
        <v>7146</v>
      </c>
      <c r="V1405" s="7" t="s">
        <v>37</v>
      </c>
      <c r="X1405" s="7" t="str">
        <f ca="1">DATEDIF(Q1405,NOW( ),"y") &amp; " thn, " &amp; DATEDIF(Q1405,NOW( ),"ym") &amp; " bln "</f>
        <v xml:space="preserve">51 thn, 3 bln </v>
      </c>
      <c r="Y1405" s="7" t="str">
        <f t="shared" si="328"/>
        <v>50 thn</v>
      </c>
      <c r="Z1405" s="13">
        <v>60</v>
      </c>
      <c r="AA1405" s="14">
        <f>DATE(YEAR(Q1405)+Z1405,MONTH(Q1405)+1,1)</f>
        <v>47239</v>
      </c>
      <c r="AJ1405" s="4" t="s">
        <v>7128</v>
      </c>
    </row>
    <row r="1406" spans="1:36" ht="12.9" hidden="1" customHeight="1" outlineLevel="1" x14ac:dyDescent="0.3">
      <c r="C1406" s="10" t="s">
        <v>7147</v>
      </c>
      <c r="D1406" s="10" t="s">
        <v>41</v>
      </c>
      <c r="E1406" s="7" t="s">
        <v>7148</v>
      </c>
      <c r="F1406" s="10" t="s">
        <v>514</v>
      </c>
      <c r="G1406" s="7" t="s">
        <v>333</v>
      </c>
      <c r="H1406" s="11">
        <v>42461</v>
      </c>
      <c r="I1406" s="10" t="s">
        <v>334</v>
      </c>
      <c r="J1406" s="10" t="s">
        <v>547</v>
      </c>
      <c r="K1406" s="7" t="s">
        <v>515</v>
      </c>
      <c r="L1406" s="10" t="s">
        <v>28</v>
      </c>
      <c r="M1406" s="7" t="s">
        <v>29</v>
      </c>
      <c r="N1406" s="10" t="s">
        <v>30</v>
      </c>
      <c r="O1406" s="7">
        <v>2011</v>
      </c>
      <c r="P1406" s="10" t="s">
        <v>824</v>
      </c>
      <c r="Q1406" s="7" t="s">
        <v>7149</v>
      </c>
      <c r="R1406" s="7" t="s">
        <v>50</v>
      </c>
      <c r="U1406" s="7" t="s">
        <v>7150</v>
      </c>
      <c r="V1406" s="7" t="s">
        <v>37</v>
      </c>
      <c r="X1406" s="7" t="str">
        <f ca="1">DATEDIF(Q1406,NOW( ),"y") &amp; " thn, " &amp; DATEDIF(Q1406,NOW( ),"ym") &amp; " bln "</f>
        <v xml:space="preserve">43 thn, 4 bln </v>
      </c>
      <c r="Y1406" s="7" t="str">
        <f t="shared" si="328"/>
        <v>42 thn</v>
      </c>
      <c r="Z1406" s="13">
        <v>60</v>
      </c>
      <c r="AA1406" s="14">
        <f>DATE(YEAR(Q1406)+Z1406,MONTH(Q1406)+1,1)</f>
        <v>50131</v>
      </c>
      <c r="AJ1406" s="4" t="s">
        <v>7128</v>
      </c>
    </row>
    <row r="1407" spans="1:36" ht="12.9" hidden="1" customHeight="1" outlineLevel="1" x14ac:dyDescent="0.3">
      <c r="C1407" s="10" t="s">
        <v>1854</v>
      </c>
      <c r="D1407" s="10" t="s">
        <v>7151</v>
      </c>
      <c r="E1407" s="7" t="s">
        <v>7152</v>
      </c>
      <c r="F1407" s="10" t="s">
        <v>514</v>
      </c>
      <c r="G1407" s="7" t="s">
        <v>333</v>
      </c>
      <c r="H1407" s="11">
        <v>42461</v>
      </c>
      <c r="I1407" s="10" t="s">
        <v>334</v>
      </c>
      <c r="J1407" s="10" t="s">
        <v>547</v>
      </c>
      <c r="K1407" s="8">
        <v>42705</v>
      </c>
      <c r="L1407" s="10" t="s">
        <v>28</v>
      </c>
      <c r="M1407" s="7" t="s">
        <v>29</v>
      </c>
      <c r="N1407" s="10" t="s">
        <v>7153</v>
      </c>
      <c r="O1407" s="7">
        <v>2004</v>
      </c>
      <c r="P1407" s="10" t="s">
        <v>2317</v>
      </c>
      <c r="Q1407" s="7" t="s">
        <v>7154</v>
      </c>
      <c r="R1407" s="7" t="s">
        <v>50</v>
      </c>
      <c r="U1407" s="7" t="s">
        <v>7155</v>
      </c>
      <c r="V1407" s="7" t="s">
        <v>37</v>
      </c>
      <c r="X1407" s="7" t="str">
        <f ca="1">DATEDIF(Q1407,NOW( ),"y") &amp; " thn, " &amp; DATEDIF(Q1407,NOW( ),"ym") &amp; " bln "</f>
        <v xml:space="preserve">44 thn, 2 bln </v>
      </c>
      <c r="Y1407" s="7" t="str">
        <f t="shared" si="328"/>
        <v>43 thn</v>
      </c>
      <c r="Z1407" s="13">
        <v>60</v>
      </c>
      <c r="AA1407" s="14">
        <f>DATE(YEAR(Q1407)+Z1407,MONTH(Q1407)+1,1)</f>
        <v>49827</v>
      </c>
      <c r="AJ1407" s="4" t="s">
        <v>7128</v>
      </c>
    </row>
    <row r="1408" spans="1:36" ht="12.9" hidden="1" customHeight="1" outlineLevel="1" x14ac:dyDescent="0.3">
      <c r="C1408" s="10"/>
      <c r="D1408" s="10"/>
      <c r="F1408" s="10"/>
      <c r="H1408" s="14"/>
      <c r="I1408" s="10"/>
      <c r="J1408" s="10"/>
      <c r="L1408" s="10"/>
      <c r="M1408" s="7"/>
      <c r="N1408" s="10"/>
      <c r="P1408" s="10"/>
      <c r="Z1408" s="13"/>
      <c r="AA1408" s="14"/>
      <c r="AB1408" s="10"/>
      <c r="AJ1408" s="4"/>
    </row>
    <row r="1409" spans="1:36" ht="12.9" customHeight="1" collapsed="1" x14ac:dyDescent="0.25">
      <c r="A1409" s="4" t="s">
        <v>7156</v>
      </c>
      <c r="M1409" s="7"/>
    </row>
    <row r="1410" spans="1:36" ht="12.9" hidden="1" customHeight="1" outlineLevel="1" x14ac:dyDescent="0.3">
      <c r="C1410" s="24"/>
      <c r="D1410" s="24"/>
      <c r="E1410" s="25"/>
      <c r="F1410" s="24"/>
      <c r="G1410" s="25"/>
      <c r="H1410" s="49"/>
      <c r="I1410" s="24"/>
      <c r="J1410" s="24" t="s">
        <v>95</v>
      </c>
      <c r="K1410" s="34"/>
      <c r="L1410" s="24"/>
      <c r="M1410" s="25"/>
      <c r="N1410" s="24"/>
      <c r="O1410" s="25"/>
      <c r="P1410" s="24"/>
      <c r="Q1410" s="25"/>
      <c r="R1410" s="25"/>
      <c r="S1410" s="25"/>
      <c r="T1410" s="25"/>
      <c r="U1410" s="25"/>
      <c r="V1410" s="25"/>
      <c r="W1410" s="25"/>
      <c r="X1410" s="25"/>
      <c r="Y1410" s="25"/>
      <c r="Z1410" s="28"/>
      <c r="AA1410" s="29"/>
      <c r="AB1410" s="24"/>
      <c r="AC1410" s="25"/>
      <c r="AJ1410" s="4" t="s">
        <v>7156</v>
      </c>
    </row>
    <row r="1411" spans="1:36" ht="12.9" hidden="1" customHeight="1" outlineLevel="1" x14ac:dyDescent="0.3">
      <c r="C1411" s="10" t="s">
        <v>7157</v>
      </c>
      <c r="E1411" s="7" t="s">
        <v>7158</v>
      </c>
      <c r="F1411" s="10" t="s">
        <v>23</v>
      </c>
      <c r="G1411" s="7" t="s">
        <v>24</v>
      </c>
      <c r="H1411" s="15">
        <v>37712</v>
      </c>
      <c r="I1411" s="10" t="s">
        <v>25</v>
      </c>
      <c r="J1411" s="10" t="s">
        <v>547</v>
      </c>
      <c r="K1411" s="7" t="s">
        <v>156</v>
      </c>
      <c r="L1411" s="10" t="s">
        <v>28</v>
      </c>
      <c r="M1411" s="7" t="s">
        <v>4020</v>
      </c>
      <c r="N1411" s="10" t="s">
        <v>4379</v>
      </c>
      <c r="O1411" s="7" t="s">
        <v>7159</v>
      </c>
      <c r="P1411" s="10" t="s">
        <v>824</v>
      </c>
      <c r="Q1411" s="7" t="s">
        <v>7160</v>
      </c>
      <c r="R1411" s="7" t="s">
        <v>33</v>
      </c>
      <c r="S1411" s="7" t="s">
        <v>34</v>
      </c>
      <c r="T1411" s="7" t="s">
        <v>35</v>
      </c>
      <c r="U1411" s="7" t="s">
        <v>7161</v>
      </c>
      <c r="V1411" s="7" t="s">
        <v>37</v>
      </c>
      <c r="W1411" s="7" t="s">
        <v>7162</v>
      </c>
      <c r="X1411" s="7" t="str">
        <f t="shared" ref="X1411:X1416" ca="1" si="329">DATEDIF(Q1411,NOW( ),"y") &amp; " thn, " &amp; DATEDIF(Q1411,NOW( ),"ym") &amp; " bln "</f>
        <v xml:space="preserve">59 thn, 10 bln </v>
      </c>
      <c r="Y1411" s="7" t="str">
        <f t="shared" ref="Y1411:Y1416" si="330">DATEDIF(Q1411,($Y$2),"y") &amp; " thn"</f>
        <v>59 thn</v>
      </c>
      <c r="Z1411" s="13">
        <v>60</v>
      </c>
      <c r="AA1411" s="14">
        <f t="shared" ref="AA1411:AA1416" si="331">DATE(YEAR(Q1411)+Z1411,MONTH(Q1411)+1,1)</f>
        <v>44105</v>
      </c>
      <c r="AB1411" s="10" t="s">
        <v>7163</v>
      </c>
      <c r="AJ1411" s="4" t="s">
        <v>7156</v>
      </c>
    </row>
    <row r="1412" spans="1:36" ht="12.9" hidden="1" customHeight="1" outlineLevel="1" x14ac:dyDescent="0.3">
      <c r="C1412" s="10" t="s">
        <v>7164</v>
      </c>
      <c r="D1412" s="10" t="s">
        <v>1545</v>
      </c>
      <c r="E1412" s="7" t="s">
        <v>7165</v>
      </c>
      <c r="F1412" s="10" t="s">
        <v>23</v>
      </c>
      <c r="G1412" s="7" t="s">
        <v>24</v>
      </c>
      <c r="H1412" s="15">
        <v>38626</v>
      </c>
      <c r="I1412" s="10" t="s">
        <v>25</v>
      </c>
      <c r="J1412" s="10" t="s">
        <v>106</v>
      </c>
      <c r="K1412" s="7" t="s">
        <v>210</v>
      </c>
      <c r="L1412" s="10" t="s">
        <v>28</v>
      </c>
      <c r="M1412" s="7" t="s">
        <v>361</v>
      </c>
      <c r="N1412" s="10" t="s">
        <v>4791</v>
      </c>
      <c r="O1412" s="7" t="s">
        <v>192</v>
      </c>
      <c r="P1412" s="10" t="s">
        <v>824</v>
      </c>
      <c r="Q1412" s="7" t="s">
        <v>7166</v>
      </c>
      <c r="R1412" s="7" t="s">
        <v>33</v>
      </c>
      <c r="S1412" s="7" t="s">
        <v>34</v>
      </c>
      <c r="T1412" s="7" t="s">
        <v>35</v>
      </c>
      <c r="U1412" s="7" t="s">
        <v>7167</v>
      </c>
      <c r="V1412" s="7" t="s">
        <v>37</v>
      </c>
      <c r="W1412" s="7" t="s">
        <v>7168</v>
      </c>
      <c r="X1412" s="7" t="str">
        <f t="shared" ca="1" si="329"/>
        <v xml:space="preserve">60 thn, 3 bln </v>
      </c>
      <c r="Y1412" s="7" t="str">
        <f t="shared" si="330"/>
        <v>59 thn</v>
      </c>
      <c r="Z1412" s="13">
        <v>60</v>
      </c>
      <c r="AA1412" s="14">
        <f t="shared" si="331"/>
        <v>43952</v>
      </c>
      <c r="AB1412" s="10" t="s">
        <v>7169</v>
      </c>
      <c r="AJ1412" s="4" t="s">
        <v>7156</v>
      </c>
    </row>
    <row r="1413" spans="1:36" ht="12.9" hidden="1" customHeight="1" outlineLevel="1" x14ac:dyDescent="0.3">
      <c r="C1413" s="10" t="s">
        <v>7170</v>
      </c>
      <c r="D1413" s="10" t="s">
        <v>21</v>
      </c>
      <c r="E1413" s="7" t="s">
        <v>7171</v>
      </c>
      <c r="F1413" s="10" t="s">
        <v>23</v>
      </c>
      <c r="G1413" s="7" t="s">
        <v>24</v>
      </c>
      <c r="H1413" s="11">
        <v>40634</v>
      </c>
      <c r="I1413" s="10" t="s">
        <v>25</v>
      </c>
      <c r="J1413" s="10" t="s">
        <v>547</v>
      </c>
      <c r="K1413" s="7" t="s">
        <v>999</v>
      </c>
      <c r="L1413" s="10" t="s">
        <v>28</v>
      </c>
      <c r="M1413" s="7" t="s">
        <v>29</v>
      </c>
      <c r="N1413" s="10" t="s">
        <v>3265</v>
      </c>
      <c r="O1413" s="7">
        <v>2010</v>
      </c>
      <c r="P1413" s="10" t="s">
        <v>824</v>
      </c>
      <c r="Q1413" s="7" t="s">
        <v>7172</v>
      </c>
      <c r="R1413" s="7" t="s">
        <v>50</v>
      </c>
      <c r="S1413" s="7" t="s">
        <v>34</v>
      </c>
      <c r="T1413" s="7" t="s">
        <v>35</v>
      </c>
      <c r="U1413" s="7" t="s">
        <v>7173</v>
      </c>
      <c r="V1413" s="7" t="s">
        <v>37</v>
      </c>
      <c r="W1413" s="7" t="s">
        <v>7174</v>
      </c>
      <c r="X1413" s="7" t="str">
        <f t="shared" ca="1" si="329"/>
        <v xml:space="preserve">57 thn, 11 bln </v>
      </c>
      <c r="Y1413" s="7" t="str">
        <f t="shared" si="330"/>
        <v>57 thn</v>
      </c>
      <c r="Z1413" s="13">
        <v>60</v>
      </c>
      <c r="AA1413" s="14">
        <f t="shared" si="331"/>
        <v>44805</v>
      </c>
      <c r="AB1413" s="10" t="s">
        <v>7175</v>
      </c>
      <c r="AJ1413" s="4" t="s">
        <v>7156</v>
      </c>
    </row>
    <row r="1414" spans="1:36" ht="12.9" hidden="1" customHeight="1" outlineLevel="1" x14ac:dyDescent="0.3">
      <c r="C1414" s="10" t="s">
        <v>7176</v>
      </c>
      <c r="D1414" s="10" t="s">
        <v>145</v>
      </c>
      <c r="E1414" s="7" t="s">
        <v>7177</v>
      </c>
      <c r="F1414" s="10" t="s">
        <v>78</v>
      </c>
      <c r="G1414" s="7" t="s">
        <v>79</v>
      </c>
      <c r="H1414" s="14">
        <v>43374</v>
      </c>
      <c r="I1414" s="10" t="s">
        <v>80</v>
      </c>
      <c r="J1414" s="10" t="s">
        <v>547</v>
      </c>
      <c r="K1414" s="7" t="s">
        <v>56</v>
      </c>
      <c r="L1414" s="10" t="s">
        <v>28</v>
      </c>
      <c r="M1414" s="7" t="s">
        <v>29</v>
      </c>
      <c r="N1414" s="10" t="s">
        <v>3486</v>
      </c>
      <c r="O1414" s="7">
        <v>2011</v>
      </c>
      <c r="P1414" s="10" t="s">
        <v>824</v>
      </c>
      <c r="Q1414" s="7" t="s">
        <v>7178</v>
      </c>
      <c r="R1414" s="7" t="s">
        <v>50</v>
      </c>
      <c r="S1414" s="7" t="s">
        <v>34</v>
      </c>
      <c r="T1414" s="7" t="s">
        <v>35</v>
      </c>
      <c r="U1414" s="7" t="s">
        <v>7179</v>
      </c>
      <c r="V1414" s="7" t="s">
        <v>37</v>
      </c>
      <c r="W1414" s="7" t="s">
        <v>7180</v>
      </c>
      <c r="X1414" s="7" t="str">
        <f t="shared" ca="1" si="329"/>
        <v xml:space="preserve">44 thn, 0 bln </v>
      </c>
      <c r="Y1414" s="7" t="str">
        <f t="shared" si="330"/>
        <v>43 thn</v>
      </c>
      <c r="Z1414" s="13">
        <v>60</v>
      </c>
      <c r="AA1414" s="14">
        <f t="shared" si="331"/>
        <v>49888</v>
      </c>
      <c r="AB1414" s="10" t="s">
        <v>7181</v>
      </c>
      <c r="AC1414" s="6"/>
      <c r="AJ1414" s="4" t="s">
        <v>7156</v>
      </c>
    </row>
    <row r="1415" spans="1:36" ht="12.9" hidden="1" customHeight="1" outlineLevel="1" x14ac:dyDescent="0.3">
      <c r="C1415" s="10" t="s">
        <v>7182</v>
      </c>
      <c r="D1415" s="10" t="s">
        <v>145</v>
      </c>
      <c r="E1415" s="7" t="s">
        <v>7183</v>
      </c>
      <c r="F1415" s="10" t="s">
        <v>514</v>
      </c>
      <c r="G1415" s="7" t="s">
        <v>333</v>
      </c>
      <c r="H1415" s="11">
        <v>42461</v>
      </c>
      <c r="I1415" s="10" t="s">
        <v>334</v>
      </c>
      <c r="J1415" s="10" t="s">
        <v>269</v>
      </c>
      <c r="K1415" s="7" t="s">
        <v>515</v>
      </c>
      <c r="L1415" s="10" t="s">
        <v>28</v>
      </c>
      <c r="M1415" s="7" t="s">
        <v>29</v>
      </c>
      <c r="N1415" s="10" t="s">
        <v>83</v>
      </c>
      <c r="O1415" s="7">
        <v>2010</v>
      </c>
      <c r="P1415" s="10" t="s">
        <v>7184</v>
      </c>
      <c r="Q1415" s="7" t="s">
        <v>7185</v>
      </c>
      <c r="R1415" s="7" t="s">
        <v>50</v>
      </c>
      <c r="U1415" s="7" t="s">
        <v>7186</v>
      </c>
      <c r="V1415" s="7" t="s">
        <v>37</v>
      </c>
      <c r="X1415" s="7" t="str">
        <f t="shared" ca="1" si="329"/>
        <v xml:space="preserve">51 thn, 7 bln </v>
      </c>
      <c r="Y1415" s="7" t="str">
        <f t="shared" si="330"/>
        <v>50 thn</v>
      </c>
      <c r="Z1415" s="13">
        <v>60</v>
      </c>
      <c r="AA1415" s="14">
        <f t="shared" si="331"/>
        <v>47119</v>
      </c>
      <c r="AC1415" s="6"/>
      <c r="AJ1415" s="4" t="s">
        <v>7156</v>
      </c>
    </row>
    <row r="1416" spans="1:36" ht="12.9" hidden="1" customHeight="1" outlineLevel="1" x14ac:dyDescent="0.3">
      <c r="C1416" s="10" t="s">
        <v>7187</v>
      </c>
      <c r="D1416" s="10" t="s">
        <v>41</v>
      </c>
      <c r="E1416" s="7" t="s">
        <v>7188</v>
      </c>
      <c r="F1416" s="10" t="s">
        <v>514</v>
      </c>
      <c r="G1416" s="7" t="s">
        <v>333</v>
      </c>
      <c r="H1416" s="15">
        <v>42826</v>
      </c>
      <c r="I1416" s="10" t="s">
        <v>334</v>
      </c>
      <c r="J1416" s="10" t="s">
        <v>547</v>
      </c>
      <c r="K1416" s="12" t="s">
        <v>7189</v>
      </c>
      <c r="L1416" s="10" t="s">
        <v>28</v>
      </c>
      <c r="M1416" s="7" t="s">
        <v>29</v>
      </c>
      <c r="N1416" s="10" t="s">
        <v>3326</v>
      </c>
      <c r="O1416" s="7">
        <v>2012</v>
      </c>
      <c r="P1416" s="10" t="s">
        <v>824</v>
      </c>
      <c r="Q1416" s="12" t="s">
        <v>7190</v>
      </c>
      <c r="R1416" s="7" t="s">
        <v>50</v>
      </c>
      <c r="S1416" s="7" t="s">
        <v>34</v>
      </c>
      <c r="V1416" s="7" t="s">
        <v>37</v>
      </c>
      <c r="X1416" s="7" t="str">
        <f t="shared" ca="1" si="329"/>
        <v xml:space="preserve">33 thn, 11 bln </v>
      </c>
      <c r="Y1416" s="7" t="str">
        <f t="shared" si="330"/>
        <v>33 thn</v>
      </c>
      <c r="Z1416" s="13">
        <v>60</v>
      </c>
      <c r="AA1416" s="14">
        <f t="shared" si="331"/>
        <v>53571</v>
      </c>
      <c r="AJ1416" s="4" t="s">
        <v>7156</v>
      </c>
    </row>
    <row r="1417" spans="1:36" ht="12.9" customHeight="1" collapsed="1" x14ac:dyDescent="0.25">
      <c r="A1417" s="4" t="s">
        <v>7191</v>
      </c>
      <c r="M1417" s="7"/>
      <c r="AC1417" s="6"/>
    </row>
    <row r="1418" spans="1:36" s="30" customFormat="1" ht="12.9" hidden="1" customHeight="1" outlineLevel="1" x14ac:dyDescent="0.3">
      <c r="A1418" s="22"/>
      <c r="B1418" s="23"/>
      <c r="C1418" s="24"/>
      <c r="D1418" s="24"/>
      <c r="E1418" s="25"/>
      <c r="F1418" s="24"/>
      <c r="G1418" s="25"/>
      <c r="H1418" s="26"/>
      <c r="I1418" s="24"/>
      <c r="J1418" s="24" t="s">
        <v>95</v>
      </c>
      <c r="K1418" s="34"/>
      <c r="L1418" s="24"/>
      <c r="M1418" s="25"/>
      <c r="N1418" s="24"/>
      <c r="O1418" s="25"/>
      <c r="P1418" s="24"/>
      <c r="Q1418" s="25"/>
      <c r="R1418" s="25"/>
      <c r="S1418" s="25"/>
      <c r="T1418" s="25"/>
      <c r="U1418" s="25"/>
      <c r="V1418" s="25"/>
      <c r="W1418" s="25"/>
      <c r="X1418" s="25"/>
      <c r="Y1418" s="25"/>
      <c r="Z1418" s="28"/>
      <c r="AA1418" s="29"/>
      <c r="AB1418" s="24"/>
      <c r="AC1418" s="25"/>
      <c r="AJ1418" s="47" t="s">
        <v>7191</v>
      </c>
    </row>
    <row r="1419" spans="1:36" ht="12.9" hidden="1" customHeight="1" outlineLevel="1" x14ac:dyDescent="0.3">
      <c r="C1419" s="10" t="s">
        <v>7192</v>
      </c>
      <c r="D1419" s="10" t="s">
        <v>7193</v>
      </c>
      <c r="E1419" s="7" t="s">
        <v>7194</v>
      </c>
      <c r="F1419" s="10" t="s">
        <v>23</v>
      </c>
      <c r="G1419" s="7" t="s">
        <v>24</v>
      </c>
      <c r="H1419" s="14">
        <v>41000</v>
      </c>
      <c r="I1419" s="10" t="s">
        <v>25</v>
      </c>
      <c r="J1419" s="10" t="s">
        <v>547</v>
      </c>
      <c r="K1419" s="8">
        <v>42552</v>
      </c>
      <c r="L1419" s="10" t="s">
        <v>28</v>
      </c>
      <c r="M1419" s="7" t="s">
        <v>29</v>
      </c>
      <c r="N1419" s="10" t="s">
        <v>3265</v>
      </c>
      <c r="O1419" s="7" t="s">
        <v>84</v>
      </c>
      <c r="P1419" s="10" t="s">
        <v>98</v>
      </c>
      <c r="Q1419" s="7" t="s">
        <v>132</v>
      </c>
      <c r="R1419" s="7" t="s">
        <v>33</v>
      </c>
      <c r="S1419" s="7" t="s">
        <v>34</v>
      </c>
      <c r="T1419" s="7" t="s">
        <v>35</v>
      </c>
      <c r="U1419" s="7" t="s">
        <v>7195</v>
      </c>
      <c r="V1419" s="7" t="s">
        <v>37</v>
      </c>
      <c r="W1419" s="7" t="s">
        <v>7196</v>
      </c>
      <c r="X1419" s="7" t="str">
        <f ca="1">DATEDIF(Q1419,NOW( ),"y") &amp; " thn, " &amp; DATEDIF(Q1419,NOW( ),"ym") &amp; " bln "</f>
        <v xml:space="preserve">52 thn, 4 bln </v>
      </c>
      <c r="Y1419" s="7" t="str">
        <f>DATEDIF(Q1419,($Y$2),"y") &amp; " thn"</f>
        <v>51 thn</v>
      </c>
      <c r="Z1419" s="13">
        <v>60</v>
      </c>
      <c r="AA1419" s="14">
        <f>DATE(YEAR(Q1419)+Z1419,MONTH(Q1419)+1,1)</f>
        <v>46844</v>
      </c>
      <c r="AJ1419" s="4" t="s">
        <v>7191</v>
      </c>
    </row>
    <row r="1420" spans="1:36" ht="12.9" hidden="1" customHeight="1" outlineLevel="1" x14ac:dyDescent="0.3">
      <c r="C1420" s="10" t="s">
        <v>7197</v>
      </c>
      <c r="D1420" s="10" t="s">
        <v>1545</v>
      </c>
      <c r="E1420" s="7" t="s">
        <v>7198</v>
      </c>
      <c r="F1420" s="10" t="s">
        <v>23</v>
      </c>
      <c r="G1420" s="7" t="s">
        <v>24</v>
      </c>
      <c r="H1420" s="15">
        <v>39173</v>
      </c>
      <c r="I1420" s="10" t="s">
        <v>25</v>
      </c>
      <c r="J1420" s="10" t="s">
        <v>547</v>
      </c>
      <c r="K1420" s="8">
        <v>42979</v>
      </c>
      <c r="L1420" s="10" t="s">
        <v>28</v>
      </c>
      <c r="M1420" s="7" t="s">
        <v>361</v>
      </c>
      <c r="N1420" s="10" t="s">
        <v>3265</v>
      </c>
      <c r="O1420" s="7" t="s">
        <v>393</v>
      </c>
      <c r="P1420" s="10" t="s">
        <v>7199</v>
      </c>
      <c r="Q1420" s="7" t="s">
        <v>7200</v>
      </c>
      <c r="R1420" s="7" t="s">
        <v>33</v>
      </c>
      <c r="S1420" s="7" t="s">
        <v>122</v>
      </c>
      <c r="T1420" s="7" t="s">
        <v>35</v>
      </c>
      <c r="U1420" s="7" t="s">
        <v>7201</v>
      </c>
      <c r="V1420" s="7" t="s">
        <v>37</v>
      </c>
      <c r="W1420" s="7" t="s">
        <v>7202</v>
      </c>
      <c r="X1420" s="7" t="str">
        <f ca="1">DATEDIF(Q1420,NOW( ),"y") &amp; " thn, " &amp; DATEDIF(Q1420,NOW( ),"ym") &amp; " bln "</f>
        <v xml:space="preserve">57 thn, 7 bln </v>
      </c>
      <c r="Y1420" s="7" t="str">
        <f>DATEDIF(Q1420,($Y$2),"y") &amp; " thn"</f>
        <v>56 thn</v>
      </c>
      <c r="Z1420" s="13">
        <v>60</v>
      </c>
      <c r="AA1420" s="14">
        <f>DATE(YEAR(Q1420)+Z1420,MONTH(Q1420)+1,1)</f>
        <v>44927</v>
      </c>
      <c r="AB1420" s="10" t="s">
        <v>7203</v>
      </c>
      <c r="AD1420" s="6" t="s">
        <v>771</v>
      </c>
      <c r="AJ1420" s="4" t="s">
        <v>7191</v>
      </c>
    </row>
    <row r="1421" spans="1:36" ht="12.75" hidden="1" customHeight="1" outlineLevel="1" x14ac:dyDescent="0.3">
      <c r="C1421" s="10" t="s">
        <v>7204</v>
      </c>
      <c r="D1421" s="10" t="s">
        <v>5944</v>
      </c>
      <c r="E1421" s="7" t="s">
        <v>7205</v>
      </c>
      <c r="F1421" s="10" t="s">
        <v>514</v>
      </c>
      <c r="G1421" s="7" t="s">
        <v>333</v>
      </c>
      <c r="H1421" s="15">
        <v>42644</v>
      </c>
      <c r="I1421" s="10" t="s">
        <v>334</v>
      </c>
      <c r="J1421" s="10" t="s">
        <v>269</v>
      </c>
      <c r="K1421" s="8">
        <v>43101</v>
      </c>
      <c r="L1421" s="10" t="s">
        <v>28</v>
      </c>
      <c r="M1421" s="7" t="s">
        <v>29</v>
      </c>
      <c r="N1421" s="10" t="s">
        <v>83</v>
      </c>
      <c r="O1421" s="7">
        <v>2010</v>
      </c>
      <c r="P1421" s="10" t="s">
        <v>555</v>
      </c>
      <c r="Q1421" s="7" t="s">
        <v>7206</v>
      </c>
      <c r="R1421" s="7" t="s">
        <v>50</v>
      </c>
      <c r="U1421" s="7" t="s">
        <v>7207</v>
      </c>
      <c r="V1421" s="7" t="s">
        <v>37</v>
      </c>
      <c r="X1421" s="7" t="str">
        <f ca="1">DATEDIF(Q1421,NOW( ),"y") &amp; " thn, " &amp; DATEDIF(Q1421,NOW( ),"ym") &amp; " bln "</f>
        <v xml:space="preserve">53 thn, 2 bln </v>
      </c>
      <c r="Y1421" s="7" t="str">
        <f>DATEDIF(Q1421,($Y$2),"y") &amp; " thn"</f>
        <v>52 thn</v>
      </c>
      <c r="Z1421" s="13">
        <v>60</v>
      </c>
      <c r="AA1421" s="14">
        <f>DATE(YEAR(Q1421)+Z1421,MONTH(Q1421)+1,1)</f>
        <v>46539</v>
      </c>
      <c r="AH1421" s="8">
        <v>43101</v>
      </c>
      <c r="AJ1421" s="4" t="s">
        <v>7191</v>
      </c>
    </row>
    <row r="1422" spans="1:36" ht="12.9" hidden="1" customHeight="1" outlineLevel="1" x14ac:dyDescent="0.3">
      <c r="C1422" s="10" t="s">
        <v>7208</v>
      </c>
      <c r="D1422" s="10" t="s">
        <v>4292</v>
      </c>
      <c r="E1422" s="7" t="s">
        <v>7209</v>
      </c>
      <c r="F1422" s="6" t="s">
        <v>332</v>
      </c>
      <c r="G1422" s="7" t="s">
        <v>343</v>
      </c>
      <c r="H1422" s="15">
        <v>43191</v>
      </c>
      <c r="I1422" s="6" t="s">
        <v>344</v>
      </c>
      <c r="J1422" s="10" t="s">
        <v>547</v>
      </c>
      <c r="K1422" s="8">
        <v>42370</v>
      </c>
      <c r="L1422" s="10" t="s">
        <v>28</v>
      </c>
      <c r="M1422" s="7" t="s">
        <v>361</v>
      </c>
      <c r="N1422" s="10" t="s">
        <v>30</v>
      </c>
      <c r="O1422" s="7" t="s">
        <v>119</v>
      </c>
      <c r="P1422" s="10" t="s">
        <v>211</v>
      </c>
      <c r="Q1422" s="7" t="s">
        <v>7210</v>
      </c>
      <c r="R1422" s="7" t="s">
        <v>50</v>
      </c>
      <c r="S1422" s="7" t="s">
        <v>34</v>
      </c>
      <c r="T1422" s="7" t="s">
        <v>311</v>
      </c>
      <c r="U1422" s="7" t="s">
        <v>7211</v>
      </c>
      <c r="V1422" s="7" t="s">
        <v>37</v>
      </c>
      <c r="X1422" s="7" t="str">
        <f ca="1">DATEDIF(Q1422,NOW( ),"y") &amp; " thn, " &amp; DATEDIF(Q1422,NOW( ),"ym") &amp; " bln "</f>
        <v xml:space="preserve">38 thn, 5 bln </v>
      </c>
      <c r="Y1422" s="7" t="str">
        <f>DATEDIF(Q1422,($Y$2),"y") &amp; " thn"</f>
        <v>37 thn</v>
      </c>
      <c r="Z1422" s="13">
        <v>60</v>
      </c>
      <c r="AA1422" s="14">
        <f>DATE(YEAR(Q1422)+Z1422,MONTH(Q1422)+1,1)</f>
        <v>51926</v>
      </c>
      <c r="AB1422" s="10" t="s">
        <v>7212</v>
      </c>
      <c r="AJ1422" s="4" t="s">
        <v>7191</v>
      </c>
    </row>
    <row r="1423" spans="1:36" ht="12.9" hidden="1" customHeight="1" outlineLevel="1" x14ac:dyDescent="0.3">
      <c r="C1423" s="10" t="s">
        <v>7213</v>
      </c>
      <c r="D1423" s="10" t="s">
        <v>4292</v>
      </c>
      <c r="E1423" s="7" t="s">
        <v>7214</v>
      </c>
      <c r="F1423" s="10" t="s">
        <v>357</v>
      </c>
      <c r="G1423" s="7" t="s">
        <v>358</v>
      </c>
      <c r="H1423" s="15">
        <v>40269</v>
      </c>
      <c r="I1423" s="10" t="s">
        <v>359</v>
      </c>
      <c r="J1423" s="10" t="s">
        <v>547</v>
      </c>
      <c r="K1423" s="8">
        <v>43101</v>
      </c>
      <c r="L1423" s="10" t="s">
        <v>28</v>
      </c>
      <c r="M1423" s="7" t="s">
        <v>361</v>
      </c>
      <c r="N1423" s="10" t="s">
        <v>7215</v>
      </c>
      <c r="O1423" s="7" t="s">
        <v>119</v>
      </c>
      <c r="P1423" s="10" t="s">
        <v>824</v>
      </c>
      <c r="Q1423" s="7" t="s">
        <v>7216</v>
      </c>
      <c r="R1423" s="7" t="s">
        <v>50</v>
      </c>
      <c r="S1423" s="7" t="s">
        <v>34</v>
      </c>
      <c r="T1423" s="7" t="s">
        <v>311</v>
      </c>
      <c r="U1423" s="7" t="s">
        <v>7217</v>
      </c>
      <c r="V1423" s="7" t="s">
        <v>37</v>
      </c>
      <c r="X1423" s="7" t="str">
        <f ca="1">DATEDIF(Q1423,NOW( ),"y") &amp; " thn, " &amp; DATEDIF(Q1423,NOW( ),"ym") &amp; " bln "</f>
        <v xml:space="preserve">39 thn, 6 bln </v>
      </c>
      <c r="Y1423" s="7" t="str">
        <f>DATEDIF(Q1423,($Y$2),"y") &amp; " thn"</f>
        <v>38 thn</v>
      </c>
      <c r="Z1423" s="13">
        <v>60</v>
      </c>
      <c r="AA1423" s="14">
        <f>DATE(YEAR(Q1423)+Z1423,MONTH(Q1423)+1,1)</f>
        <v>51533</v>
      </c>
      <c r="AB1423" s="10" t="s">
        <v>7218</v>
      </c>
      <c r="AH1423" s="8">
        <v>43101</v>
      </c>
      <c r="AJ1423" s="4" t="s">
        <v>7191</v>
      </c>
    </row>
    <row r="1424" spans="1:36" ht="12.9" hidden="1" customHeight="1" outlineLevel="1" x14ac:dyDescent="0.3">
      <c r="C1424" s="10"/>
      <c r="D1424" s="10"/>
      <c r="F1424" s="10"/>
      <c r="H1424" s="12"/>
      <c r="I1424" s="10"/>
      <c r="J1424" s="10"/>
      <c r="L1424" s="10"/>
      <c r="M1424" s="7"/>
      <c r="N1424" s="10"/>
      <c r="P1424" s="10"/>
      <c r="Z1424" s="13"/>
      <c r="AA1424" s="14"/>
      <c r="AB1424" s="10"/>
      <c r="AC1424" s="6"/>
      <c r="AJ1424" s="4" t="s">
        <v>7191</v>
      </c>
    </row>
    <row r="1425" spans="1:36" ht="12.9" customHeight="1" collapsed="1" x14ac:dyDescent="0.25">
      <c r="A1425" s="4" t="s">
        <v>7219</v>
      </c>
      <c r="M1425" s="7"/>
      <c r="AC1425" s="6"/>
    </row>
    <row r="1426" spans="1:36" ht="12.9" hidden="1" customHeight="1" outlineLevel="1" x14ac:dyDescent="0.3">
      <c r="C1426" s="10" t="s">
        <v>7220</v>
      </c>
      <c r="E1426" s="7" t="s">
        <v>7221</v>
      </c>
      <c r="F1426" s="10" t="s">
        <v>23</v>
      </c>
      <c r="G1426" s="7" t="s">
        <v>24</v>
      </c>
      <c r="H1426" s="15">
        <v>38443</v>
      </c>
      <c r="I1426" s="10" t="s">
        <v>25</v>
      </c>
      <c r="J1426" s="10" t="s">
        <v>95</v>
      </c>
      <c r="K1426" s="8">
        <v>42957</v>
      </c>
      <c r="L1426" s="10" t="s">
        <v>28</v>
      </c>
      <c r="M1426" s="7" t="s">
        <v>361</v>
      </c>
      <c r="N1426" s="10" t="s">
        <v>3265</v>
      </c>
      <c r="O1426" s="7" t="s">
        <v>279</v>
      </c>
      <c r="P1426" s="10" t="s">
        <v>98</v>
      </c>
      <c r="Q1426" s="7" t="s">
        <v>1882</v>
      </c>
      <c r="R1426" s="7" t="s">
        <v>33</v>
      </c>
      <c r="S1426" s="7" t="s">
        <v>34</v>
      </c>
      <c r="T1426" s="7" t="s">
        <v>35</v>
      </c>
      <c r="U1426" s="7" t="s">
        <v>7222</v>
      </c>
      <c r="V1426" s="7" t="s">
        <v>37</v>
      </c>
      <c r="W1426" s="7" t="s">
        <v>7223</v>
      </c>
      <c r="X1426" s="7" t="str">
        <f t="shared" ref="X1426:X1432" ca="1" si="332">DATEDIF(Q1426,NOW( ),"y") &amp; " thn, " &amp; DATEDIF(Q1426,NOW( ),"ym") &amp; " bln "</f>
        <v xml:space="preserve">55 thn, 5 bln </v>
      </c>
      <c r="Y1426" s="7" t="str">
        <f>DATEDIF(Q1426,($Y$2),"y") &amp; " thn"</f>
        <v>54 thn</v>
      </c>
      <c r="Z1426" s="13">
        <v>60</v>
      </c>
      <c r="AA1426" s="14">
        <f>DATE(YEAR(Q1426)+Z1426,MONTH(Q1426)+1,1)</f>
        <v>45717</v>
      </c>
      <c r="AB1426" s="10" t="s">
        <v>7224</v>
      </c>
      <c r="AC1426" s="6"/>
      <c r="AJ1426" s="4" t="s">
        <v>7219</v>
      </c>
    </row>
    <row r="1427" spans="1:36" ht="12.9" hidden="1" customHeight="1" outlineLevel="1" x14ac:dyDescent="0.3">
      <c r="C1427" s="10" t="s">
        <v>7225</v>
      </c>
      <c r="D1427" s="10" t="s">
        <v>1545</v>
      </c>
      <c r="E1427" s="7" t="s">
        <v>7226</v>
      </c>
      <c r="F1427" s="10" t="s">
        <v>23</v>
      </c>
      <c r="G1427" s="7" t="s">
        <v>24</v>
      </c>
      <c r="H1427" s="15">
        <v>38443</v>
      </c>
      <c r="I1427" s="10" t="s">
        <v>25</v>
      </c>
      <c r="J1427" s="10" t="s">
        <v>547</v>
      </c>
      <c r="K1427" s="7" t="s">
        <v>190</v>
      </c>
      <c r="L1427" s="10" t="s">
        <v>28</v>
      </c>
      <c r="M1427" s="7" t="s">
        <v>361</v>
      </c>
      <c r="N1427" s="10" t="s">
        <v>3265</v>
      </c>
      <c r="O1427" s="7" t="s">
        <v>279</v>
      </c>
      <c r="P1427" s="10" t="s">
        <v>98</v>
      </c>
      <c r="Q1427" s="7" t="s">
        <v>7227</v>
      </c>
      <c r="R1427" s="7" t="s">
        <v>33</v>
      </c>
      <c r="S1427" s="7" t="s">
        <v>34</v>
      </c>
      <c r="T1427" s="7" t="s">
        <v>35</v>
      </c>
      <c r="U1427" s="7" t="s">
        <v>7228</v>
      </c>
      <c r="V1427" s="7" t="s">
        <v>37</v>
      </c>
      <c r="W1427" s="7" t="s">
        <v>7229</v>
      </c>
      <c r="X1427" s="7" t="str">
        <f t="shared" ca="1" si="332"/>
        <v xml:space="preserve">59 thn, 3 bln </v>
      </c>
      <c r="Y1427" s="7" t="str">
        <f t="shared" ref="Y1427:Y1432" si="333">DATEDIF(Q1427,($Y$2),"y") &amp; " thn"</f>
        <v>58 thn</v>
      </c>
      <c r="Z1427" s="13">
        <v>60</v>
      </c>
      <c r="AA1427" s="14">
        <f t="shared" ref="AA1427:AA1432" si="334">DATE(YEAR(Q1427)+Z1427,MONTH(Q1427)+1,1)</f>
        <v>44317</v>
      </c>
      <c r="AB1427" s="10" t="s">
        <v>7230</v>
      </c>
      <c r="AC1427" s="6"/>
      <c r="AJ1427" s="4" t="s">
        <v>7219</v>
      </c>
    </row>
    <row r="1428" spans="1:36" ht="12.9" hidden="1" customHeight="1" outlineLevel="1" x14ac:dyDescent="0.3">
      <c r="C1428" s="10" t="s">
        <v>7231</v>
      </c>
      <c r="D1428" s="10" t="s">
        <v>4292</v>
      </c>
      <c r="E1428" s="7" t="s">
        <v>7232</v>
      </c>
      <c r="F1428" s="10" t="s">
        <v>23</v>
      </c>
      <c r="G1428" s="7" t="s">
        <v>24</v>
      </c>
      <c r="H1428" s="15">
        <v>38808</v>
      </c>
      <c r="I1428" s="10" t="s">
        <v>25</v>
      </c>
      <c r="J1428" s="10" t="s">
        <v>269</v>
      </c>
      <c r="K1428" s="7" t="s">
        <v>82</v>
      </c>
      <c r="L1428" s="10" t="s">
        <v>28</v>
      </c>
      <c r="M1428" s="7" t="s">
        <v>361</v>
      </c>
      <c r="N1428" s="10" t="s">
        <v>83</v>
      </c>
      <c r="O1428" s="7" t="s">
        <v>884</v>
      </c>
      <c r="P1428" s="10" t="s">
        <v>98</v>
      </c>
      <c r="Q1428" s="7" t="s">
        <v>7233</v>
      </c>
      <c r="R1428" s="7" t="s">
        <v>50</v>
      </c>
      <c r="S1428" s="7" t="s">
        <v>34</v>
      </c>
      <c r="T1428" s="7" t="s">
        <v>35</v>
      </c>
      <c r="U1428" s="7" t="s">
        <v>7234</v>
      </c>
      <c r="V1428" s="7" t="s">
        <v>37</v>
      </c>
      <c r="W1428" s="7" t="s">
        <v>7235</v>
      </c>
      <c r="X1428" s="7" t="str">
        <f t="shared" ca="1" si="332"/>
        <v xml:space="preserve">60 thn, 1 bln </v>
      </c>
      <c r="Y1428" s="7" t="str">
        <f t="shared" si="333"/>
        <v>59 thn</v>
      </c>
      <c r="Z1428" s="13">
        <v>60</v>
      </c>
      <c r="AA1428" s="14">
        <f t="shared" si="334"/>
        <v>44013</v>
      </c>
      <c r="AB1428" s="10" t="s">
        <v>7236</v>
      </c>
      <c r="AJ1428" s="4" t="s">
        <v>7219</v>
      </c>
    </row>
    <row r="1429" spans="1:36" ht="12.9" hidden="1" customHeight="1" outlineLevel="1" x14ac:dyDescent="0.3">
      <c r="C1429" s="10" t="s">
        <v>7237</v>
      </c>
      <c r="D1429" s="10" t="s">
        <v>41</v>
      </c>
      <c r="E1429" s="7" t="s">
        <v>7238</v>
      </c>
      <c r="F1429" s="10" t="s">
        <v>78</v>
      </c>
      <c r="G1429" s="7" t="s">
        <v>79</v>
      </c>
      <c r="H1429" s="8">
        <v>43739</v>
      </c>
      <c r="I1429" s="10" t="s">
        <v>80</v>
      </c>
      <c r="J1429" s="10" t="s">
        <v>547</v>
      </c>
      <c r="K1429" s="8">
        <v>42248</v>
      </c>
      <c r="L1429" s="10" t="s">
        <v>28</v>
      </c>
      <c r="M1429" s="7" t="s">
        <v>29</v>
      </c>
      <c r="N1429" s="6" t="s">
        <v>3486</v>
      </c>
      <c r="O1429" s="7">
        <v>2009</v>
      </c>
      <c r="P1429" s="10" t="s">
        <v>7239</v>
      </c>
      <c r="Q1429" s="7" t="s">
        <v>7240</v>
      </c>
      <c r="R1429" s="7" t="s">
        <v>50</v>
      </c>
      <c r="S1429" s="7" t="s">
        <v>34</v>
      </c>
      <c r="T1429" s="7" t="s">
        <v>35</v>
      </c>
      <c r="U1429" s="7" t="s">
        <v>7241</v>
      </c>
      <c r="V1429" s="7" t="s">
        <v>37</v>
      </c>
      <c r="W1429" s="7" t="s">
        <v>7242</v>
      </c>
      <c r="X1429" s="7" t="str">
        <f t="shared" ca="1" si="332"/>
        <v xml:space="preserve">39 thn, 5 bln </v>
      </c>
      <c r="Y1429" s="7" t="str">
        <f t="shared" si="333"/>
        <v>38 thn</v>
      </c>
      <c r="Z1429" s="13">
        <v>60</v>
      </c>
      <c r="AA1429" s="14">
        <f t="shared" si="334"/>
        <v>51561</v>
      </c>
      <c r="AC1429" s="6"/>
      <c r="AJ1429" s="4" t="s">
        <v>7219</v>
      </c>
    </row>
    <row r="1430" spans="1:36" ht="12.9" hidden="1" customHeight="1" outlineLevel="1" x14ac:dyDescent="0.3">
      <c r="C1430" s="10" t="s">
        <v>7243</v>
      </c>
      <c r="D1430" s="10" t="s">
        <v>41</v>
      </c>
      <c r="E1430" s="7" t="s">
        <v>7244</v>
      </c>
      <c r="F1430" s="10" t="s">
        <v>78</v>
      </c>
      <c r="G1430" s="7" t="s">
        <v>79</v>
      </c>
      <c r="H1430" s="8">
        <v>43739</v>
      </c>
      <c r="I1430" s="10" t="s">
        <v>80</v>
      </c>
      <c r="J1430" s="10" t="s">
        <v>547</v>
      </c>
      <c r="K1430" s="12" t="s">
        <v>4600</v>
      </c>
      <c r="L1430" s="10" t="s">
        <v>28</v>
      </c>
      <c r="M1430" s="7" t="s">
        <v>29</v>
      </c>
      <c r="N1430" s="10" t="s">
        <v>3265</v>
      </c>
      <c r="O1430" s="7">
        <v>2009</v>
      </c>
      <c r="P1430" s="10" t="s">
        <v>7245</v>
      </c>
      <c r="Q1430" s="7" t="s">
        <v>7246</v>
      </c>
      <c r="R1430" s="7" t="s">
        <v>33</v>
      </c>
      <c r="S1430" s="7" t="s">
        <v>34</v>
      </c>
      <c r="T1430" s="7" t="s">
        <v>35</v>
      </c>
      <c r="U1430" s="7" t="s">
        <v>7247</v>
      </c>
      <c r="V1430" s="7" t="s">
        <v>37</v>
      </c>
      <c r="W1430" s="7" t="s">
        <v>7248</v>
      </c>
      <c r="X1430" s="7" t="str">
        <f t="shared" ca="1" si="332"/>
        <v xml:space="preserve">41 thn, 4 bln </v>
      </c>
      <c r="Y1430" s="7" t="str">
        <f t="shared" si="333"/>
        <v>40 thn</v>
      </c>
      <c r="Z1430" s="13">
        <v>60</v>
      </c>
      <c r="AA1430" s="14">
        <f t="shared" si="334"/>
        <v>50861</v>
      </c>
      <c r="AB1430" s="10" t="s">
        <v>7249</v>
      </c>
      <c r="AC1430" s="7" t="s">
        <v>7250</v>
      </c>
      <c r="AJ1430" s="4" t="s">
        <v>7219</v>
      </c>
    </row>
    <row r="1431" spans="1:36" ht="12.9" hidden="1" customHeight="1" outlineLevel="1" x14ac:dyDescent="0.3">
      <c r="C1431" s="10" t="s">
        <v>7251</v>
      </c>
      <c r="D1431" s="10" t="s">
        <v>41</v>
      </c>
      <c r="E1431" s="7" t="s">
        <v>7252</v>
      </c>
      <c r="F1431" s="10" t="s">
        <v>276</v>
      </c>
      <c r="G1431" s="7" t="s">
        <v>43</v>
      </c>
      <c r="H1431" s="8">
        <v>43739</v>
      </c>
      <c r="I1431" s="10" t="s">
        <v>277</v>
      </c>
      <c r="J1431" s="10" t="s">
        <v>547</v>
      </c>
      <c r="K1431" s="7" t="s">
        <v>993</v>
      </c>
      <c r="L1431" s="10" t="s">
        <v>28</v>
      </c>
      <c r="M1431" s="7" t="s">
        <v>29</v>
      </c>
      <c r="N1431" s="10" t="s">
        <v>3486</v>
      </c>
      <c r="O1431" s="7">
        <v>2013</v>
      </c>
      <c r="P1431" s="10" t="s">
        <v>824</v>
      </c>
      <c r="Q1431" s="7" t="s">
        <v>7253</v>
      </c>
      <c r="R1431" s="7" t="s">
        <v>50</v>
      </c>
      <c r="S1431" s="7" t="s">
        <v>34</v>
      </c>
      <c r="T1431" s="7" t="s">
        <v>35</v>
      </c>
      <c r="U1431" s="7" t="s">
        <v>7254</v>
      </c>
      <c r="V1431" s="7" t="s">
        <v>37</v>
      </c>
      <c r="X1431" s="7" t="str">
        <f t="shared" ca="1" si="332"/>
        <v xml:space="preserve">39 thn, 10 bln </v>
      </c>
      <c r="Y1431" s="7" t="str">
        <f t="shared" si="333"/>
        <v>39 thn</v>
      </c>
      <c r="Z1431" s="13">
        <v>60</v>
      </c>
      <c r="AA1431" s="14">
        <f>DATE(YEAR(Q1431)+Z1431,MONTH(Q1431)+1,1)</f>
        <v>51410</v>
      </c>
      <c r="AB1431" s="10" t="s">
        <v>2072</v>
      </c>
      <c r="AJ1431" s="4" t="s">
        <v>7219</v>
      </c>
    </row>
    <row r="1432" spans="1:36" hidden="1" outlineLevel="1" x14ac:dyDescent="0.3">
      <c r="C1432" s="10" t="s">
        <v>7255</v>
      </c>
      <c r="D1432" s="10" t="s">
        <v>41</v>
      </c>
      <c r="E1432" s="7" t="s">
        <v>7256</v>
      </c>
      <c r="F1432" s="6" t="s">
        <v>332</v>
      </c>
      <c r="G1432" s="19" t="s">
        <v>333</v>
      </c>
      <c r="H1432" s="20">
        <v>43556</v>
      </c>
      <c r="I1432" s="6" t="s">
        <v>334</v>
      </c>
      <c r="J1432" s="10" t="s">
        <v>547</v>
      </c>
      <c r="K1432" s="8">
        <v>42186</v>
      </c>
      <c r="L1432" s="10" t="s">
        <v>28</v>
      </c>
      <c r="M1432" s="7" t="s">
        <v>29</v>
      </c>
      <c r="N1432" s="10" t="s">
        <v>30</v>
      </c>
      <c r="O1432" s="7">
        <v>2014</v>
      </c>
      <c r="P1432" s="10" t="s">
        <v>211</v>
      </c>
      <c r="Q1432" s="7" t="s">
        <v>7257</v>
      </c>
      <c r="R1432" s="7" t="s">
        <v>33</v>
      </c>
      <c r="S1432" s="7" t="s">
        <v>34</v>
      </c>
      <c r="T1432" s="7" t="s">
        <v>35</v>
      </c>
      <c r="U1432" s="7" t="s">
        <v>7258</v>
      </c>
      <c r="V1432" s="7" t="s">
        <v>37</v>
      </c>
      <c r="X1432" s="7" t="str">
        <f t="shared" ca="1" si="332"/>
        <v xml:space="preserve">42 thn, 1 bln </v>
      </c>
      <c r="Y1432" s="7" t="str">
        <f t="shared" si="333"/>
        <v>41 thn</v>
      </c>
      <c r="Z1432" s="13">
        <v>60</v>
      </c>
      <c r="AA1432" s="14">
        <f t="shared" si="334"/>
        <v>50587</v>
      </c>
      <c r="AB1432" s="10" t="s">
        <v>7259</v>
      </c>
      <c r="AC1432" s="7" t="s">
        <v>7260</v>
      </c>
      <c r="AJ1432" s="4" t="s">
        <v>7219</v>
      </c>
    </row>
    <row r="1433" spans="1:36" ht="12.9" hidden="1" customHeight="1" outlineLevel="1" x14ac:dyDescent="0.3">
      <c r="C1433" s="10"/>
      <c r="D1433" s="10"/>
      <c r="F1433" s="10"/>
      <c r="H1433" s="14"/>
      <c r="I1433" s="10"/>
      <c r="J1433" s="10"/>
      <c r="L1433" s="10"/>
      <c r="M1433" s="7"/>
      <c r="N1433" s="10"/>
      <c r="P1433" s="10"/>
      <c r="Z1433" s="13"/>
      <c r="AA1433" s="14"/>
      <c r="AB1433" s="10"/>
      <c r="AJ1433" s="4" t="s">
        <v>7219</v>
      </c>
    </row>
    <row r="1434" spans="1:36" ht="12.9" customHeight="1" collapsed="1" x14ac:dyDescent="0.25">
      <c r="A1434" s="4" t="s">
        <v>7261</v>
      </c>
      <c r="M1434" s="7"/>
    </row>
    <row r="1435" spans="1:36" ht="12.9" hidden="1" customHeight="1" outlineLevel="1" x14ac:dyDescent="0.3">
      <c r="C1435" s="10" t="s">
        <v>7262</v>
      </c>
      <c r="D1435" s="10" t="s">
        <v>41</v>
      </c>
      <c r="E1435" s="7" t="s">
        <v>7263</v>
      </c>
      <c r="F1435" s="10" t="s">
        <v>92</v>
      </c>
      <c r="G1435" s="7" t="s">
        <v>93</v>
      </c>
      <c r="H1435" s="15">
        <v>42826</v>
      </c>
      <c r="I1435" s="10" t="s">
        <v>94</v>
      </c>
      <c r="J1435" s="10" t="s">
        <v>95</v>
      </c>
      <c r="K1435" s="8">
        <v>42104</v>
      </c>
      <c r="L1435" s="10" t="s">
        <v>28</v>
      </c>
      <c r="M1435" s="7" t="s">
        <v>29</v>
      </c>
      <c r="N1435" s="10" t="s">
        <v>3367</v>
      </c>
      <c r="O1435" s="7">
        <v>2010</v>
      </c>
      <c r="P1435" s="10" t="s">
        <v>98</v>
      </c>
      <c r="Q1435" s="7" t="s">
        <v>7264</v>
      </c>
      <c r="R1435" s="7" t="s">
        <v>33</v>
      </c>
      <c r="S1435" s="7" t="s">
        <v>34</v>
      </c>
      <c r="T1435" s="7" t="s">
        <v>35</v>
      </c>
      <c r="U1435" s="7" t="s">
        <v>7265</v>
      </c>
      <c r="V1435" s="7" t="s">
        <v>37</v>
      </c>
      <c r="W1435" s="7" t="s">
        <v>7266</v>
      </c>
      <c r="X1435" s="7" t="str">
        <f t="shared" ref="X1435:X1441" ca="1" si="335">DATEDIF(Q1435,NOW( ),"y") &amp; " thn, " &amp; DATEDIF(Q1435,NOW( ),"ym") &amp; " bln "</f>
        <v xml:space="preserve">57 thn, 1 bln </v>
      </c>
      <c r="Y1435" s="7" t="str">
        <f t="shared" ref="Y1435:Y1441" si="336">DATEDIF(Q1435,($Y$2),"y") &amp; " thn"</f>
        <v>56 thn</v>
      </c>
      <c r="Z1435" s="13">
        <v>60</v>
      </c>
      <c r="AA1435" s="14">
        <f t="shared" ref="AA1435:AA1441" si="337">DATE(YEAR(Q1435)+Z1435,MONTH(Q1435)+1,1)</f>
        <v>45108</v>
      </c>
      <c r="AB1435" s="10" t="s">
        <v>7267</v>
      </c>
      <c r="AJ1435" s="4" t="s">
        <v>7261</v>
      </c>
    </row>
    <row r="1436" spans="1:36" ht="12.9" hidden="1" customHeight="1" outlineLevel="1" x14ac:dyDescent="0.3">
      <c r="C1436" s="10" t="s">
        <v>7268</v>
      </c>
      <c r="D1436" s="10" t="s">
        <v>1545</v>
      </c>
      <c r="E1436" s="7" t="s">
        <v>7269</v>
      </c>
      <c r="F1436" s="10" t="s">
        <v>23</v>
      </c>
      <c r="G1436" s="7" t="s">
        <v>24</v>
      </c>
      <c r="H1436" s="15">
        <v>38443</v>
      </c>
      <c r="I1436" s="10" t="s">
        <v>25</v>
      </c>
      <c r="J1436" s="10" t="s">
        <v>547</v>
      </c>
      <c r="K1436" s="7" t="s">
        <v>190</v>
      </c>
      <c r="L1436" s="10" t="s">
        <v>28</v>
      </c>
      <c r="M1436" s="7" t="s">
        <v>361</v>
      </c>
      <c r="N1436" s="10" t="s">
        <v>3265</v>
      </c>
      <c r="O1436" s="7" t="s">
        <v>393</v>
      </c>
      <c r="P1436" s="10" t="s">
        <v>98</v>
      </c>
      <c r="Q1436" s="7" t="s">
        <v>7270</v>
      </c>
      <c r="R1436" s="7" t="s">
        <v>50</v>
      </c>
      <c r="S1436" s="7" t="s">
        <v>34</v>
      </c>
      <c r="T1436" s="7" t="s">
        <v>35</v>
      </c>
      <c r="U1436" s="7" t="s">
        <v>7271</v>
      </c>
      <c r="V1436" s="7" t="s">
        <v>37</v>
      </c>
      <c r="W1436" s="7" t="s">
        <v>7272</v>
      </c>
      <c r="X1436" s="7" t="str">
        <f t="shared" ca="1" si="335"/>
        <v xml:space="preserve">55 thn, 9 bln </v>
      </c>
      <c r="Y1436" s="7" t="str">
        <f t="shared" si="336"/>
        <v>55 thn</v>
      </c>
      <c r="Z1436" s="13">
        <v>60</v>
      </c>
      <c r="AA1436" s="14">
        <f t="shared" si="337"/>
        <v>45597</v>
      </c>
      <c r="AB1436" s="10" t="s">
        <v>7273</v>
      </c>
      <c r="AJ1436" s="4" t="s">
        <v>7261</v>
      </c>
    </row>
    <row r="1437" spans="1:36" ht="12.9" hidden="1" customHeight="1" outlineLevel="1" x14ac:dyDescent="0.3">
      <c r="C1437" s="10" t="s">
        <v>7274</v>
      </c>
      <c r="D1437" s="10" t="s">
        <v>41</v>
      </c>
      <c r="E1437" s="7" t="s">
        <v>7275</v>
      </c>
      <c r="F1437" s="10" t="s">
        <v>92</v>
      </c>
      <c r="G1437" s="19" t="s">
        <v>93</v>
      </c>
      <c r="H1437" s="20">
        <v>43556</v>
      </c>
      <c r="I1437" s="10" t="s">
        <v>94</v>
      </c>
      <c r="J1437" s="10" t="s">
        <v>106</v>
      </c>
      <c r="K1437" s="7" t="s">
        <v>376</v>
      </c>
      <c r="L1437" s="10" t="s">
        <v>28</v>
      </c>
      <c r="M1437" s="7" t="s">
        <v>29</v>
      </c>
      <c r="N1437" s="10" t="s">
        <v>3500</v>
      </c>
      <c r="O1437" s="7">
        <v>2013</v>
      </c>
      <c r="P1437" s="10" t="s">
        <v>98</v>
      </c>
      <c r="Q1437" s="7" t="s">
        <v>7276</v>
      </c>
      <c r="R1437" s="7" t="s">
        <v>33</v>
      </c>
      <c r="S1437" s="7" t="s">
        <v>34</v>
      </c>
      <c r="T1437" s="7" t="s">
        <v>35</v>
      </c>
      <c r="U1437" s="7" t="s">
        <v>7277</v>
      </c>
      <c r="V1437" s="7" t="s">
        <v>37</v>
      </c>
      <c r="W1437" s="7" t="s">
        <v>7278</v>
      </c>
      <c r="X1437" s="7" t="str">
        <f t="shared" ca="1" si="335"/>
        <v xml:space="preserve">58 thn, 3 bln </v>
      </c>
      <c r="Y1437" s="7" t="str">
        <f t="shared" si="336"/>
        <v>57 thn</v>
      </c>
      <c r="Z1437" s="13">
        <v>60</v>
      </c>
      <c r="AA1437" s="14">
        <f t="shared" si="337"/>
        <v>44682</v>
      </c>
      <c r="AB1437" s="10" t="s">
        <v>7279</v>
      </c>
      <c r="AJ1437" s="4" t="s">
        <v>7261</v>
      </c>
    </row>
    <row r="1438" spans="1:36" ht="12.9" hidden="1" customHeight="1" outlineLevel="1" x14ac:dyDescent="0.3">
      <c r="C1438" s="10" t="s">
        <v>7280</v>
      </c>
      <c r="D1438" s="10" t="s">
        <v>7281</v>
      </c>
      <c r="E1438" s="7" t="s">
        <v>7282</v>
      </c>
      <c r="F1438" s="10" t="s">
        <v>78</v>
      </c>
      <c r="G1438" s="7" t="s">
        <v>79</v>
      </c>
      <c r="H1438" s="8">
        <v>43739</v>
      </c>
      <c r="I1438" s="10" t="s">
        <v>80</v>
      </c>
      <c r="J1438" s="10" t="s">
        <v>547</v>
      </c>
      <c r="K1438" s="8">
        <v>42370</v>
      </c>
      <c r="L1438" s="10" t="s">
        <v>28</v>
      </c>
      <c r="M1438" s="7" t="s">
        <v>29</v>
      </c>
      <c r="N1438" s="10" t="s">
        <v>30</v>
      </c>
      <c r="O1438" s="7">
        <v>2008</v>
      </c>
      <c r="P1438" s="10" t="s">
        <v>98</v>
      </c>
      <c r="Q1438" s="7" t="s">
        <v>7283</v>
      </c>
      <c r="R1438" s="7" t="s">
        <v>33</v>
      </c>
      <c r="S1438" s="7" t="s">
        <v>34</v>
      </c>
      <c r="T1438" s="7" t="s">
        <v>35</v>
      </c>
      <c r="U1438" s="7" t="s">
        <v>7284</v>
      </c>
      <c r="V1438" s="7" t="s">
        <v>37</v>
      </c>
      <c r="W1438" s="7" t="s">
        <v>7285</v>
      </c>
      <c r="X1438" s="7" t="str">
        <f t="shared" ca="1" si="335"/>
        <v xml:space="preserve">43 thn, 2 bln </v>
      </c>
      <c r="Y1438" s="7" t="str">
        <f t="shared" si="336"/>
        <v>42 thn</v>
      </c>
      <c r="Z1438" s="13">
        <v>60</v>
      </c>
      <c r="AA1438" s="14">
        <f t="shared" si="337"/>
        <v>50192</v>
      </c>
      <c r="AB1438" s="10" t="s">
        <v>7286</v>
      </c>
      <c r="AC1438" s="7" t="s">
        <v>7287</v>
      </c>
      <c r="AJ1438" s="4" t="s">
        <v>7261</v>
      </c>
    </row>
    <row r="1439" spans="1:36" ht="12.9" hidden="1" customHeight="1" outlineLevel="1" x14ac:dyDescent="0.3">
      <c r="C1439" s="10" t="s">
        <v>7288</v>
      </c>
      <c r="D1439" s="10" t="s">
        <v>41</v>
      </c>
      <c r="E1439" s="7" t="s">
        <v>7289</v>
      </c>
      <c r="F1439" s="10" t="s">
        <v>514</v>
      </c>
      <c r="G1439" s="7" t="s">
        <v>333</v>
      </c>
      <c r="H1439" s="15">
        <v>43009</v>
      </c>
      <c r="I1439" s="10" t="s">
        <v>334</v>
      </c>
      <c r="J1439" s="10" t="s">
        <v>547</v>
      </c>
      <c r="K1439" s="8">
        <v>42552</v>
      </c>
      <c r="L1439" s="10" t="s">
        <v>28</v>
      </c>
      <c r="M1439" s="7" t="s">
        <v>29</v>
      </c>
      <c r="N1439" s="10" t="s">
        <v>30</v>
      </c>
      <c r="O1439" s="7">
        <v>2013</v>
      </c>
      <c r="P1439" s="10" t="s">
        <v>824</v>
      </c>
      <c r="Q1439" s="7" t="s">
        <v>7290</v>
      </c>
      <c r="R1439" s="7" t="s">
        <v>33</v>
      </c>
      <c r="S1439" s="7" t="s">
        <v>34</v>
      </c>
      <c r="U1439" s="7" t="s">
        <v>7291</v>
      </c>
      <c r="V1439" s="7" t="s">
        <v>37</v>
      </c>
      <c r="X1439" s="7" t="str">
        <f t="shared" ca="1" si="335"/>
        <v xml:space="preserve">35 thn, 3 bln </v>
      </c>
      <c r="Y1439" s="7" t="str">
        <f t="shared" si="336"/>
        <v>34 thn</v>
      </c>
      <c r="Z1439" s="13">
        <v>60</v>
      </c>
      <c r="AA1439" s="14">
        <f t="shared" si="337"/>
        <v>53083</v>
      </c>
      <c r="AB1439" s="10" t="s">
        <v>7292</v>
      </c>
      <c r="AC1439" s="7" t="s">
        <v>7293</v>
      </c>
      <c r="AJ1439" s="4" t="s">
        <v>7261</v>
      </c>
    </row>
    <row r="1440" spans="1:36" ht="12.9" hidden="1" customHeight="1" outlineLevel="1" x14ac:dyDescent="0.3">
      <c r="C1440" s="10" t="s">
        <v>7294</v>
      </c>
      <c r="D1440" s="10" t="s">
        <v>3651</v>
      </c>
      <c r="E1440" s="7" t="s">
        <v>7295</v>
      </c>
      <c r="F1440" s="10" t="s">
        <v>276</v>
      </c>
      <c r="G1440" s="7" t="s">
        <v>43</v>
      </c>
      <c r="H1440" s="8">
        <v>43739</v>
      </c>
      <c r="I1440" s="10" t="s">
        <v>277</v>
      </c>
      <c r="J1440" s="10" t="s">
        <v>547</v>
      </c>
      <c r="K1440" s="12" t="s">
        <v>729</v>
      </c>
      <c r="L1440" s="10" t="s">
        <v>28</v>
      </c>
      <c r="M1440" s="7" t="s">
        <v>29</v>
      </c>
      <c r="N1440" s="10" t="s">
        <v>3265</v>
      </c>
      <c r="O1440" s="7">
        <v>2012</v>
      </c>
      <c r="P1440" s="10" t="s">
        <v>824</v>
      </c>
      <c r="Q1440" s="7" t="s">
        <v>7296</v>
      </c>
      <c r="R1440" s="7" t="s">
        <v>50</v>
      </c>
      <c r="U1440" s="7" t="s">
        <v>7297</v>
      </c>
      <c r="V1440" s="7" t="s">
        <v>37</v>
      </c>
      <c r="X1440" s="7" t="str">
        <f t="shared" ca="1" si="335"/>
        <v xml:space="preserve">41 thn, 9 bln </v>
      </c>
      <c r="Y1440" s="7" t="str">
        <f t="shared" si="336"/>
        <v>41 thn</v>
      </c>
      <c r="Z1440" s="13">
        <v>60</v>
      </c>
      <c r="AA1440" s="14">
        <f t="shared" si="337"/>
        <v>50710</v>
      </c>
      <c r="AJ1440" s="4" t="s">
        <v>7261</v>
      </c>
    </row>
    <row r="1441" spans="1:36" s="30" customFormat="1" ht="12.9" hidden="1" customHeight="1" outlineLevel="1" x14ac:dyDescent="0.3">
      <c r="A1441" s="22"/>
      <c r="B1441" s="23"/>
      <c r="C1441" s="24" t="s">
        <v>7298</v>
      </c>
      <c r="D1441" s="30" t="s">
        <v>145</v>
      </c>
      <c r="E1441" s="25" t="s">
        <v>7299</v>
      </c>
      <c r="F1441" s="24" t="s">
        <v>332</v>
      </c>
      <c r="G1441" s="25" t="s">
        <v>343</v>
      </c>
      <c r="H1441" s="26">
        <v>42826</v>
      </c>
      <c r="I1441" s="24" t="s">
        <v>344</v>
      </c>
      <c r="J1441" s="24" t="s">
        <v>269</v>
      </c>
      <c r="K1441" s="27">
        <v>43466</v>
      </c>
      <c r="L1441" s="24" t="s">
        <v>28</v>
      </c>
      <c r="M1441" s="25" t="s">
        <v>29</v>
      </c>
      <c r="N1441" s="24" t="s">
        <v>83</v>
      </c>
      <c r="O1441" s="25">
        <v>2016</v>
      </c>
      <c r="P1441" s="24" t="s">
        <v>1704</v>
      </c>
      <c r="Q1441" s="25" t="s">
        <v>7206</v>
      </c>
      <c r="R1441" s="25" t="s">
        <v>33</v>
      </c>
      <c r="S1441" s="25"/>
      <c r="T1441" s="25"/>
      <c r="U1441" s="25" t="s">
        <v>7300</v>
      </c>
      <c r="V1441" s="25" t="s">
        <v>37</v>
      </c>
      <c r="W1441" s="25"/>
      <c r="X1441" s="25" t="str">
        <f t="shared" ca="1" si="335"/>
        <v xml:space="preserve">53 thn, 2 bln </v>
      </c>
      <c r="Y1441" s="25" t="str">
        <f t="shared" si="336"/>
        <v>52 thn</v>
      </c>
      <c r="Z1441" s="28">
        <v>60</v>
      </c>
      <c r="AA1441" s="29">
        <f t="shared" si="337"/>
        <v>46539</v>
      </c>
      <c r="AI1441" s="27">
        <v>43466</v>
      </c>
      <c r="AJ1441" s="4" t="s">
        <v>7261</v>
      </c>
    </row>
    <row r="1442" spans="1:36" ht="12.9" customHeight="1" collapsed="1" x14ac:dyDescent="0.25">
      <c r="A1442" s="4" t="s">
        <v>7301</v>
      </c>
      <c r="M1442" s="7"/>
    </row>
    <row r="1443" spans="1:36" s="30" customFormat="1" ht="12.9" hidden="1" customHeight="1" outlineLevel="1" x14ac:dyDescent="0.3">
      <c r="A1443" s="22"/>
      <c r="B1443" s="23"/>
      <c r="C1443" s="24"/>
      <c r="D1443" s="24"/>
      <c r="E1443" s="25"/>
      <c r="F1443" s="24"/>
      <c r="G1443" s="25"/>
      <c r="H1443" s="27"/>
      <c r="I1443" s="24"/>
      <c r="J1443" s="24" t="s">
        <v>95</v>
      </c>
      <c r="K1443" s="27"/>
      <c r="L1443" s="24"/>
      <c r="M1443" s="25"/>
      <c r="N1443" s="24"/>
      <c r="O1443" s="25"/>
      <c r="P1443" s="24"/>
      <c r="Q1443" s="25"/>
      <c r="R1443" s="25"/>
      <c r="S1443" s="25"/>
      <c r="T1443" s="25"/>
      <c r="U1443" s="25"/>
      <c r="V1443" s="25"/>
      <c r="W1443" s="25"/>
      <c r="X1443" s="25"/>
      <c r="Y1443" s="25"/>
      <c r="Z1443" s="28"/>
      <c r="AA1443" s="29"/>
      <c r="AB1443" s="24"/>
      <c r="AC1443" s="25"/>
      <c r="AJ1443" s="4" t="s">
        <v>7301</v>
      </c>
    </row>
    <row r="1444" spans="1:36" ht="12.9" hidden="1" customHeight="1" outlineLevel="1" x14ac:dyDescent="0.3">
      <c r="C1444" s="10" t="s">
        <v>7302</v>
      </c>
      <c r="D1444" s="10" t="s">
        <v>21</v>
      </c>
      <c r="E1444" s="7" t="s">
        <v>7303</v>
      </c>
      <c r="F1444" s="10" t="s">
        <v>92</v>
      </c>
      <c r="G1444" s="7" t="s">
        <v>93</v>
      </c>
      <c r="H1444" s="15">
        <v>43556</v>
      </c>
      <c r="I1444" s="10" t="s">
        <v>94</v>
      </c>
      <c r="J1444" s="10" t="s">
        <v>547</v>
      </c>
      <c r="K1444" s="7" t="s">
        <v>190</v>
      </c>
      <c r="L1444" s="10" t="s">
        <v>28</v>
      </c>
      <c r="M1444" s="7" t="s">
        <v>29</v>
      </c>
      <c r="N1444" s="10" t="s">
        <v>3367</v>
      </c>
      <c r="O1444" s="7">
        <v>2010</v>
      </c>
      <c r="P1444" s="10" t="s">
        <v>98</v>
      </c>
      <c r="Q1444" s="7" t="s">
        <v>7304</v>
      </c>
      <c r="R1444" s="7" t="s">
        <v>50</v>
      </c>
      <c r="S1444" s="7" t="s">
        <v>34</v>
      </c>
      <c r="T1444" s="7" t="s">
        <v>35</v>
      </c>
      <c r="U1444" s="7" t="s">
        <v>7305</v>
      </c>
      <c r="V1444" s="7" t="s">
        <v>37</v>
      </c>
      <c r="W1444" s="7" t="s">
        <v>6621</v>
      </c>
      <c r="X1444" s="7" t="str">
        <f t="shared" ref="X1444:X1449" ca="1" si="338">DATEDIF(Q1444,NOW( ),"y") &amp; " thn, " &amp; DATEDIF(Q1444,NOW( ),"ym") &amp; " bln "</f>
        <v xml:space="preserve">56 thn, 3 bln </v>
      </c>
      <c r="Y1444" s="7" t="str">
        <f t="shared" ref="Y1444:Y1449" si="339">DATEDIF(Q1444,($Y$2),"y") &amp; " thn"</f>
        <v>55 thn</v>
      </c>
      <c r="Z1444" s="13">
        <v>60</v>
      </c>
      <c r="AA1444" s="14">
        <f t="shared" ref="AA1444:AA1449" si="340">DATE(YEAR(Q1444)+Z1444,MONTH(Q1444)+1,1)</f>
        <v>45413</v>
      </c>
      <c r="AB1444" s="10" t="s">
        <v>7306</v>
      </c>
      <c r="AJ1444" s="4" t="s">
        <v>7301</v>
      </c>
    </row>
    <row r="1445" spans="1:36" ht="12.9" hidden="1" customHeight="1" outlineLevel="1" x14ac:dyDescent="0.3">
      <c r="C1445" s="10" t="s">
        <v>7307</v>
      </c>
      <c r="D1445" s="10" t="s">
        <v>145</v>
      </c>
      <c r="E1445" s="7" t="s">
        <v>7308</v>
      </c>
      <c r="F1445" s="10" t="s">
        <v>276</v>
      </c>
      <c r="G1445" s="7" t="s">
        <v>43</v>
      </c>
      <c r="H1445" s="8">
        <v>43739</v>
      </c>
      <c r="I1445" s="10" t="s">
        <v>277</v>
      </c>
      <c r="J1445" s="10" t="s">
        <v>269</v>
      </c>
      <c r="K1445" s="12" t="s">
        <v>1508</v>
      </c>
      <c r="L1445" s="10" t="s">
        <v>28</v>
      </c>
      <c r="M1445" s="7" t="s">
        <v>29</v>
      </c>
      <c r="N1445" s="10" t="s">
        <v>7309</v>
      </c>
      <c r="O1445" s="7">
        <v>2010</v>
      </c>
      <c r="P1445" s="10" t="s">
        <v>98</v>
      </c>
      <c r="Q1445" s="7" t="s">
        <v>7310</v>
      </c>
      <c r="R1445" s="7" t="s">
        <v>50</v>
      </c>
      <c r="S1445" s="7" t="s">
        <v>34</v>
      </c>
      <c r="T1445" s="7" t="s">
        <v>35</v>
      </c>
      <c r="U1445" s="7" t="s">
        <v>7311</v>
      </c>
      <c r="V1445" s="7" t="s">
        <v>37</v>
      </c>
      <c r="X1445" s="7" t="str">
        <f t="shared" ca="1" si="338"/>
        <v xml:space="preserve">48 thn, 3 bln </v>
      </c>
      <c r="Y1445" s="7" t="str">
        <f t="shared" si="339"/>
        <v>47 thn</v>
      </c>
      <c r="Z1445" s="13">
        <v>60</v>
      </c>
      <c r="AA1445" s="14">
        <f t="shared" si="340"/>
        <v>48335</v>
      </c>
      <c r="AB1445" s="10" t="s">
        <v>7312</v>
      </c>
      <c r="AJ1445" s="4" t="s">
        <v>7301</v>
      </c>
    </row>
    <row r="1446" spans="1:36" ht="12.9" hidden="1" customHeight="1" outlineLevel="1" x14ac:dyDescent="0.3">
      <c r="C1446" s="10" t="s">
        <v>7313</v>
      </c>
      <c r="D1446" s="10" t="s">
        <v>41</v>
      </c>
      <c r="E1446" s="7" t="s">
        <v>7314</v>
      </c>
      <c r="F1446" s="10" t="s">
        <v>514</v>
      </c>
      <c r="G1446" s="7" t="s">
        <v>333</v>
      </c>
      <c r="H1446" s="15">
        <v>42826</v>
      </c>
      <c r="I1446" s="10" t="s">
        <v>334</v>
      </c>
      <c r="J1446" s="10" t="s">
        <v>547</v>
      </c>
      <c r="K1446" s="7" t="s">
        <v>774</v>
      </c>
      <c r="L1446" s="10" t="s">
        <v>28</v>
      </c>
      <c r="M1446" s="7" t="s">
        <v>29</v>
      </c>
      <c r="N1446" s="10" t="s">
        <v>3367</v>
      </c>
      <c r="O1446" s="7">
        <v>2012</v>
      </c>
      <c r="P1446" s="10" t="s">
        <v>824</v>
      </c>
      <c r="Q1446" s="7" t="s">
        <v>7315</v>
      </c>
      <c r="R1446" s="7" t="s">
        <v>50</v>
      </c>
      <c r="S1446" s="7" t="s">
        <v>34</v>
      </c>
      <c r="T1446" s="7" t="s">
        <v>35</v>
      </c>
      <c r="U1446" s="7" t="s">
        <v>7316</v>
      </c>
      <c r="V1446" s="7" t="s">
        <v>37</v>
      </c>
      <c r="X1446" s="7" t="str">
        <f t="shared" ca="1" si="338"/>
        <v xml:space="preserve">51 thn, 4 bln </v>
      </c>
      <c r="Y1446" s="7" t="str">
        <f t="shared" si="339"/>
        <v>50 thn</v>
      </c>
      <c r="Z1446" s="13">
        <v>60</v>
      </c>
      <c r="AA1446" s="14">
        <f t="shared" si="340"/>
        <v>47209</v>
      </c>
      <c r="AB1446" s="10" t="s">
        <v>7317</v>
      </c>
      <c r="AC1446" s="7" t="s">
        <v>7318</v>
      </c>
      <c r="AJ1446" s="4" t="s">
        <v>7301</v>
      </c>
    </row>
    <row r="1447" spans="1:36" ht="12.9" hidden="1" customHeight="1" outlineLevel="1" x14ac:dyDescent="0.3">
      <c r="C1447" s="10" t="s">
        <v>7319</v>
      </c>
      <c r="D1447" s="10" t="s">
        <v>41</v>
      </c>
      <c r="E1447" s="7" t="s">
        <v>7320</v>
      </c>
      <c r="F1447" s="10" t="s">
        <v>514</v>
      </c>
      <c r="G1447" s="7" t="s">
        <v>333</v>
      </c>
      <c r="H1447" s="15">
        <v>43009</v>
      </c>
      <c r="I1447" s="10" t="s">
        <v>334</v>
      </c>
      <c r="J1447" s="10" t="s">
        <v>547</v>
      </c>
      <c r="K1447" s="8">
        <v>42307</v>
      </c>
      <c r="L1447" s="10" t="s">
        <v>28</v>
      </c>
      <c r="M1447" s="7" t="s">
        <v>29</v>
      </c>
      <c r="N1447" s="10" t="s">
        <v>30</v>
      </c>
      <c r="O1447" s="7">
        <v>2013</v>
      </c>
      <c r="P1447" s="10" t="s">
        <v>460</v>
      </c>
      <c r="Q1447" s="7" t="s">
        <v>7321</v>
      </c>
      <c r="R1447" s="7" t="s">
        <v>50</v>
      </c>
      <c r="S1447" s="7" t="s">
        <v>34</v>
      </c>
      <c r="T1447" s="7" t="s">
        <v>35</v>
      </c>
      <c r="V1447" s="7" t="s">
        <v>37</v>
      </c>
      <c r="X1447" s="7" t="str">
        <f t="shared" ca="1" si="338"/>
        <v xml:space="preserve">34 thn, 8 bln </v>
      </c>
      <c r="Y1447" s="7" t="str">
        <f t="shared" si="339"/>
        <v>33 thn</v>
      </c>
      <c r="Z1447" s="13">
        <v>60</v>
      </c>
      <c r="AA1447" s="14">
        <f>DATE(YEAR(Q1447)+Z1447,MONTH(Q1447)+1,1)</f>
        <v>53297</v>
      </c>
      <c r="AB1447" s="10" t="s">
        <v>7322</v>
      </c>
      <c r="AC1447" s="7" t="s">
        <v>7323</v>
      </c>
      <c r="AJ1447" s="4" t="s">
        <v>7301</v>
      </c>
    </row>
    <row r="1448" spans="1:36" ht="12.9" hidden="1" customHeight="1" outlineLevel="1" x14ac:dyDescent="0.3">
      <c r="C1448" s="10" t="s">
        <v>7324</v>
      </c>
      <c r="D1448" s="32" t="s">
        <v>145</v>
      </c>
      <c r="E1448" s="7" t="s">
        <v>7325</v>
      </c>
      <c r="F1448" s="10" t="s">
        <v>514</v>
      </c>
      <c r="G1448" s="7" t="s">
        <v>333</v>
      </c>
      <c r="H1448" s="15">
        <v>43739</v>
      </c>
      <c r="I1448" s="10" t="s">
        <v>334</v>
      </c>
      <c r="J1448" s="10" t="s">
        <v>269</v>
      </c>
      <c r="K1448" s="8">
        <v>43404</v>
      </c>
      <c r="L1448" s="10" t="s">
        <v>28</v>
      </c>
      <c r="M1448" s="7" t="s">
        <v>29</v>
      </c>
      <c r="N1448" s="10" t="s">
        <v>83</v>
      </c>
      <c r="O1448" s="7">
        <v>2014</v>
      </c>
      <c r="P1448" s="10" t="s">
        <v>2262</v>
      </c>
      <c r="Q1448" s="7" t="s">
        <v>3581</v>
      </c>
      <c r="R1448" s="7" t="s">
        <v>33</v>
      </c>
      <c r="U1448" s="7" t="s">
        <v>7326</v>
      </c>
      <c r="V1448" s="7" t="s">
        <v>37</v>
      </c>
      <c r="X1448" s="7" t="str">
        <f t="shared" ca="1" si="338"/>
        <v xml:space="preserve">52 thn, 11 bln </v>
      </c>
      <c r="Y1448" s="7" t="str">
        <f>DATEDIF(Q1448,($Y$2),"y") &amp; " thn"</f>
        <v>52 thn</v>
      </c>
      <c r="Z1448" s="13">
        <v>60</v>
      </c>
      <c r="AA1448" s="14">
        <f>DATE(YEAR(Q1448)+Z1448,MONTH(Q1448)+1,1)</f>
        <v>46631</v>
      </c>
      <c r="AE1448" s="6" t="s">
        <v>7327</v>
      </c>
      <c r="AF1448" s="21">
        <v>43404</v>
      </c>
      <c r="AI1448" s="21">
        <v>43405</v>
      </c>
      <c r="AJ1448" s="4" t="s">
        <v>7301</v>
      </c>
    </row>
    <row r="1449" spans="1:36" ht="12.9" hidden="1" customHeight="1" outlineLevel="1" x14ac:dyDescent="0.3">
      <c r="C1449" s="10" t="s">
        <v>2260</v>
      </c>
      <c r="E1449" s="7" t="s">
        <v>7328</v>
      </c>
      <c r="F1449" s="10" t="s">
        <v>357</v>
      </c>
      <c r="G1449" s="7" t="s">
        <v>358</v>
      </c>
      <c r="H1449" s="15">
        <v>41730</v>
      </c>
      <c r="I1449" s="10" t="s">
        <v>359</v>
      </c>
      <c r="J1449" s="10" t="s">
        <v>547</v>
      </c>
      <c r="K1449" s="8">
        <v>42370</v>
      </c>
      <c r="L1449" s="10" t="s">
        <v>28</v>
      </c>
      <c r="M1449" s="7" t="s">
        <v>4020</v>
      </c>
      <c r="N1449" s="10" t="s">
        <v>4427</v>
      </c>
      <c r="O1449" s="7" t="s">
        <v>406</v>
      </c>
      <c r="P1449" s="10" t="s">
        <v>824</v>
      </c>
      <c r="Q1449" s="7" t="s">
        <v>5774</v>
      </c>
      <c r="R1449" s="7" t="s">
        <v>50</v>
      </c>
      <c r="S1449" s="7" t="s">
        <v>34</v>
      </c>
      <c r="T1449" s="7" t="s">
        <v>35</v>
      </c>
      <c r="U1449" s="7" t="s">
        <v>7329</v>
      </c>
      <c r="V1449" s="7" t="s">
        <v>37</v>
      </c>
      <c r="X1449" s="7" t="str">
        <f t="shared" ca="1" si="338"/>
        <v xml:space="preserve">53 thn, 4 bln </v>
      </c>
      <c r="Y1449" s="7" t="str">
        <f t="shared" si="339"/>
        <v>52 thn</v>
      </c>
      <c r="Z1449" s="13">
        <v>60</v>
      </c>
      <c r="AA1449" s="14">
        <f t="shared" si="340"/>
        <v>46478</v>
      </c>
      <c r="AB1449" s="10" t="s">
        <v>7330</v>
      </c>
      <c r="AJ1449" s="4" t="s">
        <v>7301</v>
      </c>
    </row>
    <row r="1450" spans="1:36" ht="12.9" hidden="1" customHeight="1" outlineLevel="1" x14ac:dyDescent="0.3">
      <c r="C1450" s="10"/>
      <c r="D1450" s="10"/>
      <c r="F1450" s="10"/>
      <c r="H1450" s="15"/>
      <c r="I1450" s="10"/>
      <c r="J1450" s="10"/>
      <c r="L1450" s="10"/>
      <c r="M1450" s="7"/>
      <c r="N1450" s="10"/>
      <c r="P1450" s="10"/>
      <c r="Z1450" s="13"/>
      <c r="AA1450" s="14"/>
      <c r="AB1450" s="10"/>
      <c r="AJ1450" s="4" t="s">
        <v>7301</v>
      </c>
    </row>
    <row r="1451" spans="1:36" ht="12.9" customHeight="1" collapsed="1" x14ac:dyDescent="0.25">
      <c r="A1451" s="4" t="s">
        <v>7331</v>
      </c>
      <c r="M1451" s="7"/>
    </row>
    <row r="1452" spans="1:36" ht="12.9" hidden="1" customHeight="1" outlineLevel="1" x14ac:dyDescent="0.3">
      <c r="C1452" s="10" t="s">
        <v>7332</v>
      </c>
      <c r="D1452" s="10" t="s">
        <v>41</v>
      </c>
      <c r="E1452" s="7" t="s">
        <v>7333</v>
      </c>
      <c r="F1452" s="10" t="s">
        <v>23</v>
      </c>
      <c r="G1452" s="7" t="s">
        <v>24</v>
      </c>
      <c r="H1452" s="15">
        <v>39173</v>
      </c>
      <c r="I1452" s="10" t="s">
        <v>25</v>
      </c>
      <c r="J1452" s="10" t="s">
        <v>95</v>
      </c>
      <c r="K1452" s="8">
        <v>42104</v>
      </c>
      <c r="L1452" s="10" t="s">
        <v>28</v>
      </c>
      <c r="M1452" s="7" t="s">
        <v>29</v>
      </c>
      <c r="N1452" s="10" t="s">
        <v>7334</v>
      </c>
      <c r="O1452" s="7" t="s">
        <v>47</v>
      </c>
      <c r="P1452" s="10" t="s">
        <v>98</v>
      </c>
      <c r="Q1452" s="7" t="s">
        <v>7335</v>
      </c>
      <c r="R1452" s="7" t="s">
        <v>33</v>
      </c>
      <c r="S1452" s="7" t="s">
        <v>34</v>
      </c>
      <c r="T1452" s="7" t="s">
        <v>35</v>
      </c>
      <c r="U1452" s="7" t="s">
        <v>7336</v>
      </c>
      <c r="V1452" s="7" t="s">
        <v>37</v>
      </c>
      <c r="W1452" s="7" t="s">
        <v>7337</v>
      </c>
      <c r="X1452" s="7" t="str">
        <f t="shared" ref="X1452:X1460" ca="1" si="341">DATEDIF(Q1452,NOW( ),"y") &amp; " thn, " &amp; DATEDIF(Q1452,NOW( ),"ym") &amp; " bln "</f>
        <v xml:space="preserve">55 thn, 3 bln </v>
      </c>
      <c r="Y1452" s="7" t="str">
        <f t="shared" ref="Y1452:Y1460" si="342">DATEDIF(Q1452,($Y$2),"y") &amp; " thn"</f>
        <v>54 thn</v>
      </c>
      <c r="Z1452" s="13">
        <v>60</v>
      </c>
      <c r="AA1452" s="14">
        <f>DATE(YEAR(Q1452)+Z1452,MONTH(Q1452)+1,1)</f>
        <v>45778</v>
      </c>
      <c r="AB1452" s="10" t="s">
        <v>7338</v>
      </c>
      <c r="AJ1452" s="4" t="s">
        <v>7331</v>
      </c>
    </row>
    <row r="1453" spans="1:36" ht="12.9" hidden="1" customHeight="1" outlineLevel="1" x14ac:dyDescent="0.3">
      <c r="C1453" s="10" t="s">
        <v>7339</v>
      </c>
      <c r="D1453" s="10" t="s">
        <v>1545</v>
      </c>
      <c r="E1453" s="7" t="s">
        <v>7340</v>
      </c>
      <c r="F1453" s="10" t="s">
        <v>23</v>
      </c>
      <c r="G1453" s="7" t="s">
        <v>24</v>
      </c>
      <c r="H1453" s="15">
        <v>37712</v>
      </c>
      <c r="I1453" s="10" t="s">
        <v>25</v>
      </c>
      <c r="J1453" s="10" t="s">
        <v>547</v>
      </c>
      <c r="K1453" s="12" t="s">
        <v>7341</v>
      </c>
      <c r="L1453" s="10" t="s">
        <v>28</v>
      </c>
      <c r="M1453" s="7" t="s">
        <v>361</v>
      </c>
      <c r="N1453" s="10" t="s">
        <v>3265</v>
      </c>
      <c r="O1453" s="7" t="s">
        <v>279</v>
      </c>
      <c r="P1453" s="10" t="s">
        <v>98</v>
      </c>
      <c r="Q1453" s="7" t="s">
        <v>7342</v>
      </c>
      <c r="R1453" s="7" t="s">
        <v>33</v>
      </c>
      <c r="S1453" s="7" t="s">
        <v>34</v>
      </c>
      <c r="T1453" s="7" t="s">
        <v>35</v>
      </c>
      <c r="U1453" s="7" t="s">
        <v>7343</v>
      </c>
      <c r="V1453" s="7" t="s">
        <v>37</v>
      </c>
      <c r="W1453" s="7" t="s">
        <v>7344</v>
      </c>
      <c r="X1453" s="7" t="str">
        <f t="shared" ca="1" si="341"/>
        <v xml:space="preserve">60 thn, 3 bln </v>
      </c>
      <c r="Y1453" s="7" t="str">
        <f t="shared" si="342"/>
        <v>59 thn</v>
      </c>
      <c r="Z1453" s="13">
        <v>60</v>
      </c>
      <c r="AA1453" s="14">
        <f t="shared" ref="AA1453:AA1460" si="343">DATE(YEAR(Q1453)+Z1453,MONTH(Q1453)+1,1)</f>
        <v>43922</v>
      </c>
      <c r="AB1453" s="10" t="s">
        <v>7345</v>
      </c>
      <c r="AJ1453" s="4" t="s">
        <v>7331</v>
      </c>
    </row>
    <row r="1454" spans="1:36" ht="12.9" hidden="1" customHeight="1" outlineLevel="1" x14ac:dyDescent="0.3">
      <c r="C1454" s="10" t="s">
        <v>7346</v>
      </c>
      <c r="D1454" s="10" t="s">
        <v>1545</v>
      </c>
      <c r="E1454" s="7" t="s">
        <v>7347</v>
      </c>
      <c r="F1454" s="10" t="s">
        <v>23</v>
      </c>
      <c r="G1454" s="7" t="s">
        <v>24</v>
      </c>
      <c r="H1454" s="15">
        <v>38261</v>
      </c>
      <c r="I1454" s="10" t="s">
        <v>25</v>
      </c>
      <c r="J1454" s="10" t="s">
        <v>547</v>
      </c>
      <c r="K1454" s="7" t="s">
        <v>403</v>
      </c>
      <c r="L1454" s="10" t="s">
        <v>28</v>
      </c>
      <c r="M1454" s="7" t="s">
        <v>361</v>
      </c>
      <c r="N1454" s="10" t="s">
        <v>3265</v>
      </c>
      <c r="O1454" s="7" t="s">
        <v>368</v>
      </c>
      <c r="P1454" s="10" t="s">
        <v>98</v>
      </c>
      <c r="Q1454" s="7" t="s">
        <v>7348</v>
      </c>
      <c r="R1454" s="7" t="s">
        <v>33</v>
      </c>
      <c r="S1454" s="7" t="s">
        <v>34</v>
      </c>
      <c r="T1454" s="7" t="s">
        <v>35</v>
      </c>
      <c r="U1454" s="7" t="s">
        <v>7349</v>
      </c>
      <c r="V1454" s="7" t="s">
        <v>37</v>
      </c>
      <c r="W1454" s="7" t="s">
        <v>7350</v>
      </c>
      <c r="X1454" s="7" t="str">
        <f t="shared" ca="1" si="341"/>
        <v xml:space="preserve">56 thn, 11 bln </v>
      </c>
      <c r="Y1454" s="7" t="str">
        <f t="shared" si="342"/>
        <v>56 thn</v>
      </c>
      <c r="Z1454" s="13">
        <v>60</v>
      </c>
      <c r="AA1454" s="14">
        <f t="shared" si="343"/>
        <v>45170</v>
      </c>
      <c r="AB1454" s="10" t="s">
        <v>7351</v>
      </c>
      <c r="AJ1454" s="4" t="s">
        <v>7331</v>
      </c>
    </row>
    <row r="1455" spans="1:36" ht="12.9" hidden="1" customHeight="1" outlineLevel="1" x14ac:dyDescent="0.3">
      <c r="C1455" s="10" t="s">
        <v>7352</v>
      </c>
      <c r="D1455" s="10" t="s">
        <v>1545</v>
      </c>
      <c r="E1455" s="7" t="s">
        <v>7353</v>
      </c>
      <c r="F1455" s="10" t="s">
        <v>23</v>
      </c>
      <c r="G1455" s="7" t="s">
        <v>24</v>
      </c>
      <c r="H1455" s="15">
        <v>39356</v>
      </c>
      <c r="I1455" s="10" t="s">
        <v>25</v>
      </c>
      <c r="J1455" s="10" t="s">
        <v>106</v>
      </c>
      <c r="K1455" s="8">
        <v>42156</v>
      </c>
      <c r="L1455" s="10" t="s">
        <v>28</v>
      </c>
      <c r="M1455" s="7" t="s">
        <v>361</v>
      </c>
      <c r="N1455" s="10" t="s">
        <v>994</v>
      </c>
      <c r="O1455" s="7" t="s">
        <v>192</v>
      </c>
      <c r="P1455" s="10" t="s">
        <v>98</v>
      </c>
      <c r="Q1455" s="7" t="s">
        <v>4772</v>
      </c>
      <c r="R1455" s="7" t="s">
        <v>33</v>
      </c>
      <c r="S1455" s="7" t="s">
        <v>34</v>
      </c>
      <c r="T1455" s="7" t="s">
        <v>35</v>
      </c>
      <c r="U1455" s="7" t="s">
        <v>7354</v>
      </c>
      <c r="V1455" s="7" t="s">
        <v>37</v>
      </c>
      <c r="W1455" s="7" t="s">
        <v>7355</v>
      </c>
      <c r="X1455" s="7" t="str">
        <f t="shared" ca="1" si="341"/>
        <v xml:space="preserve">58 thn, 5 bln </v>
      </c>
      <c r="Y1455" s="7" t="str">
        <f t="shared" si="342"/>
        <v>57 thn</v>
      </c>
      <c r="Z1455" s="13">
        <v>60</v>
      </c>
      <c r="AA1455" s="14">
        <f t="shared" si="343"/>
        <v>44621</v>
      </c>
      <c r="AB1455" s="10" t="s">
        <v>7356</v>
      </c>
      <c r="AJ1455" s="4" t="s">
        <v>7331</v>
      </c>
    </row>
    <row r="1456" spans="1:36" ht="12.9" hidden="1" customHeight="1" outlineLevel="1" x14ac:dyDescent="0.3">
      <c r="C1456" s="10" t="s">
        <v>7357</v>
      </c>
      <c r="D1456" s="10" t="s">
        <v>4292</v>
      </c>
      <c r="E1456" s="7" t="s">
        <v>7358</v>
      </c>
      <c r="F1456" s="10" t="s">
        <v>23</v>
      </c>
      <c r="G1456" s="7" t="s">
        <v>24</v>
      </c>
      <c r="H1456" s="15">
        <v>39356</v>
      </c>
      <c r="I1456" s="10" t="s">
        <v>25</v>
      </c>
      <c r="J1456" s="10" t="s">
        <v>269</v>
      </c>
      <c r="K1456" s="7" t="s">
        <v>129</v>
      </c>
      <c r="L1456" s="10" t="s">
        <v>28</v>
      </c>
      <c r="M1456" s="7" t="s">
        <v>361</v>
      </c>
      <c r="N1456" s="10" t="s">
        <v>4012</v>
      </c>
      <c r="O1456" s="7" t="s">
        <v>58</v>
      </c>
      <c r="P1456" s="10" t="s">
        <v>685</v>
      </c>
      <c r="Q1456" s="7" t="s">
        <v>7359</v>
      </c>
      <c r="R1456" s="7" t="s">
        <v>50</v>
      </c>
      <c r="S1456" s="7" t="s">
        <v>34</v>
      </c>
      <c r="T1456" s="7" t="s">
        <v>2189</v>
      </c>
      <c r="U1456" s="7" t="s">
        <v>7360</v>
      </c>
      <c r="V1456" s="7" t="s">
        <v>37</v>
      </c>
      <c r="W1456" s="7" t="s">
        <v>7361</v>
      </c>
      <c r="X1456" s="7" t="str">
        <f t="shared" ca="1" si="341"/>
        <v xml:space="preserve">60 thn, 2 bln </v>
      </c>
      <c r="Y1456" s="7" t="str">
        <f t="shared" si="342"/>
        <v>59 thn</v>
      </c>
      <c r="Z1456" s="13">
        <v>60</v>
      </c>
      <c r="AA1456" s="14">
        <f t="shared" si="343"/>
        <v>43983</v>
      </c>
      <c r="AB1456" s="10" t="s">
        <v>7362</v>
      </c>
      <c r="AJ1456" s="4" t="s">
        <v>7331</v>
      </c>
    </row>
    <row r="1457" spans="1:39" ht="12.9" hidden="1" customHeight="1" outlineLevel="1" x14ac:dyDescent="0.3">
      <c r="C1457" s="10" t="s">
        <v>7363</v>
      </c>
      <c r="D1457" s="10" t="s">
        <v>41</v>
      </c>
      <c r="E1457" s="7" t="s">
        <v>7364</v>
      </c>
      <c r="F1457" s="10" t="s">
        <v>276</v>
      </c>
      <c r="G1457" s="7" t="s">
        <v>43</v>
      </c>
      <c r="H1457" s="8">
        <v>42644</v>
      </c>
      <c r="I1457" s="10" t="s">
        <v>277</v>
      </c>
      <c r="J1457" s="10" t="s">
        <v>547</v>
      </c>
      <c r="K1457" s="7" t="s">
        <v>129</v>
      </c>
      <c r="L1457" s="10" t="s">
        <v>28</v>
      </c>
      <c r="M1457" s="7" t="s">
        <v>29</v>
      </c>
      <c r="N1457" s="10" t="s">
        <v>3265</v>
      </c>
      <c r="O1457" s="7">
        <v>2008</v>
      </c>
      <c r="P1457" s="10" t="s">
        <v>2262</v>
      </c>
      <c r="Q1457" s="7" t="s">
        <v>7365</v>
      </c>
      <c r="R1457" s="7" t="s">
        <v>50</v>
      </c>
      <c r="S1457" s="7" t="s">
        <v>34</v>
      </c>
      <c r="T1457" s="7" t="s">
        <v>35</v>
      </c>
      <c r="U1457" s="7" t="s">
        <v>7366</v>
      </c>
      <c r="V1457" s="7" t="s">
        <v>37</v>
      </c>
      <c r="W1457" s="7" t="s">
        <v>7367</v>
      </c>
      <c r="X1457" s="7" t="str">
        <f t="shared" ca="1" si="341"/>
        <v xml:space="preserve">37 thn, 6 bln </v>
      </c>
      <c r="Y1457" s="7" t="str">
        <f t="shared" si="342"/>
        <v>36 thn</v>
      </c>
      <c r="Z1457" s="13">
        <v>60</v>
      </c>
      <c r="AA1457" s="14">
        <f t="shared" si="343"/>
        <v>52263</v>
      </c>
      <c r="AB1457" s="10" t="s">
        <v>7368</v>
      </c>
      <c r="AJ1457" s="4" t="s">
        <v>7331</v>
      </c>
    </row>
    <row r="1458" spans="1:39" ht="12.9" hidden="1" customHeight="1" outlineLevel="1" x14ac:dyDescent="0.3">
      <c r="C1458" s="10" t="s">
        <v>7369</v>
      </c>
      <c r="D1458" s="10" t="s">
        <v>41</v>
      </c>
      <c r="E1458" s="7" t="s">
        <v>7370</v>
      </c>
      <c r="F1458" s="10" t="s">
        <v>514</v>
      </c>
      <c r="G1458" s="7" t="s">
        <v>333</v>
      </c>
      <c r="H1458" s="8">
        <v>42644</v>
      </c>
      <c r="I1458" s="10" t="s">
        <v>334</v>
      </c>
      <c r="J1458" s="10" t="s">
        <v>547</v>
      </c>
      <c r="K1458" s="7" t="s">
        <v>515</v>
      </c>
      <c r="L1458" s="10" t="s">
        <v>28</v>
      </c>
      <c r="M1458" s="7" t="s">
        <v>29</v>
      </c>
      <c r="N1458" s="10" t="s">
        <v>264</v>
      </c>
      <c r="O1458" s="7">
        <v>2012</v>
      </c>
      <c r="P1458" s="10" t="s">
        <v>2634</v>
      </c>
      <c r="Q1458" s="7" t="s">
        <v>7371</v>
      </c>
      <c r="R1458" s="7" t="s">
        <v>50</v>
      </c>
      <c r="S1458" s="7" t="s">
        <v>34</v>
      </c>
      <c r="T1458" s="7" t="s">
        <v>35</v>
      </c>
      <c r="U1458" s="7" t="s">
        <v>7372</v>
      </c>
      <c r="V1458" s="7" t="s">
        <v>37</v>
      </c>
      <c r="X1458" s="7" t="str">
        <f t="shared" ca="1" si="341"/>
        <v xml:space="preserve">52 thn, 5 bln </v>
      </c>
      <c r="Y1458" s="7" t="str">
        <f t="shared" si="342"/>
        <v>51 thn</v>
      </c>
      <c r="Z1458" s="13">
        <v>60</v>
      </c>
      <c r="AA1458" s="14">
        <f>DATE(YEAR(Q1458)+Z1458,MONTH(Q1458)+1,1)</f>
        <v>46813</v>
      </c>
      <c r="AJ1458" s="4" t="s">
        <v>7331</v>
      </c>
    </row>
    <row r="1459" spans="1:39" ht="12.9" hidden="1" customHeight="1" outlineLevel="1" x14ac:dyDescent="0.3">
      <c r="C1459" s="10" t="s">
        <v>7373</v>
      </c>
      <c r="D1459" s="10" t="s">
        <v>5523</v>
      </c>
      <c r="E1459" s="7" t="s">
        <v>7374</v>
      </c>
      <c r="F1459" s="10" t="s">
        <v>514</v>
      </c>
      <c r="G1459" s="7" t="s">
        <v>333</v>
      </c>
      <c r="H1459" s="8">
        <v>43739</v>
      </c>
      <c r="I1459" s="10" t="s">
        <v>334</v>
      </c>
      <c r="J1459" s="10" t="s">
        <v>547</v>
      </c>
      <c r="K1459" s="7" t="s">
        <v>624</v>
      </c>
      <c r="L1459" s="10" t="s">
        <v>28</v>
      </c>
      <c r="M1459" s="7" t="s">
        <v>29</v>
      </c>
      <c r="N1459" s="10" t="s">
        <v>7375</v>
      </c>
      <c r="O1459" s="7" t="s">
        <v>7376</v>
      </c>
      <c r="P1459" s="10" t="s">
        <v>203</v>
      </c>
      <c r="Q1459" s="7" t="s">
        <v>7377</v>
      </c>
      <c r="R1459" s="7" t="s">
        <v>50</v>
      </c>
      <c r="S1459" s="7" t="s">
        <v>34</v>
      </c>
      <c r="T1459" s="7" t="s">
        <v>35</v>
      </c>
      <c r="U1459" s="7" t="s">
        <v>7378</v>
      </c>
      <c r="V1459" s="7" t="s">
        <v>37</v>
      </c>
      <c r="X1459" s="7" t="str">
        <f t="shared" ca="1" si="341"/>
        <v xml:space="preserve">39 thn, 9 bln </v>
      </c>
      <c r="Y1459" s="7" t="str">
        <f t="shared" si="342"/>
        <v>39 thn</v>
      </c>
      <c r="Z1459" s="13">
        <v>60</v>
      </c>
      <c r="AA1459" s="14">
        <f t="shared" si="343"/>
        <v>51441</v>
      </c>
      <c r="AB1459" s="10" t="s">
        <v>2072</v>
      </c>
      <c r="AJ1459" s="4" t="s">
        <v>7331</v>
      </c>
    </row>
    <row r="1460" spans="1:39" ht="12.9" hidden="1" customHeight="1" outlineLevel="1" x14ac:dyDescent="0.3">
      <c r="C1460" s="10" t="s">
        <v>7379</v>
      </c>
      <c r="E1460" s="7" t="s">
        <v>7380</v>
      </c>
      <c r="F1460" s="10" t="s">
        <v>357</v>
      </c>
      <c r="G1460" s="7" t="s">
        <v>358</v>
      </c>
      <c r="H1460" s="8">
        <v>42461</v>
      </c>
      <c r="I1460" s="10" t="s">
        <v>359</v>
      </c>
      <c r="J1460" s="10" t="s">
        <v>106</v>
      </c>
      <c r="K1460" s="8">
        <v>42278</v>
      </c>
      <c r="L1460" s="10" t="s">
        <v>28</v>
      </c>
      <c r="M1460" s="7" t="s">
        <v>4020</v>
      </c>
      <c r="N1460" s="10" t="s">
        <v>4400</v>
      </c>
      <c r="O1460" s="7" t="s">
        <v>406</v>
      </c>
      <c r="P1460" s="10" t="s">
        <v>98</v>
      </c>
      <c r="Q1460" s="7" t="s">
        <v>7381</v>
      </c>
      <c r="R1460" s="7" t="s">
        <v>33</v>
      </c>
      <c r="S1460" s="7" t="s">
        <v>34</v>
      </c>
      <c r="T1460" s="7" t="s">
        <v>35</v>
      </c>
      <c r="U1460" s="7" t="s">
        <v>7382</v>
      </c>
      <c r="V1460" s="7" t="s">
        <v>37</v>
      </c>
      <c r="X1460" s="7" t="str">
        <f t="shared" ca="1" si="341"/>
        <v xml:space="preserve">56 thn, 6 bln </v>
      </c>
      <c r="Y1460" s="7" t="str">
        <f t="shared" si="342"/>
        <v>55 thn</v>
      </c>
      <c r="Z1460" s="13">
        <v>60</v>
      </c>
      <c r="AA1460" s="14">
        <f t="shared" si="343"/>
        <v>45323</v>
      </c>
      <c r="AB1460" s="10" t="s">
        <v>7383</v>
      </c>
      <c r="AJ1460" s="4" t="s">
        <v>7331</v>
      </c>
    </row>
    <row r="1461" spans="1:39" ht="12.9" customHeight="1" collapsed="1" x14ac:dyDescent="0.25">
      <c r="A1461" s="4" t="s">
        <v>7384</v>
      </c>
      <c r="M1461" s="7"/>
    </row>
    <row r="1462" spans="1:39" ht="12.9" hidden="1" customHeight="1" outlineLevel="1" x14ac:dyDescent="0.3">
      <c r="C1462" s="10" t="s">
        <v>7385</v>
      </c>
      <c r="D1462" s="10" t="s">
        <v>41</v>
      </c>
      <c r="E1462" s="7" t="s">
        <v>7386</v>
      </c>
      <c r="F1462" s="10" t="s">
        <v>92</v>
      </c>
      <c r="G1462" s="19" t="s">
        <v>93</v>
      </c>
      <c r="H1462" s="20">
        <v>43556</v>
      </c>
      <c r="I1462" s="10" t="s">
        <v>94</v>
      </c>
      <c r="J1462" s="10" t="s">
        <v>95</v>
      </c>
      <c r="K1462" s="8">
        <v>42604</v>
      </c>
      <c r="L1462" s="10" t="s">
        <v>28</v>
      </c>
      <c r="M1462" s="7" t="s">
        <v>29</v>
      </c>
      <c r="N1462" s="10" t="s">
        <v>7387</v>
      </c>
      <c r="O1462" s="7" t="s">
        <v>47</v>
      </c>
      <c r="P1462" s="10" t="s">
        <v>98</v>
      </c>
      <c r="Q1462" s="7" t="s">
        <v>7388</v>
      </c>
      <c r="R1462" s="7" t="s">
        <v>33</v>
      </c>
      <c r="S1462" s="7" t="s">
        <v>34</v>
      </c>
      <c r="T1462" s="7" t="s">
        <v>35</v>
      </c>
      <c r="U1462" s="7" t="s">
        <v>7389</v>
      </c>
      <c r="V1462" s="7" t="s">
        <v>37</v>
      </c>
      <c r="W1462" s="7" t="s">
        <v>7390</v>
      </c>
      <c r="X1462" s="7" t="str">
        <f t="shared" ref="X1462:X1467" ca="1" si="344">DATEDIF(Q1462,NOW( ),"y") &amp; " thn, " &amp; DATEDIF(Q1462,NOW( ),"ym") &amp; " bln "</f>
        <v xml:space="preserve">54 thn, 6 bln </v>
      </c>
      <c r="Y1462" s="7" t="str">
        <f t="shared" ref="Y1462:Y1467" si="345">DATEDIF(Q1462,($Y$2),"y") &amp; " thn"</f>
        <v>53 thn</v>
      </c>
      <c r="Z1462" s="13">
        <v>60</v>
      </c>
      <c r="AA1462" s="14">
        <f t="shared" ref="AA1462:AA1467" si="346">DATE(YEAR(Q1462)+Z1462,MONTH(Q1462)+1,1)</f>
        <v>46054</v>
      </c>
      <c r="AB1462" s="10" t="s">
        <v>7391</v>
      </c>
      <c r="AC1462" s="6"/>
      <c r="AJ1462" s="4" t="s">
        <v>7384</v>
      </c>
    </row>
    <row r="1463" spans="1:39" ht="12.9" hidden="1" customHeight="1" outlineLevel="1" x14ac:dyDescent="0.3">
      <c r="C1463" s="10" t="s">
        <v>1086</v>
      </c>
      <c r="D1463" s="10" t="s">
        <v>41</v>
      </c>
      <c r="E1463" s="7" t="s">
        <v>7392</v>
      </c>
      <c r="F1463" s="10" t="s">
        <v>23</v>
      </c>
      <c r="G1463" s="7" t="s">
        <v>24</v>
      </c>
      <c r="H1463" s="15">
        <v>39722</v>
      </c>
      <c r="I1463" s="10" t="s">
        <v>25</v>
      </c>
      <c r="J1463" s="10" t="s">
        <v>547</v>
      </c>
      <c r="K1463" s="7" t="s">
        <v>147</v>
      </c>
      <c r="L1463" s="10" t="s">
        <v>28</v>
      </c>
      <c r="M1463" s="7" t="s">
        <v>29</v>
      </c>
      <c r="N1463" s="10" t="s">
        <v>2402</v>
      </c>
      <c r="O1463" s="7">
        <v>2014</v>
      </c>
      <c r="P1463" s="10" t="s">
        <v>98</v>
      </c>
      <c r="Q1463" s="7" t="s">
        <v>5425</v>
      </c>
      <c r="R1463" s="7" t="s">
        <v>50</v>
      </c>
      <c r="S1463" s="7" t="s">
        <v>34</v>
      </c>
      <c r="T1463" s="7" t="s">
        <v>35</v>
      </c>
      <c r="U1463" s="7" t="s">
        <v>7393</v>
      </c>
      <c r="V1463" s="7" t="s">
        <v>37</v>
      </c>
      <c r="W1463" s="7" t="s">
        <v>7394</v>
      </c>
      <c r="X1463" s="7" t="str">
        <f t="shared" ca="1" si="344"/>
        <v xml:space="preserve">58 thn, 2 bln </v>
      </c>
      <c r="Y1463" s="7" t="str">
        <f t="shared" si="345"/>
        <v>57 thn</v>
      </c>
      <c r="Z1463" s="13">
        <v>60</v>
      </c>
      <c r="AA1463" s="14">
        <f t="shared" si="346"/>
        <v>44713</v>
      </c>
      <c r="AB1463" s="10" t="s">
        <v>7395</v>
      </c>
      <c r="AJ1463" s="4" t="s">
        <v>7384</v>
      </c>
    </row>
    <row r="1464" spans="1:39" ht="12.9" hidden="1" customHeight="1" outlineLevel="1" x14ac:dyDescent="0.3">
      <c r="C1464" s="10" t="s">
        <v>7396</v>
      </c>
      <c r="D1464" s="10" t="s">
        <v>7397</v>
      </c>
      <c r="E1464" s="7" t="s">
        <v>7398</v>
      </c>
      <c r="F1464" s="10" t="s">
        <v>23</v>
      </c>
      <c r="G1464" s="7" t="s">
        <v>24</v>
      </c>
      <c r="H1464" s="15">
        <v>43739</v>
      </c>
      <c r="I1464" s="10" t="s">
        <v>25</v>
      </c>
      <c r="J1464" s="10" t="s">
        <v>269</v>
      </c>
      <c r="K1464" s="7" t="s">
        <v>56</v>
      </c>
      <c r="L1464" s="10" t="s">
        <v>28</v>
      </c>
      <c r="M1464" s="7" t="s">
        <v>237</v>
      </c>
      <c r="N1464" s="10" t="s">
        <v>238</v>
      </c>
      <c r="O1464" s="7">
        <v>2012</v>
      </c>
      <c r="P1464" s="10" t="s">
        <v>7399</v>
      </c>
      <c r="Q1464" s="7" t="s">
        <v>7400</v>
      </c>
      <c r="R1464" s="7" t="s">
        <v>33</v>
      </c>
      <c r="S1464" s="7" t="s">
        <v>34</v>
      </c>
      <c r="T1464" s="7" t="s">
        <v>35</v>
      </c>
      <c r="U1464" s="7" t="s">
        <v>7401</v>
      </c>
      <c r="V1464" s="7" t="s">
        <v>37</v>
      </c>
      <c r="W1464" s="7" t="s">
        <v>7402</v>
      </c>
      <c r="X1464" s="7" t="str">
        <f t="shared" ca="1" si="344"/>
        <v xml:space="preserve">43 thn, 5 bln </v>
      </c>
      <c r="Y1464" s="7" t="str">
        <f t="shared" si="345"/>
        <v>42 thn</v>
      </c>
      <c r="Z1464" s="13">
        <v>60</v>
      </c>
      <c r="AA1464" s="14">
        <f t="shared" si="346"/>
        <v>50100</v>
      </c>
      <c r="AB1464" s="10" t="s">
        <v>7403</v>
      </c>
      <c r="AC1464" s="7" t="s">
        <v>7404</v>
      </c>
      <c r="AJ1464" s="4" t="s">
        <v>7384</v>
      </c>
    </row>
    <row r="1465" spans="1:39" ht="12.9" hidden="1" customHeight="1" outlineLevel="1" x14ac:dyDescent="0.3">
      <c r="C1465" s="10" t="s">
        <v>7405</v>
      </c>
      <c r="D1465" s="10" t="s">
        <v>4292</v>
      </c>
      <c r="E1465" s="7" t="s">
        <v>7406</v>
      </c>
      <c r="F1465" s="10" t="s">
        <v>3988</v>
      </c>
      <c r="G1465" s="7" t="s">
        <v>1709</v>
      </c>
      <c r="H1465" s="8">
        <v>41913</v>
      </c>
      <c r="I1465" s="10" t="s">
        <v>3989</v>
      </c>
      <c r="J1465" s="10" t="s">
        <v>547</v>
      </c>
      <c r="K1465" s="8">
        <v>42731</v>
      </c>
      <c r="L1465" s="10" t="s">
        <v>28</v>
      </c>
      <c r="M1465" s="7" t="s">
        <v>361</v>
      </c>
      <c r="N1465" s="6" t="s">
        <v>30</v>
      </c>
      <c r="P1465" s="10" t="s">
        <v>203</v>
      </c>
      <c r="Q1465" s="8">
        <v>31166</v>
      </c>
      <c r="R1465" s="7" t="s">
        <v>50</v>
      </c>
      <c r="S1465" s="7" t="s">
        <v>34</v>
      </c>
      <c r="T1465" s="7" t="s">
        <v>35</v>
      </c>
      <c r="V1465" s="7" t="s">
        <v>37</v>
      </c>
      <c r="X1465" s="7" t="str">
        <f t="shared" ca="1" si="344"/>
        <v xml:space="preserve">35 thn, 2 bln </v>
      </c>
      <c r="Y1465" s="7" t="str">
        <f t="shared" si="345"/>
        <v>34 thn</v>
      </c>
      <c r="Z1465" s="13">
        <v>60</v>
      </c>
      <c r="AA1465" s="14">
        <f t="shared" si="346"/>
        <v>53083</v>
      </c>
      <c r="AB1465" s="10"/>
      <c r="AJ1465" s="4" t="s">
        <v>7384</v>
      </c>
    </row>
    <row r="1466" spans="1:39" ht="12.9" hidden="1" customHeight="1" outlineLevel="1" x14ac:dyDescent="0.3">
      <c r="C1466" s="10" t="s">
        <v>7407</v>
      </c>
      <c r="D1466" s="10" t="s">
        <v>145</v>
      </c>
      <c r="E1466" s="7" t="s">
        <v>7408</v>
      </c>
      <c r="F1466" s="10" t="s">
        <v>276</v>
      </c>
      <c r="G1466" s="7" t="s">
        <v>43</v>
      </c>
      <c r="H1466" s="14">
        <v>43374</v>
      </c>
      <c r="I1466" s="10" t="s">
        <v>277</v>
      </c>
      <c r="J1466" s="10" t="s">
        <v>269</v>
      </c>
      <c r="K1466" s="7" t="s">
        <v>82</v>
      </c>
      <c r="L1466" s="10" t="s">
        <v>28</v>
      </c>
      <c r="M1466" s="7" t="s">
        <v>29</v>
      </c>
      <c r="N1466" s="10" t="s">
        <v>4346</v>
      </c>
      <c r="P1466" s="10" t="s">
        <v>824</v>
      </c>
      <c r="Q1466" s="7" t="s">
        <v>7409</v>
      </c>
      <c r="R1466" s="7" t="s">
        <v>50</v>
      </c>
      <c r="S1466" s="7" t="s">
        <v>34</v>
      </c>
      <c r="U1466" s="7" t="s">
        <v>7410</v>
      </c>
      <c r="V1466" s="7" t="s">
        <v>37</v>
      </c>
      <c r="X1466" s="7" t="str">
        <f t="shared" ca="1" si="344"/>
        <v xml:space="preserve">46 thn, 5 bln </v>
      </c>
      <c r="Y1466" s="7" t="str">
        <f t="shared" si="345"/>
        <v>45 thn</v>
      </c>
      <c r="Z1466" s="13">
        <v>60</v>
      </c>
      <c r="AA1466" s="14">
        <f t="shared" si="346"/>
        <v>49004</v>
      </c>
      <c r="AJ1466" s="4" t="s">
        <v>7384</v>
      </c>
    </row>
    <row r="1467" spans="1:39" ht="12.9" hidden="1" customHeight="1" outlineLevel="1" x14ac:dyDescent="0.3">
      <c r="C1467" s="10" t="s">
        <v>5201</v>
      </c>
      <c r="E1467" s="7" t="s">
        <v>7411</v>
      </c>
      <c r="F1467" s="10" t="s">
        <v>357</v>
      </c>
      <c r="G1467" s="7" t="s">
        <v>1709</v>
      </c>
      <c r="H1467" s="15">
        <v>43191</v>
      </c>
      <c r="I1467" s="10" t="s">
        <v>3989</v>
      </c>
      <c r="J1467" s="10" t="s">
        <v>547</v>
      </c>
      <c r="K1467" s="7" t="s">
        <v>515</v>
      </c>
      <c r="L1467" s="10" t="s">
        <v>28</v>
      </c>
      <c r="M1467" s="7" t="s">
        <v>4020</v>
      </c>
      <c r="N1467" s="10" t="s">
        <v>7412</v>
      </c>
      <c r="O1467" s="7" t="s">
        <v>406</v>
      </c>
      <c r="P1467" s="10" t="s">
        <v>211</v>
      </c>
      <c r="Q1467" s="7" t="s">
        <v>7413</v>
      </c>
      <c r="R1467" s="7" t="s">
        <v>50</v>
      </c>
      <c r="U1467" s="7" t="s">
        <v>7414</v>
      </c>
      <c r="V1467" s="7" t="s">
        <v>37</v>
      </c>
      <c r="X1467" s="7" t="str">
        <f t="shared" ca="1" si="344"/>
        <v xml:space="preserve">59 thn, 5 bln </v>
      </c>
      <c r="Y1467" s="7" t="str">
        <f t="shared" si="345"/>
        <v>58 thn</v>
      </c>
      <c r="Z1467" s="13">
        <v>60</v>
      </c>
      <c r="AA1467" s="14">
        <f t="shared" si="346"/>
        <v>44256</v>
      </c>
      <c r="AJ1467" s="4" t="s">
        <v>7384</v>
      </c>
    </row>
    <row r="1468" spans="1:39" ht="12.9" customHeight="1" collapsed="1" x14ac:dyDescent="0.25">
      <c r="A1468" s="4" t="s">
        <v>7415</v>
      </c>
      <c r="M1468" s="7"/>
      <c r="AE1468" s="6" t="s">
        <v>7416</v>
      </c>
    </row>
    <row r="1469" spans="1:39" ht="12.9" hidden="1" customHeight="1" outlineLevel="1" x14ac:dyDescent="0.3">
      <c r="B1469" s="5" t="s">
        <v>2873</v>
      </c>
      <c r="C1469" s="10" t="s">
        <v>7417</v>
      </c>
      <c r="E1469" s="7" t="s">
        <v>7418</v>
      </c>
      <c r="F1469" s="10" t="s">
        <v>23</v>
      </c>
      <c r="G1469" s="7" t="s">
        <v>24</v>
      </c>
      <c r="H1469" s="15">
        <v>39904</v>
      </c>
      <c r="I1469" s="10" t="s">
        <v>25</v>
      </c>
      <c r="J1469" s="10" t="s">
        <v>95</v>
      </c>
      <c r="K1469" s="8">
        <v>42104</v>
      </c>
      <c r="L1469" s="10" t="s">
        <v>28</v>
      </c>
      <c r="M1469" s="7" t="s">
        <v>29</v>
      </c>
      <c r="N1469" s="10" t="s">
        <v>7334</v>
      </c>
      <c r="O1469" s="7" t="s">
        <v>406</v>
      </c>
      <c r="P1469" s="10" t="s">
        <v>98</v>
      </c>
      <c r="Q1469" s="7" t="s">
        <v>7419</v>
      </c>
      <c r="R1469" s="7" t="s">
        <v>33</v>
      </c>
      <c r="S1469" s="7" t="s">
        <v>34</v>
      </c>
      <c r="T1469" s="7" t="s">
        <v>35</v>
      </c>
      <c r="U1469" s="7" t="s">
        <v>7420</v>
      </c>
      <c r="V1469" s="7" t="s">
        <v>37</v>
      </c>
      <c r="W1469" s="7" t="s">
        <v>7421</v>
      </c>
      <c r="X1469" s="7" t="str">
        <f ca="1">DATEDIF(Q1469,NOW( ),"y") &amp; " thn, " &amp; DATEDIF(Q1469,NOW( ),"ym") &amp; " bln "</f>
        <v xml:space="preserve">59 thn, 7 bln </v>
      </c>
      <c r="Y1469" s="7" t="str">
        <f>DATEDIF(Q1469,($Y$2),"y") &amp; " thn"</f>
        <v>58 thn</v>
      </c>
      <c r="Z1469" s="13">
        <v>60</v>
      </c>
      <c r="AA1469" s="14">
        <f>DATE(YEAR(Q1469)+Z1469,MONTH(Q1469)+1,1)</f>
        <v>44197</v>
      </c>
      <c r="AB1469" s="10" t="s">
        <v>7422</v>
      </c>
      <c r="AJ1469" s="4" t="s">
        <v>7415</v>
      </c>
    </row>
    <row r="1470" spans="1:39" ht="12.9" hidden="1" customHeight="1" outlineLevel="1" x14ac:dyDescent="0.3">
      <c r="A1470" s="16"/>
      <c r="B1470" s="17" t="s">
        <v>2714</v>
      </c>
      <c r="C1470" s="17" t="s">
        <v>7423</v>
      </c>
      <c r="D1470" s="17" t="s">
        <v>41</v>
      </c>
      <c r="E1470" s="17" t="s">
        <v>7424</v>
      </c>
      <c r="F1470" s="17" t="s">
        <v>332</v>
      </c>
      <c r="G1470" s="18" t="s">
        <v>343</v>
      </c>
      <c r="H1470" s="35">
        <v>43525</v>
      </c>
      <c r="I1470" s="6" t="s">
        <v>344</v>
      </c>
      <c r="J1470" s="17" t="s">
        <v>547</v>
      </c>
      <c r="K1470" s="35">
        <v>43573</v>
      </c>
      <c r="L1470" s="6" t="s">
        <v>28</v>
      </c>
      <c r="M1470" s="7" t="s">
        <v>29</v>
      </c>
      <c r="N1470" s="17" t="s">
        <v>3851</v>
      </c>
      <c r="O1470" s="17"/>
      <c r="P1470" s="17" t="s">
        <v>1952</v>
      </c>
      <c r="Q1470" s="17" t="s">
        <v>7425</v>
      </c>
      <c r="R1470" s="7" t="s">
        <v>50</v>
      </c>
      <c r="S1470" s="16"/>
      <c r="T1470" s="16"/>
      <c r="U1470" s="17" t="s">
        <v>2714</v>
      </c>
      <c r="V1470" s="18" t="s">
        <v>2718</v>
      </c>
      <c r="W1470" s="17"/>
      <c r="X1470" s="7" t="str">
        <f ca="1">DATEDIF(Q1470,NOW( ),"y") &amp; " thn, " &amp; DATEDIF(Q1470,NOW( ),"ym") &amp; " bln "</f>
        <v xml:space="preserve">29 thn, 7 bln </v>
      </c>
      <c r="Y1470" s="7" t="str">
        <f>DATEDIF(Q1470,($Y$2),"y") &amp; " thn"</f>
        <v>28 thn</v>
      </c>
      <c r="Z1470" s="13">
        <v>60</v>
      </c>
      <c r="AA1470" s="14">
        <f>DATE(YEAR(Q1470)+Z1470,MONTH(Q1470)+1,1)</f>
        <v>55154</v>
      </c>
      <c r="AB1470" s="17"/>
      <c r="AC1470" s="17"/>
      <c r="AD1470" s="17"/>
      <c r="AE1470" s="17"/>
      <c r="AF1470" s="17"/>
      <c r="AG1470" s="17"/>
      <c r="AH1470" s="17"/>
      <c r="AI1470" s="17"/>
      <c r="AJ1470" s="4" t="s">
        <v>7415</v>
      </c>
      <c r="AK1470" s="17"/>
      <c r="AL1470" s="16"/>
    </row>
    <row r="1471" spans="1:39" ht="12.9" hidden="1" customHeight="1" outlineLevel="1" x14ac:dyDescent="0.3">
      <c r="A1471" s="16"/>
      <c r="B1471" s="17"/>
      <c r="C1471" s="17" t="s">
        <v>7426</v>
      </c>
      <c r="D1471" s="17" t="s">
        <v>3484</v>
      </c>
      <c r="E1471" s="17" t="s">
        <v>7427</v>
      </c>
      <c r="F1471" s="17" t="s">
        <v>332</v>
      </c>
      <c r="G1471" s="18" t="s">
        <v>343</v>
      </c>
      <c r="H1471" s="35">
        <v>43525</v>
      </c>
      <c r="I1471" s="6" t="s">
        <v>344</v>
      </c>
      <c r="J1471" s="17" t="s">
        <v>4684</v>
      </c>
      <c r="K1471" s="35">
        <v>43573</v>
      </c>
      <c r="L1471" s="6" t="s">
        <v>28</v>
      </c>
      <c r="M1471" s="7" t="s">
        <v>29</v>
      </c>
      <c r="N1471" s="17" t="s">
        <v>3500</v>
      </c>
      <c r="O1471" s="17"/>
      <c r="P1471" s="17" t="s">
        <v>203</v>
      </c>
      <c r="Q1471" s="17" t="s">
        <v>7428</v>
      </c>
      <c r="R1471" s="7" t="s">
        <v>33</v>
      </c>
      <c r="S1471" s="16"/>
      <c r="T1471" s="16"/>
      <c r="U1471" s="17" t="s">
        <v>2714</v>
      </c>
      <c r="V1471" s="18" t="s">
        <v>2718</v>
      </c>
      <c r="W1471" s="17"/>
      <c r="X1471" s="7" t="str">
        <f ca="1">DATEDIF(Q1471,NOW( ),"y") &amp; " thn, " &amp; DATEDIF(Q1471,NOW( ),"ym") &amp; " bln "</f>
        <v xml:space="preserve">29 thn, 2 bln </v>
      </c>
      <c r="Y1471" s="7" t="str">
        <f>DATEDIF(Q1471,($Y$2),"y") &amp; " thn"</f>
        <v>28 thn</v>
      </c>
      <c r="Z1471" s="13">
        <v>60</v>
      </c>
      <c r="AA1471" s="14">
        <f>DATE(YEAR(Q1471)+Z1471,MONTH(Q1471)+1,1)</f>
        <v>55305</v>
      </c>
      <c r="AB1471" s="17"/>
      <c r="AC1471" s="17"/>
      <c r="AD1471" s="17"/>
      <c r="AE1471" s="17"/>
      <c r="AF1471" s="17"/>
      <c r="AG1471" s="17"/>
      <c r="AH1471" s="17"/>
      <c r="AI1471" s="17"/>
      <c r="AJ1471" s="4" t="s">
        <v>7415</v>
      </c>
      <c r="AK1471" s="17"/>
      <c r="AL1471" s="16"/>
      <c r="AM1471" s="17"/>
    </row>
    <row r="1472" spans="1:39" ht="12.9" hidden="1" customHeight="1" outlineLevel="1" x14ac:dyDescent="0.3">
      <c r="C1472" s="10" t="s">
        <v>7429</v>
      </c>
      <c r="D1472" s="10" t="s">
        <v>5944</v>
      </c>
      <c r="E1472" s="7" t="s">
        <v>7430</v>
      </c>
      <c r="F1472" s="10" t="s">
        <v>23</v>
      </c>
      <c r="G1472" s="7" t="s">
        <v>24</v>
      </c>
      <c r="H1472" s="15">
        <v>39356</v>
      </c>
      <c r="I1472" s="10" t="s">
        <v>25</v>
      </c>
      <c r="J1472" s="10" t="s">
        <v>269</v>
      </c>
      <c r="K1472" s="8">
        <v>42370</v>
      </c>
      <c r="L1472" s="10" t="s">
        <v>28</v>
      </c>
      <c r="M1472" s="7" t="s">
        <v>29</v>
      </c>
      <c r="N1472" s="10" t="s">
        <v>83</v>
      </c>
      <c r="P1472" s="10" t="s">
        <v>218</v>
      </c>
      <c r="Q1472" s="7" t="s">
        <v>7431</v>
      </c>
      <c r="R1472" s="7" t="s">
        <v>50</v>
      </c>
      <c r="S1472" s="7" t="s">
        <v>34</v>
      </c>
      <c r="T1472" s="7" t="s">
        <v>35</v>
      </c>
      <c r="U1472" s="7" t="s">
        <v>7432</v>
      </c>
      <c r="V1472" s="7" t="s">
        <v>37</v>
      </c>
      <c r="W1472" s="7" t="s">
        <v>7433</v>
      </c>
      <c r="X1472" s="7" t="str">
        <f ca="1">DATEDIF(Q1472,NOW( ),"y") &amp; " thn, " &amp; DATEDIF(Q1472,NOW( ),"ym") &amp; " bln "</f>
        <v xml:space="preserve">57 thn, 8 bln </v>
      </c>
      <c r="Y1472" s="7" t="str">
        <f>DATEDIF(Q1472,($Y$2),"y") &amp; " thn"</f>
        <v>56 thn</v>
      </c>
      <c r="Z1472" s="13">
        <v>60</v>
      </c>
      <c r="AA1472" s="14">
        <f>DATE(YEAR(Q1472)+Z1472,MONTH(Q1472)+1,1)</f>
        <v>44896</v>
      </c>
      <c r="AB1472" s="10" t="s">
        <v>7434</v>
      </c>
      <c r="AJ1472" s="4" t="s">
        <v>7415</v>
      </c>
    </row>
    <row r="1473" spans="1:36" ht="12.9" hidden="1" customHeight="1" outlineLevel="1" x14ac:dyDescent="0.3">
      <c r="C1473" s="10"/>
      <c r="F1473" s="10"/>
      <c r="H1473" s="15"/>
      <c r="I1473" s="10"/>
      <c r="J1473" s="10"/>
      <c r="L1473" s="10"/>
      <c r="M1473" s="7"/>
      <c r="N1473" s="10"/>
      <c r="P1473" s="10"/>
      <c r="Z1473" s="13"/>
      <c r="AA1473" s="14"/>
      <c r="AB1473" s="10"/>
      <c r="AJ1473" s="4" t="s">
        <v>7415</v>
      </c>
    </row>
    <row r="1474" spans="1:36" ht="12.9" customHeight="1" collapsed="1" x14ac:dyDescent="0.25">
      <c r="A1474" s="4" t="s">
        <v>7435</v>
      </c>
      <c r="M1474" s="7"/>
    </row>
    <row r="1475" spans="1:36" s="30" customFormat="1" ht="12.9" hidden="1" customHeight="1" outlineLevel="1" x14ac:dyDescent="0.3">
      <c r="A1475" s="22"/>
      <c r="B1475" s="23"/>
      <c r="C1475" s="24"/>
      <c r="D1475" s="24"/>
      <c r="E1475" s="25"/>
      <c r="F1475" s="24"/>
      <c r="G1475" s="25"/>
      <c r="H1475" s="29"/>
      <c r="I1475" s="24"/>
      <c r="J1475" s="24" t="s">
        <v>95</v>
      </c>
      <c r="K1475" s="27"/>
      <c r="L1475" s="24"/>
      <c r="M1475" s="25"/>
      <c r="N1475" s="24"/>
      <c r="O1475" s="25"/>
      <c r="P1475" s="24"/>
      <c r="Q1475" s="25"/>
      <c r="R1475" s="25"/>
      <c r="S1475" s="25"/>
      <c r="T1475" s="25"/>
      <c r="U1475" s="25"/>
      <c r="V1475" s="25"/>
      <c r="W1475" s="25"/>
      <c r="X1475" s="25"/>
      <c r="Y1475" s="25"/>
      <c r="Z1475" s="28"/>
      <c r="AA1475" s="29"/>
      <c r="AB1475" s="24"/>
      <c r="AC1475" s="25"/>
      <c r="AJ1475" s="4" t="s">
        <v>7435</v>
      </c>
    </row>
    <row r="1476" spans="1:36" ht="12.9" hidden="1" customHeight="1" outlineLevel="1" x14ac:dyDescent="0.3">
      <c r="C1476" s="10" t="s">
        <v>7436</v>
      </c>
      <c r="D1476" s="10" t="s">
        <v>4292</v>
      </c>
      <c r="E1476" s="7" t="s">
        <v>7437</v>
      </c>
      <c r="F1476" s="10" t="s">
        <v>23</v>
      </c>
      <c r="G1476" s="7" t="s">
        <v>24</v>
      </c>
      <c r="H1476" s="15">
        <v>39173</v>
      </c>
      <c r="I1476" s="10" t="s">
        <v>25</v>
      </c>
      <c r="J1476" s="10" t="s">
        <v>269</v>
      </c>
      <c r="K1476" s="7" t="s">
        <v>376</v>
      </c>
      <c r="L1476" s="10" t="s">
        <v>28</v>
      </c>
      <c r="M1476" s="7" t="s">
        <v>361</v>
      </c>
      <c r="N1476" s="10" t="s">
        <v>4346</v>
      </c>
      <c r="O1476" s="7" t="s">
        <v>58</v>
      </c>
      <c r="P1476" s="10" t="s">
        <v>98</v>
      </c>
      <c r="Q1476" s="7" t="s">
        <v>7438</v>
      </c>
      <c r="R1476" s="7" t="s">
        <v>50</v>
      </c>
      <c r="S1476" s="7" t="s">
        <v>34</v>
      </c>
      <c r="T1476" s="7" t="s">
        <v>35</v>
      </c>
      <c r="U1476" s="7" t="s">
        <v>7439</v>
      </c>
      <c r="V1476" s="7" t="s">
        <v>37</v>
      </c>
      <c r="W1476" s="7" t="s">
        <v>7440</v>
      </c>
      <c r="X1476" s="7" t="str">
        <f t="shared" ref="X1476:X1483" ca="1" si="347">DATEDIF(Q1476,NOW( ),"y") &amp; " thn, " &amp; DATEDIF(Q1476,NOW( ),"ym") &amp; " bln "</f>
        <v xml:space="preserve">60 thn, 1 bln </v>
      </c>
      <c r="Y1476" s="7" t="str">
        <f t="shared" ref="Y1476:Y1483" si="348">DATEDIF(Q1476,($Y$2),"y") &amp; " thn"</f>
        <v>59 thn</v>
      </c>
      <c r="Z1476" s="13">
        <v>60</v>
      </c>
      <c r="AA1476" s="14">
        <f t="shared" ref="AA1476:AA1483" si="349">DATE(YEAR(Q1476)+Z1476,MONTH(Q1476)+1,1)</f>
        <v>44013</v>
      </c>
      <c r="AB1476" s="10" t="s">
        <v>7441</v>
      </c>
      <c r="AJ1476" s="4" t="s">
        <v>7435</v>
      </c>
    </row>
    <row r="1477" spans="1:36" ht="12.9" hidden="1" customHeight="1" outlineLevel="1" x14ac:dyDescent="0.3">
      <c r="C1477" s="10" t="s">
        <v>7442</v>
      </c>
      <c r="D1477" s="10" t="s">
        <v>1545</v>
      </c>
      <c r="E1477" s="7" t="s">
        <v>7443</v>
      </c>
      <c r="F1477" s="10" t="s">
        <v>23</v>
      </c>
      <c r="G1477" s="7" t="s">
        <v>24</v>
      </c>
      <c r="H1477" s="15">
        <v>39173</v>
      </c>
      <c r="I1477" s="10" t="s">
        <v>25</v>
      </c>
      <c r="J1477" s="10" t="s">
        <v>547</v>
      </c>
      <c r="K1477" s="7" t="s">
        <v>376</v>
      </c>
      <c r="L1477" s="10" t="s">
        <v>28</v>
      </c>
      <c r="M1477" s="7" t="s">
        <v>361</v>
      </c>
      <c r="N1477" s="10" t="s">
        <v>3265</v>
      </c>
      <c r="O1477" s="7" t="s">
        <v>108</v>
      </c>
      <c r="P1477" s="10" t="s">
        <v>7444</v>
      </c>
      <c r="Q1477" s="7" t="s">
        <v>3092</v>
      </c>
      <c r="R1477" s="7" t="s">
        <v>33</v>
      </c>
      <c r="S1477" s="7" t="s">
        <v>34</v>
      </c>
      <c r="T1477" s="7" t="s">
        <v>35</v>
      </c>
      <c r="U1477" s="7" t="s">
        <v>7445</v>
      </c>
      <c r="V1477" s="7" t="s">
        <v>37</v>
      </c>
      <c r="W1477" s="7" t="s">
        <v>7446</v>
      </c>
      <c r="X1477" s="7" t="str">
        <f t="shared" ca="1" si="347"/>
        <v xml:space="preserve">53 thn, 3 bln </v>
      </c>
      <c r="Y1477" s="7" t="str">
        <f t="shared" si="348"/>
        <v>52 thn</v>
      </c>
      <c r="Z1477" s="13">
        <v>60</v>
      </c>
      <c r="AA1477" s="14">
        <f t="shared" si="349"/>
        <v>46508</v>
      </c>
      <c r="AB1477" s="10" t="s">
        <v>7447</v>
      </c>
      <c r="AJ1477" s="4" t="s">
        <v>7435</v>
      </c>
    </row>
    <row r="1478" spans="1:36" ht="12.9" hidden="1" customHeight="1" outlineLevel="1" x14ac:dyDescent="0.3">
      <c r="C1478" s="10" t="s">
        <v>7448</v>
      </c>
      <c r="D1478" s="10" t="s">
        <v>21</v>
      </c>
      <c r="E1478" s="7" t="s">
        <v>7449</v>
      </c>
      <c r="F1478" s="10" t="s">
        <v>23</v>
      </c>
      <c r="G1478" s="7" t="s">
        <v>24</v>
      </c>
      <c r="H1478" s="11">
        <v>40817</v>
      </c>
      <c r="I1478" s="10" t="s">
        <v>25</v>
      </c>
      <c r="J1478" s="10" t="s">
        <v>547</v>
      </c>
      <c r="K1478" s="7" t="s">
        <v>376</v>
      </c>
      <c r="L1478" s="10" t="s">
        <v>28</v>
      </c>
      <c r="M1478" s="7" t="s">
        <v>29</v>
      </c>
      <c r="N1478" s="10" t="s">
        <v>3265</v>
      </c>
      <c r="P1478" s="10" t="s">
        <v>98</v>
      </c>
      <c r="Q1478" s="7" t="s">
        <v>7450</v>
      </c>
      <c r="R1478" s="7" t="s">
        <v>33</v>
      </c>
      <c r="S1478" s="7" t="s">
        <v>34</v>
      </c>
      <c r="T1478" s="7" t="s">
        <v>35</v>
      </c>
      <c r="U1478" s="7" t="s">
        <v>7451</v>
      </c>
      <c r="V1478" s="7" t="s">
        <v>37</v>
      </c>
      <c r="W1478" s="7" t="s">
        <v>7452</v>
      </c>
      <c r="X1478" s="7" t="str">
        <f t="shared" ca="1" si="347"/>
        <v xml:space="preserve">50 thn, 11 bln </v>
      </c>
      <c r="Y1478" s="7" t="str">
        <f t="shared" si="348"/>
        <v>50 thn</v>
      </c>
      <c r="Z1478" s="13">
        <v>60</v>
      </c>
      <c r="AA1478" s="14">
        <f t="shared" si="349"/>
        <v>47362</v>
      </c>
      <c r="AB1478" s="10" t="s">
        <v>7453</v>
      </c>
      <c r="AJ1478" s="4" t="s">
        <v>7435</v>
      </c>
    </row>
    <row r="1479" spans="1:36" ht="12.9" hidden="1" customHeight="1" outlineLevel="1" x14ac:dyDescent="0.3">
      <c r="C1479" s="10" t="s">
        <v>7454</v>
      </c>
      <c r="D1479" s="10" t="s">
        <v>21</v>
      </c>
      <c r="E1479" s="7" t="s">
        <v>7455</v>
      </c>
      <c r="F1479" s="10" t="s">
        <v>78</v>
      </c>
      <c r="G1479" s="7" t="s">
        <v>79</v>
      </c>
      <c r="H1479" s="11">
        <v>40817</v>
      </c>
      <c r="I1479" s="10" t="s">
        <v>80</v>
      </c>
      <c r="J1479" s="10" t="s">
        <v>547</v>
      </c>
      <c r="K1479" s="7" t="s">
        <v>147</v>
      </c>
      <c r="L1479" s="10" t="s">
        <v>28</v>
      </c>
      <c r="M1479" s="7" t="s">
        <v>29</v>
      </c>
      <c r="N1479" s="10" t="s">
        <v>3265</v>
      </c>
      <c r="P1479" s="10" t="s">
        <v>98</v>
      </c>
      <c r="Q1479" s="7" t="s">
        <v>7456</v>
      </c>
      <c r="R1479" s="7" t="s">
        <v>33</v>
      </c>
      <c r="S1479" s="7" t="s">
        <v>34</v>
      </c>
      <c r="T1479" s="7" t="s">
        <v>35</v>
      </c>
      <c r="U1479" s="7" t="s">
        <v>7457</v>
      </c>
      <c r="V1479" s="7" t="s">
        <v>37</v>
      </c>
      <c r="W1479" s="7" t="s">
        <v>7458</v>
      </c>
      <c r="X1479" s="7" t="str">
        <f t="shared" ca="1" si="347"/>
        <v xml:space="preserve">47 thn, 1 bln </v>
      </c>
      <c r="Y1479" s="7" t="str">
        <f t="shared" si="348"/>
        <v>46 thn</v>
      </c>
      <c r="Z1479" s="13">
        <v>60</v>
      </c>
      <c r="AA1479" s="14">
        <f t="shared" si="349"/>
        <v>48761</v>
      </c>
      <c r="AB1479" s="10" t="s">
        <v>7459</v>
      </c>
      <c r="AJ1479" s="4" t="s">
        <v>7435</v>
      </c>
    </row>
    <row r="1480" spans="1:36" ht="12.9" hidden="1" customHeight="1" outlineLevel="1" x14ac:dyDescent="0.3">
      <c r="C1480" s="10" t="s">
        <v>1344</v>
      </c>
      <c r="D1480" s="10" t="s">
        <v>21</v>
      </c>
      <c r="E1480" s="7" t="s">
        <v>7460</v>
      </c>
      <c r="F1480" s="10" t="s">
        <v>78</v>
      </c>
      <c r="G1480" s="7" t="s">
        <v>79</v>
      </c>
      <c r="H1480" s="11">
        <v>40817</v>
      </c>
      <c r="I1480" s="10" t="s">
        <v>80</v>
      </c>
      <c r="J1480" s="10" t="s">
        <v>547</v>
      </c>
      <c r="K1480" s="7" t="s">
        <v>129</v>
      </c>
      <c r="L1480" s="10" t="s">
        <v>28</v>
      </c>
      <c r="M1480" s="7" t="s">
        <v>29</v>
      </c>
      <c r="N1480" s="10" t="s">
        <v>3265</v>
      </c>
      <c r="P1480" s="10" t="s">
        <v>59</v>
      </c>
      <c r="Q1480" s="7" t="s">
        <v>7461</v>
      </c>
      <c r="R1480" s="7" t="s">
        <v>50</v>
      </c>
      <c r="S1480" s="7" t="s">
        <v>34</v>
      </c>
      <c r="T1480" s="7" t="s">
        <v>35</v>
      </c>
      <c r="U1480" s="7" t="s">
        <v>7462</v>
      </c>
      <c r="V1480" s="7" t="s">
        <v>37</v>
      </c>
      <c r="W1480" s="7" t="s">
        <v>7463</v>
      </c>
      <c r="X1480" s="7" t="str">
        <f t="shared" ca="1" si="347"/>
        <v xml:space="preserve">44 thn, 11 bln </v>
      </c>
      <c r="Y1480" s="7" t="str">
        <f t="shared" si="348"/>
        <v>44 thn</v>
      </c>
      <c r="Z1480" s="13">
        <v>60</v>
      </c>
      <c r="AA1480" s="14">
        <f t="shared" si="349"/>
        <v>49553</v>
      </c>
      <c r="AB1480" s="10" t="s">
        <v>7464</v>
      </c>
      <c r="AJ1480" s="4" t="s">
        <v>7435</v>
      </c>
    </row>
    <row r="1481" spans="1:36" ht="12.9" hidden="1" customHeight="1" outlineLevel="1" x14ac:dyDescent="0.3">
      <c r="C1481" s="10" t="s">
        <v>7465</v>
      </c>
      <c r="D1481" s="10" t="s">
        <v>6370</v>
      </c>
      <c r="E1481" s="7" t="s">
        <v>7466</v>
      </c>
      <c r="F1481" s="10" t="s">
        <v>78</v>
      </c>
      <c r="G1481" s="7" t="s">
        <v>79</v>
      </c>
      <c r="H1481" s="15">
        <v>42826</v>
      </c>
      <c r="I1481" s="10" t="s">
        <v>80</v>
      </c>
      <c r="J1481" s="10" t="s">
        <v>547</v>
      </c>
      <c r="K1481" s="8">
        <v>43404</v>
      </c>
      <c r="L1481" s="10" t="s">
        <v>28</v>
      </c>
      <c r="M1481" s="7" t="s">
        <v>29</v>
      </c>
      <c r="N1481" s="10" t="s">
        <v>3367</v>
      </c>
      <c r="O1481" s="7">
        <v>2015</v>
      </c>
      <c r="P1481" s="10" t="s">
        <v>7467</v>
      </c>
      <c r="Q1481" s="7" t="s">
        <v>7468</v>
      </c>
      <c r="R1481" s="7" t="s">
        <v>33</v>
      </c>
      <c r="S1481" s="7" t="s">
        <v>34</v>
      </c>
      <c r="T1481" s="7" t="s">
        <v>35</v>
      </c>
      <c r="U1481" s="7" t="s">
        <v>7469</v>
      </c>
      <c r="V1481" s="7" t="s">
        <v>37</v>
      </c>
      <c r="W1481" s="7" t="s">
        <v>7470</v>
      </c>
      <c r="X1481" s="7" t="str">
        <f t="shared" ca="1" si="347"/>
        <v xml:space="preserve">45 thn, 3 bln </v>
      </c>
      <c r="Y1481" s="7" t="str">
        <f>DATEDIF(Q1481,($Y$2),"y") &amp; " thn"</f>
        <v>44 thn</v>
      </c>
      <c r="Z1481" s="13">
        <v>60</v>
      </c>
      <c r="AA1481" s="14">
        <f>DATE(YEAR(Q1481)+Z1481,MONTH(Q1481)+1,1)</f>
        <v>49430</v>
      </c>
      <c r="AB1481" s="10" t="s">
        <v>7471</v>
      </c>
      <c r="AJ1481" s="4" t="s">
        <v>7435</v>
      </c>
    </row>
    <row r="1482" spans="1:36" ht="12.9" hidden="1" customHeight="1" outlineLevel="1" x14ac:dyDescent="0.3">
      <c r="C1482" s="10" t="s">
        <v>7472</v>
      </c>
      <c r="D1482" s="10" t="s">
        <v>145</v>
      </c>
      <c r="E1482" s="7" t="s">
        <v>7473</v>
      </c>
      <c r="F1482" s="10" t="s">
        <v>78</v>
      </c>
      <c r="G1482" s="7" t="s">
        <v>79</v>
      </c>
      <c r="H1482" s="11">
        <v>43739</v>
      </c>
      <c r="I1482" s="10" t="s">
        <v>80</v>
      </c>
      <c r="J1482" s="10" t="s">
        <v>269</v>
      </c>
      <c r="K1482" s="7" t="s">
        <v>56</v>
      </c>
      <c r="L1482" s="10" t="s">
        <v>28</v>
      </c>
      <c r="M1482" s="7" t="s">
        <v>29</v>
      </c>
      <c r="N1482" s="10" t="s">
        <v>83</v>
      </c>
      <c r="O1482" s="7" t="s">
        <v>97</v>
      </c>
      <c r="P1482" s="10" t="s">
        <v>98</v>
      </c>
      <c r="Q1482" s="7" t="s">
        <v>7474</v>
      </c>
      <c r="R1482" s="7" t="s">
        <v>33</v>
      </c>
      <c r="S1482" s="7" t="s">
        <v>34</v>
      </c>
      <c r="T1482" s="7" t="s">
        <v>311</v>
      </c>
      <c r="U1482" s="7" t="s">
        <v>7475</v>
      </c>
      <c r="V1482" s="7" t="s">
        <v>37</v>
      </c>
      <c r="W1482" s="7" t="s">
        <v>7476</v>
      </c>
      <c r="X1482" s="7" t="str">
        <f t="shared" ca="1" si="347"/>
        <v xml:space="preserve">39 thn, 8 bln </v>
      </c>
      <c r="Y1482" s="7" t="str">
        <f t="shared" si="348"/>
        <v>38 thn</v>
      </c>
      <c r="Z1482" s="13">
        <v>60</v>
      </c>
      <c r="AA1482" s="14">
        <f>DATE(YEAR(Q1482)+Z1482,MONTH(Q1482)+1,1)</f>
        <v>51471</v>
      </c>
      <c r="AB1482" s="10" t="s">
        <v>7477</v>
      </c>
      <c r="AC1482" s="7" t="s">
        <v>7478</v>
      </c>
      <c r="AJ1482" s="4" t="s">
        <v>7435</v>
      </c>
    </row>
    <row r="1483" spans="1:36" ht="12.9" hidden="1" customHeight="1" outlineLevel="1" x14ac:dyDescent="0.3">
      <c r="C1483" s="10" t="s">
        <v>7479</v>
      </c>
      <c r="E1483" s="7" t="s">
        <v>7480</v>
      </c>
      <c r="F1483" s="10" t="s">
        <v>332</v>
      </c>
      <c r="G1483" s="7" t="s">
        <v>343</v>
      </c>
      <c r="H1483" s="14">
        <v>41548</v>
      </c>
      <c r="I1483" s="10" t="s">
        <v>344</v>
      </c>
      <c r="J1483" s="10" t="s">
        <v>106</v>
      </c>
      <c r="K1483" s="8">
        <v>42095</v>
      </c>
      <c r="L1483" s="10" t="s">
        <v>28</v>
      </c>
      <c r="M1483" s="7" t="s">
        <v>4020</v>
      </c>
      <c r="N1483" s="10" t="s">
        <v>7481</v>
      </c>
      <c r="O1483" s="7" t="s">
        <v>2777</v>
      </c>
      <c r="P1483" s="10" t="s">
        <v>7482</v>
      </c>
      <c r="Q1483" s="7" t="s">
        <v>7483</v>
      </c>
      <c r="R1483" s="7" t="s">
        <v>33</v>
      </c>
      <c r="S1483" s="7" t="s">
        <v>34</v>
      </c>
      <c r="T1483" s="7" t="s">
        <v>35</v>
      </c>
      <c r="U1483" s="7" t="s">
        <v>7484</v>
      </c>
      <c r="V1483" s="7" t="s">
        <v>37</v>
      </c>
      <c r="W1483" s="7" t="s">
        <v>7485</v>
      </c>
      <c r="X1483" s="7" t="str">
        <f t="shared" ca="1" si="347"/>
        <v xml:space="preserve">54 thn, 10 bln </v>
      </c>
      <c r="Y1483" s="7" t="str">
        <f t="shared" si="348"/>
        <v>54 thn</v>
      </c>
      <c r="Z1483" s="13">
        <v>60</v>
      </c>
      <c r="AA1483" s="14">
        <f t="shared" si="349"/>
        <v>45931</v>
      </c>
      <c r="AB1483" s="10" t="s">
        <v>7486</v>
      </c>
      <c r="AJ1483" s="4" t="s">
        <v>7435</v>
      </c>
    </row>
    <row r="1484" spans="1:36" ht="12.9" hidden="1" customHeight="1" outlineLevel="1" x14ac:dyDescent="0.3">
      <c r="C1484" s="10"/>
      <c r="D1484" s="10"/>
      <c r="F1484" s="10"/>
      <c r="H1484" s="14"/>
      <c r="I1484" s="10"/>
      <c r="J1484" s="10"/>
      <c r="L1484" s="10"/>
      <c r="M1484" s="7"/>
      <c r="N1484" s="10"/>
      <c r="P1484" s="10"/>
      <c r="Z1484" s="13"/>
      <c r="AA1484" s="14"/>
      <c r="AB1484" s="10"/>
      <c r="AJ1484" s="4" t="s">
        <v>7435</v>
      </c>
    </row>
    <row r="1485" spans="1:36" ht="12.9" customHeight="1" collapsed="1" x14ac:dyDescent="0.25">
      <c r="A1485" s="4" t="s">
        <v>7487</v>
      </c>
      <c r="M1485" s="7"/>
    </row>
    <row r="1486" spans="1:36" ht="12.9" hidden="1" customHeight="1" outlineLevel="1" x14ac:dyDescent="0.3">
      <c r="C1486" s="10" t="s">
        <v>7488</v>
      </c>
      <c r="D1486" s="10" t="s">
        <v>41</v>
      </c>
      <c r="E1486" s="7" t="s">
        <v>7489</v>
      </c>
      <c r="F1486" s="10" t="s">
        <v>23</v>
      </c>
      <c r="G1486" s="7" t="s">
        <v>24</v>
      </c>
      <c r="H1486" s="15">
        <v>38443</v>
      </c>
      <c r="I1486" s="10" t="s">
        <v>25</v>
      </c>
      <c r="J1486" s="10" t="s">
        <v>95</v>
      </c>
      <c r="K1486" s="8">
        <v>42957</v>
      </c>
      <c r="L1486" s="10" t="s">
        <v>28</v>
      </c>
      <c r="M1486" s="7" t="s">
        <v>29</v>
      </c>
      <c r="N1486" s="10" t="s">
        <v>7490</v>
      </c>
      <c r="O1486" s="7" t="s">
        <v>168</v>
      </c>
      <c r="P1486" s="10" t="s">
        <v>211</v>
      </c>
      <c r="Q1486" s="7" t="s">
        <v>7491</v>
      </c>
      <c r="R1486" s="7" t="s">
        <v>33</v>
      </c>
      <c r="S1486" s="7" t="s">
        <v>34</v>
      </c>
      <c r="T1486" s="7" t="s">
        <v>35</v>
      </c>
      <c r="U1486" s="7" t="s">
        <v>7492</v>
      </c>
      <c r="V1486" s="7" t="s">
        <v>37</v>
      </c>
      <c r="W1486" s="7" t="s">
        <v>7493</v>
      </c>
      <c r="X1486" s="7" t="str">
        <f ca="1">DATEDIF(Q1486,NOW( ),"y") &amp; " thn, " &amp; DATEDIF(Q1486,NOW( ),"ym") &amp; " bln "</f>
        <v xml:space="preserve">58 thn, 4 bln </v>
      </c>
      <c r="Y1486" s="7" t="str">
        <f>DATEDIF(Q1486,($Y$2),"y") &amp; " thn"</f>
        <v>57 thn</v>
      </c>
      <c r="Z1486" s="13">
        <v>60</v>
      </c>
      <c r="AA1486" s="14">
        <f>DATE(YEAR(Q1486)+Z1486,MONTH(Q1486)+1,1)</f>
        <v>44652</v>
      </c>
      <c r="AB1486" s="10" t="s">
        <v>7494</v>
      </c>
      <c r="AJ1486" s="4" t="s">
        <v>7487</v>
      </c>
    </row>
    <row r="1487" spans="1:36" ht="12.9" hidden="1" customHeight="1" outlineLevel="1" x14ac:dyDescent="0.3">
      <c r="C1487" s="10" t="s">
        <v>3669</v>
      </c>
      <c r="D1487" s="10" t="s">
        <v>1545</v>
      </c>
      <c r="E1487" s="7" t="s">
        <v>7495</v>
      </c>
      <c r="F1487" s="10" t="s">
        <v>23</v>
      </c>
      <c r="G1487" s="7" t="s">
        <v>24</v>
      </c>
      <c r="H1487" s="15">
        <v>41000</v>
      </c>
      <c r="I1487" s="10" t="s">
        <v>25</v>
      </c>
      <c r="J1487" s="10" t="s">
        <v>547</v>
      </c>
      <c r="K1487" s="7" t="s">
        <v>999</v>
      </c>
      <c r="L1487" s="10" t="s">
        <v>28</v>
      </c>
      <c r="M1487" s="7" t="s">
        <v>361</v>
      </c>
      <c r="N1487" s="10" t="s">
        <v>3265</v>
      </c>
      <c r="O1487" s="7" t="s">
        <v>168</v>
      </c>
      <c r="P1487" s="10" t="s">
        <v>98</v>
      </c>
      <c r="Q1487" s="7" t="s">
        <v>5141</v>
      </c>
      <c r="R1487" s="7" t="s">
        <v>33</v>
      </c>
      <c r="S1487" s="7" t="s">
        <v>34</v>
      </c>
      <c r="T1487" s="7" t="s">
        <v>35</v>
      </c>
      <c r="U1487" s="7" t="s">
        <v>7496</v>
      </c>
      <c r="V1487" s="7" t="s">
        <v>37</v>
      </c>
      <c r="W1487" s="7" t="s">
        <v>7497</v>
      </c>
      <c r="X1487" s="7" t="str">
        <f ca="1">DATEDIF(Q1487,NOW( ),"y") &amp; " thn, " &amp; DATEDIF(Q1487,NOW( ),"ym") &amp; " bln "</f>
        <v xml:space="preserve">57 thn, 3 bln </v>
      </c>
      <c r="Y1487" s="7" t="str">
        <f>DATEDIF(Q1487,($Y$2),"y") &amp; " thn"</f>
        <v>56 thn</v>
      </c>
      <c r="Z1487" s="13">
        <v>60</v>
      </c>
      <c r="AA1487" s="14">
        <f>DATE(YEAR(Q1487)+Z1487,MONTH(Q1487)+1,1)</f>
        <v>45047</v>
      </c>
      <c r="AB1487" s="10" t="s">
        <v>7498</v>
      </c>
      <c r="AJ1487" s="4" t="s">
        <v>7487</v>
      </c>
    </row>
    <row r="1488" spans="1:36" ht="12.9" hidden="1" customHeight="1" outlineLevel="1" x14ac:dyDescent="0.3">
      <c r="C1488" s="10" t="s">
        <v>4397</v>
      </c>
      <c r="D1488" s="10" t="s">
        <v>5944</v>
      </c>
      <c r="E1488" s="7" t="s">
        <v>7499</v>
      </c>
      <c r="F1488" s="10" t="s">
        <v>514</v>
      </c>
      <c r="G1488" s="7" t="s">
        <v>333</v>
      </c>
      <c r="H1488" s="15">
        <v>43739</v>
      </c>
      <c r="I1488" s="10" t="s">
        <v>334</v>
      </c>
      <c r="J1488" s="10" t="s">
        <v>269</v>
      </c>
      <c r="K1488" s="8">
        <v>43374</v>
      </c>
      <c r="L1488" s="10" t="s">
        <v>28</v>
      </c>
      <c r="M1488" s="7" t="s">
        <v>29</v>
      </c>
      <c r="N1488" s="10" t="s">
        <v>83</v>
      </c>
      <c r="O1488" s="7">
        <v>2014</v>
      </c>
      <c r="P1488" s="10" t="s">
        <v>1790</v>
      </c>
      <c r="Q1488" s="7" t="s">
        <v>7500</v>
      </c>
      <c r="R1488" s="7" t="s">
        <v>33</v>
      </c>
      <c r="S1488" s="7" t="s">
        <v>34</v>
      </c>
      <c r="U1488" s="7" t="s">
        <v>7501</v>
      </c>
      <c r="V1488" s="7" t="s">
        <v>37</v>
      </c>
      <c r="X1488" s="7" t="str">
        <f ca="1">DATEDIF(Q1488,NOW( ),"y") &amp; " thn, " &amp; DATEDIF(Q1488,NOW( ),"ym") &amp; " bln "</f>
        <v xml:space="preserve">50 thn, 11 bln </v>
      </c>
      <c r="Y1488" s="7" t="str">
        <f>DATEDIF(Q1488,($Y$2),"y") &amp; " thn"</f>
        <v>50 thn</v>
      </c>
      <c r="Z1488" s="13">
        <v>60</v>
      </c>
      <c r="AA1488" s="14">
        <f>DATE(YEAR(Q1488)+Z1488,MONTH(Q1488)+1,1)</f>
        <v>47362</v>
      </c>
      <c r="AB1488" s="10" t="s">
        <v>7502</v>
      </c>
      <c r="AJ1488" s="4" t="s">
        <v>7487</v>
      </c>
    </row>
    <row r="1489" spans="1:36" s="30" customFormat="1" ht="12.9" hidden="1" customHeight="1" outlineLevel="1" x14ac:dyDescent="0.3">
      <c r="A1489" s="22"/>
      <c r="B1489" s="23"/>
      <c r="C1489" s="24" t="s">
        <v>7503</v>
      </c>
      <c r="D1489" s="24" t="s">
        <v>41</v>
      </c>
      <c r="E1489" s="25" t="s">
        <v>7504</v>
      </c>
      <c r="F1489" s="24" t="s">
        <v>276</v>
      </c>
      <c r="G1489" s="25" t="s">
        <v>43</v>
      </c>
      <c r="H1489" s="29">
        <v>41913</v>
      </c>
      <c r="I1489" s="24" t="s">
        <v>44</v>
      </c>
      <c r="J1489" s="24" t="s">
        <v>547</v>
      </c>
      <c r="K1489" s="27">
        <v>43466</v>
      </c>
      <c r="L1489" s="24" t="s">
        <v>28</v>
      </c>
      <c r="M1489" s="25" t="s">
        <v>29</v>
      </c>
      <c r="N1489" s="24" t="s">
        <v>30</v>
      </c>
      <c r="O1489" s="25" t="s">
        <v>524</v>
      </c>
      <c r="P1489" s="24" t="s">
        <v>6629</v>
      </c>
      <c r="Q1489" s="25" t="s">
        <v>7505</v>
      </c>
      <c r="R1489" s="25" t="s">
        <v>33</v>
      </c>
      <c r="S1489" s="25" t="s">
        <v>34</v>
      </c>
      <c r="T1489" s="25" t="s">
        <v>311</v>
      </c>
      <c r="U1489" s="25"/>
      <c r="V1489" s="25" t="s">
        <v>37</v>
      </c>
      <c r="W1489" s="25"/>
      <c r="X1489" s="25" t="str">
        <f ca="1">DATEDIF(Q1489,NOW( ),"y") &amp; " thn, " &amp; DATEDIF(Q1489,NOW( ),"ym") &amp; " bln "</f>
        <v xml:space="preserve">36 thn, 3 bln </v>
      </c>
      <c r="Y1489" s="25" t="str">
        <f>DATEDIF(Q1489,($Y$2),"y") &amp; " thn"</f>
        <v>35 thn</v>
      </c>
      <c r="Z1489" s="28">
        <v>60</v>
      </c>
      <c r="AA1489" s="29">
        <f>DATE(YEAR(Q1489)+Z1489,MONTH(Q1489)+1,1)</f>
        <v>52718</v>
      </c>
      <c r="AB1489" s="24" t="s">
        <v>7506</v>
      </c>
      <c r="AC1489" s="25" t="s">
        <v>7507</v>
      </c>
      <c r="AI1489" s="31">
        <v>43466</v>
      </c>
      <c r="AJ1489" s="4" t="s">
        <v>7487</v>
      </c>
    </row>
    <row r="1490" spans="1:36" ht="12.9" hidden="1" customHeight="1" outlineLevel="1" x14ac:dyDescent="0.3">
      <c r="C1490" s="10" t="s">
        <v>7508</v>
      </c>
      <c r="D1490" s="10" t="s">
        <v>21</v>
      </c>
      <c r="E1490" s="7" t="s">
        <v>7509</v>
      </c>
      <c r="F1490" s="10" t="s">
        <v>78</v>
      </c>
      <c r="G1490" s="7" t="s">
        <v>79</v>
      </c>
      <c r="H1490" s="15">
        <v>42826</v>
      </c>
      <c r="I1490" s="10" t="s">
        <v>80</v>
      </c>
      <c r="J1490" s="10" t="s">
        <v>547</v>
      </c>
      <c r="K1490" s="8">
        <v>42165</v>
      </c>
      <c r="L1490" s="10" t="s">
        <v>28</v>
      </c>
      <c r="M1490" s="7" t="s">
        <v>29</v>
      </c>
      <c r="N1490" s="10" t="s">
        <v>30</v>
      </c>
      <c r="O1490" s="12" t="s">
        <v>1010</v>
      </c>
      <c r="P1490" s="10" t="s">
        <v>211</v>
      </c>
      <c r="Q1490" s="7" t="s">
        <v>7510</v>
      </c>
      <c r="R1490" s="7" t="s">
        <v>50</v>
      </c>
      <c r="S1490" s="7" t="s">
        <v>34</v>
      </c>
      <c r="T1490" s="7" t="s">
        <v>35</v>
      </c>
      <c r="U1490" s="7" t="s">
        <v>7511</v>
      </c>
      <c r="V1490" s="7" t="s">
        <v>37</v>
      </c>
      <c r="W1490" s="7" t="s">
        <v>7512</v>
      </c>
      <c r="X1490" s="7" t="str">
        <f ca="1">DATEDIF(Q1490,NOW( ),"y") &amp; " thn, " &amp; DATEDIF(Q1490,NOW( ),"ym") &amp; " bln "</f>
        <v xml:space="preserve">48 thn, 4 bln </v>
      </c>
      <c r="Y1490" s="7" t="str">
        <f>DATEDIF(Q1490,($Y$2),"y") &amp; " thn"</f>
        <v>47 thn</v>
      </c>
      <c r="Z1490" s="13">
        <v>60</v>
      </c>
      <c r="AA1490" s="14">
        <f>DATE(YEAR(Q1490)+Z1490,MONTH(Q1490)+1,1)</f>
        <v>48305</v>
      </c>
      <c r="AB1490" s="10" t="s">
        <v>7513</v>
      </c>
      <c r="AJ1490" s="4" t="s">
        <v>7487</v>
      </c>
    </row>
    <row r="1491" spans="1:36" ht="12.9" hidden="1" customHeight="1" outlineLevel="1" x14ac:dyDescent="0.3">
      <c r="C1491" s="10"/>
      <c r="D1491" s="10"/>
      <c r="F1491" s="10"/>
      <c r="I1491" s="10"/>
      <c r="J1491" s="10"/>
      <c r="L1491" s="10"/>
      <c r="M1491" s="7"/>
      <c r="N1491" s="10"/>
      <c r="P1491" s="10"/>
      <c r="Z1491" s="13"/>
      <c r="AA1491" s="14"/>
      <c r="AB1491" s="10"/>
      <c r="AJ1491" s="4" t="s">
        <v>7487</v>
      </c>
    </row>
    <row r="1492" spans="1:36" ht="12.9" customHeight="1" collapsed="1" x14ac:dyDescent="0.25">
      <c r="A1492" s="4" t="s">
        <v>7514</v>
      </c>
      <c r="M1492" s="7"/>
    </row>
    <row r="1493" spans="1:36" ht="12.9" hidden="1" customHeight="1" outlineLevel="1" x14ac:dyDescent="0.3">
      <c r="C1493" s="10" t="s">
        <v>7515</v>
      </c>
      <c r="D1493" s="32" t="s">
        <v>21</v>
      </c>
      <c r="E1493" s="7" t="s">
        <v>7516</v>
      </c>
      <c r="F1493" s="10" t="s">
        <v>92</v>
      </c>
      <c r="G1493" s="7" t="s">
        <v>93</v>
      </c>
      <c r="H1493" s="15">
        <v>42826</v>
      </c>
      <c r="I1493" s="10" t="s">
        <v>94</v>
      </c>
      <c r="J1493" s="10" t="s">
        <v>95</v>
      </c>
      <c r="K1493" s="8">
        <v>42104</v>
      </c>
      <c r="L1493" s="10" t="s">
        <v>28</v>
      </c>
      <c r="M1493" s="7" t="s">
        <v>29</v>
      </c>
      <c r="N1493" s="10" t="s">
        <v>3367</v>
      </c>
      <c r="O1493" s="7">
        <v>2010</v>
      </c>
      <c r="P1493" s="10" t="s">
        <v>98</v>
      </c>
      <c r="Q1493" s="7" t="s">
        <v>7517</v>
      </c>
      <c r="R1493" s="7" t="s">
        <v>33</v>
      </c>
      <c r="S1493" s="7" t="s">
        <v>34</v>
      </c>
      <c r="T1493" s="7" t="s">
        <v>35</v>
      </c>
      <c r="U1493" s="7" t="s">
        <v>7518</v>
      </c>
      <c r="V1493" s="7" t="s">
        <v>37</v>
      </c>
      <c r="W1493" s="7" t="s">
        <v>7519</v>
      </c>
      <c r="X1493" s="7" t="str">
        <f t="shared" ref="X1493:X1499" ca="1" si="350">DATEDIF(Q1493,NOW( ),"y") &amp; " thn, " &amp; DATEDIF(Q1493,NOW( ),"ym") &amp; " bln "</f>
        <v xml:space="preserve">57 thn, 3 bln </v>
      </c>
      <c r="Y1493" s="7" t="str">
        <f t="shared" ref="Y1493:Y1499" si="351">DATEDIF(Q1493,($Y$2),"y") &amp; " thn"</f>
        <v>56 thn</v>
      </c>
      <c r="Z1493" s="13">
        <v>60</v>
      </c>
      <c r="AA1493" s="14">
        <f>DATE(YEAR(Q1493)+Z1493,MONTH(Q1493)+1,1)</f>
        <v>45047</v>
      </c>
      <c r="AB1493" s="10" t="s">
        <v>7520</v>
      </c>
      <c r="AJ1493" s="4" t="s">
        <v>7514</v>
      </c>
    </row>
    <row r="1494" spans="1:36" ht="12.9" hidden="1" customHeight="1" outlineLevel="1" x14ac:dyDescent="0.3">
      <c r="C1494" s="10" t="s">
        <v>7521</v>
      </c>
      <c r="D1494" s="10" t="s">
        <v>4292</v>
      </c>
      <c r="E1494" s="7" t="s">
        <v>7522</v>
      </c>
      <c r="F1494" s="10" t="s">
        <v>23</v>
      </c>
      <c r="G1494" s="7" t="s">
        <v>24</v>
      </c>
      <c r="H1494" s="15">
        <v>38626</v>
      </c>
      <c r="I1494" s="10" t="s">
        <v>25</v>
      </c>
      <c r="J1494" s="10" t="s">
        <v>269</v>
      </c>
      <c r="K1494" s="7" t="s">
        <v>210</v>
      </c>
      <c r="L1494" s="10" t="s">
        <v>28</v>
      </c>
      <c r="M1494" s="7" t="s">
        <v>361</v>
      </c>
      <c r="N1494" s="10" t="s">
        <v>4012</v>
      </c>
      <c r="O1494" s="7" t="s">
        <v>393</v>
      </c>
      <c r="P1494" s="10" t="s">
        <v>98</v>
      </c>
      <c r="Q1494" s="7" t="s">
        <v>7523</v>
      </c>
      <c r="R1494" s="7" t="s">
        <v>33</v>
      </c>
      <c r="S1494" s="7" t="s">
        <v>34</v>
      </c>
      <c r="T1494" s="7" t="s">
        <v>35</v>
      </c>
      <c r="U1494" s="7" t="s">
        <v>7524</v>
      </c>
      <c r="V1494" s="7" t="s">
        <v>37</v>
      </c>
      <c r="W1494" s="7" t="s">
        <v>7525</v>
      </c>
      <c r="X1494" s="7" t="str">
        <f t="shared" ca="1" si="350"/>
        <v xml:space="preserve">57 thn, 2 bln </v>
      </c>
      <c r="Y1494" s="7" t="str">
        <f t="shared" si="351"/>
        <v>56 thn</v>
      </c>
      <c r="Z1494" s="13">
        <v>60</v>
      </c>
      <c r="AA1494" s="14">
        <f t="shared" ref="AA1494:AA1499" si="352">DATE(YEAR(Q1494)+Z1494,MONTH(Q1494)+1,1)</f>
        <v>45078</v>
      </c>
      <c r="AB1494" s="10" t="s">
        <v>7526</v>
      </c>
      <c r="AJ1494" s="4" t="s">
        <v>7514</v>
      </c>
    </row>
    <row r="1495" spans="1:36" ht="12.9" hidden="1" customHeight="1" outlineLevel="1" x14ac:dyDescent="0.3">
      <c r="C1495" s="10" t="s">
        <v>7527</v>
      </c>
      <c r="D1495" s="32" t="s">
        <v>21</v>
      </c>
      <c r="E1495" s="7" t="s">
        <v>7528</v>
      </c>
      <c r="F1495" s="10" t="s">
        <v>23</v>
      </c>
      <c r="G1495" s="7" t="s">
        <v>24</v>
      </c>
      <c r="H1495" s="15">
        <v>41000</v>
      </c>
      <c r="I1495" s="10" t="s">
        <v>25</v>
      </c>
      <c r="J1495" s="10" t="s">
        <v>547</v>
      </c>
      <c r="K1495" s="7" t="s">
        <v>999</v>
      </c>
      <c r="L1495" s="10" t="s">
        <v>28</v>
      </c>
      <c r="M1495" s="7" t="s">
        <v>361</v>
      </c>
      <c r="N1495" s="10" t="s">
        <v>3265</v>
      </c>
      <c r="O1495" s="7" t="s">
        <v>168</v>
      </c>
      <c r="P1495" s="10" t="s">
        <v>98</v>
      </c>
      <c r="Q1495" s="7" t="s">
        <v>3759</v>
      </c>
      <c r="R1495" s="7" t="s">
        <v>33</v>
      </c>
      <c r="S1495" s="7" t="s">
        <v>34</v>
      </c>
      <c r="T1495" s="7" t="s">
        <v>35</v>
      </c>
      <c r="U1495" s="7" t="s">
        <v>7529</v>
      </c>
      <c r="V1495" s="7" t="s">
        <v>37</v>
      </c>
      <c r="W1495" s="7" t="s">
        <v>7530</v>
      </c>
      <c r="X1495" s="7" t="str">
        <f t="shared" ca="1" si="350"/>
        <v xml:space="preserve">55 thn, 11 bln </v>
      </c>
      <c r="Y1495" s="7" t="str">
        <f t="shared" si="351"/>
        <v>55 thn</v>
      </c>
      <c r="Z1495" s="13">
        <v>60</v>
      </c>
      <c r="AA1495" s="14">
        <f t="shared" si="352"/>
        <v>45536</v>
      </c>
      <c r="AB1495" s="10" t="s">
        <v>7531</v>
      </c>
      <c r="AC1495" s="6"/>
      <c r="AJ1495" s="4" t="s">
        <v>7514</v>
      </c>
    </row>
    <row r="1496" spans="1:36" ht="12.9" hidden="1" customHeight="1" outlineLevel="1" x14ac:dyDescent="0.3">
      <c r="C1496" s="10" t="s">
        <v>7532</v>
      </c>
      <c r="D1496" s="10" t="s">
        <v>1545</v>
      </c>
      <c r="E1496" s="7" t="s">
        <v>7533</v>
      </c>
      <c r="F1496" s="10" t="s">
        <v>23</v>
      </c>
      <c r="G1496" s="7" t="s">
        <v>24</v>
      </c>
      <c r="H1496" s="15">
        <v>38443</v>
      </c>
      <c r="I1496" s="10" t="s">
        <v>25</v>
      </c>
      <c r="J1496" s="10" t="s">
        <v>547</v>
      </c>
      <c r="K1496" s="8">
        <v>43374</v>
      </c>
      <c r="L1496" s="10" t="s">
        <v>28</v>
      </c>
      <c r="M1496" s="7" t="s">
        <v>361</v>
      </c>
      <c r="N1496" s="10" t="s">
        <v>3265</v>
      </c>
      <c r="O1496" s="7" t="s">
        <v>368</v>
      </c>
      <c r="P1496" s="10" t="s">
        <v>98</v>
      </c>
      <c r="Q1496" s="7" t="s">
        <v>7534</v>
      </c>
      <c r="R1496" s="7" t="s">
        <v>33</v>
      </c>
      <c r="S1496" s="7" t="s">
        <v>34</v>
      </c>
      <c r="T1496" s="7" t="s">
        <v>35</v>
      </c>
      <c r="U1496" s="7" t="s">
        <v>7535</v>
      </c>
      <c r="V1496" s="7" t="s">
        <v>37</v>
      </c>
      <c r="W1496" s="7" t="s">
        <v>7536</v>
      </c>
      <c r="X1496" s="7" t="str">
        <f t="shared" ca="1" si="350"/>
        <v xml:space="preserve">58 thn, 5 bln </v>
      </c>
      <c r="Y1496" s="7" t="str">
        <f>DATEDIF(Q1496,($Y$2),"y") &amp; " thn"</f>
        <v>57 thn</v>
      </c>
      <c r="Z1496" s="13">
        <v>60</v>
      </c>
      <c r="AA1496" s="14">
        <f>DATE(YEAR(Q1496)+Z1496,MONTH(Q1496)+1,1)</f>
        <v>44621</v>
      </c>
      <c r="AB1496" s="10" t="s">
        <v>7537</v>
      </c>
      <c r="AC1496" s="6"/>
      <c r="AJ1496" s="4" t="s">
        <v>7514</v>
      </c>
    </row>
    <row r="1497" spans="1:36" ht="12.9" hidden="1" customHeight="1" outlineLevel="1" x14ac:dyDescent="0.3">
      <c r="C1497" s="10" t="s">
        <v>7538</v>
      </c>
      <c r="D1497" s="10" t="s">
        <v>7539</v>
      </c>
      <c r="E1497" s="7" t="s">
        <v>7540</v>
      </c>
      <c r="F1497" s="10" t="s">
        <v>78</v>
      </c>
      <c r="G1497" s="7" t="s">
        <v>79</v>
      </c>
      <c r="H1497" s="11">
        <v>43739</v>
      </c>
      <c r="I1497" s="10" t="s">
        <v>80</v>
      </c>
      <c r="J1497" s="10" t="s">
        <v>547</v>
      </c>
      <c r="K1497" s="7" t="s">
        <v>56</v>
      </c>
      <c r="L1497" s="10" t="s">
        <v>28</v>
      </c>
      <c r="M1497" s="7" t="s">
        <v>29</v>
      </c>
      <c r="N1497" s="10" t="s">
        <v>30</v>
      </c>
      <c r="O1497" s="7">
        <v>2015</v>
      </c>
      <c r="P1497" s="10" t="s">
        <v>98</v>
      </c>
      <c r="Q1497" s="7" t="s">
        <v>7541</v>
      </c>
      <c r="R1497" s="7" t="s">
        <v>50</v>
      </c>
      <c r="S1497" s="7" t="s">
        <v>34</v>
      </c>
      <c r="T1497" s="7" t="s">
        <v>35</v>
      </c>
      <c r="U1497" s="7" t="s">
        <v>7542</v>
      </c>
      <c r="V1497" s="7" t="s">
        <v>37</v>
      </c>
      <c r="W1497" s="7" t="s">
        <v>7543</v>
      </c>
      <c r="X1497" s="7" t="str">
        <f t="shared" ca="1" si="350"/>
        <v xml:space="preserve">44 thn, 3 bln </v>
      </c>
      <c r="Y1497" s="7" t="str">
        <f t="shared" si="351"/>
        <v>43 thn</v>
      </c>
      <c r="Z1497" s="13">
        <v>60</v>
      </c>
      <c r="AA1497" s="14">
        <f t="shared" si="352"/>
        <v>49796</v>
      </c>
      <c r="AB1497" s="10" t="s">
        <v>7544</v>
      </c>
      <c r="AC1497" s="6"/>
      <c r="AJ1497" s="4" t="s">
        <v>7514</v>
      </c>
    </row>
    <row r="1498" spans="1:36" ht="12.9" hidden="1" customHeight="1" outlineLevel="1" x14ac:dyDescent="0.3">
      <c r="C1498" s="10" t="s">
        <v>7208</v>
      </c>
      <c r="D1498" s="10" t="s">
        <v>5944</v>
      </c>
      <c r="E1498" s="7" t="s">
        <v>7545</v>
      </c>
      <c r="F1498" s="10" t="s">
        <v>276</v>
      </c>
      <c r="G1498" s="7" t="s">
        <v>43</v>
      </c>
      <c r="H1498" s="14">
        <v>43739</v>
      </c>
      <c r="I1498" s="10" t="s">
        <v>277</v>
      </c>
      <c r="J1498" s="10" t="s">
        <v>547</v>
      </c>
      <c r="K1498" s="12" t="s">
        <v>975</v>
      </c>
      <c r="L1498" s="10" t="s">
        <v>28</v>
      </c>
      <c r="M1498" s="7" t="s">
        <v>29</v>
      </c>
      <c r="N1498" s="10" t="s">
        <v>83</v>
      </c>
      <c r="O1498" s="7">
        <v>2013</v>
      </c>
      <c r="P1498" s="10" t="s">
        <v>211</v>
      </c>
      <c r="Q1498" s="7" t="s">
        <v>7546</v>
      </c>
      <c r="R1498" s="7" t="s">
        <v>50</v>
      </c>
      <c r="S1498" s="7" t="s">
        <v>34</v>
      </c>
      <c r="T1498" s="7" t="s">
        <v>35</v>
      </c>
      <c r="U1498" s="7" t="s">
        <v>7547</v>
      </c>
      <c r="V1498" s="7" t="s">
        <v>37</v>
      </c>
      <c r="W1498" s="7" t="s">
        <v>7548</v>
      </c>
      <c r="X1498" s="7" t="str">
        <f t="shared" ca="1" si="350"/>
        <v xml:space="preserve">39 thn, 7 bln </v>
      </c>
      <c r="Y1498" s="7" t="str">
        <f t="shared" si="351"/>
        <v>38 thn</v>
      </c>
      <c r="Z1498" s="13">
        <v>60</v>
      </c>
      <c r="AA1498" s="14">
        <f t="shared" si="352"/>
        <v>51502</v>
      </c>
      <c r="AB1498" s="10" t="s">
        <v>7549</v>
      </c>
      <c r="AC1498" s="6"/>
      <c r="AJ1498" s="4" t="s">
        <v>7514</v>
      </c>
    </row>
    <row r="1499" spans="1:36" ht="12.9" hidden="1" customHeight="1" outlineLevel="1" x14ac:dyDescent="0.3">
      <c r="C1499" s="10" t="s">
        <v>7550</v>
      </c>
      <c r="D1499" s="6" t="s">
        <v>3324</v>
      </c>
      <c r="E1499" s="7" t="s">
        <v>7551</v>
      </c>
      <c r="F1499" s="10" t="s">
        <v>514</v>
      </c>
      <c r="G1499" s="7" t="s">
        <v>333</v>
      </c>
      <c r="H1499" s="14">
        <v>43739</v>
      </c>
      <c r="I1499" s="10" t="s">
        <v>334</v>
      </c>
      <c r="J1499" s="10" t="s">
        <v>547</v>
      </c>
      <c r="K1499" s="8">
        <v>42370</v>
      </c>
      <c r="L1499" s="10" t="s">
        <v>28</v>
      </c>
      <c r="M1499" s="7" t="s">
        <v>29</v>
      </c>
      <c r="N1499" s="10" t="s">
        <v>30</v>
      </c>
      <c r="O1499" s="7">
        <v>2015</v>
      </c>
      <c r="P1499" s="10" t="s">
        <v>98</v>
      </c>
      <c r="Q1499" s="7" t="s">
        <v>132</v>
      </c>
      <c r="R1499" s="7" t="s">
        <v>50</v>
      </c>
      <c r="U1499" s="7" t="s">
        <v>7552</v>
      </c>
      <c r="V1499" s="7" t="s">
        <v>37</v>
      </c>
      <c r="X1499" s="7" t="str">
        <f t="shared" ca="1" si="350"/>
        <v xml:space="preserve">52 thn, 4 bln </v>
      </c>
      <c r="Y1499" s="7" t="str">
        <f t="shared" si="351"/>
        <v>51 thn</v>
      </c>
      <c r="Z1499" s="13">
        <v>60</v>
      </c>
      <c r="AA1499" s="14">
        <f t="shared" si="352"/>
        <v>46844</v>
      </c>
      <c r="AJ1499" s="4" t="s">
        <v>7514</v>
      </c>
    </row>
    <row r="1500" spans="1:36" s="30" customFormat="1" ht="12.9" hidden="1" customHeight="1" outlineLevel="1" x14ac:dyDescent="0.3">
      <c r="A1500" s="22"/>
      <c r="B1500" s="23"/>
      <c r="C1500" s="24"/>
      <c r="E1500" s="25"/>
      <c r="F1500" s="24"/>
      <c r="G1500" s="25"/>
      <c r="H1500" s="26"/>
      <c r="I1500" s="24"/>
      <c r="J1500" s="24"/>
      <c r="K1500" s="25"/>
      <c r="L1500" s="24"/>
      <c r="M1500" s="25"/>
      <c r="N1500" s="24"/>
      <c r="O1500" s="25"/>
      <c r="P1500" s="24"/>
      <c r="Q1500" s="25"/>
      <c r="R1500" s="25"/>
      <c r="S1500" s="25"/>
      <c r="T1500" s="25"/>
      <c r="U1500" s="25"/>
      <c r="V1500" s="25"/>
      <c r="W1500" s="25"/>
      <c r="X1500" s="25"/>
      <c r="Y1500" s="25"/>
      <c r="Z1500" s="28"/>
      <c r="AA1500" s="29"/>
      <c r="AJ1500" s="47"/>
    </row>
    <row r="1501" spans="1:36" ht="12.9" customHeight="1" collapsed="1" x14ac:dyDescent="0.25">
      <c r="A1501" s="4" t="s">
        <v>7553</v>
      </c>
      <c r="M1501" s="7"/>
      <c r="AC1501" s="6"/>
    </row>
    <row r="1502" spans="1:36" ht="12.9" hidden="1" customHeight="1" outlineLevel="1" x14ac:dyDescent="0.3">
      <c r="C1502" s="10" t="s">
        <v>7554</v>
      </c>
      <c r="D1502" s="10" t="s">
        <v>41</v>
      </c>
      <c r="E1502" s="7" t="s">
        <v>7555</v>
      </c>
      <c r="F1502" s="10" t="s">
        <v>23</v>
      </c>
      <c r="G1502" s="7" t="s">
        <v>24</v>
      </c>
      <c r="H1502" s="15">
        <v>38443</v>
      </c>
      <c r="I1502" s="10" t="s">
        <v>25</v>
      </c>
      <c r="J1502" s="10" t="s">
        <v>95</v>
      </c>
      <c r="K1502" s="14">
        <v>42957</v>
      </c>
      <c r="L1502" s="10" t="s">
        <v>28</v>
      </c>
      <c r="M1502" s="7" t="s">
        <v>29</v>
      </c>
      <c r="N1502" s="10" t="s">
        <v>7334</v>
      </c>
      <c r="O1502" s="7" t="s">
        <v>168</v>
      </c>
      <c r="P1502" s="10" t="s">
        <v>98</v>
      </c>
      <c r="Q1502" s="7" t="s">
        <v>7556</v>
      </c>
      <c r="R1502" s="7" t="s">
        <v>33</v>
      </c>
      <c r="S1502" s="7" t="s">
        <v>34</v>
      </c>
      <c r="T1502" s="7" t="s">
        <v>35</v>
      </c>
      <c r="U1502" s="7" t="s">
        <v>7557</v>
      </c>
      <c r="V1502" s="7" t="s">
        <v>37</v>
      </c>
      <c r="W1502" s="7" t="s">
        <v>7558</v>
      </c>
      <c r="X1502" s="7" t="str">
        <f t="shared" ref="X1502:X1509" ca="1" si="353">DATEDIF(Q1502,NOW( ),"y") &amp; " thn, " &amp; DATEDIF(Q1502,NOW( ),"ym") &amp; " bln "</f>
        <v xml:space="preserve">57 thn, 5 bln </v>
      </c>
      <c r="Y1502" s="7" t="str">
        <f>DATEDIF(Q1502,($Y$2),"y") &amp; " thn"</f>
        <v>56 thn</v>
      </c>
      <c r="Z1502" s="13">
        <v>60</v>
      </c>
      <c r="AA1502" s="14">
        <f>DATE(YEAR(Q1502)+Z1502,MONTH(Q1502)+1,1)</f>
        <v>44986</v>
      </c>
      <c r="AB1502" s="10" t="s">
        <v>7559</v>
      </c>
      <c r="AC1502" s="7" t="s">
        <v>7560</v>
      </c>
      <c r="AJ1502" s="4" t="s">
        <v>7553</v>
      </c>
    </row>
    <row r="1503" spans="1:36" ht="12.9" hidden="1" customHeight="1" outlineLevel="1" x14ac:dyDescent="0.3">
      <c r="C1503" s="10" t="s">
        <v>7561</v>
      </c>
      <c r="D1503" s="10" t="s">
        <v>1545</v>
      </c>
      <c r="E1503" s="7" t="s">
        <v>7562</v>
      </c>
      <c r="F1503" s="10" t="s">
        <v>23</v>
      </c>
      <c r="G1503" s="7" t="s">
        <v>24</v>
      </c>
      <c r="H1503" s="15">
        <v>39722</v>
      </c>
      <c r="I1503" s="10" t="s">
        <v>25</v>
      </c>
      <c r="J1503" s="10" t="s">
        <v>106</v>
      </c>
      <c r="K1503" s="7" t="s">
        <v>147</v>
      </c>
      <c r="L1503" s="10" t="s">
        <v>28</v>
      </c>
      <c r="M1503" s="7" t="s">
        <v>361</v>
      </c>
      <c r="N1503" s="10" t="s">
        <v>30</v>
      </c>
      <c r="O1503" s="7" t="s">
        <v>192</v>
      </c>
      <c r="P1503" s="10" t="s">
        <v>98</v>
      </c>
      <c r="Q1503" s="7" t="s">
        <v>4678</v>
      </c>
      <c r="R1503" s="7" t="s">
        <v>33</v>
      </c>
      <c r="S1503" s="7" t="s">
        <v>34</v>
      </c>
      <c r="T1503" s="7" t="s">
        <v>35</v>
      </c>
      <c r="U1503" s="7" t="s">
        <v>7563</v>
      </c>
      <c r="V1503" s="7" t="s">
        <v>37</v>
      </c>
      <c r="W1503" s="7" t="s">
        <v>7564</v>
      </c>
      <c r="X1503" s="7" t="str">
        <f t="shared" ca="1" si="353"/>
        <v xml:space="preserve">53 thn, 0 bln </v>
      </c>
      <c r="Y1503" s="7" t="str">
        <f t="shared" ref="Y1503:Y1509" si="354">DATEDIF(Q1503,($Y$2),"y") &amp; " thn"</f>
        <v>52 thn</v>
      </c>
      <c r="Z1503" s="13">
        <v>60</v>
      </c>
      <c r="AA1503" s="14">
        <f t="shared" ref="AA1503:AA1509" si="355">DATE(YEAR(Q1503)+Z1503,MONTH(Q1503)+1,1)</f>
        <v>46600</v>
      </c>
      <c r="AB1503" s="10" t="s">
        <v>7565</v>
      </c>
      <c r="AC1503" s="6"/>
      <c r="AJ1503" s="4" t="s">
        <v>7553</v>
      </c>
    </row>
    <row r="1504" spans="1:36" ht="12.9" hidden="1" customHeight="1" outlineLevel="1" x14ac:dyDescent="0.3">
      <c r="C1504" s="10" t="s">
        <v>7566</v>
      </c>
      <c r="D1504" s="10" t="s">
        <v>41</v>
      </c>
      <c r="E1504" s="7" t="s">
        <v>7567</v>
      </c>
      <c r="F1504" s="10" t="s">
        <v>78</v>
      </c>
      <c r="G1504" s="7" t="s">
        <v>79</v>
      </c>
      <c r="H1504" s="11">
        <v>43374</v>
      </c>
      <c r="I1504" s="10" t="s">
        <v>80</v>
      </c>
      <c r="J1504" s="10" t="s">
        <v>547</v>
      </c>
      <c r="K1504" s="8">
        <v>42006</v>
      </c>
      <c r="L1504" s="10" t="s">
        <v>28</v>
      </c>
      <c r="M1504" s="7" t="s">
        <v>29</v>
      </c>
      <c r="N1504" s="10" t="s">
        <v>30</v>
      </c>
      <c r="P1504" s="10" t="s">
        <v>2115</v>
      </c>
      <c r="Q1504" s="7" t="s">
        <v>7568</v>
      </c>
      <c r="R1504" s="7" t="s">
        <v>33</v>
      </c>
      <c r="S1504" s="7" t="s">
        <v>34</v>
      </c>
      <c r="T1504" s="7" t="s">
        <v>35</v>
      </c>
      <c r="U1504" s="7" t="s">
        <v>7569</v>
      </c>
      <c r="V1504" s="7" t="s">
        <v>37</v>
      </c>
      <c r="W1504" s="7" t="s">
        <v>7570</v>
      </c>
      <c r="X1504" s="7" t="str">
        <f t="shared" ca="1" si="353"/>
        <v xml:space="preserve">51 thn, 5 bln </v>
      </c>
      <c r="Y1504" s="7" t="str">
        <f t="shared" si="354"/>
        <v>50 thn</v>
      </c>
      <c r="Z1504" s="13">
        <v>60</v>
      </c>
      <c r="AA1504" s="14">
        <f t="shared" si="355"/>
        <v>47178</v>
      </c>
      <c r="AB1504" s="10" t="s">
        <v>7571</v>
      </c>
      <c r="AC1504" s="7" t="s">
        <v>7572</v>
      </c>
      <c r="AJ1504" s="4" t="s">
        <v>7553</v>
      </c>
    </row>
    <row r="1505" spans="1:36" ht="12.9" hidden="1" customHeight="1" outlineLevel="1" x14ac:dyDescent="0.3">
      <c r="C1505" s="10" t="s">
        <v>7573</v>
      </c>
      <c r="D1505" s="6" t="s">
        <v>7574</v>
      </c>
      <c r="E1505" s="7" t="s">
        <v>7575</v>
      </c>
      <c r="F1505" s="10" t="s">
        <v>78</v>
      </c>
      <c r="G1505" s="7" t="s">
        <v>79</v>
      </c>
      <c r="H1505" s="11">
        <v>43191</v>
      </c>
      <c r="I1505" s="10" t="s">
        <v>80</v>
      </c>
      <c r="J1505" s="10" t="s">
        <v>547</v>
      </c>
      <c r="K1505" s="7" t="s">
        <v>403</v>
      </c>
      <c r="L1505" s="10" t="s">
        <v>28</v>
      </c>
      <c r="M1505" s="7" t="s">
        <v>29</v>
      </c>
      <c r="N1505" s="10" t="s">
        <v>7576</v>
      </c>
      <c r="O1505" s="7">
        <v>2007</v>
      </c>
      <c r="P1505" s="10" t="s">
        <v>7577</v>
      </c>
      <c r="Q1505" s="7" t="s">
        <v>7578</v>
      </c>
      <c r="R1505" s="7" t="s">
        <v>33</v>
      </c>
      <c r="S1505" s="7" t="s">
        <v>34</v>
      </c>
      <c r="T1505" s="7" t="s">
        <v>35</v>
      </c>
      <c r="U1505" s="7" t="s">
        <v>7579</v>
      </c>
      <c r="V1505" s="7" t="s">
        <v>37</v>
      </c>
      <c r="W1505" s="7" t="s">
        <v>7580</v>
      </c>
      <c r="X1505" s="7" t="str">
        <f t="shared" ca="1" si="353"/>
        <v xml:space="preserve">52 thn, 8 bln </v>
      </c>
      <c r="Y1505" s="7" t="str">
        <f t="shared" si="354"/>
        <v>51 thn</v>
      </c>
      <c r="Z1505" s="13">
        <v>60</v>
      </c>
      <c r="AA1505" s="14">
        <f>DATE(YEAR(Q1505)+Z1505,MONTH(Q1505)+1,1)</f>
        <v>46722</v>
      </c>
      <c r="AB1505" s="10" t="s">
        <v>7581</v>
      </c>
      <c r="AJ1505" s="4" t="s">
        <v>7553</v>
      </c>
    </row>
    <row r="1506" spans="1:36" ht="12.9" hidden="1" customHeight="1" outlineLevel="1" x14ac:dyDescent="0.3">
      <c r="C1506" s="10" t="s">
        <v>5692</v>
      </c>
      <c r="D1506" s="10" t="s">
        <v>41</v>
      </c>
      <c r="E1506" s="7" t="s">
        <v>7582</v>
      </c>
      <c r="F1506" s="10" t="s">
        <v>78</v>
      </c>
      <c r="G1506" s="7" t="s">
        <v>79</v>
      </c>
      <c r="H1506" s="8">
        <v>43374</v>
      </c>
      <c r="I1506" s="10" t="s">
        <v>80</v>
      </c>
      <c r="J1506" s="10" t="s">
        <v>547</v>
      </c>
      <c r="K1506" s="8"/>
      <c r="L1506" s="10" t="s">
        <v>28</v>
      </c>
      <c r="M1506" s="7" t="s">
        <v>29</v>
      </c>
      <c r="N1506" s="6" t="s">
        <v>3486</v>
      </c>
      <c r="O1506" s="7">
        <v>2009</v>
      </c>
      <c r="P1506" s="10" t="s">
        <v>211</v>
      </c>
      <c r="Q1506" s="7" t="s">
        <v>7583</v>
      </c>
      <c r="R1506" s="7" t="s">
        <v>33</v>
      </c>
      <c r="S1506" s="7" t="s">
        <v>34</v>
      </c>
      <c r="T1506" s="7" t="s">
        <v>35</v>
      </c>
      <c r="U1506" s="7" t="s">
        <v>7584</v>
      </c>
      <c r="V1506" s="7" t="s">
        <v>37</v>
      </c>
      <c r="W1506" s="7" t="s">
        <v>7585</v>
      </c>
      <c r="X1506" s="7" t="str">
        <f t="shared" ca="1" si="353"/>
        <v xml:space="preserve">40 thn, 7 bln </v>
      </c>
      <c r="Y1506" s="7" t="str">
        <f t="shared" si="354"/>
        <v>39 thn</v>
      </c>
      <c r="Z1506" s="13">
        <v>60</v>
      </c>
      <c r="AA1506" s="14">
        <f>DATE(YEAR(Q1506)+Z1506,MONTH(Q1506)+1,1)</f>
        <v>51136</v>
      </c>
      <c r="AB1506" s="10" t="s">
        <v>7586</v>
      </c>
      <c r="AC1506" s="6"/>
      <c r="AH1506" s="8">
        <v>43101</v>
      </c>
      <c r="AJ1506" s="4" t="s">
        <v>7553</v>
      </c>
    </row>
    <row r="1507" spans="1:36" ht="12.9" hidden="1" customHeight="1" outlineLevel="1" x14ac:dyDescent="0.3">
      <c r="C1507" s="10" t="s">
        <v>7587</v>
      </c>
      <c r="D1507" s="10" t="s">
        <v>3336</v>
      </c>
      <c r="E1507" s="7" t="s">
        <v>7588</v>
      </c>
      <c r="F1507" s="10" t="s">
        <v>514</v>
      </c>
      <c r="G1507" s="7" t="s">
        <v>333</v>
      </c>
      <c r="H1507" s="8">
        <v>43374</v>
      </c>
      <c r="I1507" s="10" t="s">
        <v>334</v>
      </c>
      <c r="J1507" s="10" t="s">
        <v>547</v>
      </c>
      <c r="K1507" s="8">
        <v>42370</v>
      </c>
      <c r="L1507" s="10" t="s">
        <v>28</v>
      </c>
      <c r="M1507" s="7" t="s">
        <v>29</v>
      </c>
      <c r="N1507" s="10" t="s">
        <v>30</v>
      </c>
      <c r="P1507" s="10" t="s">
        <v>824</v>
      </c>
      <c r="Q1507" s="7" t="s">
        <v>7589</v>
      </c>
      <c r="R1507" s="7" t="s">
        <v>50</v>
      </c>
      <c r="S1507" s="7" t="s">
        <v>34</v>
      </c>
      <c r="T1507" s="7" t="s">
        <v>311</v>
      </c>
      <c r="U1507" s="7" t="s">
        <v>7590</v>
      </c>
      <c r="V1507" s="7" t="s">
        <v>37</v>
      </c>
      <c r="X1507" s="7" t="str">
        <f t="shared" ca="1" si="353"/>
        <v xml:space="preserve">36 thn, 11 bln </v>
      </c>
      <c r="Y1507" s="7" t="str">
        <f t="shared" si="354"/>
        <v>36 thn</v>
      </c>
      <c r="Z1507" s="13">
        <v>60</v>
      </c>
      <c r="AA1507" s="14">
        <f t="shared" si="355"/>
        <v>52475</v>
      </c>
      <c r="AB1507" s="10" t="s">
        <v>7591</v>
      </c>
      <c r="AC1507" s="7" t="s">
        <v>7592</v>
      </c>
      <c r="AJ1507" s="4" t="s">
        <v>7553</v>
      </c>
    </row>
    <row r="1508" spans="1:36" ht="12.9" hidden="1" customHeight="1" outlineLevel="1" x14ac:dyDescent="0.3">
      <c r="C1508" s="10" t="s">
        <v>7593</v>
      </c>
      <c r="D1508" s="10" t="s">
        <v>21</v>
      </c>
      <c r="E1508" s="7" t="s">
        <v>7594</v>
      </c>
      <c r="F1508" s="10" t="s">
        <v>514</v>
      </c>
      <c r="G1508" s="7" t="s">
        <v>333</v>
      </c>
      <c r="H1508" s="8">
        <v>43009</v>
      </c>
      <c r="I1508" s="10" t="s">
        <v>334</v>
      </c>
      <c r="J1508" s="10" t="s">
        <v>547</v>
      </c>
      <c r="K1508" s="14">
        <v>42856</v>
      </c>
      <c r="L1508" s="10" t="s">
        <v>28</v>
      </c>
      <c r="M1508" s="7" t="s">
        <v>29</v>
      </c>
      <c r="N1508" s="10" t="s">
        <v>30</v>
      </c>
      <c r="O1508" s="7">
        <v>2012</v>
      </c>
      <c r="P1508" s="6" t="s">
        <v>7595</v>
      </c>
      <c r="Q1508" s="7" t="s">
        <v>7596</v>
      </c>
      <c r="R1508" s="7" t="s">
        <v>50</v>
      </c>
      <c r="S1508" s="7" t="s">
        <v>34</v>
      </c>
      <c r="T1508" s="7" t="s">
        <v>35</v>
      </c>
      <c r="V1508" s="7" t="s">
        <v>37</v>
      </c>
      <c r="X1508" s="7" t="str">
        <f t="shared" ca="1" si="353"/>
        <v xml:space="preserve">44 thn, 5 bln </v>
      </c>
      <c r="Y1508" s="7" t="str">
        <f t="shared" si="354"/>
        <v>43 thn</v>
      </c>
      <c r="Z1508" s="13">
        <v>60</v>
      </c>
      <c r="AA1508" s="14">
        <f t="shared" si="355"/>
        <v>49735</v>
      </c>
      <c r="AJ1508" s="4" t="s">
        <v>7553</v>
      </c>
    </row>
    <row r="1509" spans="1:36" ht="12.9" hidden="1" customHeight="1" outlineLevel="1" x14ac:dyDescent="0.3">
      <c r="C1509" s="10" t="s">
        <v>7597</v>
      </c>
      <c r="D1509" s="6" t="s">
        <v>145</v>
      </c>
      <c r="E1509" s="7" t="s">
        <v>7598</v>
      </c>
      <c r="F1509" s="10" t="s">
        <v>332</v>
      </c>
      <c r="G1509" s="7" t="s">
        <v>343</v>
      </c>
      <c r="H1509" s="15">
        <v>42826</v>
      </c>
      <c r="I1509" s="10" t="s">
        <v>344</v>
      </c>
      <c r="J1509" s="10" t="s">
        <v>269</v>
      </c>
      <c r="K1509" s="8">
        <v>42370</v>
      </c>
      <c r="L1509" s="10" t="s">
        <v>28</v>
      </c>
      <c r="M1509" s="7" t="s">
        <v>29</v>
      </c>
      <c r="N1509" s="10" t="s">
        <v>83</v>
      </c>
      <c r="O1509" s="7">
        <v>2016</v>
      </c>
      <c r="P1509" s="10" t="s">
        <v>7599</v>
      </c>
      <c r="Q1509" s="7" t="s">
        <v>7600</v>
      </c>
      <c r="R1509" s="7" t="s">
        <v>33</v>
      </c>
      <c r="U1509" s="7" t="s">
        <v>7601</v>
      </c>
      <c r="V1509" s="7" t="s">
        <v>37</v>
      </c>
      <c r="X1509" s="7" t="str">
        <f t="shared" ca="1" si="353"/>
        <v xml:space="preserve">51 thn, 7 bln </v>
      </c>
      <c r="Y1509" s="7" t="str">
        <f t="shared" si="354"/>
        <v>50 thn</v>
      </c>
      <c r="Z1509" s="13">
        <v>60</v>
      </c>
      <c r="AA1509" s="14">
        <f t="shared" si="355"/>
        <v>47119</v>
      </c>
      <c r="AJ1509" s="4" t="s">
        <v>7553</v>
      </c>
    </row>
    <row r="1510" spans="1:36" ht="12.9" hidden="1" customHeight="1" outlineLevel="1" x14ac:dyDescent="0.3">
      <c r="C1510" s="10"/>
      <c r="F1510" s="10"/>
      <c r="H1510" s="11"/>
      <c r="I1510" s="10"/>
      <c r="J1510" s="10"/>
      <c r="L1510" s="10"/>
      <c r="M1510" s="7"/>
      <c r="N1510" s="10"/>
      <c r="P1510" s="10"/>
      <c r="Z1510" s="13"/>
      <c r="AA1510" s="14"/>
      <c r="AB1510" s="10"/>
      <c r="AJ1510" s="4" t="s">
        <v>7553</v>
      </c>
    </row>
    <row r="1511" spans="1:36" ht="12.9" customHeight="1" collapsed="1" x14ac:dyDescent="0.25">
      <c r="A1511" s="4" t="s">
        <v>7602</v>
      </c>
      <c r="M1511" s="7"/>
    </row>
    <row r="1512" spans="1:36" ht="12.9" hidden="1" customHeight="1" outlineLevel="1" x14ac:dyDescent="0.3">
      <c r="C1512" s="10" t="s">
        <v>7603</v>
      </c>
      <c r="D1512" s="10" t="s">
        <v>41</v>
      </c>
      <c r="E1512" s="7" t="s">
        <v>7604</v>
      </c>
      <c r="F1512" s="10" t="s">
        <v>92</v>
      </c>
      <c r="G1512" s="7" t="s">
        <v>93</v>
      </c>
      <c r="H1512" s="15">
        <v>43191</v>
      </c>
      <c r="I1512" s="10" t="s">
        <v>94</v>
      </c>
      <c r="J1512" s="10" t="s">
        <v>95</v>
      </c>
      <c r="K1512" s="8">
        <v>42104</v>
      </c>
      <c r="L1512" s="10" t="s">
        <v>28</v>
      </c>
      <c r="M1512" s="7" t="s">
        <v>29</v>
      </c>
      <c r="N1512" s="10" t="s">
        <v>2402</v>
      </c>
      <c r="O1512" s="7" t="s">
        <v>168</v>
      </c>
      <c r="P1512" s="10" t="s">
        <v>7605</v>
      </c>
      <c r="Q1512" s="7" t="s">
        <v>7606</v>
      </c>
      <c r="R1512" s="7" t="s">
        <v>33</v>
      </c>
      <c r="S1512" s="7" t="s">
        <v>34</v>
      </c>
      <c r="T1512" s="7" t="s">
        <v>35</v>
      </c>
      <c r="U1512" s="7" t="s">
        <v>7607</v>
      </c>
      <c r="V1512" s="7" t="s">
        <v>37</v>
      </c>
      <c r="W1512" s="7" t="s">
        <v>7608</v>
      </c>
      <c r="X1512" s="7" t="str">
        <f t="shared" ref="X1512:X1519" ca="1" si="356">DATEDIF(Q1512,NOW( ),"y") &amp; " thn, " &amp; DATEDIF(Q1512,NOW( ),"ym") &amp; " bln "</f>
        <v xml:space="preserve">57 thn, 0 bln </v>
      </c>
      <c r="Y1512" s="7" t="str">
        <f t="shared" ref="Y1512:Y1517" si="357">DATEDIF(Q1512,($Y$2),"y") &amp; " thn"</f>
        <v>56 thn</v>
      </c>
      <c r="Z1512" s="13">
        <v>60</v>
      </c>
      <c r="AA1512" s="14">
        <f t="shared" ref="AA1512:AA1519" si="358">DATE(YEAR(Q1512)+Z1512,MONTH(Q1512)+1,1)</f>
        <v>45139</v>
      </c>
      <c r="AB1512" s="10" t="s">
        <v>7609</v>
      </c>
      <c r="AJ1512" s="4" t="s">
        <v>7602</v>
      </c>
    </row>
    <row r="1513" spans="1:36" ht="12.9" hidden="1" customHeight="1" outlineLevel="1" x14ac:dyDescent="0.3">
      <c r="C1513" s="10" t="s">
        <v>7610</v>
      </c>
      <c r="D1513" s="10" t="s">
        <v>1545</v>
      </c>
      <c r="E1513" s="7" t="s">
        <v>7611</v>
      </c>
      <c r="F1513" s="10" t="s">
        <v>23</v>
      </c>
      <c r="G1513" s="7" t="s">
        <v>24</v>
      </c>
      <c r="H1513" s="15">
        <v>38261</v>
      </c>
      <c r="I1513" s="10" t="s">
        <v>25</v>
      </c>
      <c r="J1513" s="10" t="s">
        <v>547</v>
      </c>
      <c r="K1513" s="7" t="s">
        <v>403</v>
      </c>
      <c r="L1513" s="10" t="s">
        <v>28</v>
      </c>
      <c r="M1513" s="7" t="s">
        <v>361</v>
      </c>
      <c r="N1513" s="10" t="s">
        <v>3265</v>
      </c>
      <c r="O1513" s="7" t="s">
        <v>279</v>
      </c>
      <c r="P1513" s="10" t="s">
        <v>765</v>
      </c>
      <c r="Q1513" s="7" t="s">
        <v>7612</v>
      </c>
      <c r="R1513" s="7" t="s">
        <v>50</v>
      </c>
      <c r="S1513" s="7" t="s">
        <v>34</v>
      </c>
      <c r="T1513" s="7" t="s">
        <v>35</v>
      </c>
      <c r="U1513" s="7" t="s">
        <v>7613</v>
      </c>
      <c r="V1513" s="7" t="s">
        <v>37</v>
      </c>
      <c r="W1513" s="7" t="s">
        <v>7614</v>
      </c>
      <c r="X1513" s="7" t="str">
        <f t="shared" ca="1" si="356"/>
        <v xml:space="preserve">60 thn, 3 bln </v>
      </c>
      <c r="Y1513" s="7" t="str">
        <f t="shared" si="357"/>
        <v>59 thn</v>
      </c>
      <c r="Z1513" s="13">
        <v>60</v>
      </c>
      <c r="AA1513" s="14">
        <f t="shared" si="358"/>
        <v>43952</v>
      </c>
      <c r="AB1513" s="10" t="s">
        <v>7615</v>
      </c>
      <c r="AJ1513" s="4" t="s">
        <v>7602</v>
      </c>
    </row>
    <row r="1514" spans="1:36" ht="12.9" hidden="1" customHeight="1" outlineLevel="1" x14ac:dyDescent="0.3">
      <c r="C1514" s="10" t="s">
        <v>7616</v>
      </c>
      <c r="E1514" s="7" t="s">
        <v>7617</v>
      </c>
      <c r="F1514" s="10" t="s">
        <v>23</v>
      </c>
      <c r="G1514" s="7" t="s">
        <v>24</v>
      </c>
      <c r="H1514" s="15">
        <v>38626</v>
      </c>
      <c r="I1514" s="10" t="s">
        <v>25</v>
      </c>
      <c r="J1514" s="10" t="s">
        <v>106</v>
      </c>
      <c r="K1514" s="7" t="s">
        <v>210</v>
      </c>
      <c r="L1514" s="10" t="s">
        <v>28</v>
      </c>
      <c r="M1514" s="7" t="s">
        <v>361</v>
      </c>
      <c r="N1514" s="10" t="s">
        <v>994</v>
      </c>
      <c r="O1514" s="7" t="s">
        <v>192</v>
      </c>
      <c r="P1514" s="10" t="s">
        <v>98</v>
      </c>
      <c r="Q1514" s="7" t="s">
        <v>7618</v>
      </c>
      <c r="R1514" s="7" t="s">
        <v>33</v>
      </c>
      <c r="S1514" s="7" t="s">
        <v>34</v>
      </c>
      <c r="T1514" s="7" t="s">
        <v>35</v>
      </c>
      <c r="U1514" s="7" t="s">
        <v>7619</v>
      </c>
      <c r="V1514" s="7" t="s">
        <v>37</v>
      </c>
      <c r="W1514" s="7" t="s">
        <v>7620</v>
      </c>
      <c r="X1514" s="7" t="str">
        <f t="shared" ca="1" si="356"/>
        <v xml:space="preserve">59 thn, 6 bln </v>
      </c>
      <c r="Y1514" s="7" t="str">
        <f t="shared" si="357"/>
        <v>58 thn</v>
      </c>
      <c r="Z1514" s="13">
        <v>60</v>
      </c>
      <c r="AA1514" s="14">
        <f t="shared" si="358"/>
        <v>44228</v>
      </c>
      <c r="AB1514" s="10" t="s">
        <v>7621</v>
      </c>
      <c r="AC1514" s="7" t="s">
        <v>7622</v>
      </c>
      <c r="AJ1514" s="4" t="s">
        <v>7602</v>
      </c>
    </row>
    <row r="1515" spans="1:36" ht="12.9" hidden="1" customHeight="1" outlineLevel="1" x14ac:dyDescent="0.3">
      <c r="C1515" s="10" t="s">
        <v>7623</v>
      </c>
      <c r="D1515" s="10" t="s">
        <v>7624</v>
      </c>
      <c r="E1515" s="7" t="s">
        <v>7625</v>
      </c>
      <c r="F1515" s="10" t="s">
        <v>78</v>
      </c>
      <c r="G1515" s="7" t="s">
        <v>79</v>
      </c>
      <c r="H1515" s="15">
        <v>42826</v>
      </c>
      <c r="I1515" s="10" t="s">
        <v>80</v>
      </c>
      <c r="J1515" s="10" t="s">
        <v>547</v>
      </c>
      <c r="K1515" s="8">
        <v>42826</v>
      </c>
      <c r="L1515" s="10" t="s">
        <v>28</v>
      </c>
      <c r="M1515" s="7" t="s">
        <v>29</v>
      </c>
      <c r="N1515" s="10" t="s">
        <v>3367</v>
      </c>
      <c r="O1515" s="7">
        <v>2016</v>
      </c>
      <c r="P1515" s="10" t="s">
        <v>203</v>
      </c>
      <c r="Q1515" s="7" t="s">
        <v>4131</v>
      </c>
      <c r="R1515" s="7" t="s">
        <v>33</v>
      </c>
      <c r="S1515" s="7" t="s">
        <v>34</v>
      </c>
      <c r="T1515" s="7" t="s">
        <v>35</v>
      </c>
      <c r="U1515" s="7" t="s">
        <v>7626</v>
      </c>
      <c r="V1515" s="7" t="s">
        <v>37</v>
      </c>
      <c r="W1515" s="7" t="s">
        <v>7627</v>
      </c>
      <c r="X1515" s="7" t="str">
        <f t="shared" ca="1" si="356"/>
        <v xml:space="preserve">43 thn, 2 bln </v>
      </c>
      <c r="Y1515" s="7" t="str">
        <f>DATEDIF(Q1515,($Y$2),"y") &amp; " thn"</f>
        <v>42 thn</v>
      </c>
      <c r="Z1515" s="13">
        <v>60</v>
      </c>
      <c r="AA1515" s="14">
        <f t="shared" si="358"/>
        <v>50192</v>
      </c>
      <c r="AB1515" s="10" t="s">
        <v>7628</v>
      </c>
      <c r="AC1515" s="6"/>
      <c r="AJ1515" s="4" t="s">
        <v>7602</v>
      </c>
    </row>
    <row r="1516" spans="1:36" ht="12.9" hidden="1" customHeight="1" outlineLevel="1" x14ac:dyDescent="0.3">
      <c r="C1516" s="10" t="s">
        <v>7629</v>
      </c>
      <c r="D1516" s="10" t="s">
        <v>3336</v>
      </c>
      <c r="E1516" s="7" t="s">
        <v>7630</v>
      </c>
      <c r="F1516" s="10" t="s">
        <v>276</v>
      </c>
      <c r="G1516" s="7" t="s">
        <v>43</v>
      </c>
      <c r="H1516" s="8">
        <v>43191</v>
      </c>
      <c r="I1516" s="10" t="s">
        <v>277</v>
      </c>
      <c r="J1516" s="10" t="s">
        <v>547</v>
      </c>
      <c r="K1516" s="8">
        <v>42370</v>
      </c>
      <c r="L1516" s="10" t="s">
        <v>28</v>
      </c>
      <c r="M1516" s="7" t="s">
        <v>29</v>
      </c>
      <c r="N1516" s="10" t="s">
        <v>30</v>
      </c>
      <c r="O1516" s="7">
        <v>2010</v>
      </c>
      <c r="P1516" s="10" t="s">
        <v>98</v>
      </c>
      <c r="Q1516" s="7" t="s">
        <v>2209</v>
      </c>
      <c r="R1516" s="7" t="s">
        <v>50</v>
      </c>
      <c r="S1516" s="7" t="s">
        <v>34</v>
      </c>
      <c r="T1516" s="7" t="s">
        <v>35</v>
      </c>
      <c r="U1516" s="7" t="s">
        <v>7631</v>
      </c>
      <c r="V1516" s="7" t="s">
        <v>37</v>
      </c>
      <c r="W1516" s="7" t="s">
        <v>7632</v>
      </c>
      <c r="X1516" s="7" t="str">
        <f t="shared" ca="1" si="356"/>
        <v xml:space="preserve">50 thn, 1 bln </v>
      </c>
      <c r="Y1516" s="7" t="str">
        <f t="shared" si="357"/>
        <v>49 thn</v>
      </c>
      <c r="Z1516" s="13">
        <v>60</v>
      </c>
      <c r="AA1516" s="14">
        <f t="shared" si="358"/>
        <v>47665</v>
      </c>
      <c r="AB1516" s="10" t="s">
        <v>7633</v>
      </c>
      <c r="AC1516" s="6"/>
      <c r="AJ1516" s="4" t="s">
        <v>7602</v>
      </c>
    </row>
    <row r="1517" spans="1:36" ht="12.75" hidden="1" customHeight="1" outlineLevel="1" x14ac:dyDescent="0.3">
      <c r="C1517" s="10" t="s">
        <v>7634</v>
      </c>
      <c r="D1517" s="10" t="s">
        <v>21</v>
      </c>
      <c r="E1517" s="7" t="s">
        <v>7635</v>
      </c>
      <c r="F1517" s="10" t="s">
        <v>514</v>
      </c>
      <c r="G1517" s="7" t="s">
        <v>333</v>
      </c>
      <c r="H1517" s="15">
        <v>42644</v>
      </c>
      <c r="I1517" s="10" t="s">
        <v>334</v>
      </c>
      <c r="J1517" s="10" t="s">
        <v>547</v>
      </c>
      <c r="K1517" s="8">
        <v>42156</v>
      </c>
      <c r="L1517" s="10" t="s">
        <v>28</v>
      </c>
      <c r="M1517" s="7" t="s">
        <v>29</v>
      </c>
      <c r="N1517" s="10" t="s">
        <v>30</v>
      </c>
      <c r="O1517" s="7">
        <v>2012</v>
      </c>
      <c r="P1517" s="10" t="s">
        <v>2115</v>
      </c>
      <c r="Q1517" s="7" t="s">
        <v>7636</v>
      </c>
      <c r="R1517" s="7" t="s">
        <v>50</v>
      </c>
      <c r="S1517" s="7" t="s">
        <v>34</v>
      </c>
      <c r="U1517" s="7" t="s">
        <v>7637</v>
      </c>
      <c r="V1517" s="7" t="s">
        <v>37</v>
      </c>
      <c r="X1517" s="7" t="str">
        <f t="shared" ca="1" si="356"/>
        <v xml:space="preserve">46 thn, 2 bln </v>
      </c>
      <c r="Y1517" s="7" t="str">
        <f t="shared" si="357"/>
        <v>45 thn</v>
      </c>
      <c r="Z1517" s="13">
        <v>60</v>
      </c>
      <c r="AA1517" s="14">
        <f t="shared" si="358"/>
        <v>49096</v>
      </c>
      <c r="AB1517" s="10" t="s">
        <v>765</v>
      </c>
      <c r="AJ1517" s="4" t="s">
        <v>7602</v>
      </c>
    </row>
    <row r="1518" spans="1:36" ht="12.9" hidden="1" customHeight="1" outlineLevel="1" x14ac:dyDescent="0.3">
      <c r="C1518" s="10" t="s">
        <v>7638</v>
      </c>
      <c r="D1518" s="10" t="s">
        <v>21</v>
      </c>
      <c r="E1518" s="7" t="s">
        <v>7639</v>
      </c>
      <c r="F1518" s="10" t="s">
        <v>514</v>
      </c>
      <c r="G1518" s="7" t="s">
        <v>333</v>
      </c>
      <c r="H1518" s="15">
        <v>42644</v>
      </c>
      <c r="I1518" s="10" t="s">
        <v>334</v>
      </c>
      <c r="J1518" s="10" t="s">
        <v>547</v>
      </c>
      <c r="K1518" s="7" t="s">
        <v>2841</v>
      </c>
      <c r="L1518" s="10" t="s">
        <v>28</v>
      </c>
      <c r="M1518" s="7" t="s">
        <v>29</v>
      </c>
      <c r="N1518" s="10" t="s">
        <v>30</v>
      </c>
      <c r="O1518" s="7">
        <v>2012</v>
      </c>
      <c r="P1518" s="10" t="s">
        <v>7599</v>
      </c>
      <c r="Q1518" s="7" t="s">
        <v>7640</v>
      </c>
      <c r="R1518" s="7" t="s">
        <v>50</v>
      </c>
      <c r="S1518" s="7" t="s">
        <v>34</v>
      </c>
      <c r="T1518" s="7" t="s">
        <v>35</v>
      </c>
      <c r="U1518" s="7" t="s">
        <v>7641</v>
      </c>
      <c r="V1518" s="7" t="s">
        <v>37</v>
      </c>
      <c r="X1518" s="7" t="str">
        <f t="shared" ca="1" si="356"/>
        <v xml:space="preserve">37 thn, 3 bln </v>
      </c>
      <c r="Y1518" s="7" t="str">
        <f>DATEDIF(Q1518,($Y$2),"y") &amp; " thn"</f>
        <v>36 thn</v>
      </c>
      <c r="Z1518" s="13">
        <v>60</v>
      </c>
      <c r="AA1518" s="14">
        <f t="shared" si="358"/>
        <v>52352</v>
      </c>
      <c r="AB1518" s="10" t="s">
        <v>7642</v>
      </c>
      <c r="AC1518" s="7" t="s">
        <v>7643</v>
      </c>
      <c r="AJ1518" s="4" t="s">
        <v>7602</v>
      </c>
    </row>
    <row r="1519" spans="1:36" ht="12.9" hidden="1" customHeight="1" outlineLevel="1" x14ac:dyDescent="0.3">
      <c r="C1519" s="10" t="s">
        <v>7644</v>
      </c>
      <c r="D1519" s="10" t="s">
        <v>21</v>
      </c>
      <c r="E1519" s="7" t="s">
        <v>7645</v>
      </c>
      <c r="F1519" s="10" t="s">
        <v>514</v>
      </c>
      <c r="G1519" s="7" t="s">
        <v>333</v>
      </c>
      <c r="H1519" s="11">
        <v>42461</v>
      </c>
      <c r="I1519" s="10" t="s">
        <v>334</v>
      </c>
      <c r="J1519" s="10" t="s">
        <v>547</v>
      </c>
      <c r="K1519" s="8">
        <v>43101</v>
      </c>
      <c r="L1519" s="10" t="s">
        <v>28</v>
      </c>
      <c r="M1519" s="7" t="s">
        <v>29</v>
      </c>
      <c r="N1519" s="10" t="s">
        <v>7646</v>
      </c>
      <c r="O1519" s="7">
        <v>2010</v>
      </c>
      <c r="P1519" s="10" t="s">
        <v>824</v>
      </c>
      <c r="Q1519" s="7" t="s">
        <v>7647</v>
      </c>
      <c r="R1519" s="7" t="s">
        <v>50</v>
      </c>
      <c r="V1519" s="7" t="s">
        <v>37</v>
      </c>
      <c r="X1519" s="7" t="str">
        <f t="shared" ca="1" si="356"/>
        <v xml:space="preserve">40 thn, 2 bln </v>
      </c>
      <c r="Y1519" s="7" t="str">
        <f>DATEDIF(Q1519,($Y$2),"y") &amp; " thn"</f>
        <v>39 thn</v>
      </c>
      <c r="Z1519" s="13">
        <v>60</v>
      </c>
      <c r="AA1519" s="14">
        <f t="shared" si="358"/>
        <v>51288</v>
      </c>
      <c r="AB1519" s="10" t="s">
        <v>7648</v>
      </c>
      <c r="AC1519" s="7" t="s">
        <v>7649</v>
      </c>
      <c r="AH1519" s="8">
        <v>43101</v>
      </c>
      <c r="AJ1519" s="4" t="s">
        <v>7602</v>
      </c>
    </row>
    <row r="1520" spans="1:36" ht="12.9" customHeight="1" collapsed="1" x14ac:dyDescent="0.25">
      <c r="A1520" s="4" t="s">
        <v>7650</v>
      </c>
      <c r="M1520" s="7"/>
    </row>
    <row r="1521" spans="1:36" s="30" customFormat="1" ht="12.9" hidden="1" customHeight="1" outlineLevel="1" x14ac:dyDescent="0.3">
      <c r="A1521" s="22"/>
      <c r="B1521" s="23"/>
      <c r="C1521" s="24"/>
      <c r="D1521" s="24"/>
      <c r="E1521" s="25"/>
      <c r="F1521" s="24"/>
      <c r="G1521" s="25"/>
      <c r="H1521" s="49"/>
      <c r="I1521" s="24"/>
      <c r="J1521" s="24" t="s">
        <v>95</v>
      </c>
      <c r="K1521" s="25"/>
      <c r="L1521" s="24"/>
      <c r="M1521" s="25"/>
      <c r="N1521" s="24"/>
      <c r="O1521" s="25"/>
      <c r="P1521" s="24"/>
      <c r="Q1521" s="25"/>
      <c r="R1521" s="25"/>
      <c r="S1521" s="25"/>
      <c r="T1521" s="25"/>
      <c r="U1521" s="25"/>
      <c r="V1521" s="25"/>
      <c r="W1521" s="25"/>
      <c r="X1521" s="25"/>
      <c r="Y1521" s="25"/>
      <c r="Z1521" s="28"/>
      <c r="AA1521" s="29"/>
      <c r="AB1521" s="24"/>
      <c r="AC1521" s="25"/>
      <c r="AJ1521" s="4" t="s">
        <v>7650</v>
      </c>
    </row>
    <row r="1522" spans="1:36" ht="12.9" hidden="1" customHeight="1" outlineLevel="1" x14ac:dyDescent="0.3">
      <c r="C1522" s="10" t="s">
        <v>7651</v>
      </c>
      <c r="E1522" s="7" t="s">
        <v>7652</v>
      </c>
      <c r="F1522" s="10" t="s">
        <v>23</v>
      </c>
      <c r="G1522" s="7" t="s">
        <v>24</v>
      </c>
      <c r="H1522" s="15">
        <v>39356</v>
      </c>
      <c r="I1522" s="10" t="s">
        <v>25</v>
      </c>
      <c r="J1522" s="10" t="s">
        <v>547</v>
      </c>
      <c r="K1522" s="7" t="s">
        <v>129</v>
      </c>
      <c r="L1522" s="10" t="s">
        <v>28</v>
      </c>
      <c r="M1522" s="7" t="s">
        <v>4020</v>
      </c>
      <c r="N1522" s="10" t="s">
        <v>7653</v>
      </c>
      <c r="O1522" s="7" t="s">
        <v>2777</v>
      </c>
      <c r="P1522" s="10" t="s">
        <v>555</v>
      </c>
      <c r="Q1522" s="7" t="s">
        <v>7654</v>
      </c>
      <c r="R1522" s="7" t="s">
        <v>33</v>
      </c>
      <c r="S1522" s="7" t="s">
        <v>34</v>
      </c>
      <c r="T1522" s="7" t="s">
        <v>35</v>
      </c>
      <c r="U1522" s="7" t="s">
        <v>7655</v>
      </c>
      <c r="V1522" s="7" t="s">
        <v>37</v>
      </c>
      <c r="W1522" s="7" t="s">
        <v>7656</v>
      </c>
      <c r="X1522" s="7" t="str">
        <f ca="1">DATEDIF(Q1522,NOW( ),"y") &amp; " thn, " &amp; DATEDIF(Q1522,NOW( ),"ym") &amp; " bln "</f>
        <v xml:space="preserve">56 thn, 1 bln </v>
      </c>
      <c r="Y1522" s="7" t="str">
        <f>DATEDIF(Q1522,($Y$2),"y") &amp; " thn"</f>
        <v>55 thn</v>
      </c>
      <c r="Z1522" s="13">
        <v>60</v>
      </c>
      <c r="AA1522" s="14">
        <f>DATE(YEAR(Q1522)+Z1522,MONTH(Q1522)+1,1)</f>
        <v>45474</v>
      </c>
      <c r="AB1522" s="10" t="s">
        <v>7657</v>
      </c>
      <c r="AJ1522" s="4" t="s">
        <v>7650</v>
      </c>
    </row>
    <row r="1523" spans="1:36" ht="12.9" hidden="1" customHeight="1" outlineLevel="1" x14ac:dyDescent="0.3">
      <c r="C1523" s="10" t="s">
        <v>7324</v>
      </c>
      <c r="D1523" s="10" t="s">
        <v>41</v>
      </c>
      <c r="E1523" s="7" t="s">
        <v>7658</v>
      </c>
      <c r="F1523" s="10" t="s">
        <v>276</v>
      </c>
      <c r="G1523" s="19" t="s">
        <v>43</v>
      </c>
      <c r="H1523" s="20">
        <v>43556</v>
      </c>
      <c r="I1523" s="10" t="s">
        <v>277</v>
      </c>
      <c r="J1523" s="10" t="s">
        <v>547</v>
      </c>
      <c r="K1523" s="12" t="s">
        <v>4470</v>
      </c>
      <c r="L1523" s="10" t="s">
        <v>28</v>
      </c>
      <c r="M1523" s="7" t="s">
        <v>29</v>
      </c>
      <c r="N1523" s="10" t="s">
        <v>30</v>
      </c>
      <c r="O1523" s="7">
        <v>2011</v>
      </c>
      <c r="P1523" s="10" t="s">
        <v>2262</v>
      </c>
      <c r="Q1523" s="7" t="s">
        <v>7659</v>
      </c>
      <c r="R1523" s="7" t="s">
        <v>33</v>
      </c>
      <c r="U1523" s="7" t="s">
        <v>7660</v>
      </c>
      <c r="V1523" s="7" t="s">
        <v>37</v>
      </c>
      <c r="X1523" s="7" t="str">
        <f ca="1">DATEDIF(Q1523,NOW( ),"y") &amp; " thn, " &amp; DATEDIF(Q1523,NOW( ),"ym") &amp; " bln "</f>
        <v xml:space="preserve">43 thn, 5 bln </v>
      </c>
      <c r="Y1523" s="7" t="str">
        <f>DATEDIF(Q1523,($Y$2),"y") &amp; " thn"</f>
        <v>42 thn</v>
      </c>
      <c r="Z1523" s="13">
        <v>60</v>
      </c>
      <c r="AA1523" s="14">
        <f>DATE(YEAR(Q1523)+Z1523,MONTH(Q1523)+1,1)</f>
        <v>50100</v>
      </c>
      <c r="AJ1523" s="4" t="s">
        <v>7650</v>
      </c>
    </row>
    <row r="1524" spans="1:36" ht="12.9" hidden="1" customHeight="1" outlineLevel="1" x14ac:dyDescent="0.3">
      <c r="C1524" s="10" t="s">
        <v>7661</v>
      </c>
      <c r="D1524" s="10" t="s">
        <v>145</v>
      </c>
      <c r="E1524" s="7" t="s">
        <v>7662</v>
      </c>
      <c r="F1524" s="10" t="s">
        <v>514</v>
      </c>
      <c r="G1524" s="7" t="s">
        <v>333</v>
      </c>
      <c r="H1524" s="15">
        <v>42644</v>
      </c>
      <c r="I1524" s="10" t="s">
        <v>334</v>
      </c>
      <c r="J1524" s="10" t="s">
        <v>269</v>
      </c>
      <c r="K1524" s="7" t="s">
        <v>515</v>
      </c>
      <c r="L1524" s="10" t="s">
        <v>28</v>
      </c>
      <c r="M1524" s="7" t="s">
        <v>29</v>
      </c>
      <c r="N1524" s="10" t="s">
        <v>83</v>
      </c>
      <c r="O1524" s="7">
        <v>2012</v>
      </c>
      <c r="P1524" s="10" t="s">
        <v>824</v>
      </c>
      <c r="Q1524" s="7" t="s">
        <v>7663</v>
      </c>
      <c r="R1524" s="7" t="s">
        <v>50</v>
      </c>
      <c r="S1524" s="7" t="s">
        <v>34</v>
      </c>
      <c r="U1524" s="7" t="s">
        <v>7664</v>
      </c>
      <c r="V1524" s="7" t="s">
        <v>37</v>
      </c>
      <c r="X1524" s="7" t="str">
        <f ca="1">DATEDIF(Q1524,NOW( ),"y") &amp; " thn, " &amp; DATEDIF(Q1524,NOW( ),"ym") &amp; " bln "</f>
        <v xml:space="preserve">56 thn, 1 bln </v>
      </c>
      <c r="Y1524" s="7" t="str">
        <f>DATEDIF(Q1524,($Y$2),"y") &amp; " thn"</f>
        <v>55 thn</v>
      </c>
      <c r="Z1524" s="13">
        <v>60</v>
      </c>
      <c r="AA1524" s="14">
        <f>DATE(YEAR(Q1524)+Z1524,MONTH(Q1524)+1,1)</f>
        <v>45474</v>
      </c>
      <c r="AJ1524" s="4" t="s">
        <v>7650</v>
      </c>
    </row>
    <row r="1525" spans="1:36" ht="12.9" hidden="1" customHeight="1" outlineLevel="1" x14ac:dyDescent="0.3">
      <c r="B1525" s="6"/>
      <c r="C1525" s="6" t="s">
        <v>7665</v>
      </c>
      <c r="D1525" s="6" t="s">
        <v>41</v>
      </c>
      <c r="E1525" s="7" t="s">
        <v>7666</v>
      </c>
      <c r="F1525" s="6" t="s">
        <v>332</v>
      </c>
      <c r="G1525" s="19" t="s">
        <v>333</v>
      </c>
      <c r="H1525" s="20">
        <v>43556</v>
      </c>
      <c r="I1525" s="6" t="s">
        <v>334</v>
      </c>
      <c r="J1525" s="6" t="s">
        <v>547</v>
      </c>
      <c r="K1525" s="7" t="s">
        <v>336</v>
      </c>
      <c r="L1525" s="6" t="s">
        <v>28</v>
      </c>
      <c r="M1525" s="7" t="s">
        <v>29</v>
      </c>
      <c r="N1525" s="6" t="s">
        <v>3310</v>
      </c>
      <c r="O1525" s="7" t="s">
        <v>3696</v>
      </c>
      <c r="P1525" s="6" t="s">
        <v>98</v>
      </c>
      <c r="Q1525" s="6" t="s">
        <v>7667</v>
      </c>
      <c r="R1525" s="7" t="s">
        <v>50</v>
      </c>
      <c r="S1525" s="7" t="s">
        <v>34</v>
      </c>
      <c r="T1525" s="7" t="s">
        <v>35</v>
      </c>
      <c r="V1525" s="7" t="s">
        <v>37</v>
      </c>
      <c r="X1525" s="7" t="str">
        <f ca="1">DATEDIF(Q1525,NOW( ),"y") &amp; " thn, " &amp; DATEDIF(Q1525,NOW( ),"ym") &amp; " bln "</f>
        <v xml:space="preserve">39 thn, 4 bln </v>
      </c>
      <c r="Y1525" s="7" t="str">
        <f>DATEDIF(Q1525,($Y$2),"y") &amp; " thn"</f>
        <v>38 thn</v>
      </c>
      <c r="Z1525" s="13">
        <v>60</v>
      </c>
      <c r="AA1525" s="14">
        <f>DATE(YEAR(Q1525)+Z1525,MONTH(Q1525)+1,1)</f>
        <v>51592</v>
      </c>
      <c r="AB1525" s="6" t="s">
        <v>7668</v>
      </c>
      <c r="AC1525" s="6" t="s">
        <v>7669</v>
      </c>
      <c r="AJ1525" s="4" t="s">
        <v>7650</v>
      </c>
    </row>
    <row r="1526" spans="1:36" ht="12.9" hidden="1" customHeight="1" outlineLevel="1" x14ac:dyDescent="0.3">
      <c r="B1526" s="6"/>
      <c r="C1526" s="6" t="s">
        <v>7670</v>
      </c>
      <c r="D1526" s="6" t="s">
        <v>3303</v>
      </c>
      <c r="E1526" s="7" t="s">
        <v>7671</v>
      </c>
      <c r="F1526" s="6" t="s">
        <v>332</v>
      </c>
      <c r="G1526" s="19" t="s">
        <v>333</v>
      </c>
      <c r="H1526" s="20">
        <v>43556</v>
      </c>
      <c r="I1526" s="6" t="s">
        <v>334</v>
      </c>
      <c r="J1526" s="6" t="s">
        <v>547</v>
      </c>
      <c r="K1526" s="7" t="s">
        <v>336</v>
      </c>
      <c r="L1526" s="6" t="s">
        <v>28</v>
      </c>
      <c r="M1526" s="7" t="s">
        <v>29</v>
      </c>
      <c r="N1526" s="6" t="s">
        <v>30</v>
      </c>
      <c r="O1526" s="7">
        <v>2017</v>
      </c>
      <c r="P1526" s="6" t="s">
        <v>98</v>
      </c>
      <c r="Q1526" s="6" t="s">
        <v>4964</v>
      </c>
      <c r="R1526" s="7" t="s">
        <v>33</v>
      </c>
      <c r="S1526" s="7" t="s">
        <v>34</v>
      </c>
      <c r="T1526" s="7" t="s">
        <v>35</v>
      </c>
      <c r="V1526" s="7" t="s">
        <v>37</v>
      </c>
      <c r="X1526" s="7" t="str">
        <f ca="1">DATEDIF(Q1526,NOW( ),"y") &amp; " thn, " &amp; DATEDIF(Q1526,NOW( ),"ym") &amp; " bln "</f>
        <v xml:space="preserve">36 thn, 8 bln </v>
      </c>
      <c r="Y1526" s="7" t="str">
        <f>DATEDIF(Q1526,($Y$2),"y") &amp; " thn"</f>
        <v>35 thn</v>
      </c>
      <c r="Z1526" s="13">
        <v>60</v>
      </c>
      <c r="AA1526" s="14">
        <f>DATE(YEAR(Q1526)+Z1526,MONTH(Q1526)+1,1)</f>
        <v>52566</v>
      </c>
      <c r="AB1526" s="6" t="s">
        <v>7672</v>
      </c>
      <c r="AC1526" s="6" t="s">
        <v>7673</v>
      </c>
      <c r="AJ1526" s="4" t="s">
        <v>7650</v>
      </c>
    </row>
    <row r="1527" spans="1:36" ht="12.9" customHeight="1" collapsed="1" x14ac:dyDescent="0.25">
      <c r="A1527" s="4" t="s">
        <v>7674</v>
      </c>
      <c r="M1527" s="7"/>
    </row>
    <row r="1528" spans="1:36" ht="12.9" hidden="1" customHeight="1" outlineLevel="1" x14ac:dyDescent="0.3">
      <c r="C1528" s="10" t="s">
        <v>7675</v>
      </c>
      <c r="D1528" s="10" t="s">
        <v>41</v>
      </c>
      <c r="E1528" s="7" t="s">
        <v>7676</v>
      </c>
      <c r="F1528" s="10" t="s">
        <v>23</v>
      </c>
      <c r="G1528" s="7" t="s">
        <v>24</v>
      </c>
      <c r="H1528" s="48">
        <v>41913</v>
      </c>
      <c r="I1528" s="10" t="s">
        <v>25</v>
      </c>
      <c r="J1528" s="10" t="s">
        <v>95</v>
      </c>
      <c r="K1528" s="8">
        <v>42104</v>
      </c>
      <c r="L1528" s="10" t="s">
        <v>28</v>
      </c>
      <c r="M1528" s="7" t="s">
        <v>29</v>
      </c>
      <c r="N1528" s="10" t="s">
        <v>2402</v>
      </c>
      <c r="O1528" s="7" t="s">
        <v>168</v>
      </c>
      <c r="P1528" s="10" t="s">
        <v>203</v>
      </c>
      <c r="Q1528" s="7" t="s">
        <v>7677</v>
      </c>
      <c r="R1528" s="7" t="s">
        <v>33</v>
      </c>
      <c r="S1528" s="7" t="s">
        <v>34</v>
      </c>
      <c r="T1528" s="7" t="s">
        <v>35</v>
      </c>
      <c r="U1528" s="7" t="s">
        <v>7678</v>
      </c>
      <c r="V1528" s="7" t="s">
        <v>37</v>
      </c>
      <c r="W1528" s="7" t="s">
        <v>7679</v>
      </c>
      <c r="X1528" s="7" t="str">
        <f t="shared" ref="X1528:X1536" ca="1" si="359">DATEDIF(Q1528,NOW( ),"y") &amp; " thn, " &amp; DATEDIF(Q1528,NOW( ),"ym") &amp; " bln "</f>
        <v xml:space="preserve">49 thn, 11 bln </v>
      </c>
      <c r="Y1528" s="7" t="str">
        <f t="shared" ref="Y1528:Y1536" si="360">DATEDIF(Q1528,($Y$2),"y") &amp; " thn"</f>
        <v>49 thn</v>
      </c>
      <c r="Z1528" s="13">
        <v>60</v>
      </c>
      <c r="AA1528" s="14">
        <f>DATE(YEAR(Q1528)+Z1528,MONTH(Q1528)+1,1)</f>
        <v>47727</v>
      </c>
      <c r="AB1528" s="10" t="s">
        <v>7680</v>
      </c>
      <c r="AJ1528" s="4" t="s">
        <v>7674</v>
      </c>
    </row>
    <row r="1529" spans="1:36" ht="12.9" hidden="1" customHeight="1" outlineLevel="1" x14ac:dyDescent="0.3">
      <c r="C1529" s="10" t="s">
        <v>7681</v>
      </c>
      <c r="D1529" s="10" t="s">
        <v>1545</v>
      </c>
      <c r="E1529" s="7" t="s">
        <v>7682</v>
      </c>
      <c r="F1529" s="10" t="s">
        <v>23</v>
      </c>
      <c r="G1529" s="7" t="s">
        <v>24</v>
      </c>
      <c r="H1529" s="15">
        <v>38991</v>
      </c>
      <c r="I1529" s="10" t="s">
        <v>25</v>
      </c>
      <c r="J1529" s="10" t="s">
        <v>547</v>
      </c>
      <c r="K1529" s="7" t="s">
        <v>56</v>
      </c>
      <c r="L1529" s="10" t="s">
        <v>28</v>
      </c>
      <c r="M1529" s="7" t="s">
        <v>361</v>
      </c>
      <c r="N1529" s="10" t="s">
        <v>3265</v>
      </c>
      <c r="O1529" s="7" t="s">
        <v>279</v>
      </c>
      <c r="P1529" s="10" t="s">
        <v>98</v>
      </c>
      <c r="Q1529" s="7" t="s">
        <v>7683</v>
      </c>
      <c r="R1529" s="7" t="s">
        <v>33</v>
      </c>
      <c r="S1529" s="7" t="s">
        <v>34</v>
      </c>
      <c r="T1529" s="7" t="s">
        <v>35</v>
      </c>
      <c r="U1529" s="7" t="s">
        <v>7684</v>
      </c>
      <c r="V1529" s="7" t="s">
        <v>37</v>
      </c>
      <c r="W1529" s="7" t="s">
        <v>7685</v>
      </c>
      <c r="X1529" s="7" t="str">
        <f t="shared" ca="1" si="359"/>
        <v xml:space="preserve">59 thn, 11 bln </v>
      </c>
      <c r="Y1529" s="7" t="str">
        <f t="shared" si="360"/>
        <v>59 thn</v>
      </c>
      <c r="Z1529" s="13">
        <v>60</v>
      </c>
      <c r="AA1529" s="14">
        <f t="shared" ref="AA1529:AA1536" si="361">DATE(YEAR(Q1529)+Z1529,MONTH(Q1529)+1,1)</f>
        <v>44075</v>
      </c>
      <c r="AB1529" s="10" t="s">
        <v>7686</v>
      </c>
      <c r="AJ1529" s="4" t="s">
        <v>7674</v>
      </c>
    </row>
    <row r="1530" spans="1:36" ht="12.9" hidden="1" customHeight="1" outlineLevel="1" x14ac:dyDescent="0.3">
      <c r="C1530" s="10" t="s">
        <v>7687</v>
      </c>
      <c r="D1530" s="10" t="s">
        <v>1545</v>
      </c>
      <c r="E1530" s="7" t="s">
        <v>7688</v>
      </c>
      <c r="F1530" s="10" t="s">
        <v>23</v>
      </c>
      <c r="G1530" s="7" t="s">
        <v>24</v>
      </c>
      <c r="H1530" s="15">
        <v>39356</v>
      </c>
      <c r="I1530" s="10" t="s">
        <v>25</v>
      </c>
      <c r="J1530" s="10" t="s">
        <v>547</v>
      </c>
      <c r="K1530" s="7" t="s">
        <v>129</v>
      </c>
      <c r="L1530" s="10" t="s">
        <v>28</v>
      </c>
      <c r="M1530" s="7" t="s">
        <v>361</v>
      </c>
      <c r="N1530" s="10" t="s">
        <v>3265</v>
      </c>
      <c r="O1530" s="7" t="s">
        <v>884</v>
      </c>
      <c r="P1530" s="10" t="s">
        <v>98</v>
      </c>
      <c r="Q1530" s="7" t="s">
        <v>415</v>
      </c>
      <c r="R1530" s="7" t="s">
        <v>33</v>
      </c>
      <c r="S1530" s="7" t="s">
        <v>34</v>
      </c>
      <c r="T1530" s="7" t="s">
        <v>35</v>
      </c>
      <c r="U1530" s="7" t="s">
        <v>7689</v>
      </c>
      <c r="V1530" s="7" t="s">
        <v>37</v>
      </c>
      <c r="W1530" s="7" t="s">
        <v>7690</v>
      </c>
      <c r="X1530" s="7" t="str">
        <f t="shared" ca="1" si="359"/>
        <v xml:space="preserve">60 thn, 0 bln </v>
      </c>
      <c r="Y1530" s="7" t="str">
        <f t="shared" si="360"/>
        <v>59 thn</v>
      </c>
      <c r="Z1530" s="13">
        <v>60</v>
      </c>
      <c r="AA1530" s="14">
        <f t="shared" si="361"/>
        <v>44044</v>
      </c>
      <c r="AB1530" s="10" t="s">
        <v>2115</v>
      </c>
      <c r="AJ1530" s="4" t="s">
        <v>7674</v>
      </c>
    </row>
    <row r="1531" spans="1:36" ht="12.9" hidden="1" customHeight="1" outlineLevel="1" x14ac:dyDescent="0.3">
      <c r="C1531" s="10" t="s">
        <v>7691</v>
      </c>
      <c r="D1531" s="10" t="s">
        <v>41</v>
      </c>
      <c r="E1531" s="7" t="s">
        <v>7692</v>
      </c>
      <c r="F1531" s="10" t="s">
        <v>276</v>
      </c>
      <c r="G1531" s="7" t="s">
        <v>43</v>
      </c>
      <c r="H1531" s="8">
        <v>43009</v>
      </c>
      <c r="I1531" s="10" t="s">
        <v>277</v>
      </c>
      <c r="J1531" s="10" t="s">
        <v>547</v>
      </c>
      <c r="K1531" s="8">
        <v>42095</v>
      </c>
      <c r="L1531" s="10" t="s">
        <v>28</v>
      </c>
      <c r="M1531" s="7" t="s">
        <v>29</v>
      </c>
      <c r="N1531" s="10" t="s">
        <v>30</v>
      </c>
      <c r="O1531" s="7">
        <v>2014</v>
      </c>
      <c r="P1531" s="10" t="s">
        <v>211</v>
      </c>
      <c r="Q1531" s="7" t="s">
        <v>7693</v>
      </c>
      <c r="R1531" s="7" t="s">
        <v>50</v>
      </c>
      <c r="S1531" s="7" t="s">
        <v>34</v>
      </c>
      <c r="T1531" s="7" t="s">
        <v>35</v>
      </c>
      <c r="U1531" s="7" t="s">
        <v>7694</v>
      </c>
      <c r="V1531" s="7" t="s">
        <v>37</v>
      </c>
      <c r="W1531" s="7" t="s">
        <v>7695</v>
      </c>
      <c r="X1531" s="7" t="str">
        <f t="shared" ca="1" si="359"/>
        <v xml:space="preserve">49 thn, 6 bln </v>
      </c>
      <c r="Y1531" s="7" t="str">
        <f t="shared" si="360"/>
        <v>48 thn</v>
      </c>
      <c r="Z1531" s="13">
        <v>60</v>
      </c>
      <c r="AA1531" s="14">
        <f t="shared" si="361"/>
        <v>47880</v>
      </c>
      <c r="AB1531" s="10" t="s">
        <v>7696</v>
      </c>
      <c r="AJ1531" s="4" t="s">
        <v>7674</v>
      </c>
    </row>
    <row r="1532" spans="1:36" ht="12.9" hidden="1" customHeight="1" outlineLevel="1" x14ac:dyDescent="0.3">
      <c r="C1532" s="10" t="s">
        <v>7697</v>
      </c>
      <c r="D1532" s="10" t="s">
        <v>1545</v>
      </c>
      <c r="E1532" s="7" t="s">
        <v>7698</v>
      </c>
      <c r="F1532" s="10" t="s">
        <v>514</v>
      </c>
      <c r="G1532" s="7" t="s">
        <v>333</v>
      </c>
      <c r="H1532" s="14">
        <v>41548</v>
      </c>
      <c r="I1532" s="10" t="s">
        <v>334</v>
      </c>
      <c r="J1532" s="10" t="s">
        <v>106</v>
      </c>
      <c r="K1532" s="8">
        <v>43101</v>
      </c>
      <c r="L1532" s="10" t="s">
        <v>28</v>
      </c>
      <c r="M1532" s="7" t="s">
        <v>361</v>
      </c>
      <c r="N1532" s="10" t="s">
        <v>994</v>
      </c>
      <c r="O1532" s="7" t="s">
        <v>168</v>
      </c>
      <c r="P1532" s="10" t="s">
        <v>7699</v>
      </c>
      <c r="Q1532" s="7" t="s">
        <v>7700</v>
      </c>
      <c r="R1532" s="7" t="s">
        <v>33</v>
      </c>
      <c r="S1532" s="7" t="s">
        <v>34</v>
      </c>
      <c r="T1532" s="7" t="s">
        <v>35</v>
      </c>
      <c r="U1532" s="7" t="s">
        <v>7701</v>
      </c>
      <c r="V1532" s="7" t="s">
        <v>37</v>
      </c>
      <c r="W1532" s="7" t="s">
        <v>7702</v>
      </c>
      <c r="X1532" s="7" t="str">
        <f t="shared" ca="1" si="359"/>
        <v xml:space="preserve">51 thn, 0 bln </v>
      </c>
      <c r="Y1532" s="7" t="str">
        <f t="shared" si="360"/>
        <v>50 thn</v>
      </c>
      <c r="Z1532" s="13">
        <v>60</v>
      </c>
      <c r="AA1532" s="14">
        <f t="shared" si="361"/>
        <v>47331</v>
      </c>
      <c r="AB1532" s="10" t="s">
        <v>7703</v>
      </c>
      <c r="AC1532" s="7" t="s">
        <v>7704</v>
      </c>
      <c r="AH1532" s="8">
        <v>43101</v>
      </c>
      <c r="AJ1532" s="4" t="s">
        <v>7674</v>
      </c>
    </row>
    <row r="1533" spans="1:36" ht="12.9" hidden="1" customHeight="1" outlineLevel="1" x14ac:dyDescent="0.3">
      <c r="B1533" s="6"/>
      <c r="C1533" s="6" t="s">
        <v>7705</v>
      </c>
      <c r="D1533" s="6" t="s">
        <v>145</v>
      </c>
      <c r="E1533" s="7" t="s">
        <v>7706</v>
      </c>
      <c r="F1533" s="6" t="s">
        <v>332</v>
      </c>
      <c r="G1533" s="19" t="s">
        <v>333</v>
      </c>
      <c r="H1533" s="20">
        <v>43556</v>
      </c>
      <c r="I1533" s="6" t="s">
        <v>334</v>
      </c>
      <c r="J1533" s="6" t="s">
        <v>7707</v>
      </c>
      <c r="K1533" s="7" t="s">
        <v>336</v>
      </c>
      <c r="L1533" s="6" t="s">
        <v>28</v>
      </c>
      <c r="M1533" s="7" t="s">
        <v>29</v>
      </c>
      <c r="N1533" s="6" t="s">
        <v>346</v>
      </c>
      <c r="O1533" s="7" t="s">
        <v>3311</v>
      </c>
      <c r="P1533" s="6" t="s">
        <v>98</v>
      </c>
      <c r="Q1533" s="6" t="s">
        <v>7708</v>
      </c>
      <c r="R1533" s="7" t="s">
        <v>50</v>
      </c>
      <c r="S1533" s="7" t="s">
        <v>34</v>
      </c>
      <c r="T1533" s="7" t="s">
        <v>35</v>
      </c>
      <c r="V1533" s="7" t="s">
        <v>37</v>
      </c>
      <c r="X1533" s="7" t="str">
        <f t="shared" ca="1" si="359"/>
        <v xml:space="preserve">37 thn, 2 bln </v>
      </c>
      <c r="Y1533" s="7" t="str">
        <f t="shared" si="360"/>
        <v>36 thn</v>
      </c>
      <c r="Z1533" s="13">
        <v>60</v>
      </c>
      <c r="AA1533" s="14">
        <f t="shared" si="361"/>
        <v>52383</v>
      </c>
      <c r="AB1533" s="6" t="s">
        <v>7709</v>
      </c>
      <c r="AC1533" s="6" t="s">
        <v>7710</v>
      </c>
      <c r="AJ1533" s="4" t="s">
        <v>7674</v>
      </c>
    </row>
    <row r="1534" spans="1:36" ht="12.9" hidden="1" customHeight="1" outlineLevel="1" x14ac:dyDescent="0.3">
      <c r="B1534" s="6"/>
      <c r="C1534" s="6" t="s">
        <v>7711</v>
      </c>
      <c r="D1534" s="6" t="s">
        <v>41</v>
      </c>
      <c r="E1534" s="7" t="s">
        <v>7712</v>
      </c>
      <c r="F1534" s="6" t="s">
        <v>332</v>
      </c>
      <c r="G1534" s="7" t="s">
        <v>343</v>
      </c>
      <c r="H1534" s="15">
        <v>42278</v>
      </c>
      <c r="I1534" s="6" t="s">
        <v>344</v>
      </c>
      <c r="J1534" s="6" t="s">
        <v>547</v>
      </c>
      <c r="K1534" s="8">
        <v>43344</v>
      </c>
      <c r="L1534" s="6" t="s">
        <v>28</v>
      </c>
      <c r="M1534" s="7" t="s">
        <v>29</v>
      </c>
      <c r="N1534" s="6" t="s">
        <v>3851</v>
      </c>
      <c r="O1534" s="7">
        <v>2012</v>
      </c>
      <c r="P1534" s="6" t="s">
        <v>203</v>
      </c>
      <c r="Q1534" s="21">
        <v>28577</v>
      </c>
      <c r="R1534" s="7" t="s">
        <v>33</v>
      </c>
      <c r="S1534" s="7" t="s">
        <v>34</v>
      </c>
      <c r="T1534" s="7" t="s">
        <v>35</v>
      </c>
      <c r="V1534" s="7" t="s">
        <v>37</v>
      </c>
      <c r="X1534" s="7" t="str">
        <f t="shared" ca="1" si="359"/>
        <v xml:space="preserve">42 thn, 4 bln </v>
      </c>
      <c r="Y1534" s="7" t="str">
        <f>DATEDIF(Q1534,($Y$2),"y") &amp; " thn"</f>
        <v>41 thn</v>
      </c>
      <c r="Z1534" s="13">
        <v>60</v>
      </c>
      <c r="AA1534" s="14">
        <f t="shared" si="361"/>
        <v>50496</v>
      </c>
      <c r="AB1534" s="6" t="s">
        <v>7713</v>
      </c>
      <c r="AC1534" s="6">
        <v>85251935656</v>
      </c>
      <c r="AJ1534" s="4" t="s">
        <v>7674</v>
      </c>
    </row>
    <row r="1535" spans="1:36" ht="12.9" hidden="1" customHeight="1" outlineLevel="1" x14ac:dyDescent="0.3">
      <c r="B1535" s="6"/>
      <c r="C1535" s="17" t="s">
        <v>7714</v>
      </c>
      <c r="D1535" s="17" t="s">
        <v>41</v>
      </c>
      <c r="E1535" s="17" t="s">
        <v>7715</v>
      </c>
      <c r="F1535" s="17" t="s">
        <v>332</v>
      </c>
      <c r="G1535" s="18" t="s">
        <v>343</v>
      </c>
      <c r="H1535" s="35">
        <v>43525</v>
      </c>
      <c r="I1535" s="6" t="s">
        <v>344</v>
      </c>
      <c r="J1535" s="17" t="s">
        <v>4684</v>
      </c>
      <c r="K1535" s="35">
        <v>43573</v>
      </c>
      <c r="L1535" s="6" t="s">
        <v>28</v>
      </c>
      <c r="M1535" s="7" t="s">
        <v>29</v>
      </c>
      <c r="N1535" s="17" t="s">
        <v>3500</v>
      </c>
      <c r="O1535" s="17"/>
      <c r="P1535" s="17" t="s">
        <v>203</v>
      </c>
      <c r="Q1535" s="17" t="s">
        <v>7716</v>
      </c>
      <c r="R1535" s="7" t="s">
        <v>33</v>
      </c>
      <c r="S1535" s="16"/>
      <c r="T1535" s="16"/>
      <c r="U1535" s="17" t="s">
        <v>2714</v>
      </c>
      <c r="V1535" s="18" t="s">
        <v>2718</v>
      </c>
      <c r="W1535" s="17"/>
      <c r="X1535" s="7" t="str">
        <f t="shared" ca="1" si="359"/>
        <v xml:space="preserve">29 thn, 5 bln </v>
      </c>
      <c r="Y1535" s="7" t="str">
        <f>DATEDIF(Q1535,($Y$2),"y") &amp; " thn"</f>
        <v>28 thn</v>
      </c>
      <c r="Z1535" s="13">
        <v>60</v>
      </c>
      <c r="AA1535" s="14">
        <f>DATE(YEAR(Q1535)+Z1535,MONTH(Q1535)+1,1)</f>
        <v>55213</v>
      </c>
      <c r="AB1535" s="17"/>
      <c r="AC1535" s="17"/>
      <c r="AD1535" s="17"/>
      <c r="AE1535" s="17"/>
      <c r="AF1535" s="17"/>
      <c r="AG1535" s="17"/>
      <c r="AH1535" s="17"/>
      <c r="AI1535" s="17"/>
      <c r="AJ1535" s="4" t="s">
        <v>7674</v>
      </c>
    </row>
    <row r="1536" spans="1:36" ht="12.9" hidden="1" customHeight="1" outlineLevel="1" x14ac:dyDescent="0.3">
      <c r="C1536" s="10" t="s">
        <v>7717</v>
      </c>
      <c r="D1536" s="6" t="s">
        <v>41</v>
      </c>
      <c r="E1536" s="7" t="s">
        <v>7718</v>
      </c>
      <c r="F1536" s="6" t="s">
        <v>332</v>
      </c>
      <c r="G1536" s="7" t="s">
        <v>343</v>
      </c>
      <c r="H1536" s="8">
        <v>43374</v>
      </c>
      <c r="I1536" s="6" t="s">
        <v>344</v>
      </c>
      <c r="J1536" s="10" t="s">
        <v>547</v>
      </c>
      <c r="K1536" s="8">
        <v>42552</v>
      </c>
      <c r="L1536" s="10" t="s">
        <v>28</v>
      </c>
      <c r="M1536" s="7" t="s">
        <v>29</v>
      </c>
      <c r="N1536" s="10" t="s">
        <v>7719</v>
      </c>
      <c r="O1536" s="7">
        <v>2017</v>
      </c>
      <c r="P1536" s="10" t="s">
        <v>7720</v>
      </c>
      <c r="Q1536" s="7" t="s">
        <v>7721</v>
      </c>
      <c r="R1536" s="7" t="s">
        <v>50</v>
      </c>
      <c r="S1536" s="7" t="s">
        <v>34</v>
      </c>
      <c r="T1536" s="7" t="s">
        <v>311</v>
      </c>
      <c r="V1536" s="7" t="s">
        <v>37</v>
      </c>
      <c r="X1536" s="7" t="str">
        <f t="shared" ca="1" si="359"/>
        <v xml:space="preserve">39 thn, 1 bln </v>
      </c>
      <c r="Y1536" s="7" t="str">
        <f t="shared" si="360"/>
        <v>38 thn</v>
      </c>
      <c r="Z1536" s="13">
        <v>60</v>
      </c>
      <c r="AA1536" s="14">
        <f t="shared" si="361"/>
        <v>51683</v>
      </c>
      <c r="AB1536" s="10" t="s">
        <v>7722</v>
      </c>
      <c r="AC1536" s="7" t="s">
        <v>7723</v>
      </c>
      <c r="AJ1536" s="4" t="s">
        <v>7674</v>
      </c>
    </row>
    <row r="1537" spans="1:36" ht="12.9" hidden="1" customHeight="1" outlineLevel="1" x14ac:dyDescent="0.3">
      <c r="B1537" s="6"/>
      <c r="H1537" s="15"/>
      <c r="M1537" s="7"/>
      <c r="Q1537" s="6"/>
      <c r="Z1537" s="13"/>
      <c r="AA1537" s="14"/>
      <c r="AC1537" s="6"/>
      <c r="AJ1537" s="4" t="s">
        <v>7674</v>
      </c>
    </row>
    <row r="1538" spans="1:36" ht="12.9" customHeight="1" collapsed="1" x14ac:dyDescent="0.25">
      <c r="A1538" s="4" t="s">
        <v>7724</v>
      </c>
      <c r="M1538" s="7"/>
    </row>
    <row r="1539" spans="1:36" ht="12.9" hidden="1" customHeight="1" outlineLevel="1" x14ac:dyDescent="0.3">
      <c r="C1539" s="10"/>
      <c r="D1539" s="10"/>
      <c r="F1539" s="10"/>
      <c r="H1539" s="11"/>
      <c r="I1539" s="10"/>
      <c r="J1539" s="24" t="s">
        <v>95</v>
      </c>
      <c r="K1539" s="12"/>
      <c r="L1539" s="10"/>
      <c r="M1539" s="7"/>
      <c r="N1539" s="10"/>
      <c r="P1539" s="10"/>
      <c r="Z1539" s="13"/>
      <c r="AA1539" s="14"/>
      <c r="AB1539" s="10"/>
      <c r="AC1539" s="6"/>
      <c r="AJ1539" s="4" t="s">
        <v>7724</v>
      </c>
    </row>
    <row r="1540" spans="1:36" ht="12.9" hidden="1" customHeight="1" outlineLevel="1" x14ac:dyDescent="0.3">
      <c r="C1540" s="10" t="s">
        <v>5663</v>
      </c>
      <c r="D1540" s="10" t="s">
        <v>1545</v>
      </c>
      <c r="E1540" s="7" t="s">
        <v>7725</v>
      </c>
      <c r="F1540" s="10" t="s">
        <v>23</v>
      </c>
      <c r="G1540" s="7" t="s">
        <v>24</v>
      </c>
      <c r="H1540" s="15">
        <v>38443</v>
      </c>
      <c r="I1540" s="10" t="s">
        <v>25</v>
      </c>
      <c r="J1540" s="10" t="s">
        <v>547</v>
      </c>
      <c r="K1540" s="7" t="s">
        <v>190</v>
      </c>
      <c r="L1540" s="10" t="s">
        <v>28</v>
      </c>
      <c r="M1540" s="7" t="s">
        <v>361</v>
      </c>
      <c r="N1540" s="10" t="s">
        <v>30</v>
      </c>
      <c r="O1540" s="7" t="s">
        <v>192</v>
      </c>
      <c r="P1540" s="10" t="s">
        <v>824</v>
      </c>
      <c r="Q1540" s="7" t="s">
        <v>7726</v>
      </c>
      <c r="R1540" s="7" t="s">
        <v>33</v>
      </c>
      <c r="S1540" s="7" t="s">
        <v>34</v>
      </c>
      <c r="T1540" s="7" t="s">
        <v>35</v>
      </c>
      <c r="U1540" s="7" t="s">
        <v>7727</v>
      </c>
      <c r="V1540" s="7" t="s">
        <v>37</v>
      </c>
      <c r="W1540" s="7" t="s">
        <v>7728</v>
      </c>
      <c r="X1540" s="7" t="str">
        <f ca="1">DATEDIF(Q1540,NOW( ),"y") &amp; " thn, " &amp; DATEDIF(Q1540,NOW( ),"ym") &amp; " bln "</f>
        <v xml:space="preserve">59 thn, 11 bln </v>
      </c>
      <c r="Y1540" s="7" t="str">
        <f t="shared" ref="Y1540:Y1546" si="362">DATEDIF(Q1540,($Y$2),"y") &amp; " thn"</f>
        <v>59 thn</v>
      </c>
      <c r="Z1540" s="13">
        <v>60</v>
      </c>
      <c r="AA1540" s="14">
        <f t="shared" ref="AA1540:AA1546" si="363">DATE(YEAR(Q1540)+Z1540,MONTH(Q1540)+1,1)</f>
        <v>44075</v>
      </c>
      <c r="AB1540" s="10" t="s">
        <v>7729</v>
      </c>
      <c r="AC1540" s="6"/>
      <c r="AJ1540" s="4" t="s">
        <v>7724</v>
      </c>
    </row>
    <row r="1541" spans="1:36" ht="12.9" hidden="1" customHeight="1" outlineLevel="1" x14ac:dyDescent="0.3">
      <c r="C1541" s="24"/>
      <c r="D1541" s="24"/>
      <c r="E1541" s="25"/>
      <c r="F1541" s="24"/>
      <c r="G1541" s="25"/>
      <c r="H1541" s="26"/>
      <c r="I1541" s="24"/>
      <c r="J1541" s="24" t="s">
        <v>269</v>
      </c>
      <c r="K1541" s="25"/>
      <c r="L1541" s="24"/>
      <c r="M1541" s="25"/>
      <c r="N1541" s="24"/>
      <c r="O1541" s="25"/>
      <c r="P1541" s="24"/>
      <c r="Q1541" s="25"/>
      <c r="R1541" s="25"/>
      <c r="S1541" s="25"/>
      <c r="T1541" s="25"/>
      <c r="U1541" s="25"/>
      <c r="V1541" s="25"/>
      <c r="W1541" s="25"/>
      <c r="X1541" s="25"/>
      <c r="Y1541" s="25"/>
      <c r="Z1541" s="28"/>
      <c r="AA1541" s="29"/>
      <c r="AB1541" s="24"/>
      <c r="AC1541" s="30"/>
      <c r="AD1541" s="30"/>
      <c r="AE1541" s="30"/>
      <c r="AF1541" s="30"/>
      <c r="AJ1541" s="4" t="s">
        <v>7724</v>
      </c>
    </row>
    <row r="1542" spans="1:36" ht="12.9" hidden="1" customHeight="1" outlineLevel="1" x14ac:dyDescent="0.3">
      <c r="C1542" s="10" t="s">
        <v>7730</v>
      </c>
      <c r="D1542" s="10" t="s">
        <v>1545</v>
      </c>
      <c r="E1542" s="7" t="s">
        <v>7731</v>
      </c>
      <c r="F1542" s="10" t="s">
        <v>23</v>
      </c>
      <c r="G1542" s="7" t="s">
        <v>24</v>
      </c>
      <c r="H1542" s="15">
        <v>38991</v>
      </c>
      <c r="I1542" s="10" t="s">
        <v>25</v>
      </c>
      <c r="J1542" s="10" t="s">
        <v>106</v>
      </c>
      <c r="K1542" s="7" t="s">
        <v>56</v>
      </c>
      <c r="L1542" s="10" t="s">
        <v>28</v>
      </c>
      <c r="M1542" s="7" t="s">
        <v>361</v>
      </c>
      <c r="N1542" s="10" t="s">
        <v>30</v>
      </c>
      <c r="O1542" s="7" t="s">
        <v>192</v>
      </c>
      <c r="P1542" s="10" t="s">
        <v>824</v>
      </c>
      <c r="Q1542" s="7" t="s">
        <v>7732</v>
      </c>
      <c r="R1542" s="7" t="s">
        <v>33</v>
      </c>
      <c r="S1542" s="7" t="s">
        <v>34</v>
      </c>
      <c r="T1542" s="7" t="s">
        <v>35</v>
      </c>
      <c r="U1542" s="7" t="s">
        <v>7733</v>
      </c>
      <c r="V1542" s="7" t="s">
        <v>37</v>
      </c>
      <c r="W1542" s="7" t="s">
        <v>7734</v>
      </c>
      <c r="X1542" s="7" t="str">
        <f ca="1">DATEDIF(Q1542,NOW( ),"y") &amp; " thn, " &amp; DATEDIF(Q1542,NOW( ),"ym") &amp; " bln "</f>
        <v xml:space="preserve">59 thn, 6 bln </v>
      </c>
      <c r="Y1542" s="7" t="str">
        <f t="shared" si="362"/>
        <v>58 thn</v>
      </c>
      <c r="Z1542" s="13">
        <v>60</v>
      </c>
      <c r="AA1542" s="14">
        <f t="shared" si="363"/>
        <v>44228</v>
      </c>
      <c r="AB1542" s="10" t="s">
        <v>7735</v>
      </c>
      <c r="AC1542" s="6"/>
      <c r="AJ1542" s="4" t="s">
        <v>7724</v>
      </c>
    </row>
    <row r="1543" spans="1:36" ht="12.9" hidden="1" customHeight="1" outlineLevel="1" x14ac:dyDescent="0.3">
      <c r="C1543" s="10" t="s">
        <v>7736</v>
      </c>
      <c r="D1543" s="10" t="s">
        <v>21</v>
      </c>
      <c r="E1543" s="7" t="s">
        <v>7737</v>
      </c>
      <c r="F1543" s="10" t="s">
        <v>23</v>
      </c>
      <c r="G1543" s="7" t="s">
        <v>24</v>
      </c>
      <c r="H1543" s="11">
        <v>40817</v>
      </c>
      <c r="I1543" s="10" t="s">
        <v>25</v>
      </c>
      <c r="J1543" s="10" t="s">
        <v>547</v>
      </c>
      <c r="K1543" s="7" t="s">
        <v>799</v>
      </c>
      <c r="L1543" s="10" t="s">
        <v>28</v>
      </c>
      <c r="M1543" s="7" t="s">
        <v>29</v>
      </c>
      <c r="N1543" s="10" t="s">
        <v>30</v>
      </c>
      <c r="P1543" s="10" t="s">
        <v>4479</v>
      </c>
      <c r="Q1543" s="7" t="s">
        <v>7738</v>
      </c>
      <c r="R1543" s="7" t="s">
        <v>50</v>
      </c>
      <c r="S1543" s="7" t="s">
        <v>34</v>
      </c>
      <c r="T1543" s="7" t="s">
        <v>35</v>
      </c>
      <c r="U1543" s="7" t="s">
        <v>7739</v>
      </c>
      <c r="V1543" s="7" t="s">
        <v>37</v>
      </c>
      <c r="W1543" s="7" t="s">
        <v>7740</v>
      </c>
      <c r="X1543" s="7" t="str">
        <f ca="1">DATEDIF(Q1543,NOW( ),"y") &amp; " thn, " &amp; DATEDIF(Q1543,NOW( ),"ym") &amp; " bln "</f>
        <v xml:space="preserve">46 thn, 10 bln </v>
      </c>
      <c r="Y1543" s="7" t="str">
        <f t="shared" si="362"/>
        <v>46 thn</v>
      </c>
      <c r="Z1543" s="13">
        <v>60</v>
      </c>
      <c r="AA1543" s="14">
        <f>DATE(YEAR(Q1543)+Z1543,MONTH(Q1543)+1,1)</f>
        <v>48853</v>
      </c>
      <c r="AB1543" s="10" t="s">
        <v>7741</v>
      </c>
      <c r="AC1543" s="6"/>
      <c r="AJ1543" s="4" t="s">
        <v>7724</v>
      </c>
    </row>
    <row r="1544" spans="1:36" ht="12.9" hidden="1" customHeight="1" outlineLevel="1" x14ac:dyDescent="0.3">
      <c r="C1544" s="10" t="s">
        <v>7742</v>
      </c>
      <c r="D1544" s="10" t="s">
        <v>41</v>
      </c>
      <c r="E1544" s="7" t="s">
        <v>7743</v>
      </c>
      <c r="F1544" s="10" t="s">
        <v>78</v>
      </c>
      <c r="G1544" s="7" t="s">
        <v>79</v>
      </c>
      <c r="H1544" s="14">
        <v>43374</v>
      </c>
      <c r="I1544" s="10" t="s">
        <v>80</v>
      </c>
      <c r="J1544" s="10" t="s">
        <v>547</v>
      </c>
      <c r="K1544" s="8">
        <v>42370</v>
      </c>
      <c r="L1544" s="10" t="s">
        <v>28</v>
      </c>
      <c r="M1544" s="7" t="s">
        <v>29</v>
      </c>
      <c r="N1544" s="6" t="s">
        <v>3486</v>
      </c>
      <c r="O1544" s="7">
        <v>2009</v>
      </c>
      <c r="P1544" s="10" t="s">
        <v>203</v>
      </c>
      <c r="Q1544" s="7" t="s">
        <v>7744</v>
      </c>
      <c r="R1544" s="7" t="s">
        <v>33</v>
      </c>
      <c r="S1544" s="7" t="s">
        <v>34</v>
      </c>
      <c r="T1544" s="7" t="s">
        <v>311</v>
      </c>
      <c r="U1544" s="7" t="s">
        <v>7745</v>
      </c>
      <c r="V1544" s="7" t="s">
        <v>37</v>
      </c>
      <c r="W1544" s="7" t="s">
        <v>7746</v>
      </c>
      <c r="X1544" s="7" t="str">
        <f ca="1">DATEDIF(Q1544,NOW( ),"y") &amp; " thn, " &amp; DATEDIF(Q1544,NOW( ),"ym") &amp; " bln "</f>
        <v xml:space="preserve">42 thn, 1 bln </v>
      </c>
      <c r="Y1544" s="7" t="str">
        <f t="shared" si="362"/>
        <v>41 thn</v>
      </c>
      <c r="Z1544" s="13">
        <v>60</v>
      </c>
      <c r="AA1544" s="14">
        <f>DATE(YEAR(Q1544)+Z1544,MONTH(Q1544)+1,1)</f>
        <v>50587</v>
      </c>
      <c r="AB1544" s="10" t="s">
        <v>7747</v>
      </c>
      <c r="AJ1544" s="4" t="s">
        <v>7724</v>
      </c>
    </row>
    <row r="1545" spans="1:36" ht="12.9" hidden="1" customHeight="1" outlineLevel="1" x14ac:dyDescent="0.3">
      <c r="C1545" s="17" t="s">
        <v>7748</v>
      </c>
      <c r="D1545" s="17" t="s">
        <v>41</v>
      </c>
      <c r="E1545" s="17" t="s">
        <v>7749</v>
      </c>
      <c r="F1545" s="17" t="s">
        <v>332</v>
      </c>
      <c r="G1545" s="18" t="s">
        <v>343</v>
      </c>
      <c r="H1545" s="35">
        <v>43525</v>
      </c>
      <c r="I1545" s="6" t="s">
        <v>344</v>
      </c>
      <c r="J1545" s="17" t="s">
        <v>547</v>
      </c>
      <c r="K1545" s="35">
        <v>43573</v>
      </c>
      <c r="L1545" s="6" t="s">
        <v>28</v>
      </c>
      <c r="M1545" s="7" t="s">
        <v>29</v>
      </c>
      <c r="N1545" s="17" t="s">
        <v>3851</v>
      </c>
      <c r="O1545" s="17"/>
      <c r="P1545" s="17" t="s">
        <v>98</v>
      </c>
      <c r="Q1545" s="17" t="s">
        <v>7750</v>
      </c>
      <c r="R1545" s="7" t="s">
        <v>50</v>
      </c>
      <c r="S1545" s="16"/>
      <c r="T1545" s="16"/>
      <c r="U1545" s="17" t="s">
        <v>2714</v>
      </c>
      <c r="V1545" s="18" t="s">
        <v>2718</v>
      </c>
      <c r="W1545" s="17"/>
      <c r="X1545" s="7" t="str">
        <f ca="1">DATEDIF(Q1545,NOW( ),"y") &amp; " thn, " &amp; DATEDIF(Q1545,NOW( ),"ym") &amp; " bln "</f>
        <v xml:space="preserve">31 thn, 8 bln </v>
      </c>
      <c r="Y1545" s="7" t="str">
        <f>DATEDIF(Q1545,($Y$2),"y") &amp; " thn"</f>
        <v>30 thn</v>
      </c>
      <c r="Z1545" s="13">
        <v>60</v>
      </c>
      <c r="AA1545" s="14">
        <f>DATE(YEAR(Q1545)+Z1545,MONTH(Q1545)+1,1)</f>
        <v>54393</v>
      </c>
      <c r="AB1545" s="17"/>
      <c r="AC1545" s="17"/>
      <c r="AD1545" s="17"/>
      <c r="AE1545" s="17"/>
      <c r="AF1545" s="17"/>
      <c r="AG1545" s="17"/>
      <c r="AH1545" s="17"/>
      <c r="AI1545" s="17"/>
      <c r="AJ1545" s="4" t="s">
        <v>7724</v>
      </c>
    </row>
    <row r="1546" spans="1:36" ht="12.9" hidden="1" customHeight="1" outlineLevel="1" x14ac:dyDescent="0.3">
      <c r="C1546" s="10" t="s">
        <v>7751</v>
      </c>
      <c r="D1546" s="10" t="s">
        <v>3651</v>
      </c>
      <c r="E1546" s="7" t="s">
        <v>7752</v>
      </c>
      <c r="F1546" s="10" t="s">
        <v>276</v>
      </c>
      <c r="G1546" s="19" t="s">
        <v>43</v>
      </c>
      <c r="H1546" s="20">
        <v>43739</v>
      </c>
      <c r="I1546" s="10" t="s">
        <v>277</v>
      </c>
      <c r="J1546" s="10" t="s">
        <v>547</v>
      </c>
      <c r="K1546" s="8">
        <v>42370</v>
      </c>
      <c r="L1546" s="10" t="s">
        <v>28</v>
      </c>
      <c r="M1546" s="7" t="s">
        <v>29</v>
      </c>
      <c r="N1546" s="10" t="s">
        <v>30</v>
      </c>
      <c r="O1546" s="7">
        <v>2014</v>
      </c>
      <c r="P1546" s="10" t="s">
        <v>98</v>
      </c>
      <c r="Q1546" s="7" t="s">
        <v>3776</v>
      </c>
      <c r="R1546" s="7" t="s">
        <v>33</v>
      </c>
      <c r="S1546" s="7" t="s">
        <v>34</v>
      </c>
      <c r="T1546" s="7" t="s">
        <v>35</v>
      </c>
      <c r="U1546" s="7" t="s">
        <v>7753</v>
      </c>
      <c r="V1546" s="7" t="s">
        <v>37</v>
      </c>
      <c r="W1546" s="7" t="s">
        <v>7754</v>
      </c>
      <c r="X1546" s="7" t="str">
        <f ca="1">DATEDIF(Q1546,NOW( ),"y") &amp; " thn, " &amp; DATEDIF(Q1546,NOW( ),"ym") &amp; " bln "</f>
        <v xml:space="preserve">50 thn, 7 bln </v>
      </c>
      <c r="Y1546" s="7" t="str">
        <f t="shared" si="362"/>
        <v>49 thn</v>
      </c>
      <c r="Z1546" s="13">
        <v>60</v>
      </c>
      <c r="AA1546" s="14">
        <f t="shared" si="363"/>
        <v>47484</v>
      </c>
      <c r="AB1546" s="10" t="s">
        <v>7755</v>
      </c>
      <c r="AJ1546" s="4" t="s">
        <v>7724</v>
      </c>
    </row>
    <row r="1547" spans="1:36" ht="12.9" hidden="1" customHeight="1" outlineLevel="1" x14ac:dyDescent="0.3">
      <c r="C1547" s="10"/>
      <c r="D1547" s="10"/>
      <c r="F1547" s="10"/>
      <c r="H1547" s="11"/>
      <c r="I1547" s="10"/>
      <c r="J1547" s="10"/>
      <c r="L1547" s="10"/>
      <c r="M1547" s="7"/>
      <c r="N1547" s="10"/>
      <c r="P1547" s="10"/>
      <c r="Z1547" s="13"/>
      <c r="AA1547" s="14"/>
      <c r="AB1547" s="10"/>
      <c r="AC1547" s="6"/>
      <c r="AJ1547" s="4" t="s">
        <v>7724</v>
      </c>
    </row>
    <row r="1548" spans="1:36" ht="12.9" customHeight="1" collapsed="1" x14ac:dyDescent="0.25">
      <c r="A1548" s="4" t="s">
        <v>7756</v>
      </c>
      <c r="M1548" s="7"/>
      <c r="AC1548" s="6"/>
    </row>
    <row r="1549" spans="1:36" ht="12.9" hidden="1" customHeight="1" outlineLevel="1" x14ac:dyDescent="0.3">
      <c r="C1549" s="10" t="s">
        <v>7757</v>
      </c>
      <c r="D1549" s="10" t="s">
        <v>41</v>
      </c>
      <c r="E1549" s="7" t="s">
        <v>7758</v>
      </c>
      <c r="F1549" s="10" t="s">
        <v>92</v>
      </c>
      <c r="G1549" s="7" t="s">
        <v>93</v>
      </c>
      <c r="H1549" s="15">
        <v>43191</v>
      </c>
      <c r="I1549" s="10" t="s">
        <v>94</v>
      </c>
      <c r="J1549" s="10" t="s">
        <v>95</v>
      </c>
      <c r="K1549" s="12" t="s">
        <v>27</v>
      </c>
      <c r="L1549" s="10" t="s">
        <v>28</v>
      </c>
      <c r="M1549" s="7" t="s">
        <v>29</v>
      </c>
      <c r="N1549" s="10" t="s">
        <v>2402</v>
      </c>
      <c r="O1549" s="7" t="s">
        <v>47</v>
      </c>
      <c r="P1549" s="10" t="s">
        <v>98</v>
      </c>
      <c r="Q1549" s="7" t="s">
        <v>7759</v>
      </c>
      <c r="R1549" s="7" t="s">
        <v>33</v>
      </c>
      <c r="S1549" s="7" t="s">
        <v>34</v>
      </c>
      <c r="T1549" s="7" t="s">
        <v>35</v>
      </c>
      <c r="U1549" s="7" t="s">
        <v>7760</v>
      </c>
      <c r="V1549" s="7" t="s">
        <v>37</v>
      </c>
      <c r="W1549" s="7" t="s">
        <v>7761</v>
      </c>
      <c r="X1549" s="7" t="str">
        <f t="shared" ref="X1549:X1556" ca="1" si="364">DATEDIF(Q1549,NOW( ),"y") &amp; " thn, " &amp; DATEDIF(Q1549,NOW( ),"ym") &amp; " bln "</f>
        <v xml:space="preserve">57 thn, 2 bln </v>
      </c>
      <c r="Y1549" s="7" t="str">
        <f t="shared" ref="Y1549:Y1556" si="365">DATEDIF(Q1549,($Y$2),"y") &amp; " thn"</f>
        <v>56 thn</v>
      </c>
      <c r="Z1549" s="13">
        <v>60</v>
      </c>
      <c r="AA1549" s="14">
        <f t="shared" ref="AA1549:AA1556" si="366">DATE(YEAR(Q1549)+Z1549,MONTH(Q1549)+1,1)</f>
        <v>45078</v>
      </c>
      <c r="AB1549" s="10" t="s">
        <v>7762</v>
      </c>
      <c r="AC1549" s="7" t="s">
        <v>7763</v>
      </c>
      <c r="AJ1549" s="4" t="s">
        <v>7756</v>
      </c>
    </row>
    <row r="1550" spans="1:36" ht="12.9" hidden="1" customHeight="1" outlineLevel="1" x14ac:dyDescent="0.3">
      <c r="C1550" s="10" t="s">
        <v>7764</v>
      </c>
      <c r="D1550" s="10" t="s">
        <v>41</v>
      </c>
      <c r="E1550" s="7" t="s">
        <v>7765</v>
      </c>
      <c r="F1550" s="10" t="s">
        <v>92</v>
      </c>
      <c r="G1550" s="19" t="s">
        <v>93</v>
      </c>
      <c r="H1550" s="20">
        <v>43556</v>
      </c>
      <c r="I1550" s="10" t="s">
        <v>94</v>
      </c>
      <c r="J1550" s="10" t="s">
        <v>547</v>
      </c>
      <c r="K1550" s="7" t="s">
        <v>190</v>
      </c>
      <c r="L1550" s="10" t="s">
        <v>28</v>
      </c>
      <c r="M1550" s="7" t="s">
        <v>29</v>
      </c>
      <c r="N1550" s="10" t="s">
        <v>30</v>
      </c>
      <c r="O1550" s="7">
        <v>2011</v>
      </c>
      <c r="P1550" s="10" t="s">
        <v>7766</v>
      </c>
      <c r="Q1550" s="7" t="s">
        <v>7767</v>
      </c>
      <c r="R1550" s="7" t="s">
        <v>50</v>
      </c>
      <c r="S1550" s="7" t="s">
        <v>34</v>
      </c>
      <c r="T1550" s="7" t="s">
        <v>35</v>
      </c>
      <c r="U1550" s="7" t="s">
        <v>7768</v>
      </c>
      <c r="V1550" s="7" t="s">
        <v>37</v>
      </c>
      <c r="W1550" s="7" t="s">
        <v>7769</v>
      </c>
      <c r="X1550" s="7" t="str">
        <f t="shared" ca="1" si="364"/>
        <v xml:space="preserve">58 thn, 4 bln </v>
      </c>
      <c r="Y1550" s="7" t="str">
        <f t="shared" si="365"/>
        <v>57 thn</v>
      </c>
      <c r="Z1550" s="13">
        <v>60</v>
      </c>
      <c r="AA1550" s="14">
        <f t="shared" si="366"/>
        <v>44652</v>
      </c>
      <c r="AB1550" s="10" t="s">
        <v>7770</v>
      </c>
      <c r="AC1550" s="6"/>
      <c r="AJ1550" s="4" t="s">
        <v>7756</v>
      </c>
    </row>
    <row r="1551" spans="1:36" ht="12.9" hidden="1" customHeight="1" outlineLevel="1" x14ac:dyDescent="0.3">
      <c r="C1551" s="10" t="s">
        <v>7771</v>
      </c>
      <c r="D1551" s="10" t="s">
        <v>21</v>
      </c>
      <c r="E1551" s="7" t="s">
        <v>7772</v>
      </c>
      <c r="F1551" s="10" t="s">
        <v>23</v>
      </c>
      <c r="G1551" s="7" t="s">
        <v>93</v>
      </c>
      <c r="H1551" s="15">
        <v>43374</v>
      </c>
      <c r="I1551" s="10" t="s">
        <v>94</v>
      </c>
      <c r="J1551" s="10" t="s">
        <v>547</v>
      </c>
      <c r="K1551" s="7" t="s">
        <v>403</v>
      </c>
      <c r="L1551" s="10" t="s">
        <v>28</v>
      </c>
      <c r="M1551" s="7" t="s">
        <v>29</v>
      </c>
      <c r="N1551" s="10" t="s">
        <v>7773</v>
      </c>
      <c r="P1551" s="10" t="s">
        <v>98</v>
      </c>
      <c r="Q1551" s="7" t="s">
        <v>7774</v>
      </c>
      <c r="R1551" s="7" t="s">
        <v>33</v>
      </c>
      <c r="S1551" s="7" t="s">
        <v>34</v>
      </c>
      <c r="T1551" s="7" t="s">
        <v>35</v>
      </c>
      <c r="U1551" s="7" t="s">
        <v>7775</v>
      </c>
      <c r="V1551" s="7" t="s">
        <v>37</v>
      </c>
      <c r="W1551" s="7" t="s">
        <v>7776</v>
      </c>
      <c r="X1551" s="7" t="str">
        <f t="shared" ca="1" si="364"/>
        <v xml:space="preserve">57 thn, 7 bln </v>
      </c>
      <c r="Y1551" s="7" t="str">
        <f t="shared" si="365"/>
        <v>56 thn</v>
      </c>
      <c r="Z1551" s="13">
        <v>60</v>
      </c>
      <c r="AA1551" s="14">
        <f t="shared" si="366"/>
        <v>44927</v>
      </c>
      <c r="AB1551" s="10" t="s">
        <v>7777</v>
      </c>
      <c r="AC1551" s="6"/>
      <c r="AJ1551" s="4" t="s">
        <v>7756</v>
      </c>
    </row>
    <row r="1552" spans="1:36" ht="12.9" hidden="1" customHeight="1" outlineLevel="1" x14ac:dyDescent="0.3">
      <c r="C1552" s="10" t="s">
        <v>7778</v>
      </c>
      <c r="D1552" s="10" t="s">
        <v>41</v>
      </c>
      <c r="E1552" s="7" t="s">
        <v>7779</v>
      </c>
      <c r="F1552" s="10" t="s">
        <v>92</v>
      </c>
      <c r="G1552" s="19" t="s">
        <v>93</v>
      </c>
      <c r="H1552" s="20">
        <v>43556</v>
      </c>
      <c r="I1552" s="10" t="s">
        <v>94</v>
      </c>
      <c r="J1552" s="10" t="s">
        <v>106</v>
      </c>
      <c r="K1552" s="7" t="s">
        <v>129</v>
      </c>
      <c r="L1552" s="10" t="s">
        <v>28</v>
      </c>
      <c r="M1552" s="7" t="s">
        <v>29</v>
      </c>
      <c r="N1552" s="10" t="s">
        <v>3500</v>
      </c>
      <c r="O1552" s="7">
        <v>2013</v>
      </c>
      <c r="P1552" s="10" t="s">
        <v>98</v>
      </c>
      <c r="Q1552" s="7" t="s">
        <v>7780</v>
      </c>
      <c r="R1552" s="7" t="s">
        <v>50</v>
      </c>
      <c r="S1552" s="7" t="s">
        <v>34</v>
      </c>
      <c r="T1552" s="7" t="s">
        <v>35</v>
      </c>
      <c r="U1552" s="7" t="s">
        <v>7781</v>
      </c>
      <c r="V1552" s="7" t="s">
        <v>37</v>
      </c>
      <c r="W1552" s="7" t="s">
        <v>7782</v>
      </c>
      <c r="X1552" s="7" t="str">
        <f t="shared" ca="1" si="364"/>
        <v xml:space="preserve">55 thn, 8 bln </v>
      </c>
      <c r="Y1552" s="7" t="str">
        <f t="shared" si="365"/>
        <v>54 thn</v>
      </c>
      <c r="Z1552" s="13">
        <v>60</v>
      </c>
      <c r="AA1552" s="14">
        <f t="shared" si="366"/>
        <v>45627</v>
      </c>
      <c r="AB1552" s="10" t="s">
        <v>7783</v>
      </c>
      <c r="AC1552" s="6"/>
      <c r="AJ1552" s="4" t="s">
        <v>7756</v>
      </c>
    </row>
    <row r="1553" spans="1:36" ht="12.9" hidden="1" customHeight="1" outlineLevel="1" x14ac:dyDescent="0.3">
      <c r="C1553" s="10" t="s">
        <v>7784</v>
      </c>
      <c r="D1553" s="10" t="s">
        <v>41</v>
      </c>
      <c r="E1553" s="7" t="s">
        <v>7785</v>
      </c>
      <c r="F1553" s="10" t="s">
        <v>92</v>
      </c>
      <c r="G1553" s="19" t="s">
        <v>93</v>
      </c>
      <c r="H1553" s="20">
        <v>43556</v>
      </c>
      <c r="I1553" s="10" t="s">
        <v>94</v>
      </c>
      <c r="J1553" s="10" t="s">
        <v>547</v>
      </c>
      <c r="K1553" s="7" t="s">
        <v>799</v>
      </c>
      <c r="L1553" s="10" t="s">
        <v>28</v>
      </c>
      <c r="M1553" s="7" t="s">
        <v>29</v>
      </c>
      <c r="N1553" s="10" t="s">
        <v>30</v>
      </c>
      <c r="O1553" s="7">
        <v>2014</v>
      </c>
      <c r="P1553" s="10" t="s">
        <v>98</v>
      </c>
      <c r="Q1553" s="7" t="s">
        <v>7786</v>
      </c>
      <c r="R1553" s="7" t="s">
        <v>50</v>
      </c>
      <c r="S1553" s="7" t="s">
        <v>34</v>
      </c>
      <c r="T1553" s="7" t="s">
        <v>35</v>
      </c>
      <c r="U1553" s="7" t="s">
        <v>7787</v>
      </c>
      <c r="V1553" s="7" t="s">
        <v>37</v>
      </c>
      <c r="W1553" s="7" t="s">
        <v>7788</v>
      </c>
      <c r="X1553" s="7" t="str">
        <f t="shared" ca="1" si="364"/>
        <v xml:space="preserve">56 thn, 10 bln </v>
      </c>
      <c r="Y1553" s="7" t="str">
        <f t="shared" si="365"/>
        <v>56 thn</v>
      </c>
      <c r="Z1553" s="13">
        <v>60</v>
      </c>
      <c r="AA1553" s="14">
        <f t="shared" si="366"/>
        <v>45200</v>
      </c>
      <c r="AB1553" s="10" t="s">
        <v>7789</v>
      </c>
      <c r="AJ1553" s="4" t="s">
        <v>7756</v>
      </c>
    </row>
    <row r="1554" spans="1:36" ht="12.9" hidden="1" customHeight="1" outlineLevel="1" x14ac:dyDescent="0.3">
      <c r="C1554" s="10" t="s">
        <v>6347</v>
      </c>
      <c r="D1554" s="10" t="s">
        <v>21</v>
      </c>
      <c r="E1554" s="7" t="s">
        <v>7790</v>
      </c>
      <c r="F1554" s="10" t="s">
        <v>23</v>
      </c>
      <c r="G1554" s="19" t="s">
        <v>24</v>
      </c>
      <c r="H1554" s="20">
        <v>43556</v>
      </c>
      <c r="I1554" s="10" t="s">
        <v>25</v>
      </c>
      <c r="J1554" s="10" t="s">
        <v>547</v>
      </c>
      <c r="K1554" s="7" t="s">
        <v>56</v>
      </c>
      <c r="L1554" s="10" t="s">
        <v>28</v>
      </c>
      <c r="M1554" s="7" t="s">
        <v>29</v>
      </c>
      <c r="N1554" s="10" t="s">
        <v>3265</v>
      </c>
      <c r="O1554" s="7">
        <v>2010</v>
      </c>
      <c r="P1554" s="10" t="s">
        <v>7791</v>
      </c>
      <c r="Q1554" s="7" t="s">
        <v>7792</v>
      </c>
      <c r="R1554" s="7" t="s">
        <v>33</v>
      </c>
      <c r="S1554" s="7" t="s">
        <v>34</v>
      </c>
      <c r="T1554" s="7" t="s">
        <v>35</v>
      </c>
      <c r="U1554" s="7" t="s">
        <v>7793</v>
      </c>
      <c r="V1554" s="7" t="s">
        <v>37</v>
      </c>
      <c r="W1554" s="7" t="s">
        <v>7794</v>
      </c>
      <c r="X1554" s="7" t="str">
        <f t="shared" ca="1" si="364"/>
        <v xml:space="preserve">51 thn, 11 bln </v>
      </c>
      <c r="Y1554" s="7" t="str">
        <f t="shared" si="365"/>
        <v>51 thn</v>
      </c>
      <c r="Z1554" s="13">
        <v>60</v>
      </c>
      <c r="AA1554" s="14">
        <f t="shared" si="366"/>
        <v>46997</v>
      </c>
      <c r="AB1554" s="10" t="s">
        <v>7795</v>
      </c>
      <c r="AJ1554" s="4" t="s">
        <v>7756</v>
      </c>
    </row>
    <row r="1555" spans="1:36" ht="12.9" hidden="1" customHeight="1" outlineLevel="1" x14ac:dyDescent="0.3">
      <c r="C1555" s="10" t="s">
        <v>7796</v>
      </c>
      <c r="D1555" s="10" t="s">
        <v>21</v>
      </c>
      <c r="E1555" s="7" t="s">
        <v>7797</v>
      </c>
      <c r="F1555" s="10" t="s">
        <v>23</v>
      </c>
      <c r="G1555" s="19" t="s">
        <v>24</v>
      </c>
      <c r="H1555" s="20">
        <v>43556</v>
      </c>
      <c r="I1555" s="10" t="s">
        <v>25</v>
      </c>
      <c r="J1555" s="10" t="s">
        <v>547</v>
      </c>
      <c r="K1555" s="7" t="s">
        <v>56</v>
      </c>
      <c r="L1555" s="10" t="s">
        <v>28</v>
      </c>
      <c r="M1555" s="7" t="s">
        <v>29</v>
      </c>
      <c r="N1555" s="10" t="s">
        <v>3265</v>
      </c>
      <c r="O1555" s="7">
        <v>2010</v>
      </c>
      <c r="P1555" s="10" t="s">
        <v>824</v>
      </c>
      <c r="Q1555" s="7" t="s">
        <v>7798</v>
      </c>
      <c r="R1555" s="7" t="s">
        <v>50</v>
      </c>
      <c r="S1555" s="7" t="s">
        <v>34</v>
      </c>
      <c r="T1555" s="7" t="s">
        <v>35</v>
      </c>
      <c r="U1555" s="7" t="s">
        <v>7799</v>
      </c>
      <c r="V1555" s="7" t="s">
        <v>37</v>
      </c>
      <c r="W1555" s="7" t="s">
        <v>7800</v>
      </c>
      <c r="X1555" s="7" t="str">
        <f t="shared" ca="1" si="364"/>
        <v xml:space="preserve">45 thn, 4 bln </v>
      </c>
      <c r="Y1555" s="7" t="str">
        <f t="shared" si="365"/>
        <v>44 thn</v>
      </c>
      <c r="Z1555" s="13">
        <v>60</v>
      </c>
      <c r="AA1555" s="14">
        <f t="shared" si="366"/>
        <v>49400</v>
      </c>
      <c r="AB1555" s="10" t="s">
        <v>7801</v>
      </c>
      <c r="AJ1555" s="4" t="s">
        <v>7756</v>
      </c>
    </row>
    <row r="1556" spans="1:36" ht="12.9" hidden="1" customHeight="1" outlineLevel="1" x14ac:dyDescent="0.3">
      <c r="C1556" s="10" t="s">
        <v>7802</v>
      </c>
      <c r="D1556" s="10" t="s">
        <v>145</v>
      </c>
      <c r="E1556" s="7" t="s">
        <v>7803</v>
      </c>
      <c r="F1556" s="10" t="s">
        <v>514</v>
      </c>
      <c r="G1556" s="7" t="s">
        <v>333</v>
      </c>
      <c r="H1556" s="15">
        <v>43374</v>
      </c>
      <c r="I1556" s="10" t="s">
        <v>334</v>
      </c>
      <c r="J1556" s="10" t="s">
        <v>269</v>
      </c>
      <c r="K1556" s="7" t="s">
        <v>515</v>
      </c>
      <c r="L1556" s="10" t="s">
        <v>28</v>
      </c>
      <c r="M1556" s="7" t="s">
        <v>29</v>
      </c>
      <c r="N1556" s="10" t="s">
        <v>83</v>
      </c>
      <c r="O1556" s="7">
        <v>2010</v>
      </c>
      <c r="P1556" s="10" t="s">
        <v>98</v>
      </c>
      <c r="Q1556" s="7" t="s">
        <v>2454</v>
      </c>
      <c r="R1556" s="7" t="s">
        <v>33</v>
      </c>
      <c r="S1556" s="7" t="s">
        <v>34</v>
      </c>
      <c r="U1556" s="7" t="s">
        <v>7804</v>
      </c>
      <c r="V1556" s="7" t="s">
        <v>37</v>
      </c>
      <c r="X1556" s="7" t="str">
        <f t="shared" ca="1" si="364"/>
        <v xml:space="preserve">50 thn, 11 bln </v>
      </c>
      <c r="Y1556" s="7" t="str">
        <f t="shared" si="365"/>
        <v>50 thn</v>
      </c>
      <c r="Z1556" s="13">
        <v>60</v>
      </c>
      <c r="AA1556" s="14">
        <f t="shared" si="366"/>
        <v>47362</v>
      </c>
      <c r="AB1556" s="10" t="s">
        <v>7805</v>
      </c>
      <c r="AJ1556" s="4" t="s">
        <v>7756</v>
      </c>
    </row>
    <row r="1557" spans="1:36" ht="12.9" customHeight="1" collapsed="1" x14ac:dyDescent="0.25">
      <c r="A1557" s="4" t="s">
        <v>7806</v>
      </c>
      <c r="M1557" s="7"/>
    </row>
    <row r="1558" spans="1:36" ht="12.9" hidden="1" customHeight="1" outlineLevel="1" x14ac:dyDescent="0.3">
      <c r="C1558" s="10" t="s">
        <v>7807</v>
      </c>
      <c r="D1558" s="10" t="s">
        <v>41</v>
      </c>
      <c r="E1558" s="7" t="s">
        <v>7808</v>
      </c>
      <c r="F1558" s="10" t="s">
        <v>92</v>
      </c>
      <c r="G1558" s="7" t="s">
        <v>93</v>
      </c>
      <c r="H1558" s="15">
        <v>41730</v>
      </c>
      <c r="I1558" s="10" t="s">
        <v>94</v>
      </c>
      <c r="J1558" s="10" t="s">
        <v>95</v>
      </c>
      <c r="K1558" s="8">
        <v>42957</v>
      </c>
      <c r="L1558" s="10" t="s">
        <v>28</v>
      </c>
      <c r="M1558" s="7" t="s">
        <v>29</v>
      </c>
      <c r="N1558" s="10" t="s">
        <v>30</v>
      </c>
      <c r="O1558" s="7">
        <v>2011</v>
      </c>
      <c r="P1558" s="10" t="s">
        <v>88</v>
      </c>
      <c r="Q1558" s="7" t="s">
        <v>7809</v>
      </c>
      <c r="R1558" s="7" t="s">
        <v>33</v>
      </c>
      <c r="S1558" s="7" t="s">
        <v>34</v>
      </c>
      <c r="T1558" s="7" t="s">
        <v>35</v>
      </c>
      <c r="U1558" s="7" t="s">
        <v>7810</v>
      </c>
      <c r="V1558" s="7" t="s">
        <v>37</v>
      </c>
      <c r="W1558" s="7" t="s">
        <v>7811</v>
      </c>
      <c r="X1558" s="7" t="str">
        <f t="shared" ref="X1558:X1563" ca="1" si="367">DATEDIF(Q1558,NOW( ),"y") &amp; " thn, " &amp; DATEDIF(Q1558,NOW( ),"ym") &amp; " bln "</f>
        <v xml:space="preserve">52 thn, 11 bln </v>
      </c>
      <c r="Y1558" s="7" t="str">
        <f t="shared" ref="Y1558:Y1563" si="368">DATEDIF(Q1558,($Y$2),"y") &amp; " thn"</f>
        <v>52 thn</v>
      </c>
      <c r="Z1558" s="13">
        <v>60</v>
      </c>
      <c r="AA1558" s="14">
        <f t="shared" ref="AA1558:AA1563" si="369">DATE(YEAR(Q1558)+Z1558,MONTH(Q1558)+1,1)</f>
        <v>46631</v>
      </c>
      <c r="AB1558" s="10" t="s">
        <v>7812</v>
      </c>
      <c r="AJ1558" s="4" t="s">
        <v>7806</v>
      </c>
    </row>
    <row r="1559" spans="1:36" ht="12.9" hidden="1" customHeight="1" outlineLevel="1" x14ac:dyDescent="0.3">
      <c r="C1559" s="10" t="s">
        <v>7813</v>
      </c>
      <c r="D1559" s="10" t="s">
        <v>1545</v>
      </c>
      <c r="E1559" s="7" t="s">
        <v>7814</v>
      </c>
      <c r="F1559" s="10" t="s">
        <v>23</v>
      </c>
      <c r="G1559" s="7" t="s">
        <v>24</v>
      </c>
      <c r="H1559" s="15">
        <v>38808</v>
      </c>
      <c r="I1559" s="10" t="s">
        <v>25</v>
      </c>
      <c r="J1559" s="10" t="s">
        <v>547</v>
      </c>
      <c r="K1559" s="7" t="s">
        <v>82</v>
      </c>
      <c r="L1559" s="10" t="s">
        <v>28</v>
      </c>
      <c r="M1559" s="7" t="s">
        <v>361</v>
      </c>
      <c r="N1559" s="10" t="s">
        <v>3265</v>
      </c>
      <c r="O1559" s="7" t="s">
        <v>192</v>
      </c>
      <c r="P1559" s="10" t="s">
        <v>203</v>
      </c>
      <c r="Q1559" s="7" t="s">
        <v>7815</v>
      </c>
      <c r="R1559" s="7" t="s">
        <v>50</v>
      </c>
      <c r="S1559" s="7" t="s">
        <v>34</v>
      </c>
      <c r="T1559" s="7" t="s">
        <v>35</v>
      </c>
      <c r="U1559" s="7" t="s">
        <v>7816</v>
      </c>
      <c r="V1559" s="7" t="s">
        <v>37</v>
      </c>
      <c r="W1559" s="7" t="s">
        <v>7817</v>
      </c>
      <c r="X1559" s="7" t="str">
        <f t="shared" ca="1" si="367"/>
        <v xml:space="preserve">55 thn, 4 bln </v>
      </c>
      <c r="Y1559" s="7" t="str">
        <f t="shared" si="368"/>
        <v>54 thn</v>
      </c>
      <c r="Z1559" s="13">
        <v>60</v>
      </c>
      <c r="AA1559" s="14">
        <f t="shared" si="369"/>
        <v>45748</v>
      </c>
      <c r="AB1559" s="10" t="s">
        <v>7818</v>
      </c>
      <c r="AJ1559" s="4" t="s">
        <v>7806</v>
      </c>
    </row>
    <row r="1560" spans="1:36" ht="12.9" hidden="1" customHeight="1" outlineLevel="1" x14ac:dyDescent="0.3">
      <c r="C1560" s="10" t="s">
        <v>7819</v>
      </c>
      <c r="D1560" s="10" t="s">
        <v>4292</v>
      </c>
      <c r="E1560" s="7" t="s">
        <v>7820</v>
      </c>
      <c r="F1560" s="10" t="s">
        <v>23</v>
      </c>
      <c r="G1560" s="7" t="s">
        <v>24</v>
      </c>
      <c r="H1560" s="15">
        <v>38991</v>
      </c>
      <c r="I1560" s="10" t="s">
        <v>25</v>
      </c>
      <c r="J1560" s="10" t="s">
        <v>269</v>
      </c>
      <c r="K1560" s="7" t="s">
        <v>56</v>
      </c>
      <c r="L1560" s="10" t="s">
        <v>28</v>
      </c>
      <c r="M1560" s="7" t="s">
        <v>361</v>
      </c>
      <c r="N1560" s="10" t="s">
        <v>4346</v>
      </c>
      <c r="O1560" s="7" t="s">
        <v>58</v>
      </c>
      <c r="P1560" s="10" t="s">
        <v>2115</v>
      </c>
      <c r="Q1560" s="7" t="s">
        <v>7821</v>
      </c>
      <c r="R1560" s="7" t="s">
        <v>50</v>
      </c>
      <c r="S1560" s="7" t="s">
        <v>34</v>
      </c>
      <c r="T1560" s="7" t="s">
        <v>35</v>
      </c>
      <c r="U1560" s="7" t="s">
        <v>7822</v>
      </c>
      <c r="V1560" s="7" t="s">
        <v>37</v>
      </c>
      <c r="W1560" s="7" t="s">
        <v>7823</v>
      </c>
      <c r="X1560" s="7" t="str">
        <f t="shared" ca="1" si="367"/>
        <v xml:space="preserve">60 thn, 4 bln </v>
      </c>
      <c r="Y1560" s="7" t="str">
        <f t="shared" si="368"/>
        <v>59 thn</v>
      </c>
      <c r="Z1560" s="13">
        <v>60</v>
      </c>
      <c r="AA1560" s="14">
        <f t="shared" si="369"/>
        <v>43922</v>
      </c>
      <c r="AB1560" s="10" t="s">
        <v>7824</v>
      </c>
      <c r="AJ1560" s="4" t="s">
        <v>7806</v>
      </c>
    </row>
    <row r="1561" spans="1:36" ht="12.9" hidden="1" customHeight="1" outlineLevel="1" x14ac:dyDescent="0.3">
      <c r="C1561" s="10" t="s">
        <v>7825</v>
      </c>
      <c r="D1561" s="10" t="s">
        <v>1545</v>
      </c>
      <c r="E1561" s="7" t="s">
        <v>7826</v>
      </c>
      <c r="F1561" s="10" t="s">
        <v>23</v>
      </c>
      <c r="G1561" s="7" t="s">
        <v>24</v>
      </c>
      <c r="H1561" s="15">
        <v>38991</v>
      </c>
      <c r="I1561" s="10" t="s">
        <v>25</v>
      </c>
      <c r="J1561" s="10" t="s">
        <v>106</v>
      </c>
      <c r="K1561" s="7" t="s">
        <v>56</v>
      </c>
      <c r="L1561" s="10" t="s">
        <v>28</v>
      </c>
      <c r="M1561" s="7" t="s">
        <v>361</v>
      </c>
      <c r="N1561" s="10" t="s">
        <v>30</v>
      </c>
      <c r="O1561" s="7" t="s">
        <v>368</v>
      </c>
      <c r="P1561" s="10" t="s">
        <v>7827</v>
      </c>
      <c r="Q1561" s="7" t="s">
        <v>7828</v>
      </c>
      <c r="R1561" s="7" t="s">
        <v>33</v>
      </c>
      <c r="S1561" s="7" t="s">
        <v>34</v>
      </c>
      <c r="T1561" s="7" t="s">
        <v>35</v>
      </c>
      <c r="U1561" s="7" t="s">
        <v>7829</v>
      </c>
      <c r="V1561" s="7" t="s">
        <v>37</v>
      </c>
      <c r="W1561" s="7" t="s">
        <v>7830</v>
      </c>
      <c r="X1561" s="7" t="str">
        <f t="shared" ca="1" si="367"/>
        <v xml:space="preserve">60 thn, 3 bln </v>
      </c>
      <c r="Y1561" s="7" t="str">
        <f t="shared" si="368"/>
        <v>59 thn</v>
      </c>
      <c r="Z1561" s="13">
        <v>60</v>
      </c>
      <c r="AA1561" s="14">
        <f t="shared" si="369"/>
        <v>43952</v>
      </c>
      <c r="AB1561" s="10" t="s">
        <v>7831</v>
      </c>
      <c r="AJ1561" s="4" t="s">
        <v>7806</v>
      </c>
    </row>
    <row r="1562" spans="1:36" ht="12.9" hidden="1" customHeight="1" outlineLevel="1" x14ac:dyDescent="0.3">
      <c r="C1562" s="10" t="s">
        <v>7832</v>
      </c>
      <c r="D1562" s="10" t="s">
        <v>3336</v>
      </c>
      <c r="E1562" s="7" t="s">
        <v>7833</v>
      </c>
      <c r="F1562" s="10" t="s">
        <v>276</v>
      </c>
      <c r="G1562" s="19" t="s">
        <v>43</v>
      </c>
      <c r="H1562" s="20">
        <v>43556</v>
      </c>
      <c r="I1562" s="10" t="s">
        <v>277</v>
      </c>
      <c r="J1562" s="10" t="s">
        <v>547</v>
      </c>
      <c r="K1562" s="7" t="s">
        <v>82</v>
      </c>
      <c r="L1562" s="10" t="s">
        <v>28</v>
      </c>
      <c r="M1562" s="7" t="s">
        <v>29</v>
      </c>
      <c r="N1562" s="10" t="s">
        <v>30</v>
      </c>
      <c r="O1562" s="7">
        <v>2011</v>
      </c>
      <c r="P1562" s="10" t="s">
        <v>824</v>
      </c>
      <c r="Q1562" s="7" t="s">
        <v>7834</v>
      </c>
      <c r="R1562" s="7" t="s">
        <v>50</v>
      </c>
      <c r="S1562" s="7" t="s">
        <v>34</v>
      </c>
      <c r="T1562" s="7" t="s">
        <v>35</v>
      </c>
      <c r="U1562" s="7" t="s">
        <v>7835</v>
      </c>
      <c r="V1562" s="7" t="s">
        <v>37</v>
      </c>
      <c r="X1562" s="7" t="str">
        <f t="shared" ca="1" si="367"/>
        <v xml:space="preserve">58 thn, 6 bln </v>
      </c>
      <c r="Y1562" s="7" t="str">
        <f t="shared" si="368"/>
        <v>57 thn</v>
      </c>
      <c r="Z1562" s="13">
        <v>60</v>
      </c>
      <c r="AA1562" s="14">
        <f t="shared" si="369"/>
        <v>44593</v>
      </c>
      <c r="AB1562" s="10" t="s">
        <v>7836</v>
      </c>
      <c r="AJ1562" s="4" t="s">
        <v>7806</v>
      </c>
    </row>
    <row r="1563" spans="1:36" ht="12.9" hidden="1" customHeight="1" outlineLevel="1" x14ac:dyDescent="0.3">
      <c r="C1563" s="10" t="s">
        <v>7837</v>
      </c>
      <c r="D1563" s="10" t="s">
        <v>41</v>
      </c>
      <c r="E1563" s="7" t="s">
        <v>7838</v>
      </c>
      <c r="F1563" s="10" t="s">
        <v>514</v>
      </c>
      <c r="G1563" s="7" t="s">
        <v>333</v>
      </c>
      <c r="H1563" s="15">
        <v>42826</v>
      </c>
      <c r="I1563" s="10" t="s">
        <v>334</v>
      </c>
      <c r="J1563" s="10" t="s">
        <v>547</v>
      </c>
      <c r="K1563" s="7" t="s">
        <v>515</v>
      </c>
      <c r="L1563" s="10" t="s">
        <v>28</v>
      </c>
      <c r="M1563" s="7" t="s">
        <v>29</v>
      </c>
      <c r="N1563" s="10" t="s">
        <v>529</v>
      </c>
      <c r="O1563" s="7">
        <v>2013</v>
      </c>
      <c r="P1563" s="10" t="s">
        <v>2115</v>
      </c>
      <c r="Q1563" s="7" t="s">
        <v>7839</v>
      </c>
      <c r="R1563" s="7" t="s">
        <v>50</v>
      </c>
      <c r="U1563" s="7" t="s">
        <v>7840</v>
      </c>
      <c r="V1563" s="7" t="s">
        <v>37</v>
      </c>
      <c r="X1563" s="7" t="str">
        <f t="shared" ca="1" si="367"/>
        <v xml:space="preserve">55 thn, 2 bln </v>
      </c>
      <c r="Y1563" s="7" t="str">
        <f t="shared" si="368"/>
        <v>54 thn</v>
      </c>
      <c r="Z1563" s="13">
        <v>60</v>
      </c>
      <c r="AA1563" s="14">
        <f t="shared" si="369"/>
        <v>45809</v>
      </c>
      <c r="AB1563" s="10" t="s">
        <v>7841</v>
      </c>
      <c r="AC1563" s="7" t="s">
        <v>7842</v>
      </c>
      <c r="AJ1563" s="4" t="s">
        <v>7806</v>
      </c>
    </row>
    <row r="1564" spans="1:36" ht="12.9" customHeight="1" collapsed="1" x14ac:dyDescent="0.25">
      <c r="A1564" s="4" t="s">
        <v>7843</v>
      </c>
      <c r="M1564" s="7"/>
    </row>
    <row r="1565" spans="1:36" ht="12.9" hidden="1" customHeight="1" outlineLevel="1" x14ac:dyDescent="0.3">
      <c r="C1565" s="10"/>
      <c r="D1565" s="10"/>
      <c r="F1565" s="10"/>
      <c r="H1565" s="8"/>
      <c r="I1565" s="10"/>
      <c r="J1565" s="10" t="s">
        <v>95</v>
      </c>
      <c r="K1565" s="8"/>
      <c r="L1565" s="10"/>
      <c r="M1565" s="7"/>
      <c r="N1565" s="10"/>
      <c r="P1565" s="10"/>
      <c r="Z1565" s="13"/>
      <c r="AA1565" s="14"/>
      <c r="AB1565" s="10"/>
      <c r="AC1565" s="6"/>
      <c r="AJ1565" s="4" t="s">
        <v>7843</v>
      </c>
    </row>
    <row r="1566" spans="1:36" ht="12.9" hidden="1" customHeight="1" outlineLevel="1" x14ac:dyDescent="0.3">
      <c r="C1566" s="10" t="s">
        <v>7844</v>
      </c>
      <c r="D1566" s="10" t="s">
        <v>145</v>
      </c>
      <c r="E1566" s="7" t="s">
        <v>7845</v>
      </c>
      <c r="F1566" s="10" t="s">
        <v>23</v>
      </c>
      <c r="G1566" s="7" t="s">
        <v>24</v>
      </c>
      <c r="H1566" s="15">
        <v>38626</v>
      </c>
      <c r="I1566" s="10" t="s">
        <v>25</v>
      </c>
      <c r="J1566" s="10" t="s">
        <v>269</v>
      </c>
      <c r="K1566" s="8">
        <v>42370</v>
      </c>
      <c r="L1566" s="10" t="s">
        <v>28</v>
      </c>
      <c r="M1566" s="7" t="s">
        <v>29</v>
      </c>
      <c r="N1566" s="10" t="s">
        <v>83</v>
      </c>
      <c r="P1566" s="10" t="s">
        <v>824</v>
      </c>
      <c r="Q1566" s="7" t="s">
        <v>7227</v>
      </c>
      <c r="R1566" s="7" t="s">
        <v>50</v>
      </c>
      <c r="S1566" s="7" t="s">
        <v>34</v>
      </c>
      <c r="T1566" s="7" t="s">
        <v>35</v>
      </c>
      <c r="U1566" s="7" t="s">
        <v>7846</v>
      </c>
      <c r="V1566" s="7" t="s">
        <v>37</v>
      </c>
      <c r="W1566" s="7" t="s">
        <v>7847</v>
      </c>
      <c r="X1566" s="7" t="str">
        <f t="shared" ref="X1566:X1571" ca="1" si="370">DATEDIF(Q1566,NOW( ),"y") &amp; " thn, " &amp; DATEDIF(Q1566,NOW( ),"ym") &amp; " bln "</f>
        <v xml:space="preserve">59 thn, 3 bln </v>
      </c>
      <c r="Y1566" s="7" t="str">
        <f t="shared" ref="Y1566:Y1571" si="371">DATEDIF(Q1566,($Y$2),"y") &amp; " thn"</f>
        <v>58 thn</v>
      </c>
      <c r="Z1566" s="13">
        <v>60</v>
      </c>
      <c r="AA1566" s="14">
        <f t="shared" ref="AA1566:AA1571" si="372">DATE(YEAR(Q1566)+Z1566,MONTH(Q1566)+1,1)</f>
        <v>44317</v>
      </c>
      <c r="AB1566" s="10" t="s">
        <v>7848</v>
      </c>
      <c r="AJ1566" s="4" t="s">
        <v>7843</v>
      </c>
    </row>
    <row r="1567" spans="1:36" ht="12.9" hidden="1" customHeight="1" outlineLevel="1" x14ac:dyDescent="0.3">
      <c r="C1567" s="10" t="s">
        <v>7849</v>
      </c>
      <c r="D1567" s="10" t="s">
        <v>1545</v>
      </c>
      <c r="E1567" s="7" t="s">
        <v>7850</v>
      </c>
      <c r="F1567" s="10" t="s">
        <v>23</v>
      </c>
      <c r="G1567" s="7" t="s">
        <v>24</v>
      </c>
      <c r="H1567" s="15">
        <v>38991</v>
      </c>
      <c r="I1567" s="10" t="s">
        <v>25</v>
      </c>
      <c r="J1567" s="10" t="s">
        <v>547</v>
      </c>
      <c r="K1567" s="7" t="s">
        <v>56</v>
      </c>
      <c r="L1567" s="10" t="s">
        <v>28</v>
      </c>
      <c r="M1567" s="7" t="s">
        <v>361</v>
      </c>
      <c r="N1567" s="10" t="s">
        <v>3265</v>
      </c>
      <c r="O1567" s="7" t="s">
        <v>168</v>
      </c>
      <c r="P1567" s="10" t="s">
        <v>685</v>
      </c>
      <c r="Q1567" s="7" t="s">
        <v>7851</v>
      </c>
      <c r="R1567" s="7" t="s">
        <v>50</v>
      </c>
      <c r="S1567" s="7" t="s">
        <v>34</v>
      </c>
      <c r="T1567" s="7" t="s">
        <v>35</v>
      </c>
      <c r="U1567" s="7" t="s">
        <v>7852</v>
      </c>
      <c r="V1567" s="7" t="s">
        <v>37</v>
      </c>
      <c r="W1567" s="7" t="s">
        <v>7853</v>
      </c>
      <c r="X1567" s="7" t="str">
        <f t="shared" ca="1" si="370"/>
        <v xml:space="preserve">51 thn, 10 bln </v>
      </c>
      <c r="Y1567" s="7" t="str">
        <f t="shared" si="371"/>
        <v>51 thn</v>
      </c>
      <c r="Z1567" s="13">
        <v>60</v>
      </c>
      <c r="AA1567" s="14">
        <f t="shared" si="372"/>
        <v>47027</v>
      </c>
      <c r="AB1567" s="10" t="s">
        <v>7854</v>
      </c>
      <c r="AJ1567" s="4" t="s">
        <v>7843</v>
      </c>
    </row>
    <row r="1568" spans="1:36" ht="12.9" hidden="1" customHeight="1" outlineLevel="1" x14ac:dyDescent="0.3">
      <c r="C1568" s="10" t="s">
        <v>7687</v>
      </c>
      <c r="D1568" s="10" t="s">
        <v>41</v>
      </c>
      <c r="E1568" s="7" t="s">
        <v>7855</v>
      </c>
      <c r="F1568" s="10" t="s">
        <v>276</v>
      </c>
      <c r="G1568" s="7" t="s">
        <v>43</v>
      </c>
      <c r="H1568" s="8">
        <v>42826</v>
      </c>
      <c r="I1568" s="10" t="s">
        <v>277</v>
      </c>
      <c r="J1568" s="10" t="s">
        <v>547</v>
      </c>
      <c r="K1568" s="8">
        <v>42370</v>
      </c>
      <c r="L1568" s="10" t="s">
        <v>28</v>
      </c>
      <c r="M1568" s="7" t="s">
        <v>29</v>
      </c>
      <c r="N1568" s="10" t="s">
        <v>3265</v>
      </c>
      <c r="O1568" s="7">
        <v>2011</v>
      </c>
      <c r="P1568" s="10" t="s">
        <v>2115</v>
      </c>
      <c r="Q1568" s="7" t="s">
        <v>7856</v>
      </c>
      <c r="R1568" s="7" t="s">
        <v>33</v>
      </c>
      <c r="S1568" s="7" t="s">
        <v>34</v>
      </c>
      <c r="T1568" s="7" t="s">
        <v>311</v>
      </c>
      <c r="U1568" s="7" t="s">
        <v>7857</v>
      </c>
      <c r="V1568" s="7" t="s">
        <v>37</v>
      </c>
      <c r="W1568" s="7" t="s">
        <v>7858</v>
      </c>
      <c r="X1568" s="7" t="str">
        <f t="shared" ca="1" si="370"/>
        <v xml:space="preserve">44 thn, 1 bln </v>
      </c>
      <c r="Y1568" s="7" t="str">
        <f t="shared" si="371"/>
        <v>43 thn</v>
      </c>
      <c r="Z1568" s="13">
        <v>60</v>
      </c>
      <c r="AA1568" s="14">
        <f t="shared" si="372"/>
        <v>49857</v>
      </c>
      <c r="AB1568" s="10" t="s">
        <v>7859</v>
      </c>
      <c r="AJ1568" s="4" t="s">
        <v>7843</v>
      </c>
    </row>
    <row r="1569" spans="1:36" ht="12.9" hidden="1" customHeight="1" outlineLevel="1" x14ac:dyDescent="0.3">
      <c r="C1569" s="10" t="s">
        <v>7860</v>
      </c>
      <c r="D1569" s="10" t="s">
        <v>41</v>
      </c>
      <c r="E1569" s="7" t="s">
        <v>7861</v>
      </c>
      <c r="F1569" s="10" t="s">
        <v>514</v>
      </c>
      <c r="G1569" s="7" t="s">
        <v>333</v>
      </c>
      <c r="H1569" s="11">
        <v>42461</v>
      </c>
      <c r="I1569" s="10" t="s">
        <v>334</v>
      </c>
      <c r="J1569" s="10" t="s">
        <v>547</v>
      </c>
      <c r="K1569" s="8">
        <v>42370</v>
      </c>
      <c r="L1569" s="10" t="s">
        <v>28</v>
      </c>
      <c r="M1569" s="7" t="s">
        <v>29</v>
      </c>
      <c r="N1569" s="10" t="s">
        <v>30</v>
      </c>
      <c r="O1569" s="7">
        <v>2012</v>
      </c>
      <c r="P1569" s="10" t="s">
        <v>2519</v>
      </c>
      <c r="Q1569" s="7" t="s">
        <v>7862</v>
      </c>
      <c r="R1569" s="7" t="s">
        <v>33</v>
      </c>
      <c r="V1569" s="7" t="s">
        <v>37</v>
      </c>
      <c r="X1569" s="7" t="str">
        <f t="shared" ca="1" si="370"/>
        <v xml:space="preserve">34 thn, 1 bln </v>
      </c>
      <c r="Y1569" s="7" t="str">
        <f t="shared" si="371"/>
        <v>33 thn</v>
      </c>
      <c r="Z1569" s="13">
        <v>60</v>
      </c>
      <c r="AA1569" s="14">
        <f t="shared" si="372"/>
        <v>53509</v>
      </c>
      <c r="AC1569" s="6"/>
      <c r="AJ1569" s="4" t="s">
        <v>7843</v>
      </c>
    </row>
    <row r="1570" spans="1:36" hidden="1" outlineLevel="1" x14ac:dyDescent="0.3">
      <c r="C1570" s="10" t="s">
        <v>3428</v>
      </c>
      <c r="D1570" s="6" t="s">
        <v>3651</v>
      </c>
      <c r="E1570" s="7" t="s">
        <v>7863</v>
      </c>
      <c r="F1570" s="10" t="s">
        <v>514</v>
      </c>
      <c r="G1570" s="7" t="s">
        <v>333</v>
      </c>
      <c r="H1570" s="11">
        <v>43191</v>
      </c>
      <c r="I1570" s="10" t="s">
        <v>334</v>
      </c>
      <c r="J1570" s="10" t="s">
        <v>547</v>
      </c>
      <c r="K1570" s="14">
        <v>42370</v>
      </c>
      <c r="L1570" s="10" t="s">
        <v>28</v>
      </c>
      <c r="M1570" s="7" t="s">
        <v>29</v>
      </c>
      <c r="N1570" s="10" t="s">
        <v>3265</v>
      </c>
      <c r="O1570" s="7">
        <v>2011</v>
      </c>
      <c r="P1570" s="10" t="s">
        <v>855</v>
      </c>
      <c r="Q1570" s="12" t="s">
        <v>7864</v>
      </c>
      <c r="R1570" s="7" t="s">
        <v>50</v>
      </c>
      <c r="S1570" s="7" t="s">
        <v>34</v>
      </c>
      <c r="T1570" s="7" t="s">
        <v>35</v>
      </c>
      <c r="V1570" s="7" t="s">
        <v>37</v>
      </c>
      <c r="W1570" s="7" t="s">
        <v>7865</v>
      </c>
      <c r="X1570" s="7" t="str">
        <f t="shared" ca="1" si="370"/>
        <v xml:space="preserve">34 thn, 7 bln </v>
      </c>
      <c r="Y1570" s="7" t="str">
        <f t="shared" si="371"/>
        <v>33 thn</v>
      </c>
      <c r="Z1570" s="13">
        <v>60</v>
      </c>
      <c r="AA1570" s="14">
        <f t="shared" si="372"/>
        <v>53297</v>
      </c>
      <c r="AB1570" s="6" t="s">
        <v>7866</v>
      </c>
      <c r="AC1570" s="46" t="s">
        <v>7867</v>
      </c>
      <c r="AJ1570" s="4" t="s">
        <v>7843</v>
      </c>
    </row>
    <row r="1571" spans="1:36" ht="12.9" hidden="1" customHeight="1" outlineLevel="1" x14ac:dyDescent="0.3">
      <c r="B1571" s="6"/>
      <c r="C1571" s="6" t="s">
        <v>7868</v>
      </c>
      <c r="D1571" s="6" t="s">
        <v>4292</v>
      </c>
      <c r="E1571" s="7" t="s">
        <v>7869</v>
      </c>
      <c r="F1571" s="6" t="s">
        <v>3290</v>
      </c>
      <c r="G1571" s="7" t="s">
        <v>4171</v>
      </c>
      <c r="H1571" s="15">
        <v>41852</v>
      </c>
      <c r="I1571" s="6" t="s">
        <v>3291</v>
      </c>
      <c r="J1571" s="6" t="s">
        <v>547</v>
      </c>
      <c r="K1571" s="7" t="s">
        <v>336</v>
      </c>
      <c r="L1571" s="6" t="s">
        <v>28</v>
      </c>
      <c r="M1571" s="7" t="s">
        <v>361</v>
      </c>
      <c r="N1571" s="6" t="s">
        <v>362</v>
      </c>
      <c r="O1571" s="7" t="s">
        <v>318</v>
      </c>
      <c r="P1571" s="6" t="s">
        <v>98</v>
      </c>
      <c r="Q1571" s="6" t="s">
        <v>7870</v>
      </c>
      <c r="R1571" s="7" t="s">
        <v>50</v>
      </c>
      <c r="S1571" s="7" t="s">
        <v>34</v>
      </c>
      <c r="T1571" s="7" t="s">
        <v>35</v>
      </c>
      <c r="V1571" s="7" t="s">
        <v>37</v>
      </c>
      <c r="X1571" s="7" t="str">
        <f t="shared" ca="1" si="370"/>
        <v xml:space="preserve">39 thn, 11 bln </v>
      </c>
      <c r="Y1571" s="7" t="str">
        <f t="shared" si="371"/>
        <v>39 thn</v>
      </c>
      <c r="Z1571" s="13">
        <v>60</v>
      </c>
      <c r="AA1571" s="14">
        <f t="shared" si="372"/>
        <v>51380</v>
      </c>
      <c r="AB1571" s="6" t="s">
        <v>7871</v>
      </c>
      <c r="AC1571" s="6" t="s">
        <v>7872</v>
      </c>
      <c r="AJ1571" s="4" t="s">
        <v>7843</v>
      </c>
    </row>
    <row r="1572" spans="1:36" ht="12.9" hidden="1" customHeight="1" outlineLevel="1" x14ac:dyDescent="0.3">
      <c r="B1572" s="6"/>
      <c r="H1572" s="15"/>
      <c r="M1572" s="7"/>
      <c r="Q1572" s="6"/>
      <c r="Z1572" s="13"/>
      <c r="AA1572" s="14"/>
      <c r="AC1572" s="6"/>
      <c r="AJ1572" s="4" t="s">
        <v>7843</v>
      </c>
    </row>
    <row r="1573" spans="1:36" ht="12.9" customHeight="1" collapsed="1" x14ac:dyDescent="0.25">
      <c r="A1573" s="4" t="s">
        <v>7873</v>
      </c>
      <c r="M1573" s="7"/>
    </row>
    <row r="1574" spans="1:36" ht="12.9" hidden="1" customHeight="1" outlineLevel="1" x14ac:dyDescent="0.3">
      <c r="C1574" s="10" t="s">
        <v>603</v>
      </c>
      <c r="D1574" s="10" t="s">
        <v>41</v>
      </c>
      <c r="E1574" s="7" t="s">
        <v>7874</v>
      </c>
      <c r="F1574" s="10" t="s">
        <v>92</v>
      </c>
      <c r="G1574" s="7" t="s">
        <v>93</v>
      </c>
      <c r="H1574" s="11">
        <v>43374</v>
      </c>
      <c r="I1574" s="10" t="s">
        <v>94</v>
      </c>
      <c r="J1574" s="10" t="s">
        <v>95</v>
      </c>
      <c r="K1574" s="8">
        <v>42957</v>
      </c>
      <c r="L1574" s="10" t="s">
        <v>28</v>
      </c>
      <c r="M1574" s="7" t="s">
        <v>29</v>
      </c>
      <c r="N1574" s="10" t="s">
        <v>2402</v>
      </c>
      <c r="O1574" s="7" t="s">
        <v>168</v>
      </c>
      <c r="P1574" s="10" t="s">
        <v>98</v>
      </c>
      <c r="Q1574" s="7" t="s">
        <v>7875</v>
      </c>
      <c r="R1574" s="7" t="s">
        <v>33</v>
      </c>
      <c r="S1574" s="7" t="s">
        <v>34</v>
      </c>
      <c r="T1574" s="7" t="s">
        <v>35</v>
      </c>
      <c r="U1574" s="7" t="s">
        <v>7876</v>
      </c>
      <c r="V1574" s="7" t="s">
        <v>37</v>
      </c>
      <c r="W1574" s="7" t="s">
        <v>7877</v>
      </c>
      <c r="X1574" s="7" t="str">
        <f t="shared" ref="X1574:X1581" ca="1" si="373">DATEDIF(Q1574,NOW( ),"y") &amp; " thn, " &amp; DATEDIF(Q1574,NOW( ),"ym") &amp; " bln "</f>
        <v xml:space="preserve">50 thn, 2 bln </v>
      </c>
      <c r="Y1574" s="7" t="str">
        <f t="shared" ref="Y1574:Y1581" si="374">DATEDIF(Q1574,($Y$2),"y") &amp; " thn"</f>
        <v>49 thn</v>
      </c>
      <c r="Z1574" s="13">
        <v>60</v>
      </c>
      <c r="AA1574" s="14">
        <f t="shared" ref="AA1574:AA1581" si="375">DATE(YEAR(Q1574)+Z1574,MONTH(Q1574)+1,1)</f>
        <v>47635</v>
      </c>
      <c r="AB1574" s="10" t="s">
        <v>7878</v>
      </c>
      <c r="AJ1574" s="4" t="s">
        <v>7873</v>
      </c>
    </row>
    <row r="1575" spans="1:36" ht="12.9" hidden="1" customHeight="1" outlineLevel="1" x14ac:dyDescent="0.3">
      <c r="C1575" s="10" t="s">
        <v>1028</v>
      </c>
      <c r="E1575" s="7" t="s">
        <v>7879</v>
      </c>
      <c r="F1575" s="10" t="s">
        <v>23</v>
      </c>
      <c r="G1575" s="7" t="s">
        <v>24</v>
      </c>
      <c r="H1575" s="11">
        <v>40634</v>
      </c>
      <c r="I1575" s="10" t="s">
        <v>25</v>
      </c>
      <c r="J1575" s="10" t="s">
        <v>547</v>
      </c>
      <c r="K1575" s="7" t="s">
        <v>139</v>
      </c>
      <c r="L1575" s="10" t="s">
        <v>28</v>
      </c>
      <c r="M1575" s="7" t="s">
        <v>361</v>
      </c>
      <c r="N1575" s="10" t="s">
        <v>30</v>
      </c>
      <c r="O1575" s="7" t="s">
        <v>192</v>
      </c>
      <c r="P1575" s="10" t="s">
        <v>824</v>
      </c>
      <c r="Q1575" s="7" t="s">
        <v>7880</v>
      </c>
      <c r="R1575" s="7" t="s">
        <v>50</v>
      </c>
      <c r="S1575" s="7" t="s">
        <v>34</v>
      </c>
      <c r="T1575" s="7" t="s">
        <v>35</v>
      </c>
      <c r="U1575" s="7" t="s">
        <v>7881</v>
      </c>
      <c r="V1575" s="7" t="s">
        <v>37</v>
      </c>
      <c r="W1575" s="7" t="s">
        <v>7882</v>
      </c>
      <c r="X1575" s="7" t="str">
        <f t="shared" ca="1" si="373"/>
        <v xml:space="preserve">53 thn, 3 bln </v>
      </c>
      <c r="Y1575" s="7" t="str">
        <f t="shared" si="374"/>
        <v>52 thn</v>
      </c>
      <c r="Z1575" s="13">
        <v>60</v>
      </c>
      <c r="AA1575" s="14">
        <f t="shared" si="375"/>
        <v>46508</v>
      </c>
      <c r="AB1575" s="10" t="s">
        <v>7883</v>
      </c>
      <c r="AJ1575" s="4" t="s">
        <v>7873</v>
      </c>
    </row>
    <row r="1576" spans="1:36" ht="12.9" hidden="1" customHeight="1" outlineLevel="1" x14ac:dyDescent="0.3">
      <c r="C1576" s="10" t="s">
        <v>7884</v>
      </c>
      <c r="D1576" s="10" t="s">
        <v>41</v>
      </c>
      <c r="E1576" s="7" t="s">
        <v>7885</v>
      </c>
      <c r="F1576" s="10" t="s">
        <v>276</v>
      </c>
      <c r="G1576" s="7" t="s">
        <v>43</v>
      </c>
      <c r="H1576" s="8">
        <v>42644</v>
      </c>
      <c r="I1576" s="10" t="s">
        <v>277</v>
      </c>
      <c r="J1576" s="10" t="s">
        <v>547</v>
      </c>
      <c r="K1576" s="8">
        <v>42675</v>
      </c>
      <c r="L1576" s="10" t="s">
        <v>28</v>
      </c>
      <c r="M1576" s="7" t="s">
        <v>29</v>
      </c>
      <c r="N1576" s="10" t="s">
        <v>3265</v>
      </c>
      <c r="O1576" s="7">
        <v>2011</v>
      </c>
      <c r="P1576" s="6" t="s">
        <v>98</v>
      </c>
      <c r="Q1576" s="7" t="s">
        <v>7886</v>
      </c>
      <c r="R1576" s="7" t="s">
        <v>50</v>
      </c>
      <c r="S1576" s="7" t="s">
        <v>34</v>
      </c>
      <c r="T1576" s="7" t="s">
        <v>35</v>
      </c>
      <c r="U1576" s="7" t="s">
        <v>7887</v>
      </c>
      <c r="V1576" s="7" t="s">
        <v>37</v>
      </c>
      <c r="X1576" s="7" t="str">
        <f t="shared" ca="1" si="373"/>
        <v xml:space="preserve">40 thn, 5 bln </v>
      </c>
      <c r="Y1576" s="7" t="str">
        <f t="shared" si="374"/>
        <v>39 thn</v>
      </c>
      <c r="Z1576" s="13">
        <v>60</v>
      </c>
      <c r="AA1576" s="14">
        <f t="shared" si="375"/>
        <v>51196</v>
      </c>
      <c r="AB1576" s="10" t="s">
        <v>2271</v>
      </c>
      <c r="AJ1576" s="4" t="s">
        <v>7873</v>
      </c>
    </row>
    <row r="1577" spans="1:36" ht="12.9" hidden="1" customHeight="1" outlineLevel="1" x14ac:dyDescent="0.3">
      <c r="C1577" s="10" t="s">
        <v>7888</v>
      </c>
      <c r="D1577" s="10" t="s">
        <v>76</v>
      </c>
      <c r="E1577" s="7" t="s">
        <v>7889</v>
      </c>
      <c r="F1577" s="10" t="s">
        <v>276</v>
      </c>
      <c r="G1577" s="7" t="s">
        <v>43</v>
      </c>
      <c r="H1577" s="14">
        <v>41913</v>
      </c>
      <c r="I1577" s="10" t="s">
        <v>277</v>
      </c>
      <c r="J1577" s="10" t="s">
        <v>547</v>
      </c>
      <c r="K1577" s="7" t="s">
        <v>210</v>
      </c>
      <c r="L1577" s="10" t="s">
        <v>28</v>
      </c>
      <c r="M1577" s="7" t="s">
        <v>29</v>
      </c>
      <c r="N1577" s="10" t="s">
        <v>3265</v>
      </c>
      <c r="O1577" s="7">
        <v>2001</v>
      </c>
      <c r="P1577" s="10" t="s">
        <v>98</v>
      </c>
      <c r="Q1577" s="7" t="s">
        <v>7890</v>
      </c>
      <c r="R1577" s="7" t="s">
        <v>50</v>
      </c>
      <c r="S1577" s="7" t="s">
        <v>34</v>
      </c>
      <c r="T1577" s="7" t="s">
        <v>35</v>
      </c>
      <c r="U1577" s="7" t="s">
        <v>7891</v>
      </c>
      <c r="V1577" s="7" t="s">
        <v>37</v>
      </c>
      <c r="W1577" s="7" t="s">
        <v>7892</v>
      </c>
      <c r="X1577" s="7" t="str">
        <f t="shared" ca="1" si="373"/>
        <v xml:space="preserve">42 thn, 8 bln </v>
      </c>
      <c r="Y1577" s="7" t="str">
        <f t="shared" si="374"/>
        <v>41 thn</v>
      </c>
      <c r="Z1577" s="13">
        <v>60</v>
      </c>
      <c r="AA1577" s="14">
        <f t="shared" si="375"/>
        <v>50375</v>
      </c>
      <c r="AB1577" s="10" t="s">
        <v>7893</v>
      </c>
      <c r="AC1577" s="7" t="s">
        <v>7894</v>
      </c>
      <c r="AJ1577" s="4" t="s">
        <v>7873</v>
      </c>
    </row>
    <row r="1578" spans="1:36" ht="12.9" hidden="1" customHeight="1" outlineLevel="1" x14ac:dyDescent="0.3">
      <c r="C1578" s="10" t="s">
        <v>6347</v>
      </c>
      <c r="D1578" s="10" t="s">
        <v>41</v>
      </c>
      <c r="E1578" s="7" t="s">
        <v>7895</v>
      </c>
      <c r="F1578" s="10" t="s">
        <v>514</v>
      </c>
      <c r="G1578" s="7" t="s">
        <v>333</v>
      </c>
      <c r="H1578" s="11">
        <v>42826</v>
      </c>
      <c r="I1578" s="10" t="s">
        <v>334</v>
      </c>
      <c r="J1578" s="10" t="s">
        <v>547</v>
      </c>
      <c r="K1578" s="8">
        <v>43101</v>
      </c>
      <c r="L1578" s="10" t="s">
        <v>28</v>
      </c>
      <c r="M1578" s="7" t="s">
        <v>29</v>
      </c>
      <c r="N1578" s="10" t="s">
        <v>30</v>
      </c>
      <c r="O1578" s="7">
        <v>2012</v>
      </c>
      <c r="P1578" s="10" t="s">
        <v>2115</v>
      </c>
      <c r="Q1578" s="7" t="s">
        <v>7896</v>
      </c>
      <c r="R1578" s="7" t="s">
        <v>33</v>
      </c>
      <c r="U1578" s="7" t="s">
        <v>7897</v>
      </c>
      <c r="V1578" s="7" t="s">
        <v>37</v>
      </c>
      <c r="X1578" s="7" t="str">
        <f t="shared" ca="1" si="373"/>
        <v xml:space="preserve">56 thn, 4 bln </v>
      </c>
      <c r="Y1578" s="7" t="str">
        <f t="shared" si="374"/>
        <v>55 thn</v>
      </c>
      <c r="Z1578" s="13">
        <v>60</v>
      </c>
      <c r="AA1578" s="14">
        <f t="shared" si="375"/>
        <v>45383</v>
      </c>
      <c r="AC1578" s="6"/>
      <c r="AH1578" s="8">
        <v>43101</v>
      </c>
      <c r="AJ1578" s="4" t="s">
        <v>7873</v>
      </c>
    </row>
    <row r="1579" spans="1:36" ht="12.9" hidden="1" customHeight="1" outlineLevel="1" x14ac:dyDescent="0.3">
      <c r="C1579" s="17" t="s">
        <v>7898</v>
      </c>
      <c r="D1579" s="17" t="s">
        <v>41</v>
      </c>
      <c r="E1579" s="17" t="s">
        <v>7899</v>
      </c>
      <c r="F1579" s="17" t="s">
        <v>332</v>
      </c>
      <c r="G1579" s="18" t="s">
        <v>343</v>
      </c>
      <c r="H1579" s="35">
        <v>43525</v>
      </c>
      <c r="I1579" s="6" t="s">
        <v>344</v>
      </c>
      <c r="J1579" s="17" t="s">
        <v>4684</v>
      </c>
      <c r="K1579" s="35">
        <v>43573</v>
      </c>
      <c r="L1579" s="6" t="s">
        <v>28</v>
      </c>
      <c r="M1579" s="7" t="s">
        <v>29</v>
      </c>
      <c r="N1579" s="17" t="s">
        <v>3500</v>
      </c>
      <c r="O1579" s="17"/>
      <c r="P1579" s="17" t="s">
        <v>203</v>
      </c>
      <c r="Q1579" s="17" t="s">
        <v>7900</v>
      </c>
      <c r="R1579" s="7" t="s">
        <v>33</v>
      </c>
      <c r="S1579" s="16"/>
      <c r="T1579" s="16"/>
      <c r="U1579" s="17" t="s">
        <v>2714</v>
      </c>
      <c r="V1579" s="18" t="s">
        <v>2718</v>
      </c>
      <c r="W1579" s="17"/>
      <c r="X1579" s="7" t="str">
        <f t="shared" ca="1" si="373"/>
        <v xml:space="preserve">26 thn, 0 bln </v>
      </c>
      <c r="Y1579" s="7" t="str">
        <f t="shared" si="374"/>
        <v>25 thn</v>
      </c>
      <c r="Z1579" s="13">
        <v>60</v>
      </c>
      <c r="AA1579" s="14">
        <f t="shared" si="375"/>
        <v>56462</v>
      </c>
      <c r="AB1579" s="17"/>
      <c r="AC1579" s="17"/>
      <c r="AD1579" s="17"/>
      <c r="AE1579" s="17"/>
      <c r="AF1579" s="17"/>
      <c r="AG1579" s="17"/>
      <c r="AH1579" s="17"/>
      <c r="AI1579" s="17"/>
      <c r="AJ1579" s="4" t="s">
        <v>7873</v>
      </c>
    </row>
    <row r="1580" spans="1:36" ht="12.9" hidden="1" customHeight="1" outlineLevel="1" x14ac:dyDescent="0.3">
      <c r="C1580" s="10" t="s">
        <v>7901</v>
      </c>
      <c r="D1580" s="10" t="s">
        <v>145</v>
      </c>
      <c r="E1580" s="7" t="s">
        <v>7902</v>
      </c>
      <c r="F1580" s="10" t="s">
        <v>332</v>
      </c>
      <c r="G1580" s="19" t="s">
        <v>333</v>
      </c>
      <c r="H1580" s="20">
        <v>43556</v>
      </c>
      <c r="I1580" s="6" t="s">
        <v>334</v>
      </c>
      <c r="J1580" s="10" t="s">
        <v>547</v>
      </c>
      <c r="K1580" s="8">
        <v>42675</v>
      </c>
      <c r="L1580" s="10" t="s">
        <v>28</v>
      </c>
      <c r="M1580" s="7" t="s">
        <v>29</v>
      </c>
      <c r="N1580" s="10" t="s">
        <v>83</v>
      </c>
      <c r="O1580" s="7">
        <v>2014</v>
      </c>
      <c r="P1580" s="10" t="s">
        <v>7903</v>
      </c>
      <c r="Q1580" s="7" t="s">
        <v>352</v>
      </c>
      <c r="R1580" s="7" t="s">
        <v>50</v>
      </c>
      <c r="S1580" s="7" t="s">
        <v>34</v>
      </c>
      <c r="T1580" s="7" t="s">
        <v>35</v>
      </c>
      <c r="U1580" s="7" t="s">
        <v>7904</v>
      </c>
      <c r="V1580" s="7" t="s">
        <v>37</v>
      </c>
      <c r="X1580" s="7" t="str">
        <f t="shared" ca="1" si="373"/>
        <v xml:space="preserve">45 thn, 0 bln </v>
      </c>
      <c r="Y1580" s="7" t="str">
        <f t="shared" si="374"/>
        <v>44 thn</v>
      </c>
      <c r="Z1580" s="13">
        <v>60</v>
      </c>
      <c r="AA1580" s="14">
        <f t="shared" si="375"/>
        <v>49491</v>
      </c>
      <c r="AB1580" s="10" t="s">
        <v>7905</v>
      </c>
      <c r="AC1580" s="6"/>
      <c r="AJ1580" s="4" t="s">
        <v>7873</v>
      </c>
    </row>
    <row r="1581" spans="1:36" ht="12.9" hidden="1" customHeight="1" outlineLevel="1" x14ac:dyDescent="0.3">
      <c r="C1581" s="36" t="s">
        <v>7906</v>
      </c>
      <c r="D1581" s="36" t="s">
        <v>145</v>
      </c>
      <c r="E1581" s="36" t="s">
        <v>7907</v>
      </c>
      <c r="F1581" s="17" t="s">
        <v>332</v>
      </c>
      <c r="G1581" s="37" t="s">
        <v>343</v>
      </c>
      <c r="H1581" s="35">
        <v>43525</v>
      </c>
      <c r="I1581" s="6" t="s">
        <v>344</v>
      </c>
      <c r="J1581" s="10" t="s">
        <v>269</v>
      </c>
      <c r="K1581" s="35">
        <v>43573</v>
      </c>
      <c r="L1581" s="6" t="s">
        <v>28</v>
      </c>
      <c r="M1581" s="7" t="s">
        <v>29</v>
      </c>
      <c r="N1581" s="36" t="s">
        <v>5477</v>
      </c>
      <c r="O1581" s="38"/>
      <c r="P1581" s="36" t="s">
        <v>98</v>
      </c>
      <c r="Q1581" s="36" t="s">
        <v>7908</v>
      </c>
      <c r="R1581" s="7" t="s">
        <v>50</v>
      </c>
      <c r="S1581" s="38"/>
      <c r="T1581" s="38"/>
      <c r="U1581" s="38"/>
      <c r="V1581" s="18" t="s">
        <v>2718</v>
      </c>
      <c r="W1581" s="38"/>
      <c r="X1581" s="7" t="str">
        <f t="shared" ca="1" si="373"/>
        <v xml:space="preserve">35 thn, 9 bln </v>
      </c>
      <c r="Y1581" s="7" t="str">
        <f t="shared" si="374"/>
        <v>35 thn</v>
      </c>
      <c r="Z1581" s="13">
        <v>60</v>
      </c>
      <c r="AA1581" s="14">
        <f t="shared" si="375"/>
        <v>52902</v>
      </c>
      <c r="AB1581" s="38"/>
      <c r="AC1581" s="38"/>
      <c r="AD1581" s="38"/>
      <c r="AE1581" s="38"/>
      <c r="AF1581" s="38"/>
      <c r="AG1581" s="38"/>
      <c r="AH1581" s="38"/>
      <c r="AI1581" s="38"/>
      <c r="AJ1581" s="4" t="s">
        <v>7873</v>
      </c>
    </row>
    <row r="1582" spans="1:36" ht="12.9" hidden="1" customHeight="1" outlineLevel="1" x14ac:dyDescent="0.3">
      <c r="C1582" s="10"/>
      <c r="D1582" s="10"/>
      <c r="F1582" s="10"/>
      <c r="H1582" s="14"/>
      <c r="I1582" s="10"/>
      <c r="J1582" s="10"/>
      <c r="L1582" s="10"/>
      <c r="M1582" s="7"/>
      <c r="N1582" s="10"/>
      <c r="P1582" s="10"/>
      <c r="Z1582" s="13"/>
      <c r="AA1582" s="14"/>
      <c r="AB1582" s="10"/>
      <c r="AJ1582" s="4"/>
    </row>
    <row r="1583" spans="1:36" ht="12.9" customHeight="1" collapsed="1" x14ac:dyDescent="0.25">
      <c r="A1583" s="4" t="s">
        <v>7909</v>
      </c>
      <c r="M1583" s="7"/>
    </row>
    <row r="1584" spans="1:36" ht="12.9" hidden="1" customHeight="1" outlineLevel="1" x14ac:dyDescent="0.3">
      <c r="C1584" s="10" t="s">
        <v>7910</v>
      </c>
      <c r="D1584" s="10" t="s">
        <v>21</v>
      </c>
      <c r="E1584" s="7" t="s">
        <v>7911</v>
      </c>
      <c r="F1584" s="10" t="s">
        <v>92</v>
      </c>
      <c r="G1584" s="19" t="s">
        <v>93</v>
      </c>
      <c r="H1584" s="20">
        <v>43556</v>
      </c>
      <c r="I1584" s="10" t="s">
        <v>94</v>
      </c>
      <c r="J1584" s="10" t="s">
        <v>95</v>
      </c>
      <c r="K1584" s="8">
        <v>42104</v>
      </c>
      <c r="L1584" s="10" t="s">
        <v>28</v>
      </c>
      <c r="M1584" s="7" t="s">
        <v>29</v>
      </c>
      <c r="N1584" s="10" t="s">
        <v>30</v>
      </c>
      <c r="O1584" s="7">
        <v>2007</v>
      </c>
      <c r="P1584" s="10" t="s">
        <v>98</v>
      </c>
      <c r="Q1584" s="7" t="s">
        <v>7912</v>
      </c>
      <c r="R1584" s="7" t="s">
        <v>33</v>
      </c>
      <c r="S1584" s="7" t="s">
        <v>34</v>
      </c>
      <c r="T1584" s="7" t="s">
        <v>35</v>
      </c>
      <c r="U1584" s="7" t="s">
        <v>7913</v>
      </c>
      <c r="V1584" s="7" t="s">
        <v>37</v>
      </c>
      <c r="W1584" s="7" t="s">
        <v>7914</v>
      </c>
      <c r="X1584" s="7" t="str">
        <f t="shared" ref="X1584:X1590" ca="1" si="376">DATEDIF(Q1584,NOW( ),"y") &amp; " thn, " &amp; DATEDIF(Q1584,NOW( ),"ym") &amp; " bln "</f>
        <v xml:space="preserve">51 thn, 4 bln </v>
      </c>
      <c r="Y1584" s="7" t="str">
        <f t="shared" ref="Y1584:Y1590" si="377">DATEDIF(Q1584,($Y$2),"y") &amp; " thn"</f>
        <v>50 thn</v>
      </c>
      <c r="Z1584" s="13">
        <v>60</v>
      </c>
      <c r="AA1584" s="14">
        <f>DATE(YEAR(Q1584)+Z1584,MONTH(Q1584)+1,1)</f>
        <v>47209</v>
      </c>
      <c r="AB1584" s="10" t="s">
        <v>7915</v>
      </c>
      <c r="AC1584" s="7" t="s">
        <v>7916</v>
      </c>
      <c r="AJ1584" s="4" t="s">
        <v>7909</v>
      </c>
    </row>
    <row r="1585" spans="1:39" ht="12.9" hidden="1" customHeight="1" outlineLevel="1" x14ac:dyDescent="0.3">
      <c r="C1585" s="10" t="s">
        <v>7917</v>
      </c>
      <c r="D1585" s="10" t="s">
        <v>4292</v>
      </c>
      <c r="E1585" s="7" t="s">
        <v>7918</v>
      </c>
      <c r="F1585" s="10" t="s">
        <v>23</v>
      </c>
      <c r="G1585" s="7" t="s">
        <v>24</v>
      </c>
      <c r="H1585" s="15">
        <v>38626</v>
      </c>
      <c r="I1585" s="10" t="s">
        <v>25</v>
      </c>
      <c r="J1585" s="10" t="s">
        <v>547</v>
      </c>
      <c r="K1585" s="7" t="s">
        <v>210</v>
      </c>
      <c r="L1585" s="10" t="s">
        <v>28</v>
      </c>
      <c r="M1585" s="7" t="s">
        <v>361</v>
      </c>
      <c r="N1585" s="10" t="s">
        <v>3265</v>
      </c>
      <c r="O1585" s="7" t="s">
        <v>393</v>
      </c>
      <c r="P1585" s="10" t="s">
        <v>7599</v>
      </c>
      <c r="Q1585" s="7" t="s">
        <v>7919</v>
      </c>
      <c r="R1585" s="7" t="s">
        <v>33</v>
      </c>
      <c r="S1585" s="7" t="s">
        <v>34</v>
      </c>
      <c r="T1585" s="7" t="s">
        <v>35</v>
      </c>
      <c r="U1585" s="7" t="s">
        <v>7920</v>
      </c>
      <c r="V1585" s="7" t="s">
        <v>37</v>
      </c>
      <c r="W1585" s="7" t="s">
        <v>7921</v>
      </c>
      <c r="X1585" s="7" t="str">
        <f t="shared" ca="1" si="376"/>
        <v xml:space="preserve">59 thn, 5 bln </v>
      </c>
      <c r="Y1585" s="7" t="str">
        <f t="shared" si="377"/>
        <v>58 thn</v>
      </c>
      <c r="Z1585" s="13">
        <v>60</v>
      </c>
      <c r="AA1585" s="14">
        <f t="shared" ref="AA1585:AA1590" si="378">DATE(YEAR(Q1585)+Z1585,MONTH(Q1585)+1,1)</f>
        <v>44256</v>
      </c>
      <c r="AB1585" s="10" t="s">
        <v>7922</v>
      </c>
      <c r="AJ1585" s="4" t="s">
        <v>7909</v>
      </c>
    </row>
    <row r="1586" spans="1:39" ht="12.9" hidden="1" customHeight="1" outlineLevel="1" x14ac:dyDescent="0.3">
      <c r="C1586" s="10" t="s">
        <v>7923</v>
      </c>
      <c r="D1586" s="10" t="s">
        <v>7924</v>
      </c>
      <c r="E1586" s="7" t="s">
        <v>7925</v>
      </c>
      <c r="F1586" s="10" t="s">
        <v>23</v>
      </c>
      <c r="G1586" s="7" t="s">
        <v>24</v>
      </c>
      <c r="H1586" s="14">
        <v>40087</v>
      </c>
      <c r="I1586" s="10" t="s">
        <v>25</v>
      </c>
      <c r="J1586" s="10" t="s">
        <v>547</v>
      </c>
      <c r="K1586" s="7" t="s">
        <v>129</v>
      </c>
      <c r="L1586" s="10" t="s">
        <v>28</v>
      </c>
      <c r="M1586" s="7" t="s">
        <v>361</v>
      </c>
      <c r="N1586" s="10" t="s">
        <v>3265</v>
      </c>
      <c r="O1586" s="7" t="s">
        <v>192</v>
      </c>
      <c r="P1586" s="10" t="s">
        <v>765</v>
      </c>
      <c r="Q1586" s="7" t="s">
        <v>7926</v>
      </c>
      <c r="R1586" s="7" t="s">
        <v>33</v>
      </c>
      <c r="S1586" s="7" t="s">
        <v>34</v>
      </c>
      <c r="T1586" s="7" t="s">
        <v>35</v>
      </c>
      <c r="U1586" s="7" t="s">
        <v>7927</v>
      </c>
      <c r="V1586" s="7" t="s">
        <v>37</v>
      </c>
      <c r="W1586" s="7" t="s">
        <v>7928</v>
      </c>
      <c r="X1586" s="7" t="str">
        <f t="shared" ca="1" si="376"/>
        <v xml:space="preserve">55 thn, 2 bln </v>
      </c>
      <c r="Y1586" s="7" t="str">
        <f t="shared" si="377"/>
        <v>54 thn</v>
      </c>
      <c r="Z1586" s="13">
        <v>60</v>
      </c>
      <c r="AA1586" s="14">
        <f t="shared" si="378"/>
        <v>45809</v>
      </c>
      <c r="AB1586" s="10" t="s">
        <v>7929</v>
      </c>
      <c r="AJ1586" s="4" t="s">
        <v>7909</v>
      </c>
    </row>
    <row r="1587" spans="1:39" ht="12.9" hidden="1" customHeight="1" outlineLevel="1" x14ac:dyDescent="0.3">
      <c r="C1587" s="10" t="s">
        <v>7930</v>
      </c>
      <c r="D1587" s="10" t="s">
        <v>21</v>
      </c>
      <c r="E1587" s="7" t="s">
        <v>7931</v>
      </c>
      <c r="F1587" s="10" t="s">
        <v>92</v>
      </c>
      <c r="G1587" s="19" t="s">
        <v>93</v>
      </c>
      <c r="H1587" s="20">
        <v>43556</v>
      </c>
      <c r="I1587" s="10" t="s">
        <v>94</v>
      </c>
      <c r="J1587" s="10" t="s">
        <v>547</v>
      </c>
      <c r="K1587" s="7" t="s">
        <v>82</v>
      </c>
      <c r="L1587" s="10" t="s">
        <v>28</v>
      </c>
      <c r="M1587" s="7" t="s">
        <v>29</v>
      </c>
      <c r="N1587" s="10" t="s">
        <v>3367</v>
      </c>
      <c r="O1587" s="7">
        <v>2010</v>
      </c>
      <c r="P1587" s="10" t="s">
        <v>7932</v>
      </c>
      <c r="Q1587" s="7" t="s">
        <v>6228</v>
      </c>
      <c r="R1587" s="7" t="s">
        <v>50</v>
      </c>
      <c r="S1587" s="7" t="s">
        <v>34</v>
      </c>
      <c r="T1587" s="7" t="s">
        <v>35</v>
      </c>
      <c r="U1587" s="7" t="s">
        <v>7933</v>
      </c>
      <c r="V1587" s="7" t="s">
        <v>37</v>
      </c>
      <c r="W1587" s="7" t="s">
        <v>7934</v>
      </c>
      <c r="X1587" s="7" t="str">
        <f t="shared" ca="1" si="376"/>
        <v xml:space="preserve">53 thn, 2 bln </v>
      </c>
      <c r="Y1587" s="7" t="str">
        <f t="shared" si="377"/>
        <v>52 thn</v>
      </c>
      <c r="Z1587" s="13">
        <v>60</v>
      </c>
      <c r="AA1587" s="14">
        <f t="shared" si="378"/>
        <v>46539</v>
      </c>
      <c r="AB1587" s="10" t="s">
        <v>7935</v>
      </c>
      <c r="AJ1587" s="4" t="s">
        <v>7909</v>
      </c>
    </row>
    <row r="1588" spans="1:39" ht="12.9" hidden="1" customHeight="1" outlineLevel="1" x14ac:dyDescent="0.3">
      <c r="C1588" s="10" t="s">
        <v>7936</v>
      </c>
      <c r="D1588" s="10" t="s">
        <v>41</v>
      </c>
      <c r="E1588" s="7" t="s">
        <v>7937</v>
      </c>
      <c r="F1588" s="10" t="s">
        <v>92</v>
      </c>
      <c r="G1588" s="19" t="s">
        <v>93</v>
      </c>
      <c r="H1588" s="20">
        <v>43556</v>
      </c>
      <c r="I1588" s="10" t="s">
        <v>94</v>
      </c>
      <c r="J1588" s="10" t="s">
        <v>547</v>
      </c>
      <c r="K1588" s="7" t="s">
        <v>147</v>
      </c>
      <c r="L1588" s="10" t="s">
        <v>28</v>
      </c>
      <c r="M1588" s="7" t="s">
        <v>29</v>
      </c>
      <c r="N1588" s="10" t="s">
        <v>7334</v>
      </c>
      <c r="O1588" s="7" t="s">
        <v>168</v>
      </c>
      <c r="P1588" s="10" t="s">
        <v>218</v>
      </c>
      <c r="Q1588" s="7" t="s">
        <v>7938</v>
      </c>
      <c r="R1588" s="7" t="s">
        <v>50</v>
      </c>
      <c r="S1588" s="7" t="s">
        <v>34</v>
      </c>
      <c r="T1588" s="7" t="s">
        <v>35</v>
      </c>
      <c r="U1588" s="7" t="s">
        <v>7939</v>
      </c>
      <c r="V1588" s="7" t="s">
        <v>37</v>
      </c>
      <c r="W1588" s="7" t="s">
        <v>7940</v>
      </c>
      <c r="X1588" s="7" t="str">
        <f t="shared" ca="1" si="376"/>
        <v xml:space="preserve">52 thn, 10 bln </v>
      </c>
      <c r="Y1588" s="7" t="str">
        <f t="shared" si="377"/>
        <v>52 thn</v>
      </c>
      <c r="Z1588" s="13">
        <v>60</v>
      </c>
      <c r="AA1588" s="14">
        <f t="shared" si="378"/>
        <v>46661</v>
      </c>
      <c r="AB1588" s="10" t="s">
        <v>7941</v>
      </c>
      <c r="AC1588" s="6"/>
      <c r="AJ1588" s="4" t="s">
        <v>7909</v>
      </c>
    </row>
    <row r="1589" spans="1:39" ht="12.9" hidden="1" customHeight="1" outlineLevel="1" x14ac:dyDescent="0.3">
      <c r="C1589" s="10" t="s">
        <v>7942</v>
      </c>
      <c r="D1589" s="10" t="s">
        <v>41</v>
      </c>
      <c r="E1589" s="7" t="s">
        <v>7943</v>
      </c>
      <c r="F1589" s="10" t="s">
        <v>23</v>
      </c>
      <c r="G1589" s="7" t="s">
        <v>24</v>
      </c>
      <c r="H1589" s="15">
        <v>41730</v>
      </c>
      <c r="I1589" s="10" t="s">
        <v>25</v>
      </c>
      <c r="J1589" s="10" t="s">
        <v>106</v>
      </c>
      <c r="K1589" s="7" t="s">
        <v>147</v>
      </c>
      <c r="L1589" s="10" t="s">
        <v>28</v>
      </c>
      <c r="M1589" s="7" t="s">
        <v>29</v>
      </c>
      <c r="N1589" s="10" t="s">
        <v>7944</v>
      </c>
      <c r="P1589" s="10" t="s">
        <v>120</v>
      </c>
      <c r="Q1589" s="7" t="s">
        <v>7945</v>
      </c>
      <c r="R1589" s="7" t="s">
        <v>50</v>
      </c>
      <c r="S1589" s="7" t="s">
        <v>34</v>
      </c>
      <c r="T1589" s="7" t="s">
        <v>35</v>
      </c>
      <c r="U1589" s="7" t="s">
        <v>7946</v>
      </c>
      <c r="V1589" s="7" t="s">
        <v>37</v>
      </c>
      <c r="W1589" s="7" t="s">
        <v>7947</v>
      </c>
      <c r="X1589" s="7" t="str">
        <f t="shared" ca="1" si="376"/>
        <v xml:space="preserve">47 thn, 10 bln </v>
      </c>
      <c r="Y1589" s="7" t="str">
        <f t="shared" si="377"/>
        <v>47 thn</v>
      </c>
      <c r="Z1589" s="13">
        <v>60</v>
      </c>
      <c r="AA1589" s="14">
        <f t="shared" si="378"/>
        <v>48488</v>
      </c>
      <c r="AB1589" s="10" t="s">
        <v>7948</v>
      </c>
      <c r="AC1589" s="6"/>
      <c r="AJ1589" s="4" t="s">
        <v>7909</v>
      </c>
    </row>
    <row r="1590" spans="1:39" ht="12.9" hidden="1" customHeight="1" outlineLevel="1" x14ac:dyDescent="0.3">
      <c r="C1590" s="10" t="s">
        <v>7949</v>
      </c>
      <c r="D1590" s="10" t="s">
        <v>145</v>
      </c>
      <c r="E1590" s="7" t="s">
        <v>7950</v>
      </c>
      <c r="F1590" s="10" t="s">
        <v>276</v>
      </c>
      <c r="G1590" s="7" t="s">
        <v>43</v>
      </c>
      <c r="H1590" s="15">
        <v>43191</v>
      </c>
      <c r="I1590" s="10" t="s">
        <v>277</v>
      </c>
      <c r="J1590" s="10" t="s">
        <v>269</v>
      </c>
      <c r="K1590" s="8">
        <v>42370</v>
      </c>
      <c r="L1590" s="10" t="s">
        <v>28</v>
      </c>
      <c r="M1590" s="7" t="s">
        <v>29</v>
      </c>
      <c r="N1590" s="10" t="s">
        <v>83</v>
      </c>
      <c r="O1590" s="12" t="s">
        <v>1010</v>
      </c>
      <c r="P1590" s="10" t="s">
        <v>6835</v>
      </c>
      <c r="Q1590" s="7" t="s">
        <v>7951</v>
      </c>
      <c r="R1590" s="7" t="s">
        <v>33</v>
      </c>
      <c r="U1590" s="7" t="s">
        <v>7952</v>
      </c>
      <c r="V1590" s="7" t="s">
        <v>37</v>
      </c>
      <c r="X1590" s="7" t="str">
        <f t="shared" ca="1" si="376"/>
        <v xml:space="preserve">42 thn, 11 bln </v>
      </c>
      <c r="Y1590" s="7" t="str">
        <f t="shared" si="377"/>
        <v>42 thn</v>
      </c>
      <c r="Z1590" s="13">
        <v>60</v>
      </c>
      <c r="AA1590" s="14">
        <f t="shared" si="378"/>
        <v>50284</v>
      </c>
      <c r="AJ1590" s="4" t="s">
        <v>7909</v>
      </c>
    </row>
    <row r="1591" spans="1:39" ht="12.9" hidden="1" customHeight="1" outlineLevel="1" x14ac:dyDescent="0.3">
      <c r="C1591" s="10"/>
      <c r="D1591" s="10"/>
      <c r="F1591" s="10"/>
      <c r="H1591" s="14"/>
      <c r="I1591" s="10"/>
      <c r="J1591" s="10"/>
      <c r="L1591" s="10"/>
      <c r="M1591" s="7"/>
      <c r="N1591" s="10"/>
      <c r="P1591" s="10"/>
      <c r="Z1591" s="13"/>
      <c r="AA1591" s="14"/>
      <c r="AB1591" s="10"/>
      <c r="AC1591" s="6"/>
      <c r="AJ1591" s="4" t="s">
        <v>7909</v>
      </c>
    </row>
    <row r="1592" spans="1:39" ht="12.9" customHeight="1" collapsed="1" x14ac:dyDescent="0.25">
      <c r="A1592" s="4" t="s">
        <v>7953</v>
      </c>
      <c r="M1592" s="7"/>
      <c r="AC1592" s="6"/>
    </row>
    <row r="1593" spans="1:39" ht="12.9" hidden="1" customHeight="1" outlineLevel="1" x14ac:dyDescent="0.3">
      <c r="C1593" s="10" t="s">
        <v>7954</v>
      </c>
      <c r="D1593" s="10" t="s">
        <v>41</v>
      </c>
      <c r="E1593" s="7" t="s">
        <v>7955</v>
      </c>
      <c r="F1593" s="10" t="s">
        <v>23</v>
      </c>
      <c r="G1593" s="7" t="s">
        <v>24</v>
      </c>
      <c r="H1593" s="15">
        <v>38443</v>
      </c>
      <c r="I1593" s="10" t="s">
        <v>25</v>
      </c>
      <c r="J1593" s="10" t="s">
        <v>95</v>
      </c>
      <c r="K1593" s="8">
        <v>42957</v>
      </c>
      <c r="L1593" s="10" t="s">
        <v>28</v>
      </c>
      <c r="M1593" s="7" t="s">
        <v>29</v>
      </c>
      <c r="N1593" s="10" t="s">
        <v>2402</v>
      </c>
      <c r="O1593" s="7" t="s">
        <v>168</v>
      </c>
      <c r="P1593" s="10" t="s">
        <v>211</v>
      </c>
      <c r="Q1593" s="7" t="s">
        <v>7956</v>
      </c>
      <c r="R1593" s="7" t="s">
        <v>33</v>
      </c>
      <c r="S1593" s="7" t="s">
        <v>34</v>
      </c>
      <c r="T1593" s="7" t="s">
        <v>35</v>
      </c>
      <c r="U1593" s="7" t="s">
        <v>7957</v>
      </c>
      <c r="V1593" s="7" t="s">
        <v>37</v>
      </c>
      <c r="W1593" s="7" t="s">
        <v>7958</v>
      </c>
      <c r="X1593" s="7" t="str">
        <f t="shared" ref="X1593:X1598" ca="1" si="379">DATEDIF(Q1593,NOW( ),"y") &amp; " thn, " &amp; DATEDIF(Q1593,NOW( ),"ym") &amp; " bln "</f>
        <v xml:space="preserve">55 thn, 8 bln </v>
      </c>
      <c r="Y1593" s="7" t="str">
        <f t="shared" ref="Y1593:Y1598" si="380">DATEDIF(Q1593,($Y$2),"y") &amp; " thn"</f>
        <v>54 thn</v>
      </c>
      <c r="Z1593" s="13">
        <v>60</v>
      </c>
      <c r="AA1593" s="14">
        <f t="shared" ref="AA1593:AA1598" si="381">DATE(YEAR(Q1593)+Z1593,MONTH(Q1593)+1,1)</f>
        <v>45627</v>
      </c>
      <c r="AB1593" s="10" t="s">
        <v>7959</v>
      </c>
      <c r="AJ1593" s="4" t="s">
        <v>7953</v>
      </c>
    </row>
    <row r="1594" spans="1:39" ht="12.9" hidden="1" customHeight="1" outlineLevel="1" x14ac:dyDescent="0.3">
      <c r="C1594" s="10" t="s">
        <v>7960</v>
      </c>
      <c r="E1594" s="7" t="s">
        <v>7961</v>
      </c>
      <c r="F1594" s="10" t="s">
        <v>23</v>
      </c>
      <c r="G1594" s="7" t="s">
        <v>24</v>
      </c>
      <c r="H1594" s="15">
        <v>39356</v>
      </c>
      <c r="I1594" s="10" t="s">
        <v>25</v>
      </c>
      <c r="J1594" s="10" t="s">
        <v>547</v>
      </c>
      <c r="K1594" s="12" t="s">
        <v>1508</v>
      </c>
      <c r="L1594" s="10" t="s">
        <v>28</v>
      </c>
      <c r="M1594" s="7" t="s">
        <v>4020</v>
      </c>
      <c r="N1594" s="10" t="s">
        <v>4021</v>
      </c>
      <c r="O1594" s="7" t="s">
        <v>5167</v>
      </c>
      <c r="P1594" s="10" t="s">
        <v>98</v>
      </c>
      <c r="Q1594" s="7" t="s">
        <v>386</v>
      </c>
      <c r="R1594" s="7" t="s">
        <v>33</v>
      </c>
      <c r="S1594" s="7" t="s">
        <v>34</v>
      </c>
      <c r="T1594" s="7" t="s">
        <v>35</v>
      </c>
      <c r="U1594" s="7" t="s">
        <v>7962</v>
      </c>
      <c r="V1594" s="7" t="s">
        <v>37</v>
      </c>
      <c r="W1594" s="7" t="s">
        <v>7963</v>
      </c>
      <c r="X1594" s="7" t="str">
        <f t="shared" ca="1" si="379"/>
        <v xml:space="preserve">55 thn, 2 bln </v>
      </c>
      <c r="Y1594" s="7" t="str">
        <f t="shared" si="380"/>
        <v>54 thn</v>
      </c>
      <c r="Z1594" s="13">
        <v>60</v>
      </c>
      <c r="AA1594" s="14">
        <f t="shared" si="381"/>
        <v>45809</v>
      </c>
      <c r="AJ1594" s="4" t="s">
        <v>7953</v>
      </c>
    </row>
    <row r="1595" spans="1:39" ht="12.9" hidden="1" customHeight="1" outlineLevel="1" x14ac:dyDescent="0.3">
      <c r="C1595" s="10" t="s">
        <v>7964</v>
      </c>
      <c r="D1595" s="10" t="s">
        <v>3233</v>
      </c>
      <c r="E1595" s="7" t="s">
        <v>7965</v>
      </c>
      <c r="F1595" s="10" t="s">
        <v>23</v>
      </c>
      <c r="G1595" s="7" t="s">
        <v>24</v>
      </c>
      <c r="H1595" s="14">
        <v>41548</v>
      </c>
      <c r="I1595" s="10" t="s">
        <v>25</v>
      </c>
      <c r="J1595" s="10" t="s">
        <v>547</v>
      </c>
      <c r="K1595" s="7" t="s">
        <v>799</v>
      </c>
      <c r="L1595" s="10" t="s">
        <v>28</v>
      </c>
      <c r="M1595" s="7" t="s">
        <v>29</v>
      </c>
      <c r="N1595" s="10" t="s">
        <v>4021</v>
      </c>
      <c r="O1595" s="7" t="s">
        <v>368</v>
      </c>
      <c r="P1595" s="10" t="s">
        <v>98</v>
      </c>
      <c r="Q1595" s="7" t="s">
        <v>7966</v>
      </c>
      <c r="R1595" s="7" t="s">
        <v>33</v>
      </c>
      <c r="S1595" s="7" t="s">
        <v>34</v>
      </c>
      <c r="T1595" s="7" t="s">
        <v>35</v>
      </c>
      <c r="U1595" s="7" t="s">
        <v>7967</v>
      </c>
      <c r="V1595" s="7" t="s">
        <v>37</v>
      </c>
      <c r="W1595" s="7" t="s">
        <v>7968</v>
      </c>
      <c r="X1595" s="7" t="str">
        <f t="shared" ca="1" si="379"/>
        <v xml:space="preserve">50 thn, 3 bln </v>
      </c>
      <c r="Y1595" s="7" t="str">
        <f t="shared" si="380"/>
        <v>49 thn</v>
      </c>
      <c r="Z1595" s="13">
        <v>60</v>
      </c>
      <c r="AA1595" s="14">
        <f t="shared" si="381"/>
        <v>47604</v>
      </c>
      <c r="AB1595" s="10" t="s">
        <v>7969</v>
      </c>
      <c r="AC1595" s="6"/>
      <c r="AJ1595" s="4" t="s">
        <v>7953</v>
      </c>
    </row>
    <row r="1596" spans="1:39" ht="12.9" hidden="1" customHeight="1" outlineLevel="1" x14ac:dyDescent="0.3">
      <c r="B1596" s="6"/>
      <c r="C1596" s="6" t="s">
        <v>7970</v>
      </c>
      <c r="D1596" s="6" t="s">
        <v>41</v>
      </c>
      <c r="E1596" s="7" t="s">
        <v>7971</v>
      </c>
      <c r="F1596" s="6" t="s">
        <v>332</v>
      </c>
      <c r="G1596" s="7" t="s">
        <v>343</v>
      </c>
      <c r="H1596" s="15">
        <v>41852</v>
      </c>
      <c r="I1596" s="6" t="s">
        <v>344</v>
      </c>
      <c r="J1596" s="6" t="s">
        <v>547</v>
      </c>
      <c r="K1596" s="7" t="s">
        <v>336</v>
      </c>
      <c r="L1596" s="6" t="s">
        <v>28</v>
      </c>
      <c r="M1596" s="7" t="s">
        <v>29</v>
      </c>
      <c r="N1596" s="6" t="s">
        <v>3310</v>
      </c>
      <c r="O1596" s="7" t="s">
        <v>3696</v>
      </c>
      <c r="P1596" s="6" t="s">
        <v>98</v>
      </c>
      <c r="Q1596" s="6" t="s">
        <v>7972</v>
      </c>
      <c r="R1596" s="7" t="s">
        <v>50</v>
      </c>
      <c r="S1596" s="7" t="s">
        <v>34</v>
      </c>
      <c r="T1596" s="7" t="s">
        <v>35</v>
      </c>
      <c r="V1596" s="7" t="s">
        <v>37</v>
      </c>
      <c r="X1596" s="7" t="str">
        <f t="shared" ca="1" si="379"/>
        <v xml:space="preserve">36 thn, 9 bln </v>
      </c>
      <c r="Y1596" s="7" t="str">
        <f t="shared" si="380"/>
        <v>36 thn</v>
      </c>
      <c r="Z1596" s="13">
        <v>60</v>
      </c>
      <c r="AA1596" s="14">
        <f t="shared" si="381"/>
        <v>52505</v>
      </c>
      <c r="AB1596" s="6" t="s">
        <v>7973</v>
      </c>
      <c r="AC1596" s="6" t="s">
        <v>7974</v>
      </c>
      <c r="AJ1596" s="4" t="s">
        <v>7953</v>
      </c>
    </row>
    <row r="1597" spans="1:39" ht="12.9" hidden="1" customHeight="1" outlineLevel="1" x14ac:dyDescent="0.3">
      <c r="A1597" s="16"/>
      <c r="B1597" s="17" t="s">
        <v>2714</v>
      </c>
      <c r="C1597" s="17" t="s">
        <v>7975</v>
      </c>
      <c r="D1597" s="17" t="s">
        <v>41</v>
      </c>
      <c r="E1597" s="17" t="s">
        <v>7976</v>
      </c>
      <c r="F1597" s="17" t="s">
        <v>332</v>
      </c>
      <c r="G1597" s="18" t="s">
        <v>343</v>
      </c>
      <c r="H1597" s="35">
        <v>43525</v>
      </c>
      <c r="I1597" s="6" t="s">
        <v>344</v>
      </c>
      <c r="J1597" s="17" t="s">
        <v>547</v>
      </c>
      <c r="K1597" s="35">
        <v>43573</v>
      </c>
      <c r="L1597" s="6" t="s">
        <v>28</v>
      </c>
      <c r="M1597" s="7" t="s">
        <v>29</v>
      </c>
      <c r="N1597" s="17" t="s">
        <v>3851</v>
      </c>
      <c r="O1597" s="17"/>
      <c r="P1597" s="17" t="s">
        <v>148</v>
      </c>
      <c r="Q1597" s="17" t="s">
        <v>7977</v>
      </c>
      <c r="R1597" s="7" t="s">
        <v>50</v>
      </c>
      <c r="S1597" s="16"/>
      <c r="T1597" s="16"/>
      <c r="U1597" s="17" t="s">
        <v>2714</v>
      </c>
      <c r="V1597" s="18" t="s">
        <v>2718</v>
      </c>
      <c r="W1597" s="17"/>
      <c r="X1597" s="7" t="str">
        <f t="shared" ca="1" si="379"/>
        <v xml:space="preserve">31 thn, 3 bln </v>
      </c>
      <c r="Y1597" s="7" t="str">
        <f t="shared" si="380"/>
        <v>30 thn</v>
      </c>
      <c r="Z1597" s="13">
        <v>60</v>
      </c>
      <c r="AA1597" s="14">
        <f t="shared" si="381"/>
        <v>54544</v>
      </c>
      <c r="AB1597" s="17"/>
      <c r="AC1597" s="17"/>
      <c r="AD1597" s="17"/>
      <c r="AE1597" s="17"/>
      <c r="AF1597" s="17"/>
      <c r="AG1597" s="17"/>
      <c r="AH1597" s="17"/>
      <c r="AI1597" s="17"/>
      <c r="AJ1597" s="4" t="s">
        <v>7953</v>
      </c>
      <c r="AK1597" s="17"/>
      <c r="AL1597" s="16"/>
      <c r="AM1597" s="17"/>
    </row>
    <row r="1598" spans="1:39" ht="12.9" hidden="1" customHeight="1" outlineLevel="1" x14ac:dyDescent="0.3">
      <c r="B1598" s="6"/>
      <c r="C1598" s="6" t="s">
        <v>474</v>
      </c>
      <c r="D1598" s="6" t="s">
        <v>145</v>
      </c>
      <c r="E1598" s="7" t="s">
        <v>7978</v>
      </c>
      <c r="F1598" s="6" t="s">
        <v>332</v>
      </c>
      <c r="G1598" s="19" t="s">
        <v>333</v>
      </c>
      <c r="H1598" s="20">
        <v>43556</v>
      </c>
      <c r="I1598" s="6" t="s">
        <v>334</v>
      </c>
      <c r="J1598" s="6" t="s">
        <v>269</v>
      </c>
      <c r="K1598" s="7" t="s">
        <v>336</v>
      </c>
      <c r="L1598" s="6" t="s">
        <v>28</v>
      </c>
      <c r="M1598" s="7" t="s">
        <v>29</v>
      </c>
      <c r="N1598" s="6" t="s">
        <v>346</v>
      </c>
      <c r="O1598" s="7" t="s">
        <v>318</v>
      </c>
      <c r="P1598" s="6" t="s">
        <v>98</v>
      </c>
      <c r="Q1598" s="6" t="s">
        <v>7979</v>
      </c>
      <c r="R1598" s="7" t="s">
        <v>50</v>
      </c>
      <c r="S1598" s="7" t="s">
        <v>34</v>
      </c>
      <c r="T1598" s="7" t="s">
        <v>35</v>
      </c>
      <c r="V1598" s="7" t="s">
        <v>37</v>
      </c>
      <c r="X1598" s="7" t="str">
        <f t="shared" ca="1" si="379"/>
        <v xml:space="preserve">35 thn, 8 bln </v>
      </c>
      <c r="Y1598" s="7" t="str">
        <f t="shared" si="380"/>
        <v>34 thn</v>
      </c>
      <c r="Z1598" s="13">
        <v>60</v>
      </c>
      <c r="AA1598" s="14">
        <f t="shared" si="381"/>
        <v>52932</v>
      </c>
      <c r="AB1598" s="6" t="s">
        <v>7980</v>
      </c>
      <c r="AC1598" s="6" t="s">
        <v>7981</v>
      </c>
      <c r="AJ1598" s="4" t="s">
        <v>7953</v>
      </c>
    </row>
    <row r="1599" spans="1:39" ht="12.9" customHeight="1" collapsed="1" x14ac:dyDescent="0.25">
      <c r="A1599" s="4" t="s">
        <v>7982</v>
      </c>
      <c r="M1599" s="7"/>
      <c r="AC1599" s="6"/>
    </row>
    <row r="1600" spans="1:39" ht="12.9" hidden="1" customHeight="1" outlineLevel="1" x14ac:dyDescent="0.3">
      <c r="C1600" s="10" t="s">
        <v>7983</v>
      </c>
      <c r="D1600" s="10" t="s">
        <v>41</v>
      </c>
      <c r="E1600" s="7" t="s">
        <v>7984</v>
      </c>
      <c r="F1600" s="10" t="s">
        <v>92</v>
      </c>
      <c r="G1600" s="7" t="s">
        <v>93</v>
      </c>
      <c r="H1600" s="15">
        <v>42826</v>
      </c>
      <c r="I1600" s="10" t="s">
        <v>94</v>
      </c>
      <c r="J1600" s="10" t="s">
        <v>95</v>
      </c>
      <c r="K1600" s="8">
        <v>42104</v>
      </c>
      <c r="L1600" s="10" t="s">
        <v>28</v>
      </c>
      <c r="M1600" s="7" t="s">
        <v>29</v>
      </c>
      <c r="N1600" s="10" t="s">
        <v>2402</v>
      </c>
      <c r="O1600" s="7" t="s">
        <v>168</v>
      </c>
      <c r="P1600" s="10" t="s">
        <v>555</v>
      </c>
      <c r="Q1600" s="7" t="s">
        <v>7985</v>
      </c>
      <c r="R1600" s="7" t="s">
        <v>33</v>
      </c>
      <c r="S1600" s="7" t="s">
        <v>34</v>
      </c>
      <c r="T1600" s="7" t="s">
        <v>35</v>
      </c>
      <c r="U1600" s="7" t="s">
        <v>7986</v>
      </c>
      <c r="V1600" s="7" t="s">
        <v>37</v>
      </c>
      <c r="W1600" s="7" t="s">
        <v>7987</v>
      </c>
      <c r="X1600" s="7" t="str">
        <f t="shared" ref="X1600:X1608" ca="1" si="382">DATEDIF(Q1600,NOW( ),"y") &amp; " thn, " &amp; DATEDIF(Q1600,NOW( ),"ym") &amp; " bln "</f>
        <v xml:space="preserve">52 thn, 1 bln </v>
      </c>
      <c r="Y1600" s="7" t="str">
        <f t="shared" ref="Y1600:Y1608" si="383">DATEDIF(Q1600,($Y$2),"y") &amp; " thn"</f>
        <v>51 thn</v>
      </c>
      <c r="Z1600" s="13">
        <v>60</v>
      </c>
      <c r="AA1600" s="14">
        <f>DATE(YEAR(Q1600)+Z1600,MONTH(Q1600)+1,1)</f>
        <v>46935</v>
      </c>
      <c r="AB1600" s="10" t="s">
        <v>7988</v>
      </c>
      <c r="AC1600" s="6"/>
      <c r="AJ1600" s="4" t="s">
        <v>7982</v>
      </c>
    </row>
    <row r="1601" spans="1:36" ht="12.9" hidden="1" customHeight="1" outlineLevel="1" x14ac:dyDescent="0.3">
      <c r="C1601" s="10" t="s">
        <v>7989</v>
      </c>
      <c r="D1601" s="10" t="s">
        <v>1545</v>
      </c>
      <c r="E1601" s="7" t="s">
        <v>7990</v>
      </c>
      <c r="F1601" s="10" t="s">
        <v>23</v>
      </c>
      <c r="G1601" s="7" t="s">
        <v>24</v>
      </c>
      <c r="H1601" s="15">
        <v>37712</v>
      </c>
      <c r="I1601" s="10" t="s">
        <v>25</v>
      </c>
      <c r="J1601" s="10" t="s">
        <v>547</v>
      </c>
      <c r="K1601" s="7" t="s">
        <v>156</v>
      </c>
      <c r="L1601" s="10" t="s">
        <v>28</v>
      </c>
      <c r="M1601" s="7" t="s">
        <v>361</v>
      </c>
      <c r="N1601" s="10" t="s">
        <v>3265</v>
      </c>
      <c r="O1601" s="7" t="s">
        <v>279</v>
      </c>
      <c r="P1601" s="10" t="s">
        <v>5996</v>
      </c>
      <c r="Q1601" s="7" t="s">
        <v>7991</v>
      </c>
      <c r="R1601" s="7" t="s">
        <v>33</v>
      </c>
      <c r="S1601" s="7" t="s">
        <v>34</v>
      </c>
      <c r="T1601" s="7" t="s">
        <v>35</v>
      </c>
      <c r="U1601" s="7" t="s">
        <v>7992</v>
      </c>
      <c r="V1601" s="7" t="s">
        <v>37</v>
      </c>
      <c r="W1601" s="7" t="s">
        <v>7993</v>
      </c>
      <c r="X1601" s="7" t="str">
        <f t="shared" ca="1" si="382"/>
        <v xml:space="preserve">59 thn, 7 bln </v>
      </c>
      <c r="Y1601" s="7" t="str">
        <f t="shared" si="383"/>
        <v>58 thn</v>
      </c>
      <c r="Z1601" s="13">
        <v>60</v>
      </c>
      <c r="AA1601" s="14">
        <f t="shared" ref="AA1601:AA1608" si="384">DATE(YEAR(Q1601)+Z1601,MONTH(Q1601)+1,1)</f>
        <v>44197</v>
      </c>
      <c r="AB1601" s="10" t="s">
        <v>7994</v>
      </c>
      <c r="AC1601" s="6"/>
      <c r="AJ1601" s="4" t="s">
        <v>7982</v>
      </c>
    </row>
    <row r="1602" spans="1:36" ht="12.9" hidden="1" customHeight="1" outlineLevel="1" x14ac:dyDescent="0.3">
      <c r="C1602" s="10" t="s">
        <v>7995</v>
      </c>
      <c r="D1602" s="10" t="s">
        <v>1545</v>
      </c>
      <c r="E1602" s="7" t="s">
        <v>7996</v>
      </c>
      <c r="F1602" s="10" t="s">
        <v>23</v>
      </c>
      <c r="G1602" s="7" t="s">
        <v>24</v>
      </c>
      <c r="H1602" s="15">
        <v>40269</v>
      </c>
      <c r="I1602" s="10" t="s">
        <v>25</v>
      </c>
      <c r="J1602" s="10" t="s">
        <v>106</v>
      </c>
      <c r="K1602" s="7" t="s">
        <v>56</v>
      </c>
      <c r="L1602" s="10" t="s">
        <v>28</v>
      </c>
      <c r="M1602" s="7" t="s">
        <v>361</v>
      </c>
      <c r="N1602" s="10" t="s">
        <v>30</v>
      </c>
      <c r="O1602" s="7" t="s">
        <v>192</v>
      </c>
      <c r="P1602" s="10" t="s">
        <v>7997</v>
      </c>
      <c r="Q1602" s="7" t="s">
        <v>7998</v>
      </c>
      <c r="R1602" s="7" t="s">
        <v>33</v>
      </c>
      <c r="S1602" s="7" t="s">
        <v>34</v>
      </c>
      <c r="T1602" s="7" t="s">
        <v>35</v>
      </c>
      <c r="U1602" s="7" t="s">
        <v>7999</v>
      </c>
      <c r="V1602" s="7" t="s">
        <v>37</v>
      </c>
      <c r="W1602" s="7" t="s">
        <v>8000</v>
      </c>
      <c r="X1602" s="7" t="str">
        <f t="shared" ca="1" si="382"/>
        <v xml:space="preserve">53 thn, 7 bln </v>
      </c>
      <c r="Y1602" s="7" t="str">
        <f t="shared" si="383"/>
        <v>52 thn</v>
      </c>
      <c r="Z1602" s="13">
        <v>60</v>
      </c>
      <c r="AA1602" s="14">
        <f t="shared" si="384"/>
        <v>46388</v>
      </c>
      <c r="AB1602" s="10" t="s">
        <v>8001</v>
      </c>
      <c r="AC1602" s="6"/>
      <c r="AJ1602" s="4" t="s">
        <v>7982</v>
      </c>
    </row>
    <row r="1603" spans="1:36" ht="12.9" hidden="1" customHeight="1" outlineLevel="1" x14ac:dyDescent="0.3">
      <c r="C1603" s="10" t="s">
        <v>8002</v>
      </c>
      <c r="E1603" s="7" t="s">
        <v>8003</v>
      </c>
      <c r="F1603" s="10" t="s">
        <v>23</v>
      </c>
      <c r="G1603" s="7" t="s">
        <v>24</v>
      </c>
      <c r="H1603" s="15">
        <v>39722</v>
      </c>
      <c r="I1603" s="10" t="s">
        <v>25</v>
      </c>
      <c r="J1603" s="10" t="s">
        <v>547</v>
      </c>
      <c r="K1603" s="7" t="s">
        <v>147</v>
      </c>
      <c r="L1603" s="10" t="s">
        <v>28</v>
      </c>
      <c r="M1603" s="7" t="s">
        <v>4020</v>
      </c>
      <c r="N1603" s="10" t="s">
        <v>8004</v>
      </c>
      <c r="O1603" s="7" t="s">
        <v>5167</v>
      </c>
      <c r="P1603" s="10" t="s">
        <v>59</v>
      </c>
      <c r="Q1603" s="7" t="s">
        <v>8005</v>
      </c>
      <c r="R1603" s="7" t="s">
        <v>33</v>
      </c>
      <c r="S1603" s="7" t="s">
        <v>34</v>
      </c>
      <c r="T1603" s="7" t="s">
        <v>35</v>
      </c>
      <c r="U1603" s="7" t="s">
        <v>8006</v>
      </c>
      <c r="V1603" s="7" t="s">
        <v>37</v>
      </c>
      <c r="W1603" s="7" t="s">
        <v>8007</v>
      </c>
      <c r="X1603" s="7" t="str">
        <f t="shared" ca="1" si="382"/>
        <v xml:space="preserve">56 thn, 10 bln </v>
      </c>
      <c r="Y1603" s="7" t="str">
        <f t="shared" si="383"/>
        <v>56 thn</v>
      </c>
      <c r="Z1603" s="13">
        <v>60</v>
      </c>
      <c r="AA1603" s="14">
        <f t="shared" si="384"/>
        <v>45170</v>
      </c>
      <c r="AB1603" s="10" t="s">
        <v>8008</v>
      </c>
      <c r="AC1603" s="6"/>
      <c r="AJ1603" s="4" t="s">
        <v>7982</v>
      </c>
    </row>
    <row r="1604" spans="1:36" ht="12.9" hidden="1" customHeight="1" outlineLevel="1" x14ac:dyDescent="0.3">
      <c r="C1604" s="10" t="s">
        <v>8009</v>
      </c>
      <c r="D1604" s="10" t="s">
        <v>1545</v>
      </c>
      <c r="E1604" s="7" t="s">
        <v>8010</v>
      </c>
      <c r="F1604" s="10" t="s">
        <v>23</v>
      </c>
      <c r="G1604" s="7" t="s">
        <v>24</v>
      </c>
      <c r="H1604" s="15">
        <v>39722</v>
      </c>
      <c r="I1604" s="10" t="s">
        <v>25</v>
      </c>
      <c r="J1604" s="10" t="s">
        <v>547</v>
      </c>
      <c r="K1604" s="7" t="s">
        <v>147</v>
      </c>
      <c r="L1604" s="10" t="s">
        <v>28</v>
      </c>
      <c r="M1604" s="7" t="s">
        <v>361</v>
      </c>
      <c r="N1604" s="10" t="s">
        <v>30</v>
      </c>
      <c r="O1604" s="7" t="s">
        <v>192</v>
      </c>
      <c r="P1604" s="10" t="s">
        <v>203</v>
      </c>
      <c r="Q1604" s="7" t="s">
        <v>8011</v>
      </c>
      <c r="R1604" s="7" t="s">
        <v>33</v>
      </c>
      <c r="S1604" s="7" t="s">
        <v>34</v>
      </c>
      <c r="T1604" s="7" t="s">
        <v>35</v>
      </c>
      <c r="U1604" s="7" t="s">
        <v>8012</v>
      </c>
      <c r="V1604" s="7" t="s">
        <v>37</v>
      </c>
      <c r="W1604" s="7" t="s">
        <v>8013</v>
      </c>
      <c r="X1604" s="7" t="str">
        <f t="shared" ca="1" si="382"/>
        <v xml:space="preserve">56 thn, 5 bln </v>
      </c>
      <c r="Y1604" s="7" t="str">
        <f t="shared" si="383"/>
        <v>55 thn</v>
      </c>
      <c r="Z1604" s="13">
        <v>60</v>
      </c>
      <c r="AA1604" s="14">
        <f t="shared" si="384"/>
        <v>45352</v>
      </c>
      <c r="AB1604" s="10" t="s">
        <v>8014</v>
      </c>
      <c r="AC1604" s="6"/>
      <c r="AJ1604" s="4" t="s">
        <v>7982</v>
      </c>
    </row>
    <row r="1605" spans="1:36" ht="12.9" hidden="1" customHeight="1" outlineLevel="1" x14ac:dyDescent="0.3">
      <c r="C1605" s="10" t="s">
        <v>8015</v>
      </c>
      <c r="D1605" s="10" t="s">
        <v>145</v>
      </c>
      <c r="E1605" s="7" t="s">
        <v>8016</v>
      </c>
      <c r="F1605" s="10" t="s">
        <v>78</v>
      </c>
      <c r="G1605" s="7" t="s">
        <v>79</v>
      </c>
      <c r="H1605" s="15">
        <v>42826</v>
      </c>
      <c r="I1605" s="10" t="s">
        <v>80</v>
      </c>
      <c r="J1605" s="10" t="s">
        <v>269</v>
      </c>
      <c r="K1605" s="7" t="s">
        <v>82</v>
      </c>
      <c r="L1605" s="10" t="s">
        <v>28</v>
      </c>
      <c r="M1605" s="7" t="s">
        <v>29</v>
      </c>
      <c r="N1605" s="10" t="s">
        <v>83</v>
      </c>
      <c r="O1605" s="7" t="s">
        <v>119</v>
      </c>
      <c r="P1605" s="10" t="s">
        <v>98</v>
      </c>
      <c r="Q1605" s="7" t="s">
        <v>8017</v>
      </c>
      <c r="R1605" s="7" t="s">
        <v>33</v>
      </c>
      <c r="S1605" s="7" t="s">
        <v>34</v>
      </c>
      <c r="U1605" s="7" t="s">
        <v>8018</v>
      </c>
      <c r="V1605" s="7" t="s">
        <v>37</v>
      </c>
      <c r="X1605" s="7" t="str">
        <f t="shared" ca="1" si="382"/>
        <v xml:space="preserve">48 thn, 1 bln </v>
      </c>
      <c r="Y1605" s="7" t="str">
        <f t="shared" si="383"/>
        <v>47 thn</v>
      </c>
      <c r="Z1605" s="13">
        <v>60</v>
      </c>
      <c r="AA1605" s="14">
        <f t="shared" si="384"/>
        <v>48396</v>
      </c>
      <c r="AC1605" s="6"/>
      <c r="AJ1605" s="4" t="s">
        <v>7982</v>
      </c>
    </row>
    <row r="1606" spans="1:36" ht="12.9" hidden="1" customHeight="1" outlineLevel="1" x14ac:dyDescent="0.3">
      <c r="B1606" s="5" t="s">
        <v>673</v>
      </c>
      <c r="C1606" s="10" t="s">
        <v>8019</v>
      </c>
      <c r="E1606" s="7" t="s">
        <v>8020</v>
      </c>
      <c r="F1606" s="10" t="s">
        <v>78</v>
      </c>
      <c r="G1606" s="7" t="s">
        <v>79</v>
      </c>
      <c r="H1606" s="15">
        <v>43374</v>
      </c>
      <c r="I1606" s="10" t="s">
        <v>80</v>
      </c>
      <c r="J1606" s="10" t="s">
        <v>269</v>
      </c>
      <c r="K1606" s="8">
        <v>42370</v>
      </c>
      <c r="L1606" s="10" t="s">
        <v>28</v>
      </c>
      <c r="M1606" s="7" t="s">
        <v>29</v>
      </c>
      <c r="N1606" s="10" t="s">
        <v>8021</v>
      </c>
      <c r="O1606" s="7" t="s">
        <v>676</v>
      </c>
      <c r="P1606" s="10" t="s">
        <v>5640</v>
      </c>
      <c r="Q1606" s="7" t="s">
        <v>8022</v>
      </c>
      <c r="R1606" s="7" t="s">
        <v>50</v>
      </c>
      <c r="U1606" s="7" t="s">
        <v>8023</v>
      </c>
      <c r="V1606" s="7" t="s">
        <v>37</v>
      </c>
      <c r="X1606" s="7" t="str">
        <f t="shared" ca="1" si="382"/>
        <v xml:space="preserve">54 thn, 4 bln </v>
      </c>
      <c r="Y1606" s="7" t="str">
        <f t="shared" si="383"/>
        <v>53 thn</v>
      </c>
      <c r="Z1606" s="13">
        <v>60</v>
      </c>
      <c r="AA1606" s="14">
        <f t="shared" si="384"/>
        <v>46113</v>
      </c>
      <c r="AJ1606" s="4" t="s">
        <v>7982</v>
      </c>
    </row>
    <row r="1607" spans="1:36" ht="12.9" hidden="1" customHeight="1" outlineLevel="1" x14ac:dyDescent="0.3">
      <c r="C1607" s="10" t="s">
        <v>8024</v>
      </c>
      <c r="E1607" s="7" t="s">
        <v>8025</v>
      </c>
      <c r="F1607" s="10" t="s">
        <v>23</v>
      </c>
      <c r="G1607" s="7" t="s">
        <v>24</v>
      </c>
      <c r="H1607" s="11">
        <v>41365</v>
      </c>
      <c r="I1607" s="10" t="s">
        <v>25</v>
      </c>
      <c r="J1607" s="10" t="s">
        <v>547</v>
      </c>
      <c r="K1607" s="8">
        <v>43101</v>
      </c>
      <c r="L1607" s="10" t="s">
        <v>28</v>
      </c>
      <c r="M1607" s="7" t="s">
        <v>361</v>
      </c>
      <c r="N1607" s="10" t="s">
        <v>3265</v>
      </c>
      <c r="O1607" s="7" t="s">
        <v>168</v>
      </c>
      <c r="P1607" s="10" t="s">
        <v>98</v>
      </c>
      <c r="Q1607" s="7" t="s">
        <v>3588</v>
      </c>
      <c r="R1607" s="7" t="s">
        <v>50</v>
      </c>
      <c r="S1607" s="7" t="s">
        <v>34</v>
      </c>
      <c r="T1607" s="7" t="s">
        <v>35</v>
      </c>
      <c r="U1607" s="7" t="s">
        <v>8026</v>
      </c>
      <c r="V1607" s="7" t="s">
        <v>37</v>
      </c>
      <c r="W1607" s="7" t="s">
        <v>8027</v>
      </c>
      <c r="X1607" s="7" t="str">
        <f t="shared" ca="1" si="382"/>
        <v xml:space="preserve">52 thn, 10 bln </v>
      </c>
      <c r="Y1607" s="7" t="str">
        <f t="shared" si="383"/>
        <v>52 thn</v>
      </c>
      <c r="Z1607" s="13">
        <v>60</v>
      </c>
      <c r="AA1607" s="14">
        <f t="shared" si="384"/>
        <v>46631</v>
      </c>
      <c r="AB1607" s="10" t="s">
        <v>8028</v>
      </c>
      <c r="AH1607" s="8">
        <v>43101</v>
      </c>
      <c r="AJ1607" s="4" t="s">
        <v>7982</v>
      </c>
    </row>
    <row r="1608" spans="1:36" ht="12.9" hidden="1" customHeight="1" outlineLevel="1" x14ac:dyDescent="0.3">
      <c r="C1608" s="10" t="s">
        <v>8029</v>
      </c>
      <c r="D1608" s="10" t="s">
        <v>3447</v>
      </c>
      <c r="E1608" s="7" t="s">
        <v>8030</v>
      </c>
      <c r="F1608" s="10" t="s">
        <v>276</v>
      </c>
      <c r="G1608" s="7" t="s">
        <v>43</v>
      </c>
      <c r="H1608" s="15">
        <v>43191</v>
      </c>
      <c r="I1608" s="10" t="s">
        <v>334</v>
      </c>
      <c r="J1608" s="10" t="s">
        <v>547</v>
      </c>
      <c r="K1608" s="8">
        <v>42370</v>
      </c>
      <c r="L1608" s="10" t="s">
        <v>28</v>
      </c>
      <c r="M1608" s="7" t="s">
        <v>29</v>
      </c>
      <c r="N1608" s="10" t="s">
        <v>3326</v>
      </c>
      <c r="O1608" s="7">
        <v>2010</v>
      </c>
      <c r="P1608" s="10" t="s">
        <v>59</v>
      </c>
      <c r="Q1608" s="7" t="s">
        <v>8031</v>
      </c>
      <c r="R1608" s="7" t="s">
        <v>50</v>
      </c>
      <c r="S1608" s="7" t="s">
        <v>34</v>
      </c>
      <c r="T1608" s="7" t="s">
        <v>35</v>
      </c>
      <c r="U1608" s="7" t="s">
        <v>8032</v>
      </c>
      <c r="V1608" s="7" t="s">
        <v>37</v>
      </c>
      <c r="X1608" s="7" t="str">
        <f t="shared" ca="1" si="382"/>
        <v xml:space="preserve">36 thn, 4 bln </v>
      </c>
      <c r="Y1608" s="7" t="str">
        <f t="shared" si="383"/>
        <v>35 thn</v>
      </c>
      <c r="Z1608" s="13">
        <v>60</v>
      </c>
      <c r="AA1608" s="14">
        <f t="shared" si="384"/>
        <v>52688</v>
      </c>
      <c r="AB1608" s="10" t="s">
        <v>8033</v>
      </c>
      <c r="AC1608" s="7" t="s">
        <v>8034</v>
      </c>
      <c r="AJ1608" s="4" t="s">
        <v>7982</v>
      </c>
    </row>
    <row r="1609" spans="1:36" ht="12.9" hidden="1" customHeight="1" outlineLevel="1" x14ac:dyDescent="0.3">
      <c r="C1609" s="10"/>
      <c r="D1609" s="10"/>
      <c r="F1609" s="10"/>
      <c r="H1609" s="14"/>
      <c r="I1609" s="10"/>
      <c r="J1609" s="10"/>
      <c r="L1609" s="10"/>
      <c r="M1609" s="7"/>
      <c r="N1609" s="10"/>
      <c r="P1609" s="10"/>
      <c r="Z1609" s="13"/>
      <c r="AA1609" s="14"/>
      <c r="AB1609" s="10"/>
      <c r="AJ1609" s="4" t="s">
        <v>7982</v>
      </c>
    </row>
    <row r="1610" spans="1:36" ht="12.9" customHeight="1" collapsed="1" x14ac:dyDescent="0.25">
      <c r="A1610" s="4" t="s">
        <v>8035</v>
      </c>
      <c r="M1610" s="7"/>
    </row>
    <row r="1611" spans="1:36" ht="12.9" hidden="1" customHeight="1" outlineLevel="1" x14ac:dyDescent="0.3">
      <c r="C1611" s="10" t="s">
        <v>7860</v>
      </c>
      <c r="D1611" s="10" t="s">
        <v>41</v>
      </c>
      <c r="E1611" s="7" t="s">
        <v>8036</v>
      </c>
      <c r="F1611" s="10" t="s">
        <v>23</v>
      </c>
      <c r="G1611" s="7" t="s">
        <v>24</v>
      </c>
      <c r="H1611" s="15">
        <v>38261</v>
      </c>
      <c r="I1611" s="10" t="s">
        <v>25</v>
      </c>
      <c r="J1611" s="10" t="s">
        <v>95</v>
      </c>
      <c r="K1611" s="14">
        <v>42957</v>
      </c>
      <c r="L1611" s="10" t="s">
        <v>28</v>
      </c>
      <c r="M1611" s="7" t="s">
        <v>29</v>
      </c>
      <c r="N1611" s="10" t="s">
        <v>30</v>
      </c>
      <c r="O1611" s="7">
        <v>2015</v>
      </c>
      <c r="P1611" s="10" t="s">
        <v>2115</v>
      </c>
      <c r="Q1611" s="7" t="s">
        <v>8037</v>
      </c>
      <c r="R1611" s="7" t="s">
        <v>33</v>
      </c>
      <c r="S1611" s="7" t="s">
        <v>34</v>
      </c>
      <c r="T1611" s="7" t="s">
        <v>35</v>
      </c>
      <c r="U1611" s="7" t="s">
        <v>8038</v>
      </c>
      <c r="V1611" s="7" t="s">
        <v>37</v>
      </c>
      <c r="W1611" s="7" t="s">
        <v>8039</v>
      </c>
      <c r="X1611" s="7" t="str">
        <f t="shared" ref="X1611:X1618" ca="1" si="385">DATEDIF(Q1611,NOW( ),"y") &amp; " thn, " &amp; DATEDIF(Q1611,NOW( ),"ym") &amp; " bln "</f>
        <v xml:space="preserve">59 thn, 7 bln </v>
      </c>
      <c r="Y1611" s="7" t="str">
        <f>DATEDIF(Q1611,($Y$2),"y") &amp; " thn"</f>
        <v>58 thn</v>
      </c>
      <c r="Z1611" s="13">
        <v>60</v>
      </c>
      <c r="AA1611" s="14">
        <f>DATE(YEAR(Q1611)+Z1611,MONTH(Q1611)+1,1)</f>
        <v>44166</v>
      </c>
      <c r="AB1611" s="10" t="s">
        <v>8040</v>
      </c>
      <c r="AC1611" s="6"/>
      <c r="AJ1611" s="4" t="s">
        <v>8035</v>
      </c>
    </row>
    <row r="1612" spans="1:36" ht="12.9" hidden="1" customHeight="1" outlineLevel="1" x14ac:dyDescent="0.3">
      <c r="C1612" s="10" t="s">
        <v>8041</v>
      </c>
      <c r="E1612" s="7" t="s">
        <v>8042</v>
      </c>
      <c r="F1612" s="10" t="s">
        <v>23</v>
      </c>
      <c r="G1612" s="7" t="s">
        <v>24</v>
      </c>
      <c r="H1612" s="15">
        <v>38808</v>
      </c>
      <c r="I1612" s="10" t="s">
        <v>25</v>
      </c>
      <c r="J1612" s="10" t="s">
        <v>547</v>
      </c>
      <c r="K1612" s="7" t="s">
        <v>82</v>
      </c>
      <c r="L1612" s="10" t="s">
        <v>28</v>
      </c>
      <c r="M1612" s="7" t="s">
        <v>361</v>
      </c>
      <c r="N1612" s="10" t="s">
        <v>3265</v>
      </c>
      <c r="O1612" s="7" t="s">
        <v>368</v>
      </c>
      <c r="P1612" s="10" t="s">
        <v>98</v>
      </c>
      <c r="Q1612" s="7" t="s">
        <v>6710</v>
      </c>
      <c r="R1612" s="7" t="s">
        <v>33</v>
      </c>
      <c r="S1612" s="7" t="s">
        <v>34</v>
      </c>
      <c r="T1612" s="7" t="s">
        <v>35</v>
      </c>
      <c r="U1612" s="7" t="s">
        <v>8043</v>
      </c>
      <c r="V1612" s="7" t="s">
        <v>37</v>
      </c>
      <c r="W1612" s="7" t="s">
        <v>8044</v>
      </c>
      <c r="X1612" s="7" t="str">
        <f t="shared" ca="1" si="385"/>
        <v xml:space="preserve">60 thn, 7 bln </v>
      </c>
      <c r="Y1612" s="7" t="str">
        <f t="shared" ref="Y1612:Y1618" si="386">DATEDIF(Q1612,($Y$2),"y") &amp; " thn"</f>
        <v>59 thn</v>
      </c>
      <c r="Z1612" s="13">
        <v>60</v>
      </c>
      <c r="AA1612" s="14">
        <f t="shared" ref="AA1612:AA1618" si="387">DATE(YEAR(Q1612)+Z1612,MONTH(Q1612)+1,1)</f>
        <v>43831</v>
      </c>
      <c r="AB1612" s="10" t="s">
        <v>8045</v>
      </c>
      <c r="AJ1612" s="4" t="s">
        <v>8035</v>
      </c>
    </row>
    <row r="1613" spans="1:36" ht="12.9" hidden="1" customHeight="1" outlineLevel="1" x14ac:dyDescent="0.3">
      <c r="C1613" s="10" t="s">
        <v>8046</v>
      </c>
      <c r="E1613" s="7" t="s">
        <v>8047</v>
      </c>
      <c r="F1613" s="10" t="s">
        <v>23</v>
      </c>
      <c r="G1613" s="7" t="s">
        <v>24</v>
      </c>
      <c r="H1613" s="15">
        <v>38991</v>
      </c>
      <c r="I1613" s="10" t="s">
        <v>25</v>
      </c>
      <c r="J1613" s="10" t="s">
        <v>547</v>
      </c>
      <c r="K1613" s="7" t="s">
        <v>56</v>
      </c>
      <c r="L1613" s="10" t="s">
        <v>28</v>
      </c>
      <c r="M1613" s="7" t="s">
        <v>4020</v>
      </c>
      <c r="N1613" s="10" t="s">
        <v>4379</v>
      </c>
      <c r="O1613" s="7" t="s">
        <v>1780</v>
      </c>
      <c r="P1613" s="10" t="s">
        <v>926</v>
      </c>
      <c r="Q1613" s="7" t="s">
        <v>8048</v>
      </c>
      <c r="R1613" s="7" t="s">
        <v>50</v>
      </c>
      <c r="S1613" s="7" t="s">
        <v>34</v>
      </c>
      <c r="T1613" s="7" t="s">
        <v>35</v>
      </c>
      <c r="U1613" s="7" t="s">
        <v>8049</v>
      </c>
      <c r="V1613" s="7" t="s">
        <v>37</v>
      </c>
      <c r="W1613" s="7" t="s">
        <v>8050</v>
      </c>
      <c r="X1613" s="7" t="str">
        <f t="shared" ca="1" si="385"/>
        <v xml:space="preserve">59 thn, 6 bln </v>
      </c>
      <c r="Y1613" s="7" t="str">
        <f t="shared" si="386"/>
        <v>58 thn</v>
      </c>
      <c r="Z1613" s="13">
        <v>60</v>
      </c>
      <c r="AA1613" s="14">
        <f t="shared" si="387"/>
        <v>44228</v>
      </c>
      <c r="AB1613" s="10" t="s">
        <v>8051</v>
      </c>
      <c r="AJ1613" s="4" t="s">
        <v>8035</v>
      </c>
    </row>
    <row r="1614" spans="1:36" ht="12.9" hidden="1" customHeight="1" outlineLevel="1" x14ac:dyDescent="0.3">
      <c r="C1614" s="10" t="s">
        <v>4397</v>
      </c>
      <c r="D1614" s="10" t="s">
        <v>4292</v>
      </c>
      <c r="E1614" s="7" t="s">
        <v>8052</v>
      </c>
      <c r="F1614" s="10" t="s">
        <v>23</v>
      </c>
      <c r="G1614" s="7" t="s">
        <v>24</v>
      </c>
      <c r="H1614" s="15">
        <v>38991</v>
      </c>
      <c r="I1614" s="10" t="s">
        <v>25</v>
      </c>
      <c r="J1614" s="10" t="s">
        <v>269</v>
      </c>
      <c r="K1614" s="7" t="s">
        <v>56</v>
      </c>
      <c r="L1614" s="10" t="s">
        <v>28</v>
      </c>
      <c r="M1614" s="7" t="s">
        <v>361</v>
      </c>
      <c r="N1614" s="10" t="s">
        <v>83</v>
      </c>
      <c r="O1614" s="7" t="s">
        <v>393</v>
      </c>
      <c r="P1614" s="10" t="s">
        <v>2062</v>
      </c>
      <c r="Q1614" s="7" t="s">
        <v>1023</v>
      </c>
      <c r="R1614" s="7" t="s">
        <v>33</v>
      </c>
      <c r="S1614" s="7" t="s">
        <v>34</v>
      </c>
      <c r="T1614" s="7" t="s">
        <v>35</v>
      </c>
      <c r="U1614" s="7" t="s">
        <v>8053</v>
      </c>
      <c r="V1614" s="7" t="s">
        <v>37</v>
      </c>
      <c r="W1614" s="7" t="s">
        <v>8054</v>
      </c>
      <c r="X1614" s="7" t="str">
        <f t="shared" ca="1" si="385"/>
        <v xml:space="preserve">58 thn, 1 bln </v>
      </c>
      <c r="Y1614" s="7" t="str">
        <f t="shared" si="386"/>
        <v>57 thn</v>
      </c>
      <c r="Z1614" s="13">
        <v>60</v>
      </c>
      <c r="AA1614" s="14">
        <f t="shared" si="387"/>
        <v>44743</v>
      </c>
      <c r="AB1614" s="10" t="s">
        <v>8055</v>
      </c>
      <c r="AJ1614" s="4" t="s">
        <v>8035</v>
      </c>
    </row>
    <row r="1615" spans="1:36" ht="12.9" hidden="1" customHeight="1" outlineLevel="1" x14ac:dyDescent="0.3">
      <c r="C1615" s="10" t="s">
        <v>8056</v>
      </c>
      <c r="D1615" s="10" t="s">
        <v>145</v>
      </c>
      <c r="E1615" s="7" t="s">
        <v>8057</v>
      </c>
      <c r="F1615" s="10" t="s">
        <v>23</v>
      </c>
      <c r="G1615" s="7" t="s">
        <v>24</v>
      </c>
      <c r="H1615" s="15">
        <v>41730</v>
      </c>
      <c r="I1615" s="10" t="s">
        <v>25</v>
      </c>
      <c r="J1615" s="10" t="s">
        <v>269</v>
      </c>
      <c r="K1615" s="8">
        <v>42186</v>
      </c>
      <c r="L1615" s="10" t="s">
        <v>28</v>
      </c>
      <c r="M1615" s="7" t="s">
        <v>29</v>
      </c>
      <c r="N1615" s="10" t="s">
        <v>7309</v>
      </c>
      <c r="P1615" s="10" t="s">
        <v>59</v>
      </c>
      <c r="Q1615" s="7" t="s">
        <v>8058</v>
      </c>
      <c r="R1615" s="7" t="s">
        <v>50</v>
      </c>
      <c r="S1615" s="7" t="s">
        <v>34</v>
      </c>
      <c r="T1615" s="7" t="s">
        <v>35</v>
      </c>
      <c r="U1615" s="7" t="s">
        <v>8059</v>
      </c>
      <c r="V1615" s="7" t="s">
        <v>37</v>
      </c>
      <c r="W1615" s="7" t="s">
        <v>8060</v>
      </c>
      <c r="X1615" s="7" t="str">
        <f t="shared" ca="1" si="385"/>
        <v xml:space="preserve">47 thn, 6 bln </v>
      </c>
      <c r="Y1615" s="7" t="str">
        <f t="shared" si="386"/>
        <v>46 thn</v>
      </c>
      <c r="Z1615" s="13">
        <v>60</v>
      </c>
      <c r="AA1615" s="14">
        <f t="shared" si="387"/>
        <v>48580</v>
      </c>
      <c r="AB1615" s="10" t="s">
        <v>8061</v>
      </c>
      <c r="AC1615" s="7" t="s">
        <v>8062</v>
      </c>
      <c r="AJ1615" s="4" t="s">
        <v>8035</v>
      </c>
    </row>
    <row r="1616" spans="1:36" ht="12.9" hidden="1" customHeight="1" outlineLevel="1" x14ac:dyDescent="0.3">
      <c r="C1616" s="10" t="s">
        <v>8063</v>
      </c>
      <c r="E1616" s="7" t="s">
        <v>8064</v>
      </c>
      <c r="F1616" s="10" t="s">
        <v>23</v>
      </c>
      <c r="G1616" s="7" t="s">
        <v>24</v>
      </c>
      <c r="H1616" s="15">
        <v>39173</v>
      </c>
      <c r="I1616" s="10" t="s">
        <v>25</v>
      </c>
      <c r="J1616" s="10" t="s">
        <v>547</v>
      </c>
      <c r="K1616" s="8">
        <v>42826</v>
      </c>
      <c r="L1616" s="10" t="s">
        <v>28</v>
      </c>
      <c r="M1616" s="7" t="s">
        <v>4020</v>
      </c>
      <c r="N1616" s="10" t="s">
        <v>8065</v>
      </c>
      <c r="O1616" s="7" t="s">
        <v>2777</v>
      </c>
      <c r="P1616" s="10" t="s">
        <v>98</v>
      </c>
      <c r="Q1616" s="7" t="s">
        <v>8066</v>
      </c>
      <c r="R1616" s="7" t="s">
        <v>33</v>
      </c>
      <c r="S1616" s="7" t="s">
        <v>34</v>
      </c>
      <c r="T1616" s="7" t="s">
        <v>35</v>
      </c>
      <c r="U1616" s="7" t="s">
        <v>8067</v>
      </c>
      <c r="V1616" s="7" t="s">
        <v>37</v>
      </c>
      <c r="W1616" s="7" t="s">
        <v>8068</v>
      </c>
      <c r="X1616" s="7" t="str">
        <f t="shared" ca="1" si="385"/>
        <v xml:space="preserve">55 thn, 3 bln </v>
      </c>
      <c r="Y1616" s="7" t="str">
        <f t="shared" si="386"/>
        <v>54 thn</v>
      </c>
      <c r="Z1616" s="13">
        <v>60</v>
      </c>
      <c r="AA1616" s="14">
        <f t="shared" si="387"/>
        <v>45778</v>
      </c>
      <c r="AB1616" s="10" t="s">
        <v>8069</v>
      </c>
      <c r="AJ1616" s="4" t="s">
        <v>8035</v>
      </c>
    </row>
    <row r="1617" spans="1:36" ht="12.9" hidden="1" customHeight="1" outlineLevel="1" x14ac:dyDescent="0.3">
      <c r="C1617" s="17" t="s">
        <v>8070</v>
      </c>
      <c r="D1617" s="17" t="s">
        <v>41</v>
      </c>
      <c r="E1617" s="17" t="s">
        <v>8071</v>
      </c>
      <c r="F1617" s="17" t="s">
        <v>332</v>
      </c>
      <c r="G1617" s="18" t="s">
        <v>343</v>
      </c>
      <c r="H1617" s="35">
        <v>43525</v>
      </c>
      <c r="I1617" s="6" t="s">
        <v>344</v>
      </c>
      <c r="J1617" s="17" t="s">
        <v>547</v>
      </c>
      <c r="K1617" s="35">
        <v>43573</v>
      </c>
      <c r="L1617" s="6" t="s">
        <v>28</v>
      </c>
      <c r="M1617" s="7" t="s">
        <v>29</v>
      </c>
      <c r="N1617" s="17" t="s">
        <v>3851</v>
      </c>
      <c r="O1617" s="17"/>
      <c r="P1617" s="17" t="s">
        <v>98</v>
      </c>
      <c r="Q1617" s="17" t="s">
        <v>8072</v>
      </c>
      <c r="R1617" s="7" t="s">
        <v>33</v>
      </c>
      <c r="S1617" s="16"/>
      <c r="T1617" s="16"/>
      <c r="U1617" s="17" t="s">
        <v>2714</v>
      </c>
      <c r="V1617" s="18" t="s">
        <v>2718</v>
      </c>
      <c r="W1617" s="17"/>
      <c r="X1617" s="7" t="str">
        <f t="shared" ca="1" si="385"/>
        <v xml:space="preserve">27 thn, 1 bln </v>
      </c>
      <c r="Y1617" s="7" t="str">
        <f>DATEDIF(Q1617,($Y$2),"y") &amp; " thn"</f>
        <v>26 thn</v>
      </c>
      <c r="Z1617" s="13">
        <v>60</v>
      </c>
      <c r="AA1617" s="14">
        <f>DATE(YEAR(Q1617)+Z1617,MONTH(Q1617)+1,1)</f>
        <v>56066</v>
      </c>
      <c r="AB1617" s="17"/>
      <c r="AC1617" s="17"/>
      <c r="AD1617" s="17"/>
      <c r="AE1617" s="17"/>
      <c r="AF1617" s="17"/>
      <c r="AG1617" s="17"/>
      <c r="AH1617" s="17"/>
      <c r="AI1617" s="17"/>
      <c r="AJ1617" s="4" t="s">
        <v>8035</v>
      </c>
    </row>
    <row r="1618" spans="1:36" ht="12.9" hidden="1" customHeight="1" outlineLevel="1" x14ac:dyDescent="0.3">
      <c r="C1618" s="10" t="s">
        <v>8073</v>
      </c>
      <c r="D1618" s="10" t="s">
        <v>145</v>
      </c>
      <c r="E1618" s="7" t="s">
        <v>8074</v>
      </c>
      <c r="F1618" s="10" t="s">
        <v>23</v>
      </c>
      <c r="G1618" s="7" t="s">
        <v>24</v>
      </c>
      <c r="H1618" s="15">
        <v>39539</v>
      </c>
      <c r="I1618" s="10" t="s">
        <v>25</v>
      </c>
      <c r="J1618" s="10" t="s">
        <v>8075</v>
      </c>
      <c r="K1618" s="7" t="s">
        <v>82</v>
      </c>
      <c r="L1618" s="10" t="s">
        <v>28</v>
      </c>
      <c r="M1618" s="7" t="s">
        <v>29</v>
      </c>
      <c r="N1618" s="10" t="s">
        <v>83</v>
      </c>
      <c r="P1618" s="10" t="s">
        <v>98</v>
      </c>
      <c r="Q1618" s="7" t="s">
        <v>8076</v>
      </c>
      <c r="R1618" s="7" t="s">
        <v>50</v>
      </c>
      <c r="S1618" s="7" t="s">
        <v>34</v>
      </c>
      <c r="T1618" s="7" t="s">
        <v>35</v>
      </c>
      <c r="U1618" s="7" t="s">
        <v>8077</v>
      </c>
      <c r="V1618" s="7" t="s">
        <v>37</v>
      </c>
      <c r="W1618" s="7" t="s">
        <v>8078</v>
      </c>
      <c r="X1618" s="7" t="str">
        <f t="shared" ca="1" si="385"/>
        <v xml:space="preserve">53 thn, 11 bln </v>
      </c>
      <c r="Y1618" s="7" t="str">
        <f t="shared" si="386"/>
        <v>53 thn</v>
      </c>
      <c r="Z1618" s="13">
        <v>60</v>
      </c>
      <c r="AA1618" s="14">
        <f t="shared" si="387"/>
        <v>46266</v>
      </c>
      <c r="AJ1618" s="4" t="s">
        <v>8035</v>
      </c>
    </row>
    <row r="1619" spans="1:36" ht="12.9" hidden="1" customHeight="1" outlineLevel="1" x14ac:dyDescent="0.3">
      <c r="C1619" s="10"/>
      <c r="D1619" s="10"/>
      <c r="F1619" s="10"/>
      <c r="H1619" s="12"/>
      <c r="I1619" s="10"/>
      <c r="J1619" s="10"/>
      <c r="L1619" s="10"/>
      <c r="M1619" s="7"/>
      <c r="N1619" s="10"/>
      <c r="P1619" s="10"/>
      <c r="Z1619" s="13"/>
      <c r="AA1619" s="14"/>
      <c r="AB1619" s="10"/>
      <c r="AJ1619" s="4" t="s">
        <v>8035</v>
      </c>
    </row>
    <row r="1620" spans="1:36" ht="12.9" customHeight="1" collapsed="1" x14ac:dyDescent="0.25">
      <c r="A1620" s="4" t="s">
        <v>8079</v>
      </c>
      <c r="M1620" s="7"/>
    </row>
    <row r="1621" spans="1:36" ht="12.9" hidden="1" customHeight="1" outlineLevel="1" x14ac:dyDescent="0.3">
      <c r="C1621" s="10"/>
      <c r="D1621" s="10"/>
      <c r="F1621" s="10"/>
      <c r="H1621" s="8"/>
      <c r="I1621" s="10"/>
      <c r="J1621" s="10" t="s">
        <v>95</v>
      </c>
      <c r="L1621" s="10"/>
      <c r="M1621" s="7"/>
      <c r="N1621" s="10"/>
      <c r="P1621" s="10"/>
      <c r="Z1621" s="13"/>
      <c r="AA1621" s="14"/>
      <c r="AB1621" s="10"/>
      <c r="AJ1621" s="4" t="s">
        <v>8079</v>
      </c>
    </row>
    <row r="1622" spans="1:36" ht="12.9" hidden="1" customHeight="1" outlineLevel="1" x14ac:dyDescent="0.3">
      <c r="C1622" s="10" t="s">
        <v>8080</v>
      </c>
      <c r="D1622" s="10" t="s">
        <v>1545</v>
      </c>
      <c r="E1622" s="7" t="s">
        <v>8081</v>
      </c>
      <c r="F1622" s="10" t="s">
        <v>23</v>
      </c>
      <c r="G1622" s="7" t="s">
        <v>24</v>
      </c>
      <c r="H1622" s="15">
        <v>38261</v>
      </c>
      <c r="I1622" s="10" t="s">
        <v>25</v>
      </c>
      <c r="J1622" s="10" t="s">
        <v>547</v>
      </c>
      <c r="K1622" s="8">
        <v>42370</v>
      </c>
      <c r="L1622" s="10" t="s">
        <v>28</v>
      </c>
      <c r="M1622" s="7" t="s">
        <v>361</v>
      </c>
      <c r="N1622" s="10" t="s">
        <v>3265</v>
      </c>
      <c r="O1622" s="7" t="s">
        <v>192</v>
      </c>
      <c r="P1622" s="10" t="s">
        <v>98</v>
      </c>
      <c r="Q1622" s="7" t="s">
        <v>8082</v>
      </c>
      <c r="R1622" s="7" t="s">
        <v>33</v>
      </c>
      <c r="S1622" s="7" t="s">
        <v>34</v>
      </c>
      <c r="T1622" s="7" t="s">
        <v>35</v>
      </c>
      <c r="U1622" s="7" t="s">
        <v>8083</v>
      </c>
      <c r="V1622" s="7" t="s">
        <v>37</v>
      </c>
      <c r="W1622" s="7" t="s">
        <v>8084</v>
      </c>
      <c r="X1622" s="7" t="str">
        <f t="shared" ref="X1622:X1628" ca="1" si="388">DATEDIF(Q1622,NOW( ),"y") &amp; " thn, " &amp; DATEDIF(Q1622,NOW( ),"ym") &amp; " bln "</f>
        <v xml:space="preserve">59 thn, 11 bln </v>
      </c>
      <c r="Y1622" s="7" t="str">
        <f t="shared" ref="Y1622:Y1628" si="389">DATEDIF(Q1622,($Y$2),"y") &amp; " thn"</f>
        <v>59 thn</v>
      </c>
      <c r="Z1622" s="13">
        <v>60</v>
      </c>
      <c r="AA1622" s="14">
        <f t="shared" ref="AA1622:AA1628" si="390">DATE(YEAR(Q1622)+Z1622,MONTH(Q1622)+1,1)</f>
        <v>44075</v>
      </c>
      <c r="AB1622" s="10" t="s">
        <v>8085</v>
      </c>
      <c r="AC1622" s="7" t="s">
        <v>8086</v>
      </c>
      <c r="AJ1622" s="4" t="s">
        <v>8079</v>
      </c>
    </row>
    <row r="1623" spans="1:36" ht="12.9" hidden="1" customHeight="1" outlineLevel="1" x14ac:dyDescent="0.3">
      <c r="C1623" s="10" t="s">
        <v>8087</v>
      </c>
      <c r="D1623" s="10" t="s">
        <v>1545</v>
      </c>
      <c r="E1623" s="7" t="s">
        <v>8088</v>
      </c>
      <c r="F1623" s="10" t="s">
        <v>23</v>
      </c>
      <c r="G1623" s="7" t="s">
        <v>24</v>
      </c>
      <c r="H1623" s="15">
        <v>38261</v>
      </c>
      <c r="I1623" s="10" t="s">
        <v>25</v>
      </c>
      <c r="J1623" s="10" t="s">
        <v>106</v>
      </c>
      <c r="K1623" s="7" t="s">
        <v>376</v>
      </c>
      <c r="L1623" s="10" t="s">
        <v>28</v>
      </c>
      <c r="M1623" s="7" t="s">
        <v>361</v>
      </c>
      <c r="N1623" s="10" t="s">
        <v>30</v>
      </c>
      <c r="O1623" s="7" t="s">
        <v>192</v>
      </c>
      <c r="P1623" s="10" t="s">
        <v>2115</v>
      </c>
      <c r="Q1623" s="7" t="s">
        <v>4005</v>
      </c>
      <c r="R1623" s="7" t="s">
        <v>33</v>
      </c>
      <c r="S1623" s="7" t="s">
        <v>34</v>
      </c>
      <c r="T1623" s="7" t="s">
        <v>35</v>
      </c>
      <c r="U1623" s="7" t="s">
        <v>8089</v>
      </c>
      <c r="V1623" s="7" t="s">
        <v>37</v>
      </c>
      <c r="W1623" s="7" t="s">
        <v>8090</v>
      </c>
      <c r="X1623" s="7" t="str">
        <f t="shared" ca="1" si="388"/>
        <v xml:space="preserve">56 thn, 3 bln </v>
      </c>
      <c r="Y1623" s="7" t="str">
        <f t="shared" si="389"/>
        <v>55 thn</v>
      </c>
      <c r="Z1623" s="13">
        <v>60</v>
      </c>
      <c r="AA1623" s="14">
        <f t="shared" si="390"/>
        <v>45413</v>
      </c>
      <c r="AB1623" s="10" t="s">
        <v>8091</v>
      </c>
      <c r="AJ1623" s="4" t="s">
        <v>8079</v>
      </c>
    </row>
    <row r="1624" spans="1:36" ht="12.9" hidden="1" customHeight="1" outlineLevel="1" x14ac:dyDescent="0.3">
      <c r="C1624" s="10" t="s">
        <v>7742</v>
      </c>
      <c r="D1624" s="10" t="s">
        <v>1545</v>
      </c>
      <c r="E1624" s="7" t="s">
        <v>8092</v>
      </c>
      <c r="F1624" s="10" t="s">
        <v>23</v>
      </c>
      <c r="G1624" s="7" t="s">
        <v>24</v>
      </c>
      <c r="H1624" s="15">
        <v>38991</v>
      </c>
      <c r="I1624" s="10" t="s">
        <v>25</v>
      </c>
      <c r="J1624" s="10" t="s">
        <v>269</v>
      </c>
      <c r="K1624" s="7" t="s">
        <v>56</v>
      </c>
      <c r="L1624" s="10" t="s">
        <v>28</v>
      </c>
      <c r="M1624" s="7" t="s">
        <v>361</v>
      </c>
      <c r="N1624" s="10" t="s">
        <v>4346</v>
      </c>
      <c r="O1624" s="7" t="s">
        <v>393</v>
      </c>
      <c r="P1624" s="10" t="s">
        <v>824</v>
      </c>
      <c r="Q1624" s="7" t="s">
        <v>8093</v>
      </c>
      <c r="R1624" s="7" t="s">
        <v>33</v>
      </c>
      <c r="S1624" s="7" t="s">
        <v>34</v>
      </c>
      <c r="T1624" s="7" t="s">
        <v>35</v>
      </c>
      <c r="U1624" s="7" t="s">
        <v>8094</v>
      </c>
      <c r="V1624" s="7" t="s">
        <v>37</v>
      </c>
      <c r="W1624" s="7" t="s">
        <v>8095</v>
      </c>
      <c r="X1624" s="7" t="str">
        <f t="shared" ca="1" si="388"/>
        <v xml:space="preserve">60 thn, 4 bln </v>
      </c>
      <c r="Y1624" s="7" t="str">
        <f t="shared" si="389"/>
        <v>59 thn</v>
      </c>
      <c r="Z1624" s="13">
        <v>60</v>
      </c>
      <c r="AA1624" s="14">
        <f t="shared" si="390"/>
        <v>43922</v>
      </c>
      <c r="AB1624" s="10" t="s">
        <v>8096</v>
      </c>
      <c r="AC1624" s="6"/>
      <c r="AJ1624" s="4" t="s">
        <v>8079</v>
      </c>
    </row>
    <row r="1625" spans="1:36" ht="12.9" hidden="1" customHeight="1" outlineLevel="1" x14ac:dyDescent="0.3">
      <c r="C1625" s="10" t="s">
        <v>8097</v>
      </c>
      <c r="D1625" s="10" t="s">
        <v>1545</v>
      </c>
      <c r="E1625" s="7" t="s">
        <v>8098</v>
      </c>
      <c r="F1625" s="10" t="s">
        <v>23</v>
      </c>
      <c r="G1625" s="7" t="s">
        <v>24</v>
      </c>
      <c r="H1625" s="15">
        <v>38261</v>
      </c>
      <c r="I1625" s="10" t="s">
        <v>25</v>
      </c>
      <c r="J1625" s="10" t="s">
        <v>547</v>
      </c>
      <c r="K1625" s="8">
        <v>43101</v>
      </c>
      <c r="L1625" s="10" t="s">
        <v>28</v>
      </c>
      <c r="M1625" s="7" t="s">
        <v>361</v>
      </c>
      <c r="N1625" s="10" t="s">
        <v>30</v>
      </c>
      <c r="O1625" s="7" t="s">
        <v>192</v>
      </c>
      <c r="P1625" s="10" t="s">
        <v>203</v>
      </c>
      <c r="Q1625" s="7" t="s">
        <v>6234</v>
      </c>
      <c r="R1625" s="7" t="s">
        <v>33</v>
      </c>
      <c r="S1625" s="7" t="s">
        <v>34</v>
      </c>
      <c r="T1625" s="7" t="s">
        <v>35</v>
      </c>
      <c r="U1625" s="7" t="s">
        <v>8099</v>
      </c>
      <c r="V1625" s="7" t="s">
        <v>37</v>
      </c>
      <c r="W1625" s="7" t="s">
        <v>8100</v>
      </c>
      <c r="X1625" s="7" t="str">
        <f t="shared" ca="1" si="388"/>
        <v xml:space="preserve">59 thn, 1 bln </v>
      </c>
      <c r="Y1625" s="7" t="str">
        <f t="shared" si="389"/>
        <v>58 thn</v>
      </c>
      <c r="Z1625" s="13">
        <v>60</v>
      </c>
      <c r="AA1625" s="14">
        <f t="shared" si="390"/>
        <v>44378</v>
      </c>
      <c r="AB1625" s="10" t="s">
        <v>8101</v>
      </c>
      <c r="AC1625" s="6"/>
      <c r="AH1625" s="8">
        <v>43101</v>
      </c>
      <c r="AJ1625" s="4" t="s">
        <v>8079</v>
      </c>
    </row>
    <row r="1626" spans="1:36" ht="12.9" hidden="1" customHeight="1" outlineLevel="1" x14ac:dyDescent="0.3">
      <c r="C1626" s="10" t="s">
        <v>8102</v>
      </c>
      <c r="D1626" s="10" t="s">
        <v>41</v>
      </c>
      <c r="E1626" s="7" t="s">
        <v>8103</v>
      </c>
      <c r="F1626" s="10" t="s">
        <v>292</v>
      </c>
      <c r="G1626" s="7" t="s">
        <v>79</v>
      </c>
      <c r="H1626" s="8">
        <v>43374</v>
      </c>
      <c r="I1626" s="10" t="s">
        <v>80</v>
      </c>
      <c r="J1626" s="10" t="s">
        <v>547</v>
      </c>
      <c r="K1626" s="7" t="s">
        <v>624</v>
      </c>
      <c r="L1626" s="10" t="s">
        <v>28</v>
      </c>
      <c r="M1626" s="7" t="s">
        <v>29</v>
      </c>
      <c r="N1626" s="6" t="s">
        <v>3486</v>
      </c>
      <c r="O1626" s="7">
        <v>2009</v>
      </c>
      <c r="P1626" s="10" t="s">
        <v>211</v>
      </c>
      <c r="Q1626" s="7" t="s">
        <v>8104</v>
      </c>
      <c r="R1626" s="7" t="s">
        <v>33</v>
      </c>
      <c r="S1626" s="7" t="s">
        <v>34</v>
      </c>
      <c r="T1626" s="7" t="s">
        <v>35</v>
      </c>
      <c r="U1626" s="7" t="s">
        <v>8105</v>
      </c>
      <c r="V1626" s="7" t="s">
        <v>37</v>
      </c>
      <c r="W1626" s="7" t="s">
        <v>8106</v>
      </c>
      <c r="X1626" s="7" t="str">
        <f t="shared" ca="1" si="388"/>
        <v xml:space="preserve">41 thn, 11 bln </v>
      </c>
      <c r="Y1626" s="7" t="str">
        <f t="shared" si="389"/>
        <v>41 thn</v>
      </c>
      <c r="Z1626" s="13">
        <v>60</v>
      </c>
      <c r="AA1626" s="14">
        <f t="shared" si="390"/>
        <v>50649</v>
      </c>
      <c r="AB1626" s="10" t="s">
        <v>8107</v>
      </c>
      <c r="AC1626" s="6"/>
      <c r="AJ1626" s="4" t="s">
        <v>8079</v>
      </c>
    </row>
    <row r="1627" spans="1:36" ht="12.9" hidden="1" customHeight="1" outlineLevel="1" x14ac:dyDescent="0.3">
      <c r="C1627" s="10" t="s">
        <v>8108</v>
      </c>
      <c r="D1627" s="10" t="s">
        <v>145</v>
      </c>
      <c r="E1627" s="7" t="s">
        <v>8109</v>
      </c>
      <c r="F1627" s="10" t="s">
        <v>292</v>
      </c>
      <c r="G1627" s="7" t="s">
        <v>43</v>
      </c>
      <c r="H1627" s="8">
        <v>42644</v>
      </c>
      <c r="I1627" s="10" t="s">
        <v>277</v>
      </c>
      <c r="J1627" s="10" t="s">
        <v>547</v>
      </c>
      <c r="K1627" s="7" t="s">
        <v>56</v>
      </c>
      <c r="L1627" s="10" t="s">
        <v>28</v>
      </c>
      <c r="M1627" s="7" t="s">
        <v>29</v>
      </c>
      <c r="N1627" s="10" t="s">
        <v>83</v>
      </c>
      <c r="O1627" s="7">
        <v>2013</v>
      </c>
      <c r="P1627" s="10" t="s">
        <v>1611</v>
      </c>
      <c r="Q1627" s="7" t="s">
        <v>363</v>
      </c>
      <c r="R1627" s="7" t="s">
        <v>33</v>
      </c>
      <c r="S1627" s="7" t="s">
        <v>34</v>
      </c>
      <c r="T1627" s="7" t="s">
        <v>35</v>
      </c>
      <c r="U1627" s="7" t="s">
        <v>8110</v>
      </c>
      <c r="V1627" s="7" t="s">
        <v>37</v>
      </c>
      <c r="W1627" s="7" t="s">
        <v>8111</v>
      </c>
      <c r="X1627" s="7" t="str">
        <f t="shared" ca="1" si="388"/>
        <v xml:space="preserve">45 thn, 4 bln </v>
      </c>
      <c r="Y1627" s="7" t="str">
        <f t="shared" si="389"/>
        <v>44 thn</v>
      </c>
      <c r="Z1627" s="13">
        <v>60</v>
      </c>
      <c r="AA1627" s="14">
        <f t="shared" si="390"/>
        <v>49400</v>
      </c>
      <c r="AB1627" s="10" t="s">
        <v>8112</v>
      </c>
      <c r="AC1627" s="6"/>
      <c r="AJ1627" s="4" t="s">
        <v>8079</v>
      </c>
    </row>
    <row r="1628" spans="1:36" ht="12.9" hidden="1" customHeight="1" outlineLevel="1" x14ac:dyDescent="0.3">
      <c r="C1628" s="10" t="s">
        <v>8113</v>
      </c>
      <c r="D1628" s="10" t="s">
        <v>3447</v>
      </c>
      <c r="E1628" s="7" t="s">
        <v>8114</v>
      </c>
      <c r="F1628" s="10" t="s">
        <v>514</v>
      </c>
      <c r="G1628" s="7" t="s">
        <v>333</v>
      </c>
      <c r="H1628" s="14">
        <v>42095</v>
      </c>
      <c r="I1628" s="10" t="s">
        <v>334</v>
      </c>
      <c r="J1628" s="10" t="s">
        <v>547</v>
      </c>
      <c r="K1628" s="7" t="s">
        <v>82</v>
      </c>
      <c r="L1628" s="10" t="s">
        <v>28</v>
      </c>
      <c r="M1628" s="7" t="s">
        <v>29</v>
      </c>
      <c r="N1628" s="10" t="s">
        <v>30</v>
      </c>
      <c r="O1628" s="7">
        <v>2010</v>
      </c>
      <c r="P1628" s="10" t="s">
        <v>824</v>
      </c>
      <c r="Q1628" s="7" t="s">
        <v>4401</v>
      </c>
      <c r="R1628" s="7" t="s">
        <v>50</v>
      </c>
      <c r="S1628" s="7" t="s">
        <v>34</v>
      </c>
      <c r="T1628" s="7" t="s">
        <v>35</v>
      </c>
      <c r="U1628" s="7" t="s">
        <v>8115</v>
      </c>
      <c r="V1628" s="7" t="s">
        <v>37</v>
      </c>
      <c r="X1628" s="7" t="str">
        <f t="shared" ca="1" si="388"/>
        <v xml:space="preserve">56 thn, 5 bln </v>
      </c>
      <c r="Y1628" s="7" t="str">
        <f t="shared" si="389"/>
        <v>55 thn</v>
      </c>
      <c r="Z1628" s="13">
        <v>60</v>
      </c>
      <c r="AA1628" s="14">
        <f t="shared" si="390"/>
        <v>45352</v>
      </c>
      <c r="AB1628" s="10" t="s">
        <v>8116</v>
      </c>
      <c r="AC1628" s="6"/>
      <c r="AJ1628" s="4" t="s">
        <v>8079</v>
      </c>
    </row>
    <row r="1629" spans="1:36" ht="12.9" hidden="1" customHeight="1" outlineLevel="1" x14ac:dyDescent="0.3">
      <c r="C1629" s="10"/>
      <c r="D1629" s="10"/>
      <c r="F1629" s="10"/>
      <c r="H1629" s="11"/>
      <c r="I1629" s="10"/>
      <c r="J1629" s="10"/>
      <c r="L1629" s="10"/>
      <c r="M1629" s="7"/>
      <c r="N1629" s="10"/>
      <c r="P1629" s="10"/>
      <c r="Z1629" s="13"/>
      <c r="AA1629" s="14"/>
      <c r="AC1629" s="6"/>
      <c r="AJ1629" s="4" t="s">
        <v>8079</v>
      </c>
    </row>
    <row r="1630" spans="1:36" ht="12.9" customHeight="1" collapsed="1" x14ac:dyDescent="0.25">
      <c r="A1630" s="4" t="s">
        <v>8117</v>
      </c>
      <c r="M1630" s="7"/>
      <c r="AC1630" s="6"/>
    </row>
    <row r="1631" spans="1:36" ht="12.9" hidden="1" customHeight="1" outlineLevel="1" x14ac:dyDescent="0.3">
      <c r="C1631" s="10" t="s">
        <v>8118</v>
      </c>
      <c r="D1631" s="10" t="s">
        <v>41</v>
      </c>
      <c r="E1631" s="7" t="s">
        <v>8119</v>
      </c>
      <c r="F1631" s="10" t="s">
        <v>23</v>
      </c>
      <c r="G1631" s="7" t="s">
        <v>24</v>
      </c>
      <c r="H1631" s="15">
        <v>42461</v>
      </c>
      <c r="I1631" s="10" t="s">
        <v>25</v>
      </c>
      <c r="J1631" s="10" t="s">
        <v>95</v>
      </c>
      <c r="K1631" s="12" t="s">
        <v>27</v>
      </c>
      <c r="L1631" s="10" t="s">
        <v>28</v>
      </c>
      <c r="M1631" s="7" t="s">
        <v>29</v>
      </c>
      <c r="N1631" s="10" t="s">
        <v>2402</v>
      </c>
      <c r="O1631" s="7" t="s">
        <v>168</v>
      </c>
      <c r="P1631" s="10" t="s">
        <v>8120</v>
      </c>
      <c r="Q1631" s="7" t="s">
        <v>8121</v>
      </c>
      <c r="R1631" s="7" t="s">
        <v>33</v>
      </c>
      <c r="S1631" s="7" t="s">
        <v>34</v>
      </c>
      <c r="T1631" s="7" t="s">
        <v>35</v>
      </c>
      <c r="U1631" s="7" t="s">
        <v>8122</v>
      </c>
      <c r="V1631" s="7" t="s">
        <v>37</v>
      </c>
      <c r="W1631" s="7" t="s">
        <v>8123</v>
      </c>
      <c r="X1631" s="7" t="str">
        <f ca="1">DATEDIF(Q1631,NOW( ),"y") &amp; " thn, " &amp; DATEDIF(Q1631,NOW( ),"ym") &amp; " bln "</f>
        <v xml:space="preserve">52 thn, 8 bln </v>
      </c>
      <c r="Y1631" s="7" t="str">
        <f>DATEDIF(Q1631,($Y$2),"y") &amp; " thn"</f>
        <v>51 thn</v>
      </c>
      <c r="Z1631" s="13">
        <v>60</v>
      </c>
      <c r="AA1631" s="14">
        <f>DATE(YEAR(Q1631)+Z1631,MONTH(Q1631)+1,1)</f>
        <v>46722</v>
      </c>
      <c r="AB1631" s="10" t="s">
        <v>8124</v>
      </c>
      <c r="AJ1631" s="4" t="s">
        <v>8117</v>
      </c>
    </row>
    <row r="1632" spans="1:36" ht="12.9" hidden="1" customHeight="1" outlineLevel="1" x14ac:dyDescent="0.3">
      <c r="C1632" s="10"/>
      <c r="F1632" s="10"/>
      <c r="H1632" s="15"/>
      <c r="I1632" s="10"/>
      <c r="J1632" s="10"/>
      <c r="K1632" s="12"/>
      <c r="L1632" s="10"/>
      <c r="M1632" s="7"/>
      <c r="N1632" s="10"/>
      <c r="P1632" s="10"/>
      <c r="Z1632" s="13"/>
      <c r="AA1632" s="14"/>
      <c r="AB1632" s="10"/>
      <c r="AC1632" s="6"/>
      <c r="AJ1632" s="4" t="s">
        <v>8117</v>
      </c>
    </row>
    <row r="1633" spans="1:36" ht="12.9" hidden="1" customHeight="1" outlineLevel="1" x14ac:dyDescent="0.3">
      <c r="C1633" s="10" t="s">
        <v>8125</v>
      </c>
      <c r="D1633" s="10" t="s">
        <v>1545</v>
      </c>
      <c r="E1633" s="7" t="s">
        <v>8126</v>
      </c>
      <c r="F1633" s="10" t="s">
        <v>23</v>
      </c>
      <c r="G1633" s="7" t="s">
        <v>24</v>
      </c>
      <c r="H1633" s="14">
        <v>41183</v>
      </c>
      <c r="I1633" s="10" t="s">
        <v>25</v>
      </c>
      <c r="J1633" s="10" t="s">
        <v>547</v>
      </c>
      <c r="K1633" s="7" t="s">
        <v>799</v>
      </c>
      <c r="L1633" s="10" t="s">
        <v>28</v>
      </c>
      <c r="M1633" s="7" t="s">
        <v>361</v>
      </c>
      <c r="N1633" s="10" t="s">
        <v>30</v>
      </c>
      <c r="O1633" s="7" t="s">
        <v>192</v>
      </c>
      <c r="P1633" s="10" t="s">
        <v>2115</v>
      </c>
      <c r="Q1633" s="7" t="s">
        <v>8127</v>
      </c>
      <c r="R1633" s="7" t="s">
        <v>33</v>
      </c>
      <c r="S1633" s="7" t="s">
        <v>34</v>
      </c>
      <c r="T1633" s="7" t="s">
        <v>35</v>
      </c>
      <c r="U1633" s="7" t="s">
        <v>8128</v>
      </c>
      <c r="V1633" s="7" t="s">
        <v>37</v>
      </c>
      <c r="W1633" s="7" t="s">
        <v>8129</v>
      </c>
      <c r="X1633" s="7" t="str">
        <f ca="1">DATEDIF(Q1633,NOW( ),"y") &amp; " thn, " &amp; DATEDIF(Q1633,NOW( ),"ym") &amp; " bln "</f>
        <v xml:space="preserve">60 thn, 4 bln </v>
      </c>
      <c r="Y1633" s="7" t="str">
        <f>DATEDIF(Q1633,($Y$2),"y") &amp; " thn"</f>
        <v>59 thn</v>
      </c>
      <c r="Z1633" s="13">
        <v>60</v>
      </c>
      <c r="AA1633" s="14">
        <f>DATE(YEAR(Q1633)+Z1633,MONTH(Q1633)+1,1)</f>
        <v>43922</v>
      </c>
      <c r="AB1633" s="10" t="s">
        <v>8130</v>
      </c>
      <c r="AC1633" s="6"/>
      <c r="AJ1633" s="4" t="s">
        <v>8117</v>
      </c>
    </row>
    <row r="1634" spans="1:36" ht="12.9" hidden="1" customHeight="1" outlineLevel="1" x14ac:dyDescent="0.3">
      <c r="C1634" s="10" t="s">
        <v>8131</v>
      </c>
      <c r="D1634" s="10" t="s">
        <v>1545</v>
      </c>
      <c r="E1634" s="7" t="s">
        <v>8132</v>
      </c>
      <c r="F1634" s="10" t="s">
        <v>23</v>
      </c>
      <c r="G1634" s="7" t="s">
        <v>24</v>
      </c>
      <c r="H1634" s="15">
        <v>38626</v>
      </c>
      <c r="I1634" s="10" t="s">
        <v>25</v>
      </c>
      <c r="J1634" s="10" t="s">
        <v>547</v>
      </c>
      <c r="K1634" s="8">
        <v>43101</v>
      </c>
      <c r="L1634" s="10" t="s">
        <v>28</v>
      </c>
      <c r="M1634" s="7" t="s">
        <v>361</v>
      </c>
      <c r="N1634" s="10" t="s">
        <v>3265</v>
      </c>
      <c r="O1634" s="7" t="s">
        <v>192</v>
      </c>
      <c r="P1634" s="10" t="s">
        <v>555</v>
      </c>
      <c r="Q1634" s="7" t="s">
        <v>8133</v>
      </c>
      <c r="R1634" s="7" t="s">
        <v>33</v>
      </c>
      <c r="S1634" s="7" t="s">
        <v>34</v>
      </c>
      <c r="T1634" s="7" t="s">
        <v>35</v>
      </c>
      <c r="U1634" s="7" t="s">
        <v>8134</v>
      </c>
      <c r="V1634" s="7" t="s">
        <v>37</v>
      </c>
      <c r="W1634" s="7" t="s">
        <v>8135</v>
      </c>
      <c r="X1634" s="7" t="str">
        <f ca="1">DATEDIF(Q1634,NOW( ),"y") &amp; " thn, " &amp; DATEDIF(Q1634,NOW( ),"ym") &amp; " bln "</f>
        <v xml:space="preserve">59 thn, 4 bln </v>
      </c>
      <c r="Y1634" s="7" t="str">
        <f>DATEDIF(Q1634,($Y$2),"y") &amp; " thn"</f>
        <v>58 thn</v>
      </c>
      <c r="Z1634" s="13">
        <v>60</v>
      </c>
      <c r="AA1634" s="14">
        <f>DATE(YEAR(Q1634)+Z1634,MONTH(Q1634)+1,1)</f>
        <v>44287</v>
      </c>
      <c r="AB1634" s="10" t="s">
        <v>8136</v>
      </c>
      <c r="AC1634" s="6"/>
      <c r="AH1634" s="8">
        <v>43101</v>
      </c>
      <c r="AJ1634" s="4" t="s">
        <v>8117</v>
      </c>
    </row>
    <row r="1635" spans="1:36" ht="12.9" hidden="1" customHeight="1" outlineLevel="1" x14ac:dyDescent="0.3">
      <c r="C1635" s="10" t="s">
        <v>8137</v>
      </c>
      <c r="D1635" s="10" t="s">
        <v>512</v>
      </c>
      <c r="E1635" s="7" t="s">
        <v>8138</v>
      </c>
      <c r="F1635" s="10" t="s">
        <v>78</v>
      </c>
      <c r="G1635" s="7" t="s">
        <v>79</v>
      </c>
      <c r="H1635" s="14">
        <v>43191</v>
      </c>
      <c r="I1635" s="10" t="s">
        <v>80</v>
      </c>
      <c r="J1635" s="10" t="s">
        <v>4379</v>
      </c>
      <c r="K1635" s="7" t="s">
        <v>56</v>
      </c>
      <c r="L1635" s="10" t="s">
        <v>28</v>
      </c>
      <c r="M1635" s="7" t="s">
        <v>29</v>
      </c>
      <c r="N1635" s="10" t="s">
        <v>8139</v>
      </c>
      <c r="O1635" s="7">
        <v>2007</v>
      </c>
      <c r="P1635" s="10" t="s">
        <v>2115</v>
      </c>
      <c r="Q1635" s="7" t="s">
        <v>8140</v>
      </c>
      <c r="R1635" s="7" t="s">
        <v>33</v>
      </c>
      <c r="S1635" s="7" t="s">
        <v>34</v>
      </c>
      <c r="T1635" s="7" t="s">
        <v>35</v>
      </c>
      <c r="U1635" s="7" t="s">
        <v>8141</v>
      </c>
      <c r="V1635" s="7" t="s">
        <v>37</v>
      </c>
      <c r="X1635" s="7" t="str">
        <f ca="1">DATEDIF(Q1635,NOW( ),"y") &amp; " thn, " &amp; DATEDIF(Q1635,NOW( ),"ym") &amp; " bln "</f>
        <v xml:space="preserve">49 thn, 11 bln </v>
      </c>
      <c r="Y1635" s="7" t="str">
        <f>DATEDIF(Q1635,($Y$2),"y") &amp; " thn"</f>
        <v>49 thn</v>
      </c>
      <c r="Z1635" s="13">
        <v>60</v>
      </c>
      <c r="AA1635" s="14">
        <f>DATE(YEAR(Q1635)+Z1635,MONTH(Q1635)+1,1)</f>
        <v>47727</v>
      </c>
      <c r="AB1635" s="10" t="s">
        <v>8142</v>
      </c>
      <c r="AC1635" s="6"/>
      <c r="AJ1635" s="4" t="s">
        <v>8117</v>
      </c>
    </row>
    <row r="1636" spans="1:36" ht="12.9" hidden="1" customHeight="1" outlineLevel="1" x14ac:dyDescent="0.3">
      <c r="C1636" s="10" t="s">
        <v>8143</v>
      </c>
      <c r="D1636" s="10" t="s">
        <v>4292</v>
      </c>
      <c r="E1636" s="7" t="s">
        <v>8144</v>
      </c>
      <c r="F1636" s="10" t="s">
        <v>23</v>
      </c>
      <c r="G1636" s="7" t="s">
        <v>343</v>
      </c>
      <c r="H1636" s="15">
        <v>43191</v>
      </c>
      <c r="I1636" s="10" t="s">
        <v>344</v>
      </c>
      <c r="J1636" s="10" t="s">
        <v>547</v>
      </c>
      <c r="K1636" s="7" t="s">
        <v>515</v>
      </c>
      <c r="L1636" s="10" t="s">
        <v>28</v>
      </c>
      <c r="M1636" s="7" t="s">
        <v>361</v>
      </c>
      <c r="N1636" s="10" t="s">
        <v>8145</v>
      </c>
      <c r="O1636" s="7" t="s">
        <v>192</v>
      </c>
      <c r="P1636" s="10" t="s">
        <v>824</v>
      </c>
      <c r="Q1636" s="7" t="s">
        <v>8146</v>
      </c>
      <c r="R1636" s="7" t="s">
        <v>33</v>
      </c>
      <c r="U1636" s="7" t="s">
        <v>8147</v>
      </c>
      <c r="V1636" s="7" t="s">
        <v>37</v>
      </c>
      <c r="X1636" s="7" t="str">
        <f ca="1">DATEDIF(Q1636,NOW( ),"y") &amp; " thn, " &amp; DATEDIF(Q1636,NOW( ),"ym") &amp; " bln "</f>
        <v xml:space="preserve">54 thn, 3 bln </v>
      </c>
      <c r="Y1636" s="7" t="str">
        <f>DATEDIF(Q1636,($Y$2),"y") &amp; " thn"</f>
        <v>53 thn</v>
      </c>
      <c r="Z1636" s="13">
        <v>60</v>
      </c>
      <c r="AA1636" s="14">
        <f>DATE(YEAR(Q1636)+Z1636,MONTH(Q1636)+1,1)</f>
        <v>46143</v>
      </c>
      <c r="AC1636" s="6"/>
      <c r="AJ1636" s="4" t="s">
        <v>8117</v>
      </c>
    </row>
    <row r="1637" spans="1:36" ht="12.9" hidden="1" customHeight="1" outlineLevel="1" x14ac:dyDescent="0.3">
      <c r="C1637" s="36" t="s">
        <v>8148</v>
      </c>
      <c r="D1637" s="36" t="s">
        <v>21</v>
      </c>
      <c r="E1637" s="36" t="s">
        <v>8149</v>
      </c>
      <c r="F1637" s="17" t="s">
        <v>332</v>
      </c>
      <c r="G1637" s="37" t="s">
        <v>343</v>
      </c>
      <c r="H1637" s="35">
        <v>43525</v>
      </c>
      <c r="I1637" s="6" t="s">
        <v>344</v>
      </c>
      <c r="J1637" s="10" t="s">
        <v>547</v>
      </c>
      <c r="K1637" s="35">
        <v>43573</v>
      </c>
      <c r="L1637" s="6" t="s">
        <v>28</v>
      </c>
      <c r="M1637" s="7" t="s">
        <v>29</v>
      </c>
      <c r="N1637" s="36" t="s">
        <v>30</v>
      </c>
      <c r="O1637" s="38"/>
      <c r="P1637" s="36" t="s">
        <v>98</v>
      </c>
      <c r="Q1637" s="36" t="s">
        <v>8150</v>
      </c>
      <c r="R1637" s="7" t="s">
        <v>33</v>
      </c>
      <c r="S1637" s="38"/>
      <c r="T1637" s="38"/>
      <c r="U1637" s="38"/>
      <c r="V1637" s="18" t="s">
        <v>2718</v>
      </c>
      <c r="W1637" s="38"/>
      <c r="X1637" s="7" t="str">
        <f ca="1">DATEDIF(Q1637,NOW( ),"y") &amp; " thn, " &amp; DATEDIF(Q1637,NOW( ),"ym") &amp; " bln "</f>
        <v xml:space="preserve">34 thn, 2 bln </v>
      </c>
      <c r="Y1637" s="7" t="str">
        <f>DATEDIF(Q1637,($Y$2),"y") &amp; " thn"</f>
        <v>33 thn</v>
      </c>
      <c r="Z1637" s="13">
        <v>60</v>
      </c>
      <c r="AA1637" s="14">
        <f>DATE(YEAR(Q1637)+Z1637,MONTH(Q1637)+1,1)</f>
        <v>53479</v>
      </c>
      <c r="AB1637" s="38"/>
      <c r="AC1637" s="38"/>
      <c r="AD1637" s="38"/>
      <c r="AE1637" s="38"/>
      <c r="AF1637" s="38"/>
      <c r="AG1637" s="38"/>
      <c r="AH1637" s="38"/>
      <c r="AI1637" s="38"/>
      <c r="AJ1637" s="4" t="s">
        <v>8117</v>
      </c>
    </row>
    <row r="1638" spans="1:36" ht="12.9" customHeight="1" collapsed="1" x14ac:dyDescent="0.25">
      <c r="A1638" s="4" t="s">
        <v>8151</v>
      </c>
      <c r="M1638" s="7"/>
      <c r="AC1638" s="6"/>
    </row>
    <row r="1639" spans="1:36" ht="12.9" hidden="1" customHeight="1" outlineLevel="1" x14ac:dyDescent="0.3">
      <c r="C1639" s="10" t="s">
        <v>8152</v>
      </c>
      <c r="D1639" s="10" t="s">
        <v>41</v>
      </c>
      <c r="E1639" s="7" t="s">
        <v>8153</v>
      </c>
      <c r="F1639" s="10" t="s">
        <v>23</v>
      </c>
      <c r="G1639" s="7" t="s">
        <v>24</v>
      </c>
      <c r="H1639" s="15">
        <v>39356</v>
      </c>
      <c r="I1639" s="10" t="s">
        <v>25</v>
      </c>
      <c r="J1639" s="10" t="s">
        <v>95</v>
      </c>
      <c r="K1639" s="12" t="s">
        <v>27</v>
      </c>
      <c r="L1639" s="10" t="s">
        <v>28</v>
      </c>
      <c r="M1639" s="7" t="s">
        <v>29</v>
      </c>
      <c r="N1639" s="10" t="s">
        <v>2402</v>
      </c>
      <c r="O1639" s="7" t="s">
        <v>97</v>
      </c>
      <c r="P1639" s="10" t="s">
        <v>8154</v>
      </c>
      <c r="Q1639" s="7" t="s">
        <v>6923</v>
      </c>
      <c r="R1639" s="7" t="s">
        <v>50</v>
      </c>
      <c r="S1639" s="7" t="s">
        <v>122</v>
      </c>
      <c r="T1639" s="7" t="s">
        <v>35</v>
      </c>
      <c r="U1639" s="7" t="s">
        <v>8155</v>
      </c>
      <c r="V1639" s="7" t="s">
        <v>37</v>
      </c>
      <c r="W1639" s="7" t="s">
        <v>8156</v>
      </c>
      <c r="X1639" s="7" t="str">
        <f ca="1">DATEDIF(Q1639,NOW( ),"y") &amp; " thn, " &amp; DATEDIF(Q1639,NOW( ),"ym") &amp; " bln "</f>
        <v xml:space="preserve">55 thn, 6 bln </v>
      </c>
      <c r="Y1639" s="7" t="str">
        <f t="shared" ref="Y1639:Y1645" si="391">DATEDIF(Q1639,($Y$2),"y") &amp; " thn"</f>
        <v>54 thn</v>
      </c>
      <c r="Z1639" s="13">
        <v>60</v>
      </c>
      <c r="AA1639" s="14">
        <f t="shared" ref="AA1639:AA1645" si="392">DATE(YEAR(Q1639)+Z1639,MONTH(Q1639)+1,1)</f>
        <v>45689</v>
      </c>
      <c r="AB1639" s="10" t="s">
        <v>8157</v>
      </c>
      <c r="AJ1639" s="4" t="s">
        <v>8151</v>
      </c>
    </row>
    <row r="1640" spans="1:36" ht="12.9" hidden="1" customHeight="1" outlineLevel="1" x14ac:dyDescent="0.3">
      <c r="C1640" s="10" t="s">
        <v>8158</v>
      </c>
      <c r="D1640" s="10" t="s">
        <v>1545</v>
      </c>
      <c r="E1640" s="7" t="s">
        <v>8159</v>
      </c>
      <c r="F1640" s="10" t="s">
        <v>23</v>
      </c>
      <c r="G1640" s="7" t="s">
        <v>24</v>
      </c>
      <c r="H1640" s="15">
        <v>38991</v>
      </c>
      <c r="I1640" s="10" t="s">
        <v>25</v>
      </c>
      <c r="J1640" s="10" t="s">
        <v>547</v>
      </c>
      <c r="K1640" s="7" t="s">
        <v>56</v>
      </c>
      <c r="L1640" s="10" t="s">
        <v>28</v>
      </c>
      <c r="M1640" s="7" t="s">
        <v>361</v>
      </c>
      <c r="N1640" s="10" t="s">
        <v>3265</v>
      </c>
      <c r="O1640" s="7" t="s">
        <v>119</v>
      </c>
      <c r="P1640" s="10" t="s">
        <v>1260</v>
      </c>
      <c r="Q1640" s="7" t="s">
        <v>8160</v>
      </c>
      <c r="R1640" s="7" t="s">
        <v>50</v>
      </c>
      <c r="S1640" s="7" t="s">
        <v>122</v>
      </c>
      <c r="T1640" s="7" t="s">
        <v>35</v>
      </c>
      <c r="U1640" s="7" t="s">
        <v>8161</v>
      </c>
      <c r="V1640" s="7" t="s">
        <v>37</v>
      </c>
      <c r="W1640" s="7" t="s">
        <v>8162</v>
      </c>
      <c r="X1640" s="7" t="str">
        <f ca="1">DATEDIF(Q1640,NOW( ),"y") &amp; " thn, " &amp; DATEDIF(Q1640,NOW( ),"ym") &amp; " bln "</f>
        <v xml:space="preserve">56 thn, 7 bln </v>
      </c>
      <c r="Y1640" s="7" t="str">
        <f t="shared" si="391"/>
        <v>55 thn</v>
      </c>
      <c r="Z1640" s="13">
        <v>60</v>
      </c>
      <c r="AA1640" s="14">
        <f t="shared" si="392"/>
        <v>45292</v>
      </c>
      <c r="AB1640" s="10" t="s">
        <v>8163</v>
      </c>
      <c r="AJ1640" s="4" t="s">
        <v>8151</v>
      </c>
    </row>
    <row r="1641" spans="1:36" ht="12.9" hidden="1" customHeight="1" outlineLevel="1" x14ac:dyDescent="0.3">
      <c r="C1641" s="10" t="s">
        <v>8164</v>
      </c>
      <c r="D1641" s="10" t="s">
        <v>1545</v>
      </c>
      <c r="E1641" s="7" t="s">
        <v>8165</v>
      </c>
      <c r="F1641" s="10" t="s">
        <v>23</v>
      </c>
      <c r="G1641" s="7" t="s">
        <v>24</v>
      </c>
      <c r="H1641" s="15">
        <v>43191</v>
      </c>
      <c r="I1641" s="10" t="s">
        <v>25</v>
      </c>
      <c r="J1641" s="10" t="s">
        <v>547</v>
      </c>
      <c r="K1641" s="7" t="s">
        <v>56</v>
      </c>
      <c r="L1641" s="10" t="s">
        <v>28</v>
      </c>
      <c r="M1641" s="7" t="s">
        <v>361</v>
      </c>
      <c r="N1641" s="10" t="s">
        <v>547</v>
      </c>
      <c r="O1641" s="7" t="s">
        <v>168</v>
      </c>
      <c r="P1641" s="10" t="s">
        <v>8166</v>
      </c>
      <c r="Q1641" s="7" t="s">
        <v>5447</v>
      </c>
      <c r="R1641" s="7" t="s">
        <v>50</v>
      </c>
      <c r="S1641" s="7" t="s">
        <v>122</v>
      </c>
      <c r="T1641" s="7" t="s">
        <v>35</v>
      </c>
      <c r="U1641" s="7" t="s">
        <v>8167</v>
      </c>
      <c r="V1641" s="7" t="s">
        <v>37</v>
      </c>
      <c r="W1641" s="7" t="s">
        <v>8168</v>
      </c>
      <c r="X1641" s="7" t="str">
        <f ca="1">DATEDIF(Q1641,NOW( ),"y") &amp; " thn, " &amp; DATEDIF(Q1641,NOW( ),"ym") &amp; " bln "</f>
        <v xml:space="preserve">57 thn, 2 bln </v>
      </c>
      <c r="Y1641" s="7" t="str">
        <f t="shared" si="391"/>
        <v>56 thn</v>
      </c>
      <c r="Z1641" s="13">
        <v>60</v>
      </c>
      <c r="AA1641" s="14">
        <f t="shared" si="392"/>
        <v>45078</v>
      </c>
      <c r="AB1641" s="10" t="s">
        <v>8169</v>
      </c>
      <c r="AJ1641" s="4" t="s">
        <v>8151</v>
      </c>
    </row>
    <row r="1642" spans="1:36" ht="12.9" hidden="1" customHeight="1" outlineLevel="1" x14ac:dyDescent="0.3">
      <c r="C1642" s="10" t="s">
        <v>8170</v>
      </c>
      <c r="D1642" s="10" t="s">
        <v>41</v>
      </c>
      <c r="E1642" s="7" t="s">
        <v>8171</v>
      </c>
      <c r="F1642" s="10" t="s">
        <v>78</v>
      </c>
      <c r="G1642" s="7" t="s">
        <v>79</v>
      </c>
      <c r="H1642" s="15">
        <v>43191</v>
      </c>
      <c r="I1642" s="10" t="s">
        <v>80</v>
      </c>
      <c r="J1642" s="10" t="s">
        <v>547</v>
      </c>
      <c r="K1642" s="8">
        <v>41548</v>
      </c>
      <c r="L1642" s="10" t="s">
        <v>28</v>
      </c>
      <c r="M1642" s="7" t="s">
        <v>29</v>
      </c>
      <c r="N1642" s="10" t="s">
        <v>547</v>
      </c>
      <c r="O1642" s="7">
        <v>2005</v>
      </c>
      <c r="P1642" s="10" t="s">
        <v>1365</v>
      </c>
      <c r="Q1642" s="8">
        <v>25907</v>
      </c>
      <c r="R1642" s="7" t="s">
        <v>33</v>
      </c>
      <c r="S1642" s="7" t="s">
        <v>1218</v>
      </c>
      <c r="T1642" s="7" t="s">
        <v>35</v>
      </c>
      <c r="U1642" s="7">
        <v>132291051</v>
      </c>
      <c r="V1642" s="7" t="s">
        <v>37</v>
      </c>
      <c r="X1642" s="7" t="str">
        <f ca="1">DATEDIF(Q1642,NOW( ),"y") &amp; " thn, " &amp; DATEDIF(Q1642,NOW( ),"ym") &amp; " bln "</f>
        <v xml:space="preserve">49 thn, 7 bln </v>
      </c>
      <c r="Y1642" s="7" t="str">
        <f t="shared" si="391"/>
        <v>48 thn</v>
      </c>
      <c r="Z1642" s="13">
        <v>60</v>
      </c>
      <c r="AA1642" s="14">
        <f t="shared" si="392"/>
        <v>47849</v>
      </c>
      <c r="AB1642" s="10"/>
      <c r="AJ1642" s="4" t="s">
        <v>8151</v>
      </c>
    </row>
    <row r="1643" spans="1:36" ht="12.9" hidden="1" customHeight="1" outlineLevel="1" x14ac:dyDescent="0.3">
      <c r="B1643" s="6"/>
      <c r="C1643" s="6" t="s">
        <v>8172</v>
      </c>
      <c r="D1643" s="6" t="s">
        <v>41</v>
      </c>
      <c r="E1643" s="7" t="s">
        <v>8173</v>
      </c>
      <c r="F1643" s="6" t="s">
        <v>332</v>
      </c>
      <c r="G1643" s="19" t="s">
        <v>333</v>
      </c>
      <c r="H1643" s="20">
        <v>43556</v>
      </c>
      <c r="I1643" s="6" t="s">
        <v>334</v>
      </c>
      <c r="J1643" s="6" t="s">
        <v>606</v>
      </c>
      <c r="K1643" s="7" t="s">
        <v>336</v>
      </c>
      <c r="L1643" s="6" t="s">
        <v>28</v>
      </c>
      <c r="M1643" s="7" t="s">
        <v>29</v>
      </c>
      <c r="N1643" s="6" t="s">
        <v>4637</v>
      </c>
      <c r="O1643" s="7" t="s">
        <v>3311</v>
      </c>
      <c r="P1643" s="6" t="s">
        <v>8174</v>
      </c>
      <c r="Q1643" s="6" t="s">
        <v>8175</v>
      </c>
      <c r="R1643" s="7" t="s">
        <v>50</v>
      </c>
      <c r="S1643" s="7" t="s">
        <v>1218</v>
      </c>
      <c r="T1643" s="7" t="s">
        <v>35</v>
      </c>
      <c r="V1643" s="7" t="s">
        <v>37</v>
      </c>
      <c r="X1643" s="7" t="str">
        <f ca="1">DATEDIF(Q1643,NOW( ),"y") &amp; " thn, " &amp; DATEDIF(Q1643,NOW( ),"ym") &amp; " bln "</f>
        <v xml:space="preserve">49 thn, 6 bln </v>
      </c>
      <c r="Y1643" s="7" t="str">
        <f t="shared" si="391"/>
        <v>48 thn</v>
      </c>
      <c r="Z1643" s="13">
        <v>60</v>
      </c>
      <c r="AA1643" s="14">
        <f t="shared" si="392"/>
        <v>47849</v>
      </c>
      <c r="AB1643" s="6" t="s">
        <v>8176</v>
      </c>
      <c r="AC1643" s="6" t="s">
        <v>8177</v>
      </c>
      <c r="AJ1643" s="4" t="s">
        <v>8151</v>
      </c>
    </row>
    <row r="1644" spans="1:36" ht="12.9" hidden="1" customHeight="1" outlineLevel="1" x14ac:dyDescent="0.3">
      <c r="B1644" s="6"/>
      <c r="C1644" s="32" t="s">
        <v>8178</v>
      </c>
      <c r="D1644" s="6" t="s">
        <v>3353</v>
      </c>
      <c r="E1644" s="45" t="s">
        <v>8179</v>
      </c>
      <c r="F1644" s="6" t="s">
        <v>332</v>
      </c>
      <c r="G1644" s="19" t="s">
        <v>333</v>
      </c>
      <c r="H1644" s="20">
        <v>43556</v>
      </c>
      <c r="I1644" s="6" t="s">
        <v>334</v>
      </c>
      <c r="J1644" s="32" t="s">
        <v>4041</v>
      </c>
      <c r="K1644" s="8">
        <v>42151</v>
      </c>
      <c r="L1644" s="6" t="s">
        <v>28</v>
      </c>
      <c r="M1644" s="7" t="s">
        <v>29</v>
      </c>
      <c r="N1644" s="32" t="s">
        <v>7773</v>
      </c>
      <c r="O1644" s="45" t="s">
        <v>3876</v>
      </c>
      <c r="P1644" s="32" t="s">
        <v>98</v>
      </c>
      <c r="Q1644" s="45" t="s">
        <v>8180</v>
      </c>
      <c r="R1644" s="45" t="s">
        <v>50</v>
      </c>
      <c r="S1644" s="45" t="s">
        <v>1218</v>
      </c>
      <c r="T1644" s="45" t="s">
        <v>35</v>
      </c>
      <c r="U1644" s="6"/>
      <c r="V1644" s="7" t="s">
        <v>37</v>
      </c>
      <c r="W1644" s="6"/>
      <c r="X1644" s="7" t="str">
        <f ca="1">DATEDIF(Q1644,NOW( ),"y") &amp; " thn, " &amp; DATEDIF(O1644,NOW( ),"ym") &amp; " bln "</f>
        <v xml:space="preserve">35 thn, 0 bln </v>
      </c>
      <c r="Y1644" s="7" t="str">
        <f t="shared" si="391"/>
        <v>34 thn</v>
      </c>
      <c r="Z1644" s="13">
        <v>60</v>
      </c>
      <c r="AA1644" s="14">
        <f t="shared" si="392"/>
        <v>52994</v>
      </c>
      <c r="AB1644" s="32" t="s">
        <v>8181</v>
      </c>
      <c r="AC1644" s="6"/>
      <c r="AJ1644" s="4" t="s">
        <v>8151</v>
      </c>
    </row>
    <row r="1645" spans="1:36" ht="12.9" hidden="1" customHeight="1" outlineLevel="1" x14ac:dyDescent="0.3">
      <c r="B1645" s="6"/>
      <c r="C1645" s="6" t="s">
        <v>8182</v>
      </c>
      <c r="D1645" s="6" t="s">
        <v>355</v>
      </c>
      <c r="E1645" s="7" t="s">
        <v>8183</v>
      </c>
      <c r="F1645" s="6" t="s">
        <v>3290</v>
      </c>
      <c r="G1645" s="19" t="s">
        <v>358</v>
      </c>
      <c r="H1645" s="20">
        <v>43556</v>
      </c>
      <c r="I1645" s="6" t="s">
        <v>3291</v>
      </c>
      <c r="J1645" s="6" t="s">
        <v>547</v>
      </c>
      <c r="K1645" s="7" t="s">
        <v>336</v>
      </c>
      <c r="L1645" s="6" t="s">
        <v>28</v>
      </c>
      <c r="M1645" s="7" t="s">
        <v>361</v>
      </c>
      <c r="N1645" s="6" t="s">
        <v>362</v>
      </c>
      <c r="O1645" s="7" t="s">
        <v>318</v>
      </c>
      <c r="P1645" s="6" t="s">
        <v>98</v>
      </c>
      <c r="Q1645" s="6" t="s">
        <v>8184</v>
      </c>
      <c r="R1645" s="7" t="s">
        <v>50</v>
      </c>
      <c r="S1645" s="7" t="s">
        <v>1218</v>
      </c>
      <c r="T1645" s="7" t="s">
        <v>35</v>
      </c>
      <c r="V1645" s="7" t="s">
        <v>37</v>
      </c>
      <c r="X1645" s="7" t="str">
        <f ca="1">DATEDIF(Q1645,NOW( ),"y") &amp; " thn, " &amp; DATEDIF(Q1645,NOW( ),"ym") &amp; " bln "</f>
        <v xml:space="preserve">55 thn, 1 bln </v>
      </c>
      <c r="Y1645" s="7" t="str">
        <f t="shared" si="391"/>
        <v>54 thn</v>
      </c>
      <c r="Z1645" s="13">
        <v>60</v>
      </c>
      <c r="AA1645" s="14">
        <f t="shared" si="392"/>
        <v>45839</v>
      </c>
      <c r="AB1645" s="6" t="s">
        <v>8185</v>
      </c>
      <c r="AC1645" s="6" t="s">
        <v>8186</v>
      </c>
      <c r="AJ1645" s="4" t="s">
        <v>8151</v>
      </c>
    </row>
    <row r="1646" spans="1:36" ht="12.9" customHeight="1" collapsed="1" x14ac:dyDescent="0.25">
      <c r="A1646" s="4" t="s">
        <v>8187</v>
      </c>
      <c r="M1646" s="7"/>
    </row>
    <row r="1647" spans="1:36" ht="12.9" hidden="1" customHeight="1" outlineLevel="1" x14ac:dyDescent="0.3">
      <c r="C1647" s="10" t="s">
        <v>8188</v>
      </c>
      <c r="D1647" s="10" t="s">
        <v>41</v>
      </c>
      <c r="E1647" s="7" t="s">
        <v>8189</v>
      </c>
      <c r="F1647" s="10" t="s">
        <v>92</v>
      </c>
      <c r="G1647" s="7" t="s">
        <v>93</v>
      </c>
      <c r="H1647" s="15">
        <v>43739</v>
      </c>
      <c r="I1647" s="10" t="s">
        <v>94</v>
      </c>
      <c r="J1647" s="10" t="s">
        <v>95</v>
      </c>
      <c r="K1647" s="12" t="s">
        <v>27</v>
      </c>
      <c r="L1647" s="10" t="s">
        <v>28</v>
      </c>
      <c r="M1647" s="7" t="s">
        <v>29</v>
      </c>
      <c r="N1647" s="10" t="s">
        <v>2402</v>
      </c>
      <c r="O1647" s="7" t="s">
        <v>97</v>
      </c>
      <c r="P1647" s="10" t="s">
        <v>488</v>
      </c>
      <c r="Q1647" s="7" t="s">
        <v>8190</v>
      </c>
      <c r="R1647" s="7" t="s">
        <v>50</v>
      </c>
      <c r="S1647" s="7" t="s">
        <v>122</v>
      </c>
      <c r="T1647" s="7" t="s">
        <v>35</v>
      </c>
      <c r="U1647" s="7" t="s">
        <v>8191</v>
      </c>
      <c r="V1647" s="7" t="s">
        <v>37</v>
      </c>
      <c r="W1647" s="7" t="s">
        <v>8192</v>
      </c>
      <c r="X1647" s="7" t="str">
        <f t="shared" ref="X1647:X1652" ca="1" si="393">DATEDIF(Q1647,NOW( ),"y") &amp; " thn, " &amp; DATEDIF(Q1647,NOW( ),"ym") &amp; " bln "</f>
        <v xml:space="preserve">55 thn, 10 bln </v>
      </c>
      <c r="Y1647" s="7" t="str">
        <f t="shared" ref="Y1647:Y1652" si="394">DATEDIF(Q1647,($Y$2),"y") &amp; " thn"</f>
        <v>55 thn</v>
      </c>
      <c r="Z1647" s="13">
        <v>60</v>
      </c>
      <c r="AA1647" s="14">
        <f t="shared" ref="AA1647:AA1652" si="395">DATE(YEAR(Q1647)+Z1647,MONTH(Q1647)+1,1)</f>
        <v>45566</v>
      </c>
      <c r="AB1647" s="10" t="s">
        <v>8193</v>
      </c>
      <c r="AC1647" s="7" t="s">
        <v>8194</v>
      </c>
      <c r="AJ1647" s="4" t="s">
        <v>8187</v>
      </c>
    </row>
    <row r="1648" spans="1:36" ht="12.9" hidden="1" customHeight="1" outlineLevel="1" x14ac:dyDescent="0.3">
      <c r="C1648" s="10" t="s">
        <v>1640</v>
      </c>
      <c r="D1648" s="10" t="s">
        <v>3324</v>
      </c>
      <c r="E1648" s="7" t="s">
        <v>8195</v>
      </c>
      <c r="F1648" s="10" t="s">
        <v>276</v>
      </c>
      <c r="G1648" s="7" t="s">
        <v>43</v>
      </c>
      <c r="H1648" s="14">
        <v>43374</v>
      </c>
      <c r="I1648" s="10" t="s">
        <v>277</v>
      </c>
      <c r="J1648" s="10" t="s">
        <v>547</v>
      </c>
      <c r="L1648" s="10" t="s">
        <v>28</v>
      </c>
      <c r="M1648" s="7" t="s">
        <v>29</v>
      </c>
      <c r="N1648" s="10" t="s">
        <v>3486</v>
      </c>
      <c r="O1648" s="7">
        <v>2009</v>
      </c>
      <c r="P1648" s="10" t="s">
        <v>1260</v>
      </c>
      <c r="Q1648" s="7" t="s">
        <v>8196</v>
      </c>
      <c r="R1648" s="7" t="s">
        <v>50</v>
      </c>
      <c r="S1648" s="7" t="s">
        <v>34</v>
      </c>
      <c r="T1648" s="7" t="s">
        <v>311</v>
      </c>
      <c r="U1648" s="7" t="s">
        <v>8197</v>
      </c>
      <c r="V1648" s="7" t="s">
        <v>37</v>
      </c>
      <c r="W1648" s="7" t="s">
        <v>8198</v>
      </c>
      <c r="X1648" s="7" t="str">
        <f t="shared" ca="1" si="393"/>
        <v xml:space="preserve">37 thn, 6 bln </v>
      </c>
      <c r="Y1648" s="7" t="str">
        <f t="shared" si="394"/>
        <v>36 thn</v>
      </c>
      <c r="Z1648" s="13">
        <v>60</v>
      </c>
      <c r="AA1648" s="14">
        <f t="shared" si="395"/>
        <v>52263</v>
      </c>
      <c r="AB1648" s="10" t="s">
        <v>8199</v>
      </c>
      <c r="AJ1648" s="4" t="s">
        <v>8187</v>
      </c>
    </row>
    <row r="1649" spans="1:36" ht="12.9" hidden="1" customHeight="1" outlineLevel="1" x14ac:dyDescent="0.3">
      <c r="C1649" s="10" t="s">
        <v>8200</v>
      </c>
      <c r="D1649" s="10" t="s">
        <v>3336</v>
      </c>
      <c r="E1649" s="7" t="s">
        <v>8201</v>
      </c>
      <c r="F1649" s="10" t="s">
        <v>276</v>
      </c>
      <c r="G1649" s="7" t="s">
        <v>43</v>
      </c>
      <c r="H1649" s="14">
        <v>43374</v>
      </c>
      <c r="I1649" s="10" t="s">
        <v>277</v>
      </c>
      <c r="J1649" s="10" t="s">
        <v>547</v>
      </c>
      <c r="K1649" s="7" t="s">
        <v>82</v>
      </c>
      <c r="L1649" s="10" t="s">
        <v>28</v>
      </c>
      <c r="M1649" s="7" t="s">
        <v>29</v>
      </c>
      <c r="N1649" s="10" t="s">
        <v>3326</v>
      </c>
      <c r="O1649" s="7">
        <v>2009</v>
      </c>
      <c r="P1649" s="10" t="s">
        <v>2159</v>
      </c>
      <c r="Q1649" s="7" t="s">
        <v>8202</v>
      </c>
      <c r="R1649" s="7" t="s">
        <v>50</v>
      </c>
      <c r="S1649" s="7" t="s">
        <v>34</v>
      </c>
      <c r="T1649" s="7" t="s">
        <v>35</v>
      </c>
      <c r="U1649" s="7" t="s">
        <v>8203</v>
      </c>
      <c r="V1649" s="7" t="s">
        <v>37</v>
      </c>
      <c r="X1649" s="7" t="str">
        <f t="shared" ca="1" si="393"/>
        <v xml:space="preserve">35 thn, 4 bln </v>
      </c>
      <c r="Y1649" s="7" t="str">
        <f t="shared" si="394"/>
        <v>34 thn</v>
      </c>
      <c r="Z1649" s="13">
        <v>60</v>
      </c>
      <c r="AA1649" s="14">
        <f t="shared" si="395"/>
        <v>53053</v>
      </c>
      <c r="AB1649" s="10" t="s">
        <v>8204</v>
      </c>
      <c r="AJ1649" s="4" t="s">
        <v>8187</v>
      </c>
    </row>
    <row r="1650" spans="1:36" ht="12.9" hidden="1" customHeight="1" outlineLevel="1" x14ac:dyDescent="0.3">
      <c r="C1650" s="10" t="s">
        <v>8205</v>
      </c>
      <c r="D1650" s="10" t="s">
        <v>41</v>
      </c>
      <c r="E1650" s="7" t="s">
        <v>8206</v>
      </c>
      <c r="F1650" s="10" t="s">
        <v>332</v>
      </c>
      <c r="G1650" s="19" t="s">
        <v>333</v>
      </c>
      <c r="H1650" s="20">
        <v>43556</v>
      </c>
      <c r="I1650" s="6" t="s">
        <v>334</v>
      </c>
      <c r="J1650" s="10" t="s">
        <v>547</v>
      </c>
      <c r="K1650" s="7" t="s">
        <v>522</v>
      </c>
      <c r="L1650" s="10" t="s">
        <v>28</v>
      </c>
      <c r="M1650" s="7" t="s">
        <v>29</v>
      </c>
      <c r="N1650" s="10" t="s">
        <v>3326</v>
      </c>
      <c r="O1650" s="7">
        <v>2013</v>
      </c>
      <c r="P1650" s="10" t="s">
        <v>8207</v>
      </c>
      <c r="Q1650" s="7" t="s">
        <v>8208</v>
      </c>
      <c r="R1650" s="7" t="s">
        <v>33</v>
      </c>
      <c r="V1650" s="7" t="s">
        <v>37</v>
      </c>
      <c r="X1650" s="7" t="str">
        <f t="shared" ca="1" si="393"/>
        <v xml:space="preserve">39 thn, 7 bln </v>
      </c>
      <c r="Y1650" s="7" t="str">
        <f t="shared" si="394"/>
        <v>38 thn</v>
      </c>
      <c r="Z1650" s="13">
        <v>60</v>
      </c>
      <c r="AA1650" s="14">
        <f t="shared" si="395"/>
        <v>51502</v>
      </c>
      <c r="AJ1650" s="4" t="s">
        <v>8187</v>
      </c>
    </row>
    <row r="1651" spans="1:36" ht="12.9" hidden="1" customHeight="1" outlineLevel="1" x14ac:dyDescent="0.3">
      <c r="C1651" s="17" t="s">
        <v>8209</v>
      </c>
      <c r="D1651" s="17" t="s">
        <v>41</v>
      </c>
      <c r="E1651" s="17" t="s">
        <v>8210</v>
      </c>
      <c r="F1651" s="17" t="s">
        <v>332</v>
      </c>
      <c r="G1651" s="18" t="s">
        <v>343</v>
      </c>
      <c r="H1651" s="35">
        <v>43525</v>
      </c>
      <c r="I1651" s="6" t="s">
        <v>344</v>
      </c>
      <c r="J1651" s="17" t="s">
        <v>4684</v>
      </c>
      <c r="K1651" s="35">
        <v>43573</v>
      </c>
      <c r="L1651" s="6" t="s">
        <v>28</v>
      </c>
      <c r="M1651" s="7" t="s">
        <v>29</v>
      </c>
      <c r="N1651" s="17" t="s">
        <v>3500</v>
      </c>
      <c r="O1651" s="17"/>
      <c r="P1651" s="17" t="s">
        <v>98</v>
      </c>
      <c r="Q1651" s="17" t="s">
        <v>8211</v>
      </c>
      <c r="R1651" s="7" t="s">
        <v>33</v>
      </c>
      <c r="S1651" s="16"/>
      <c r="T1651" s="16"/>
      <c r="U1651" s="17" t="s">
        <v>2714</v>
      </c>
      <c r="V1651" s="18" t="s">
        <v>2718</v>
      </c>
      <c r="W1651" s="17"/>
      <c r="X1651" s="7" t="str">
        <f t="shared" ca="1" si="393"/>
        <v xml:space="preserve">27 thn, 1 bln </v>
      </c>
      <c r="Y1651" s="7" t="str">
        <f t="shared" si="394"/>
        <v>26 thn</v>
      </c>
      <c r="Z1651" s="13">
        <v>60</v>
      </c>
      <c r="AA1651" s="14">
        <f t="shared" si="395"/>
        <v>56066</v>
      </c>
      <c r="AB1651" s="17"/>
      <c r="AC1651" s="17"/>
      <c r="AD1651" s="17"/>
      <c r="AE1651" s="17"/>
      <c r="AF1651" s="17"/>
      <c r="AG1651" s="17"/>
      <c r="AH1651" s="17"/>
      <c r="AI1651" s="17"/>
      <c r="AJ1651" s="4" t="s">
        <v>8187</v>
      </c>
    </row>
    <row r="1652" spans="1:36" ht="12.9" hidden="1" customHeight="1" outlineLevel="1" x14ac:dyDescent="0.3">
      <c r="C1652" s="10" t="s">
        <v>5435</v>
      </c>
      <c r="D1652" s="10" t="s">
        <v>3324</v>
      </c>
      <c r="E1652" s="7" t="s">
        <v>8212</v>
      </c>
      <c r="F1652" s="10" t="s">
        <v>332</v>
      </c>
      <c r="G1652" s="19" t="s">
        <v>333</v>
      </c>
      <c r="H1652" s="20">
        <v>43556</v>
      </c>
      <c r="I1652" s="6" t="s">
        <v>334</v>
      </c>
      <c r="J1652" s="10" t="s">
        <v>547</v>
      </c>
      <c r="K1652" s="7" t="s">
        <v>1749</v>
      </c>
      <c r="L1652" s="10" t="s">
        <v>28</v>
      </c>
      <c r="M1652" s="7" t="s">
        <v>29</v>
      </c>
      <c r="N1652" s="10" t="s">
        <v>30</v>
      </c>
      <c r="O1652" s="7">
        <v>2014</v>
      </c>
      <c r="P1652" s="10" t="s">
        <v>824</v>
      </c>
      <c r="Q1652" s="7" t="s">
        <v>8213</v>
      </c>
      <c r="R1652" s="7" t="s">
        <v>33</v>
      </c>
      <c r="S1652" s="7" t="s">
        <v>34</v>
      </c>
      <c r="T1652" s="7" t="s">
        <v>35</v>
      </c>
      <c r="V1652" s="7" t="s">
        <v>37</v>
      </c>
      <c r="X1652" s="7" t="str">
        <f t="shared" ca="1" si="393"/>
        <v xml:space="preserve">35 thn, 4 bln </v>
      </c>
      <c r="Y1652" s="7" t="str">
        <f t="shared" si="394"/>
        <v>34 thn</v>
      </c>
      <c r="Z1652" s="13">
        <v>60</v>
      </c>
      <c r="AA1652" s="14">
        <f t="shared" si="395"/>
        <v>53053</v>
      </c>
      <c r="AB1652" s="10" t="s">
        <v>8214</v>
      </c>
      <c r="AC1652" s="7" t="s">
        <v>8215</v>
      </c>
      <c r="AJ1652" s="4" t="s">
        <v>8187</v>
      </c>
    </row>
    <row r="1653" spans="1:36" ht="12.9" hidden="1" customHeight="1" outlineLevel="1" x14ac:dyDescent="0.3">
      <c r="C1653" s="10"/>
      <c r="D1653" s="10"/>
      <c r="F1653" s="10"/>
      <c r="H1653" s="11"/>
      <c r="I1653" s="10"/>
      <c r="J1653" s="10"/>
      <c r="L1653" s="10"/>
      <c r="M1653" s="7"/>
      <c r="N1653" s="10"/>
      <c r="P1653" s="10"/>
      <c r="Z1653" s="13"/>
      <c r="AA1653" s="14"/>
      <c r="AB1653" s="10"/>
      <c r="AJ1653" s="4" t="s">
        <v>8187</v>
      </c>
    </row>
    <row r="1654" spans="1:36" ht="12.9" hidden="1" customHeight="1" outlineLevel="1" x14ac:dyDescent="0.3">
      <c r="C1654" s="10"/>
      <c r="D1654" s="10"/>
      <c r="F1654" s="10"/>
      <c r="H1654" s="15"/>
      <c r="I1654" s="10"/>
      <c r="J1654" s="10"/>
      <c r="L1654" s="10"/>
      <c r="M1654" s="7"/>
      <c r="N1654" s="10"/>
      <c r="P1654" s="10"/>
      <c r="Z1654" s="13"/>
      <c r="AA1654" s="14"/>
      <c r="AB1654" s="10"/>
      <c r="AJ1654" s="4" t="s">
        <v>8187</v>
      </c>
    </row>
    <row r="1655" spans="1:36" ht="12.9" customHeight="1" collapsed="1" x14ac:dyDescent="0.25">
      <c r="A1655" s="4" t="s">
        <v>8216</v>
      </c>
      <c r="M1655" s="7"/>
    </row>
    <row r="1656" spans="1:36" ht="12.9" hidden="1" customHeight="1" outlineLevel="1" x14ac:dyDescent="0.3">
      <c r="C1656" s="10" t="s">
        <v>8217</v>
      </c>
      <c r="D1656" s="10" t="s">
        <v>41</v>
      </c>
      <c r="E1656" s="7" t="s">
        <v>8218</v>
      </c>
      <c r="F1656" s="10" t="s">
        <v>23</v>
      </c>
      <c r="G1656" s="7" t="s">
        <v>24</v>
      </c>
      <c r="H1656" s="15">
        <v>38808</v>
      </c>
      <c r="I1656" s="10" t="s">
        <v>25</v>
      </c>
      <c r="J1656" s="10" t="s">
        <v>95</v>
      </c>
      <c r="K1656" s="14">
        <v>42604</v>
      </c>
      <c r="L1656" s="10" t="s">
        <v>28</v>
      </c>
      <c r="M1656" s="7" t="s">
        <v>29</v>
      </c>
      <c r="N1656" s="10" t="s">
        <v>2402</v>
      </c>
      <c r="O1656" s="7" t="s">
        <v>47</v>
      </c>
      <c r="P1656" s="10" t="s">
        <v>1168</v>
      </c>
      <c r="Q1656" s="7" t="s">
        <v>8219</v>
      </c>
      <c r="R1656" s="7" t="s">
        <v>33</v>
      </c>
      <c r="S1656" s="7" t="s">
        <v>122</v>
      </c>
      <c r="T1656" s="7" t="s">
        <v>35</v>
      </c>
      <c r="U1656" s="7" t="s">
        <v>8220</v>
      </c>
      <c r="V1656" s="7" t="s">
        <v>37</v>
      </c>
      <c r="W1656" s="7" t="s">
        <v>8221</v>
      </c>
      <c r="X1656" s="7" t="str">
        <f ca="1">DATEDIF(Q1656,NOW( ),"y") &amp; " thn, " &amp; DATEDIF(Q1656,NOW( ),"ym") &amp; " bln "</f>
        <v xml:space="preserve">60 thn, 4 bln </v>
      </c>
      <c r="Y1656" s="7" t="str">
        <f>DATEDIF(Q1656,($Y$2),"y") &amp; " thn"</f>
        <v>59 thn</v>
      </c>
      <c r="Z1656" s="13">
        <v>60</v>
      </c>
      <c r="AA1656" s="14">
        <f>DATE(YEAR(Q1656)+Z1656,MONTH(Q1656)+1,1)</f>
        <v>43922</v>
      </c>
      <c r="AB1656" s="10" t="s">
        <v>8222</v>
      </c>
      <c r="AJ1656" s="4" t="s">
        <v>8216</v>
      </c>
    </row>
    <row r="1657" spans="1:36" ht="12.9" hidden="1" customHeight="1" outlineLevel="1" x14ac:dyDescent="0.3">
      <c r="C1657" s="10" t="s">
        <v>8223</v>
      </c>
      <c r="D1657" s="10" t="s">
        <v>1545</v>
      </c>
      <c r="E1657" s="7" t="s">
        <v>8224</v>
      </c>
      <c r="F1657" s="10" t="s">
        <v>23</v>
      </c>
      <c r="G1657" s="7" t="s">
        <v>24</v>
      </c>
      <c r="H1657" s="15">
        <v>38991</v>
      </c>
      <c r="I1657" s="10" t="s">
        <v>25</v>
      </c>
      <c r="J1657" s="10" t="s">
        <v>547</v>
      </c>
      <c r="K1657" s="7" t="s">
        <v>56</v>
      </c>
      <c r="L1657" s="10" t="s">
        <v>28</v>
      </c>
      <c r="M1657" s="7" t="s">
        <v>361</v>
      </c>
      <c r="N1657" s="10" t="s">
        <v>3265</v>
      </c>
      <c r="O1657" s="7" t="s">
        <v>192</v>
      </c>
      <c r="P1657" s="10" t="s">
        <v>1168</v>
      </c>
      <c r="Q1657" s="7" t="s">
        <v>8225</v>
      </c>
      <c r="R1657" s="7" t="s">
        <v>33</v>
      </c>
      <c r="S1657" s="7" t="s">
        <v>122</v>
      </c>
      <c r="T1657" s="7" t="s">
        <v>35</v>
      </c>
      <c r="U1657" s="7" t="s">
        <v>8226</v>
      </c>
      <c r="V1657" s="7" t="s">
        <v>37</v>
      </c>
      <c r="W1657" s="7" t="s">
        <v>8227</v>
      </c>
      <c r="X1657" s="7" t="str">
        <f ca="1">DATEDIF(Q1657,NOW( ),"y") &amp; " thn, " &amp; DATEDIF(Q1657,NOW( ),"ym") &amp; " bln "</f>
        <v xml:space="preserve">60 thn, 0 bln </v>
      </c>
      <c r="Y1657" s="7" t="str">
        <f>DATEDIF(Q1657,($Y$2),"y") &amp; " thn"</f>
        <v>59 thn</v>
      </c>
      <c r="Z1657" s="13">
        <v>60</v>
      </c>
      <c r="AA1657" s="14">
        <f>DATE(YEAR(Q1657)+Z1657,MONTH(Q1657)+1,1)</f>
        <v>44044</v>
      </c>
      <c r="AB1657" s="10" t="s">
        <v>8228</v>
      </c>
      <c r="AC1657" s="7" t="s">
        <v>8229</v>
      </c>
      <c r="AJ1657" s="4" t="s">
        <v>8216</v>
      </c>
    </row>
    <row r="1658" spans="1:36" ht="12.9" hidden="1" customHeight="1" outlineLevel="1" x14ac:dyDescent="0.3">
      <c r="C1658" s="10" t="s">
        <v>8230</v>
      </c>
      <c r="D1658" s="10" t="s">
        <v>41</v>
      </c>
      <c r="E1658" s="7" t="s">
        <v>8231</v>
      </c>
      <c r="F1658" s="10" t="s">
        <v>2490</v>
      </c>
      <c r="G1658" s="7" t="s">
        <v>43</v>
      </c>
      <c r="H1658" s="15">
        <v>40087</v>
      </c>
      <c r="I1658" s="10" t="s">
        <v>44</v>
      </c>
      <c r="J1658" s="10" t="s">
        <v>547</v>
      </c>
      <c r="K1658" s="7" t="s">
        <v>56</v>
      </c>
      <c r="L1658" s="10" t="s">
        <v>28</v>
      </c>
      <c r="M1658" s="7" t="s">
        <v>29</v>
      </c>
      <c r="N1658" s="10" t="s">
        <v>2402</v>
      </c>
      <c r="O1658" s="7" t="s">
        <v>97</v>
      </c>
      <c r="P1658" s="10" t="s">
        <v>8232</v>
      </c>
      <c r="Q1658" s="7" t="s">
        <v>8233</v>
      </c>
      <c r="R1658" s="7" t="s">
        <v>33</v>
      </c>
      <c r="S1658" s="7" t="s">
        <v>122</v>
      </c>
      <c r="T1658" s="7" t="s">
        <v>35</v>
      </c>
      <c r="U1658" s="7" t="s">
        <v>8234</v>
      </c>
      <c r="V1658" s="7" t="s">
        <v>37</v>
      </c>
      <c r="W1658" s="7" t="s">
        <v>8235</v>
      </c>
      <c r="X1658" s="7" t="str">
        <f ca="1">DATEDIF(Q1658,NOW( ),"y") &amp; " thn, " &amp; DATEDIF(Q1658,NOW( ),"ym") &amp; " bln "</f>
        <v xml:space="preserve">54 thn, 10 bln </v>
      </c>
      <c r="Y1658" s="7" t="str">
        <f>DATEDIF(Q1658,($Y$2),"y") &amp; " thn"</f>
        <v>54 thn</v>
      </c>
      <c r="Z1658" s="13">
        <v>60</v>
      </c>
      <c r="AA1658" s="14">
        <f>DATE(YEAR(Q1658)+Z1658,MONTH(Q1658)+1,1)</f>
        <v>45931</v>
      </c>
      <c r="AB1658" s="10" t="s">
        <v>8236</v>
      </c>
      <c r="AJ1658" s="4" t="s">
        <v>8216</v>
      </c>
    </row>
    <row r="1659" spans="1:36" ht="12.9" hidden="1" customHeight="1" outlineLevel="1" x14ac:dyDescent="0.3">
      <c r="C1659" s="10" t="s">
        <v>8237</v>
      </c>
      <c r="D1659" s="10" t="s">
        <v>3336</v>
      </c>
      <c r="E1659" s="7" t="s">
        <v>8238</v>
      </c>
      <c r="F1659" s="10" t="s">
        <v>2490</v>
      </c>
      <c r="G1659" s="7" t="s">
        <v>43</v>
      </c>
      <c r="H1659" s="8">
        <v>43191</v>
      </c>
      <c r="I1659" s="10" t="s">
        <v>44</v>
      </c>
      <c r="J1659" s="10" t="s">
        <v>547</v>
      </c>
      <c r="K1659" s="7" t="s">
        <v>129</v>
      </c>
      <c r="L1659" s="10" t="s">
        <v>28</v>
      </c>
      <c r="M1659" s="7" t="s">
        <v>29</v>
      </c>
      <c r="N1659" s="10" t="s">
        <v>30</v>
      </c>
      <c r="O1659" s="7">
        <v>2009</v>
      </c>
      <c r="P1659" s="10" t="s">
        <v>2481</v>
      </c>
      <c r="Q1659" s="7" t="s">
        <v>8239</v>
      </c>
      <c r="R1659" s="7" t="s">
        <v>50</v>
      </c>
      <c r="S1659" s="7" t="s">
        <v>34</v>
      </c>
      <c r="T1659" s="7" t="s">
        <v>35</v>
      </c>
      <c r="U1659" s="7" t="s">
        <v>8240</v>
      </c>
      <c r="V1659" s="7" t="s">
        <v>37</v>
      </c>
      <c r="W1659" s="7" t="s">
        <v>8241</v>
      </c>
      <c r="X1659" s="7" t="str">
        <f ca="1">DATEDIF(Q1659,NOW( ),"y") &amp; " thn, " &amp; DATEDIF(Q1659,NOW( ),"ym") &amp; " bln "</f>
        <v xml:space="preserve">46 thn, 3 bln </v>
      </c>
      <c r="Y1659" s="7" t="str">
        <f>DATEDIF(Q1659,($Y$2),"y") &amp; " thn"</f>
        <v>45 thn</v>
      </c>
      <c r="Z1659" s="13">
        <v>60</v>
      </c>
      <c r="AA1659" s="14">
        <f>DATE(YEAR(Q1659)+Z1659,MONTH(Q1659)+1,1)</f>
        <v>49065</v>
      </c>
      <c r="AB1659" s="10" t="s">
        <v>8242</v>
      </c>
      <c r="AJ1659" s="4" t="s">
        <v>8216</v>
      </c>
    </row>
    <row r="1660" spans="1:36" ht="12.9" hidden="1" customHeight="1" outlineLevel="1" x14ac:dyDescent="0.3">
      <c r="B1660" s="59"/>
      <c r="C1660" s="10" t="s">
        <v>8243</v>
      </c>
      <c r="D1660" s="10" t="s">
        <v>3353</v>
      </c>
      <c r="E1660" s="7" t="s">
        <v>8244</v>
      </c>
      <c r="F1660" s="10" t="s">
        <v>332</v>
      </c>
      <c r="G1660" s="7" t="s">
        <v>343</v>
      </c>
      <c r="H1660" s="7" t="s">
        <v>8245</v>
      </c>
      <c r="I1660" s="10" t="s">
        <v>344</v>
      </c>
      <c r="J1660" s="10" t="s">
        <v>5670</v>
      </c>
      <c r="K1660" s="8">
        <v>42151</v>
      </c>
      <c r="L1660" s="10" t="s">
        <v>28</v>
      </c>
      <c r="M1660" s="7" t="s">
        <v>29</v>
      </c>
      <c r="N1660" s="10" t="s">
        <v>3367</v>
      </c>
      <c r="O1660" s="7" t="s">
        <v>3311</v>
      </c>
      <c r="P1660" s="10" t="s">
        <v>677</v>
      </c>
      <c r="Q1660" s="7" t="s">
        <v>8246</v>
      </c>
      <c r="R1660" s="7" t="s">
        <v>33</v>
      </c>
      <c r="S1660" s="7" t="s">
        <v>34</v>
      </c>
      <c r="T1660" s="7" t="s">
        <v>311</v>
      </c>
      <c r="V1660" s="7" t="s">
        <v>37</v>
      </c>
      <c r="W1660" s="6"/>
      <c r="X1660" s="7" t="str">
        <f ca="1">DATEDIF(Q1660,NOW( ),"y") &amp; " thn, " &amp; DATEDIF(Q1660,NOW( ),"ym") &amp; " bln "</f>
        <v xml:space="preserve">31 thn, 3 bln </v>
      </c>
      <c r="Y1660" s="7" t="str">
        <f>DATEDIF(Q1660,($Y$2),"y") &amp; " thn"</f>
        <v>30 thn</v>
      </c>
      <c r="Z1660" s="13">
        <v>60</v>
      </c>
      <c r="AA1660" s="14">
        <f>DATE(YEAR(Q1660)+Z1660,MONTH(Q1660)+1,1)</f>
        <v>54544</v>
      </c>
      <c r="AB1660" s="10" t="s">
        <v>8247</v>
      </c>
      <c r="AC1660" s="46" t="s">
        <v>8248</v>
      </c>
      <c r="AJ1660" s="4" t="s">
        <v>8216</v>
      </c>
    </row>
    <row r="1661" spans="1:36" ht="12.9" customHeight="1" collapsed="1" x14ac:dyDescent="0.25">
      <c r="A1661" s="4" t="s">
        <v>8249</v>
      </c>
      <c r="M1661" s="7"/>
    </row>
    <row r="1662" spans="1:36" ht="12.9" hidden="1" customHeight="1" outlineLevel="1" x14ac:dyDescent="0.3">
      <c r="C1662" s="10" t="s">
        <v>8250</v>
      </c>
      <c r="D1662" s="10" t="s">
        <v>41</v>
      </c>
      <c r="E1662" s="7" t="s">
        <v>8251</v>
      </c>
      <c r="F1662" s="10" t="s">
        <v>23</v>
      </c>
      <c r="G1662" s="7" t="s">
        <v>24</v>
      </c>
      <c r="H1662" s="15">
        <v>38626</v>
      </c>
      <c r="I1662" s="10" t="s">
        <v>25</v>
      </c>
      <c r="J1662" s="10" t="s">
        <v>95</v>
      </c>
      <c r="K1662" s="14">
        <v>42604</v>
      </c>
      <c r="L1662" s="10" t="s">
        <v>28</v>
      </c>
      <c r="M1662" s="7" t="s">
        <v>29</v>
      </c>
      <c r="N1662" s="10" t="s">
        <v>547</v>
      </c>
      <c r="P1662" s="10" t="s">
        <v>2159</v>
      </c>
      <c r="Q1662" s="7" t="s">
        <v>8252</v>
      </c>
      <c r="R1662" s="7" t="s">
        <v>50</v>
      </c>
      <c r="S1662" s="7" t="s">
        <v>34</v>
      </c>
      <c r="T1662" s="7" t="s">
        <v>35</v>
      </c>
      <c r="U1662" s="7" t="s">
        <v>8253</v>
      </c>
      <c r="V1662" s="7" t="s">
        <v>37</v>
      </c>
      <c r="W1662" s="7" t="s">
        <v>8254</v>
      </c>
      <c r="X1662" s="7" t="str">
        <f t="shared" ref="X1662:X1668" ca="1" si="396">DATEDIF(Q1662,NOW( ),"y") &amp; " thn, " &amp; DATEDIF(Q1662,NOW( ),"ym") &amp; " bln "</f>
        <v xml:space="preserve">57 thn, 7 bln </v>
      </c>
      <c r="Y1662" s="7" t="str">
        <f t="shared" ref="Y1662:Y1668" si="397">DATEDIF(Q1662,($Y$2),"y") &amp; " thn"</f>
        <v>56 thn</v>
      </c>
      <c r="Z1662" s="13">
        <v>60</v>
      </c>
      <c r="AA1662" s="14">
        <f t="shared" ref="AA1662:AA1668" si="398">DATE(YEAR(Q1662)+Z1662,MONTH(Q1662)+1,1)</f>
        <v>44927</v>
      </c>
      <c r="AB1662" s="10" t="s">
        <v>8255</v>
      </c>
      <c r="AJ1662" s="4" t="s">
        <v>8249</v>
      </c>
    </row>
    <row r="1663" spans="1:36" ht="12.9" hidden="1" customHeight="1" outlineLevel="1" x14ac:dyDescent="0.3">
      <c r="C1663" s="10" t="s">
        <v>8256</v>
      </c>
      <c r="D1663" s="10" t="s">
        <v>1545</v>
      </c>
      <c r="E1663" s="7" t="s">
        <v>8257</v>
      </c>
      <c r="F1663" s="10" t="s">
        <v>23</v>
      </c>
      <c r="G1663" s="7" t="s">
        <v>24</v>
      </c>
      <c r="H1663" s="15">
        <v>38808</v>
      </c>
      <c r="I1663" s="10" t="s">
        <v>25</v>
      </c>
      <c r="J1663" s="10" t="s">
        <v>547</v>
      </c>
      <c r="K1663" s="7" t="s">
        <v>82</v>
      </c>
      <c r="L1663" s="10" t="s">
        <v>28</v>
      </c>
      <c r="M1663" s="7" t="s">
        <v>361</v>
      </c>
      <c r="N1663" s="10" t="s">
        <v>3265</v>
      </c>
      <c r="O1663" s="7" t="s">
        <v>168</v>
      </c>
      <c r="P1663" s="10" t="s">
        <v>98</v>
      </c>
      <c r="Q1663" s="7" t="s">
        <v>8258</v>
      </c>
      <c r="R1663" s="7" t="s">
        <v>33</v>
      </c>
      <c r="S1663" s="7" t="s">
        <v>122</v>
      </c>
      <c r="T1663" s="7" t="s">
        <v>35</v>
      </c>
      <c r="U1663" s="7" t="s">
        <v>8259</v>
      </c>
      <c r="V1663" s="7" t="s">
        <v>37</v>
      </c>
      <c r="W1663" s="7" t="s">
        <v>8260</v>
      </c>
      <c r="X1663" s="7" t="str">
        <f t="shared" ca="1" si="396"/>
        <v xml:space="preserve">58 thn, 3 bln </v>
      </c>
      <c r="Y1663" s="7" t="str">
        <f t="shared" si="397"/>
        <v>57 thn</v>
      </c>
      <c r="Z1663" s="13">
        <v>60</v>
      </c>
      <c r="AA1663" s="14">
        <f t="shared" si="398"/>
        <v>44682</v>
      </c>
      <c r="AB1663" s="10" t="s">
        <v>8261</v>
      </c>
      <c r="AJ1663" s="4" t="s">
        <v>8249</v>
      </c>
    </row>
    <row r="1664" spans="1:36" ht="12.9" hidden="1" customHeight="1" outlineLevel="1" x14ac:dyDescent="0.3">
      <c r="C1664" s="10" t="s">
        <v>8262</v>
      </c>
      <c r="D1664" s="10" t="s">
        <v>21</v>
      </c>
      <c r="E1664" s="7" t="s">
        <v>8263</v>
      </c>
      <c r="F1664" s="10" t="s">
        <v>2490</v>
      </c>
      <c r="G1664" s="7" t="s">
        <v>43</v>
      </c>
      <c r="H1664" s="8">
        <v>43739</v>
      </c>
      <c r="I1664" s="10" t="s">
        <v>44</v>
      </c>
      <c r="J1664" s="10" t="s">
        <v>547</v>
      </c>
      <c r="K1664" s="7" t="s">
        <v>1749</v>
      </c>
      <c r="L1664" s="10" t="s">
        <v>28</v>
      </c>
      <c r="M1664" s="7" t="s">
        <v>29</v>
      </c>
      <c r="N1664" s="10" t="s">
        <v>30</v>
      </c>
      <c r="O1664" s="7" t="s">
        <v>1010</v>
      </c>
      <c r="P1664" s="10" t="s">
        <v>1643</v>
      </c>
      <c r="Q1664" s="7" t="s">
        <v>8264</v>
      </c>
      <c r="R1664" s="7" t="s">
        <v>33</v>
      </c>
      <c r="S1664" s="7" t="s">
        <v>34</v>
      </c>
      <c r="T1664" s="7" t="s">
        <v>35</v>
      </c>
      <c r="V1664" s="7" t="s">
        <v>37</v>
      </c>
      <c r="X1664" s="7" t="str">
        <f t="shared" ca="1" si="396"/>
        <v xml:space="preserve">39 thn, 4 bln </v>
      </c>
      <c r="Y1664" s="7" t="str">
        <f t="shared" si="397"/>
        <v>38 thn</v>
      </c>
      <c r="Z1664" s="13">
        <v>60</v>
      </c>
      <c r="AA1664" s="14">
        <f t="shared" si="398"/>
        <v>51592</v>
      </c>
      <c r="AB1664" s="10" t="s">
        <v>8265</v>
      </c>
      <c r="AC1664" s="7" t="s">
        <v>8266</v>
      </c>
      <c r="AJ1664" s="4" t="s">
        <v>8249</v>
      </c>
    </row>
    <row r="1665" spans="1:39" ht="12.9" hidden="1" customHeight="1" outlineLevel="1" x14ac:dyDescent="0.3">
      <c r="C1665" s="10" t="s">
        <v>4895</v>
      </c>
      <c r="D1665" s="10" t="s">
        <v>21</v>
      </c>
      <c r="E1665" s="7" t="s">
        <v>8267</v>
      </c>
      <c r="F1665" s="10" t="s">
        <v>2490</v>
      </c>
      <c r="G1665" s="7" t="s">
        <v>43</v>
      </c>
      <c r="H1665" s="8">
        <v>43739</v>
      </c>
      <c r="I1665" s="10" t="s">
        <v>44</v>
      </c>
      <c r="J1665" s="10" t="s">
        <v>547</v>
      </c>
      <c r="K1665" s="7" t="s">
        <v>82</v>
      </c>
      <c r="L1665" s="10" t="s">
        <v>28</v>
      </c>
      <c r="M1665" s="7" t="s">
        <v>29</v>
      </c>
      <c r="N1665" s="10" t="s">
        <v>5946</v>
      </c>
      <c r="O1665" s="7">
        <v>2012</v>
      </c>
      <c r="P1665" s="10" t="s">
        <v>8268</v>
      </c>
      <c r="Q1665" s="7" t="s">
        <v>8269</v>
      </c>
      <c r="R1665" s="7" t="s">
        <v>50</v>
      </c>
      <c r="S1665" s="7" t="s">
        <v>34</v>
      </c>
      <c r="T1665" s="7" t="s">
        <v>35</v>
      </c>
      <c r="U1665" s="7" t="s">
        <v>8270</v>
      </c>
      <c r="V1665" s="7" t="s">
        <v>37</v>
      </c>
      <c r="X1665" s="7" t="str">
        <f t="shared" ca="1" si="396"/>
        <v xml:space="preserve">37 thn, 5 bln </v>
      </c>
      <c r="Y1665" s="7" t="str">
        <f t="shared" si="397"/>
        <v>36 thn</v>
      </c>
      <c r="Z1665" s="13">
        <v>60</v>
      </c>
      <c r="AA1665" s="14">
        <f t="shared" si="398"/>
        <v>52291</v>
      </c>
      <c r="AB1665" s="10" t="s">
        <v>8271</v>
      </c>
      <c r="AC1665" s="7" t="s">
        <v>8272</v>
      </c>
      <c r="AJ1665" s="4" t="s">
        <v>8249</v>
      </c>
    </row>
    <row r="1666" spans="1:39" ht="12.9" hidden="1" customHeight="1" outlineLevel="1" x14ac:dyDescent="0.3">
      <c r="A1666" s="16"/>
      <c r="B1666" s="17" t="s">
        <v>2714</v>
      </c>
      <c r="C1666" s="17" t="s">
        <v>8273</v>
      </c>
      <c r="D1666" s="17" t="s">
        <v>41</v>
      </c>
      <c r="E1666" s="17" t="s">
        <v>8274</v>
      </c>
      <c r="F1666" s="17" t="s">
        <v>332</v>
      </c>
      <c r="G1666" s="18" t="s">
        <v>343</v>
      </c>
      <c r="H1666" s="35">
        <v>43525</v>
      </c>
      <c r="I1666" s="6" t="s">
        <v>344</v>
      </c>
      <c r="J1666" s="17" t="s">
        <v>547</v>
      </c>
      <c r="K1666" s="35">
        <v>43573</v>
      </c>
      <c r="L1666" s="6" t="s">
        <v>28</v>
      </c>
      <c r="M1666" s="7" t="s">
        <v>29</v>
      </c>
      <c r="N1666" s="17" t="s">
        <v>3851</v>
      </c>
      <c r="O1666" s="17"/>
      <c r="P1666" s="17" t="s">
        <v>203</v>
      </c>
      <c r="Q1666" s="17" t="s">
        <v>8275</v>
      </c>
      <c r="R1666" s="7" t="s">
        <v>33</v>
      </c>
      <c r="S1666" s="16"/>
      <c r="T1666" s="16"/>
      <c r="U1666" s="17" t="s">
        <v>2714</v>
      </c>
      <c r="V1666" s="18" t="s">
        <v>2718</v>
      </c>
      <c r="W1666" s="17"/>
      <c r="X1666" s="7" t="str">
        <f t="shared" ca="1" si="396"/>
        <v xml:space="preserve">26 thn, 8 bln </v>
      </c>
      <c r="Y1666" s="7" t="str">
        <f t="shared" si="397"/>
        <v>25 thn</v>
      </c>
      <c r="Z1666" s="13">
        <v>60</v>
      </c>
      <c r="AA1666" s="14">
        <f t="shared" si="398"/>
        <v>56219</v>
      </c>
      <c r="AB1666" s="17"/>
      <c r="AC1666" s="17"/>
      <c r="AD1666" s="17"/>
      <c r="AE1666" s="17"/>
      <c r="AF1666" s="17"/>
      <c r="AG1666" s="17"/>
      <c r="AH1666" s="17"/>
      <c r="AI1666" s="17"/>
      <c r="AJ1666" s="4" t="s">
        <v>8249</v>
      </c>
      <c r="AK1666" s="17"/>
      <c r="AL1666" s="16"/>
      <c r="AM1666" s="17"/>
    </row>
    <row r="1667" spans="1:39" ht="12.9" hidden="1" customHeight="1" outlineLevel="1" x14ac:dyDescent="0.3">
      <c r="A1667" s="16"/>
      <c r="B1667" s="17"/>
      <c r="C1667" s="17" t="s">
        <v>8276</v>
      </c>
      <c r="D1667" s="17" t="s">
        <v>41</v>
      </c>
      <c r="E1667" s="17" t="s">
        <v>8277</v>
      </c>
      <c r="F1667" s="17" t="s">
        <v>332</v>
      </c>
      <c r="G1667" s="18" t="s">
        <v>343</v>
      </c>
      <c r="H1667" s="35">
        <v>43525</v>
      </c>
      <c r="I1667" s="6" t="s">
        <v>344</v>
      </c>
      <c r="J1667" s="17" t="s">
        <v>4684</v>
      </c>
      <c r="K1667" s="35">
        <v>43573</v>
      </c>
      <c r="L1667" s="6" t="s">
        <v>28</v>
      </c>
      <c r="M1667" s="7" t="s">
        <v>29</v>
      </c>
      <c r="N1667" s="17" t="s">
        <v>3500</v>
      </c>
      <c r="O1667" s="17"/>
      <c r="P1667" s="17" t="s">
        <v>148</v>
      </c>
      <c r="Q1667" s="17" t="s">
        <v>8278</v>
      </c>
      <c r="R1667" s="7" t="s">
        <v>33</v>
      </c>
      <c r="S1667" s="16"/>
      <c r="T1667" s="16"/>
      <c r="U1667" s="17" t="s">
        <v>2714</v>
      </c>
      <c r="V1667" s="18" t="s">
        <v>2718</v>
      </c>
      <c r="W1667" s="17"/>
      <c r="X1667" s="7" t="str">
        <f t="shared" ca="1" si="396"/>
        <v xml:space="preserve">31 thn, 2 bln </v>
      </c>
      <c r="Y1667" s="7" t="str">
        <f t="shared" si="397"/>
        <v>30 thn</v>
      </c>
      <c r="Z1667" s="13">
        <v>60</v>
      </c>
      <c r="AA1667" s="14">
        <f t="shared" si="398"/>
        <v>54575</v>
      </c>
      <c r="AB1667" s="17"/>
      <c r="AC1667" s="17"/>
      <c r="AD1667" s="17"/>
      <c r="AE1667" s="17"/>
      <c r="AF1667" s="17"/>
      <c r="AG1667" s="17"/>
      <c r="AH1667" s="17"/>
      <c r="AI1667" s="17"/>
      <c r="AJ1667" s="4" t="s">
        <v>8249</v>
      </c>
      <c r="AK1667" s="17"/>
      <c r="AL1667" s="16"/>
      <c r="AM1667" s="17"/>
    </row>
    <row r="1668" spans="1:39" ht="12.9" hidden="1" customHeight="1" outlineLevel="1" x14ac:dyDescent="0.3">
      <c r="C1668" s="10" t="s">
        <v>8279</v>
      </c>
      <c r="D1668" s="10" t="s">
        <v>4292</v>
      </c>
      <c r="E1668" s="7" t="s">
        <v>8280</v>
      </c>
      <c r="F1668" s="10" t="s">
        <v>357</v>
      </c>
      <c r="G1668" s="7" t="s">
        <v>358</v>
      </c>
      <c r="H1668" s="15">
        <v>39356</v>
      </c>
      <c r="I1668" s="10" t="s">
        <v>359</v>
      </c>
      <c r="J1668" s="10" t="s">
        <v>547</v>
      </c>
      <c r="K1668" s="7" t="s">
        <v>129</v>
      </c>
      <c r="L1668" s="10" t="s">
        <v>28</v>
      </c>
      <c r="M1668" s="7" t="s">
        <v>361</v>
      </c>
      <c r="N1668" s="10" t="s">
        <v>547</v>
      </c>
      <c r="O1668" s="7" t="s">
        <v>192</v>
      </c>
      <c r="P1668" s="10" t="s">
        <v>1605</v>
      </c>
      <c r="Q1668" s="7" t="s">
        <v>8281</v>
      </c>
      <c r="R1668" s="7" t="s">
        <v>33</v>
      </c>
      <c r="S1668" s="7" t="s">
        <v>34</v>
      </c>
      <c r="T1668" s="7" t="s">
        <v>35</v>
      </c>
      <c r="U1668" s="7" t="s">
        <v>8282</v>
      </c>
      <c r="V1668" s="7" t="s">
        <v>37</v>
      </c>
      <c r="W1668" s="7" t="s">
        <v>8283</v>
      </c>
      <c r="X1668" s="7" t="str">
        <f t="shared" ca="1" si="396"/>
        <v xml:space="preserve">51 thn, 8 bln </v>
      </c>
      <c r="Y1668" s="7" t="str">
        <f t="shared" si="397"/>
        <v>50 thn</v>
      </c>
      <c r="Z1668" s="13">
        <v>60</v>
      </c>
      <c r="AA1668" s="14">
        <f t="shared" si="398"/>
        <v>47088</v>
      </c>
      <c r="AB1668" s="10" t="s">
        <v>8284</v>
      </c>
      <c r="AJ1668" s="4" t="s">
        <v>8249</v>
      </c>
    </row>
    <row r="1669" spans="1:39" ht="12.9" customHeight="1" collapsed="1" x14ac:dyDescent="0.25">
      <c r="A1669" s="4" t="s">
        <v>8285</v>
      </c>
      <c r="M1669" s="7"/>
    </row>
    <row r="1670" spans="1:39" ht="12.9" hidden="1" customHeight="1" outlineLevel="1" x14ac:dyDescent="0.3">
      <c r="C1670" s="10" t="s">
        <v>8286</v>
      </c>
      <c r="D1670" s="10" t="s">
        <v>1545</v>
      </c>
      <c r="E1670" s="7" t="s">
        <v>8287</v>
      </c>
      <c r="F1670" s="10" t="s">
        <v>23</v>
      </c>
      <c r="G1670" s="7" t="s">
        <v>24</v>
      </c>
      <c r="H1670" s="15">
        <v>38626</v>
      </c>
      <c r="I1670" s="10" t="s">
        <v>25</v>
      </c>
      <c r="J1670" s="10" t="s">
        <v>95</v>
      </c>
      <c r="K1670" s="14">
        <v>42604</v>
      </c>
      <c r="L1670" s="10" t="s">
        <v>28</v>
      </c>
      <c r="M1670" s="7" t="s">
        <v>361</v>
      </c>
      <c r="N1670" s="10" t="s">
        <v>3265</v>
      </c>
      <c r="O1670" s="7" t="s">
        <v>393</v>
      </c>
      <c r="P1670" s="10" t="s">
        <v>488</v>
      </c>
      <c r="Q1670" s="7" t="s">
        <v>8288</v>
      </c>
      <c r="R1670" s="7" t="s">
        <v>33</v>
      </c>
      <c r="S1670" s="7" t="s">
        <v>34</v>
      </c>
      <c r="T1670" s="7" t="s">
        <v>35</v>
      </c>
      <c r="U1670" s="7" t="s">
        <v>8289</v>
      </c>
      <c r="V1670" s="7" t="s">
        <v>37</v>
      </c>
      <c r="W1670" s="7" t="s">
        <v>8290</v>
      </c>
      <c r="X1670" s="7" t="str">
        <f t="shared" ref="X1670:X1676" ca="1" si="399">DATEDIF(Q1670,NOW( ),"y") &amp; " thn, " &amp; DATEDIF(Q1670,NOW( ),"ym") &amp; " bln "</f>
        <v xml:space="preserve">55 thn, 11 bln </v>
      </c>
      <c r="Y1670" s="7" t="str">
        <f t="shared" ref="Y1670:Y1676" si="400">DATEDIF(Q1670,($Y$2),"y") &amp; " thn"</f>
        <v>55 thn</v>
      </c>
      <c r="Z1670" s="13">
        <v>60</v>
      </c>
      <c r="AA1670" s="14">
        <f t="shared" ref="AA1670:AA1676" si="401">DATE(YEAR(Q1670)+Z1670,MONTH(Q1670)+1,1)</f>
        <v>45536</v>
      </c>
      <c r="AB1670" s="10" t="s">
        <v>8291</v>
      </c>
      <c r="AJ1670" s="4" t="s">
        <v>8285</v>
      </c>
    </row>
    <row r="1671" spans="1:39" ht="12.9" hidden="1" customHeight="1" outlineLevel="1" x14ac:dyDescent="0.3">
      <c r="C1671" s="10" t="s">
        <v>8292</v>
      </c>
      <c r="D1671" s="10" t="s">
        <v>41</v>
      </c>
      <c r="E1671" s="7" t="s">
        <v>8293</v>
      </c>
      <c r="F1671" s="10" t="s">
        <v>23</v>
      </c>
      <c r="G1671" s="7" t="s">
        <v>24</v>
      </c>
      <c r="H1671" s="15">
        <v>38626</v>
      </c>
      <c r="I1671" s="10" t="s">
        <v>25</v>
      </c>
      <c r="J1671" s="10" t="s">
        <v>547</v>
      </c>
      <c r="K1671" s="8">
        <v>42370</v>
      </c>
      <c r="L1671" s="10" t="s">
        <v>28</v>
      </c>
      <c r="M1671" s="7" t="s">
        <v>29</v>
      </c>
      <c r="N1671" s="10" t="s">
        <v>264</v>
      </c>
      <c r="O1671" s="7" t="s">
        <v>168</v>
      </c>
      <c r="P1671" s="10" t="s">
        <v>3235</v>
      </c>
      <c r="Q1671" s="7" t="s">
        <v>8294</v>
      </c>
      <c r="R1671" s="7" t="s">
        <v>50</v>
      </c>
      <c r="S1671" s="7" t="s">
        <v>34</v>
      </c>
      <c r="T1671" s="7" t="s">
        <v>35</v>
      </c>
      <c r="U1671" s="7" t="s">
        <v>8295</v>
      </c>
      <c r="V1671" s="7" t="s">
        <v>37</v>
      </c>
      <c r="W1671" s="7" t="s">
        <v>8296</v>
      </c>
      <c r="X1671" s="7" t="str">
        <f t="shared" ca="1" si="399"/>
        <v xml:space="preserve">54 thn, 5 bln </v>
      </c>
      <c r="Y1671" s="7" t="str">
        <f t="shared" si="400"/>
        <v>53 thn</v>
      </c>
      <c r="Z1671" s="13">
        <v>60</v>
      </c>
      <c r="AA1671" s="14">
        <f t="shared" si="401"/>
        <v>46082</v>
      </c>
      <c r="AB1671" s="10" t="s">
        <v>8297</v>
      </c>
      <c r="AC1671" s="7" t="s">
        <v>8298</v>
      </c>
      <c r="AJ1671" s="4" t="s">
        <v>8285</v>
      </c>
    </row>
    <row r="1672" spans="1:39" ht="12.9" hidden="1" customHeight="1" outlineLevel="1" x14ac:dyDescent="0.3">
      <c r="C1672" s="10" t="s">
        <v>8299</v>
      </c>
      <c r="D1672" s="10" t="s">
        <v>1545</v>
      </c>
      <c r="E1672" s="7" t="s">
        <v>8300</v>
      </c>
      <c r="F1672" s="10" t="s">
        <v>23</v>
      </c>
      <c r="G1672" s="7" t="s">
        <v>24</v>
      </c>
      <c r="H1672" s="15">
        <v>39356</v>
      </c>
      <c r="I1672" s="10" t="s">
        <v>25</v>
      </c>
      <c r="J1672" s="10" t="s">
        <v>547</v>
      </c>
      <c r="K1672" s="7" t="s">
        <v>129</v>
      </c>
      <c r="L1672" s="10" t="s">
        <v>28</v>
      </c>
      <c r="M1672" s="7" t="s">
        <v>361</v>
      </c>
      <c r="N1672" s="10" t="s">
        <v>3265</v>
      </c>
      <c r="O1672" s="7" t="s">
        <v>168</v>
      </c>
      <c r="P1672" s="10" t="s">
        <v>1643</v>
      </c>
      <c r="Q1672" s="7" t="s">
        <v>8301</v>
      </c>
      <c r="R1672" s="7" t="s">
        <v>50</v>
      </c>
      <c r="S1672" s="7" t="s">
        <v>34</v>
      </c>
      <c r="T1672" s="7" t="s">
        <v>35</v>
      </c>
      <c r="U1672" s="7" t="s">
        <v>8302</v>
      </c>
      <c r="V1672" s="7" t="s">
        <v>37</v>
      </c>
      <c r="W1672" s="7" t="s">
        <v>8303</v>
      </c>
      <c r="X1672" s="7" t="str">
        <f t="shared" ca="1" si="399"/>
        <v xml:space="preserve">55 thn, 5 bln </v>
      </c>
      <c r="Y1672" s="7" t="str">
        <f t="shared" si="400"/>
        <v>54 thn</v>
      </c>
      <c r="Z1672" s="13">
        <v>60</v>
      </c>
      <c r="AA1672" s="14">
        <f t="shared" si="401"/>
        <v>45717</v>
      </c>
      <c r="AB1672" s="10" t="s">
        <v>8304</v>
      </c>
      <c r="AC1672" s="7" t="s">
        <v>8305</v>
      </c>
      <c r="AJ1672" s="4" t="s">
        <v>8285</v>
      </c>
    </row>
    <row r="1673" spans="1:39" ht="12.9" hidden="1" customHeight="1" outlineLevel="1" x14ac:dyDescent="0.3">
      <c r="C1673" s="10" t="s">
        <v>8306</v>
      </c>
      <c r="D1673" s="10" t="s">
        <v>21</v>
      </c>
      <c r="E1673" s="7" t="s">
        <v>8307</v>
      </c>
      <c r="F1673" s="10" t="s">
        <v>92</v>
      </c>
      <c r="G1673" s="19" t="s">
        <v>93</v>
      </c>
      <c r="H1673" s="20">
        <v>43556</v>
      </c>
      <c r="I1673" s="10" t="s">
        <v>94</v>
      </c>
      <c r="J1673" s="10" t="s">
        <v>547</v>
      </c>
      <c r="K1673" s="7" t="s">
        <v>147</v>
      </c>
      <c r="L1673" s="10" t="s">
        <v>28</v>
      </c>
      <c r="M1673" s="7" t="s">
        <v>29</v>
      </c>
      <c r="N1673" s="10" t="s">
        <v>30</v>
      </c>
      <c r="O1673" s="7">
        <v>2013</v>
      </c>
      <c r="P1673" s="10" t="s">
        <v>8308</v>
      </c>
      <c r="Q1673" s="7" t="s">
        <v>8309</v>
      </c>
      <c r="R1673" s="7" t="s">
        <v>50</v>
      </c>
      <c r="S1673" s="7" t="s">
        <v>34</v>
      </c>
      <c r="T1673" s="7" t="s">
        <v>35</v>
      </c>
      <c r="U1673" s="7" t="s">
        <v>8310</v>
      </c>
      <c r="V1673" s="7" t="s">
        <v>37</v>
      </c>
      <c r="W1673" s="7" t="s">
        <v>8311</v>
      </c>
      <c r="X1673" s="7" t="str">
        <f t="shared" ca="1" si="399"/>
        <v xml:space="preserve">48 thn, 8 bln </v>
      </c>
      <c r="Y1673" s="7" t="str">
        <f t="shared" si="400"/>
        <v>47 thn</v>
      </c>
      <c r="Z1673" s="13">
        <v>60</v>
      </c>
      <c r="AA1673" s="14">
        <f t="shared" si="401"/>
        <v>48183</v>
      </c>
      <c r="AB1673" s="10" t="s">
        <v>8312</v>
      </c>
      <c r="AJ1673" s="4" t="s">
        <v>8285</v>
      </c>
    </row>
    <row r="1674" spans="1:39" ht="12.9" hidden="1" customHeight="1" outlineLevel="1" x14ac:dyDescent="0.3">
      <c r="C1674" s="10" t="s">
        <v>8313</v>
      </c>
      <c r="D1674" s="10" t="s">
        <v>1545</v>
      </c>
      <c r="E1674" s="7" t="s">
        <v>8314</v>
      </c>
      <c r="F1674" s="10" t="s">
        <v>23</v>
      </c>
      <c r="G1674" s="7" t="s">
        <v>24</v>
      </c>
      <c r="H1674" s="15">
        <v>39904</v>
      </c>
      <c r="I1674" s="10" t="s">
        <v>25</v>
      </c>
      <c r="J1674" s="10" t="s">
        <v>547</v>
      </c>
      <c r="K1674" s="14">
        <v>42216</v>
      </c>
      <c r="L1674" s="10" t="s">
        <v>28</v>
      </c>
      <c r="M1674" s="7" t="s">
        <v>361</v>
      </c>
      <c r="N1674" s="10" t="s">
        <v>3265</v>
      </c>
      <c r="O1674" s="7" t="s">
        <v>108</v>
      </c>
      <c r="P1674" s="10" t="s">
        <v>8315</v>
      </c>
      <c r="Q1674" s="7" t="s">
        <v>7227</v>
      </c>
      <c r="R1674" s="7" t="s">
        <v>50</v>
      </c>
      <c r="S1674" s="7" t="s">
        <v>122</v>
      </c>
      <c r="T1674" s="7" t="s">
        <v>35</v>
      </c>
      <c r="U1674" s="7" t="s">
        <v>8316</v>
      </c>
      <c r="V1674" s="7" t="s">
        <v>37</v>
      </c>
      <c r="W1674" s="7" t="s">
        <v>8317</v>
      </c>
      <c r="X1674" s="7" t="str">
        <f t="shared" ca="1" si="399"/>
        <v xml:space="preserve">59 thn, 3 bln </v>
      </c>
      <c r="Y1674" s="7" t="str">
        <f t="shared" si="400"/>
        <v>58 thn</v>
      </c>
      <c r="Z1674" s="13">
        <v>60</v>
      </c>
      <c r="AA1674" s="14">
        <f t="shared" si="401"/>
        <v>44317</v>
      </c>
      <c r="AB1674" s="10" t="s">
        <v>8318</v>
      </c>
      <c r="AJ1674" s="4" t="s">
        <v>8285</v>
      </c>
    </row>
    <row r="1675" spans="1:39" ht="12.9" hidden="1" customHeight="1" outlineLevel="1" x14ac:dyDescent="0.3">
      <c r="B1675" s="59"/>
      <c r="C1675" s="10" t="s">
        <v>8319</v>
      </c>
      <c r="D1675" s="10" t="s">
        <v>8320</v>
      </c>
      <c r="E1675" s="7" t="s">
        <v>8321</v>
      </c>
      <c r="F1675" s="10" t="s">
        <v>332</v>
      </c>
      <c r="G1675" s="19" t="s">
        <v>333</v>
      </c>
      <c r="H1675" s="20">
        <v>43556</v>
      </c>
      <c r="I1675" s="6" t="s">
        <v>334</v>
      </c>
      <c r="J1675" s="10" t="s">
        <v>4684</v>
      </c>
      <c r="K1675" s="8">
        <v>42151</v>
      </c>
      <c r="L1675" s="10" t="s">
        <v>28</v>
      </c>
      <c r="M1675" s="7" t="s">
        <v>29</v>
      </c>
      <c r="N1675" s="10" t="s">
        <v>3500</v>
      </c>
      <c r="O1675" s="7" t="s">
        <v>3311</v>
      </c>
      <c r="P1675" s="10" t="s">
        <v>148</v>
      </c>
      <c r="Q1675" s="7" t="s">
        <v>8322</v>
      </c>
      <c r="R1675" s="7" t="s">
        <v>33</v>
      </c>
      <c r="S1675" s="7" t="s">
        <v>34</v>
      </c>
      <c r="T1675" s="7" t="s">
        <v>35</v>
      </c>
      <c r="V1675" s="7" t="s">
        <v>37</v>
      </c>
      <c r="W1675" s="6"/>
      <c r="X1675" s="7" t="str">
        <f t="shared" ca="1" si="399"/>
        <v xml:space="preserve">30 thn, 4 bln </v>
      </c>
      <c r="Y1675" s="7" t="str">
        <f t="shared" si="400"/>
        <v>29 thn</v>
      </c>
      <c r="Z1675" s="13">
        <v>60</v>
      </c>
      <c r="AA1675" s="14">
        <f t="shared" si="401"/>
        <v>54879</v>
      </c>
      <c r="AB1675" s="10" t="s">
        <v>8323</v>
      </c>
      <c r="AC1675" s="46" t="s">
        <v>8324</v>
      </c>
      <c r="AJ1675" s="4" t="s">
        <v>8285</v>
      </c>
    </row>
    <row r="1676" spans="1:39" ht="12.9" hidden="1" customHeight="1" outlineLevel="1" x14ac:dyDescent="0.3">
      <c r="B1676" s="6"/>
      <c r="C1676" s="6" t="s">
        <v>8325</v>
      </c>
      <c r="D1676" s="10" t="s">
        <v>8320</v>
      </c>
      <c r="E1676" s="7" t="s">
        <v>8326</v>
      </c>
      <c r="F1676" s="17" t="s">
        <v>332</v>
      </c>
      <c r="G1676" s="18" t="s">
        <v>343</v>
      </c>
      <c r="H1676" s="35">
        <v>43739</v>
      </c>
      <c r="I1676" s="6" t="s">
        <v>344</v>
      </c>
      <c r="J1676" s="6" t="s">
        <v>547</v>
      </c>
      <c r="L1676" s="6" t="s">
        <v>28</v>
      </c>
      <c r="M1676" s="7" t="s">
        <v>29</v>
      </c>
      <c r="N1676" s="60" t="s">
        <v>30</v>
      </c>
      <c r="O1676" s="7">
        <v>2014</v>
      </c>
      <c r="P1676" s="6" t="s">
        <v>98</v>
      </c>
      <c r="Q1676" s="6" t="s">
        <v>8327</v>
      </c>
      <c r="R1676" s="7" t="s">
        <v>50</v>
      </c>
      <c r="S1676" s="7" t="s">
        <v>34</v>
      </c>
      <c r="T1676" s="7" t="s">
        <v>35</v>
      </c>
      <c r="V1676" s="7" t="s">
        <v>37</v>
      </c>
      <c r="X1676" s="7" t="str">
        <f t="shared" ca="1" si="399"/>
        <v xml:space="preserve">38 thn, 4 bln </v>
      </c>
      <c r="Y1676" s="7" t="str">
        <f t="shared" si="400"/>
        <v>37 thn</v>
      </c>
      <c r="Z1676" s="13">
        <v>60</v>
      </c>
      <c r="AA1676" s="14">
        <f t="shared" si="401"/>
        <v>51957</v>
      </c>
      <c r="AB1676" s="6" t="s">
        <v>8328</v>
      </c>
      <c r="AC1676" s="6" t="s">
        <v>8329</v>
      </c>
      <c r="AJ1676" s="4" t="s">
        <v>8285</v>
      </c>
    </row>
    <row r="1677" spans="1:39" ht="12.9" customHeight="1" collapsed="1" x14ac:dyDescent="0.25">
      <c r="A1677" s="4" t="s">
        <v>8330</v>
      </c>
      <c r="M1677" s="7"/>
    </row>
    <row r="1678" spans="1:39" ht="12.9" hidden="1" customHeight="1" outlineLevel="1" x14ac:dyDescent="0.3">
      <c r="C1678" s="10" t="s">
        <v>8331</v>
      </c>
      <c r="D1678" s="10" t="s">
        <v>41</v>
      </c>
      <c r="E1678" s="7" t="s">
        <v>8332</v>
      </c>
      <c r="F1678" s="10" t="s">
        <v>92</v>
      </c>
      <c r="G1678" s="7" t="s">
        <v>93</v>
      </c>
      <c r="H1678" s="15">
        <v>42461</v>
      </c>
      <c r="I1678" s="10" t="s">
        <v>94</v>
      </c>
      <c r="J1678" s="10" t="s">
        <v>95</v>
      </c>
      <c r="K1678" s="14">
        <v>42604</v>
      </c>
      <c r="L1678" s="10" t="s">
        <v>28</v>
      </c>
      <c r="M1678" s="7" t="s">
        <v>29</v>
      </c>
      <c r="N1678" s="10" t="s">
        <v>3265</v>
      </c>
      <c r="O1678" s="7">
        <v>2011</v>
      </c>
      <c r="P1678" s="10" t="s">
        <v>2601</v>
      </c>
      <c r="Q1678" s="7" t="s">
        <v>8333</v>
      </c>
      <c r="R1678" s="7" t="s">
        <v>33</v>
      </c>
      <c r="S1678" s="7" t="s">
        <v>34</v>
      </c>
      <c r="T1678" s="7" t="s">
        <v>35</v>
      </c>
      <c r="U1678" s="7" t="s">
        <v>8334</v>
      </c>
      <c r="V1678" s="7" t="s">
        <v>37</v>
      </c>
      <c r="W1678" s="7" t="s">
        <v>8335</v>
      </c>
      <c r="X1678" s="7" t="str">
        <f ca="1">DATEDIF(Q1678,NOW( ),"y") &amp; " thn, " &amp; DATEDIF(Q1678,NOW( ),"ym") &amp; " bln "</f>
        <v xml:space="preserve">54 thn, 8 bln </v>
      </c>
      <c r="Y1678" s="7" t="str">
        <f>DATEDIF(Q1678,($Y$2),"y") &amp; " thn"</f>
        <v>53 thn</v>
      </c>
      <c r="Z1678" s="13">
        <v>60</v>
      </c>
      <c r="AA1678" s="14">
        <f>DATE(YEAR(Q1678)+Z1678,MONTH(Q1678)+1,1)</f>
        <v>45992</v>
      </c>
      <c r="AB1678" s="10" t="s">
        <v>8336</v>
      </c>
      <c r="AC1678" s="7" t="s">
        <v>8337</v>
      </c>
      <c r="AJ1678" s="4" t="s">
        <v>8330</v>
      </c>
    </row>
    <row r="1679" spans="1:39" ht="12.9" hidden="1" customHeight="1" outlineLevel="1" x14ac:dyDescent="0.3">
      <c r="C1679" s="10" t="s">
        <v>8338</v>
      </c>
      <c r="D1679" s="10" t="s">
        <v>41</v>
      </c>
      <c r="E1679" s="7" t="s">
        <v>8339</v>
      </c>
      <c r="F1679" s="10" t="s">
        <v>92</v>
      </c>
      <c r="G1679" s="19" t="s">
        <v>93</v>
      </c>
      <c r="H1679" s="20">
        <v>43556</v>
      </c>
      <c r="I1679" s="10" t="s">
        <v>94</v>
      </c>
      <c r="J1679" s="10" t="s">
        <v>547</v>
      </c>
      <c r="K1679" s="7" t="s">
        <v>999</v>
      </c>
      <c r="L1679" s="10" t="s">
        <v>28</v>
      </c>
      <c r="M1679" s="7" t="s">
        <v>29</v>
      </c>
      <c r="N1679" s="10" t="s">
        <v>3367</v>
      </c>
      <c r="O1679" s="7">
        <v>2009</v>
      </c>
      <c r="P1679" s="10" t="s">
        <v>8340</v>
      </c>
      <c r="Q1679" s="7" t="s">
        <v>8341</v>
      </c>
      <c r="R1679" s="7" t="s">
        <v>33</v>
      </c>
      <c r="S1679" s="7" t="s">
        <v>34</v>
      </c>
      <c r="T1679" s="7" t="s">
        <v>35</v>
      </c>
      <c r="U1679" s="7" t="s">
        <v>8342</v>
      </c>
      <c r="V1679" s="7" t="s">
        <v>37</v>
      </c>
      <c r="W1679" s="7" t="s">
        <v>8343</v>
      </c>
      <c r="X1679" s="7" t="str">
        <f ca="1">DATEDIF(Q1679,NOW( ),"y") &amp; " thn, " &amp; DATEDIF(Q1679,NOW( ),"ym") &amp; " bln "</f>
        <v xml:space="preserve">53 thn, 0 bln </v>
      </c>
      <c r="Y1679" s="7" t="str">
        <f>DATEDIF(Q1679,($Y$2),"y") &amp; " thn"</f>
        <v>52 thn</v>
      </c>
      <c r="Z1679" s="13">
        <v>60</v>
      </c>
      <c r="AA1679" s="14">
        <f>DATE(YEAR(Q1679)+Z1679,MONTH(Q1679)+1,1)</f>
        <v>46600</v>
      </c>
      <c r="AB1679" s="10" t="s">
        <v>8344</v>
      </c>
      <c r="AJ1679" s="4" t="s">
        <v>8330</v>
      </c>
    </row>
    <row r="1680" spans="1:39" ht="12.9" hidden="1" customHeight="1" outlineLevel="1" x14ac:dyDescent="0.3">
      <c r="C1680" s="10" t="s">
        <v>897</v>
      </c>
      <c r="D1680" s="10" t="s">
        <v>21</v>
      </c>
      <c r="E1680" s="7" t="s">
        <v>8345</v>
      </c>
      <c r="F1680" s="10" t="s">
        <v>23</v>
      </c>
      <c r="G1680" s="7" t="s">
        <v>24</v>
      </c>
      <c r="H1680" s="11">
        <v>40817</v>
      </c>
      <c r="I1680" s="10" t="s">
        <v>25</v>
      </c>
      <c r="J1680" s="10" t="s">
        <v>547</v>
      </c>
      <c r="K1680" s="7" t="s">
        <v>799</v>
      </c>
      <c r="L1680" s="10" t="s">
        <v>28</v>
      </c>
      <c r="M1680" s="7" t="s">
        <v>29</v>
      </c>
      <c r="N1680" s="10" t="s">
        <v>3265</v>
      </c>
      <c r="O1680" s="7">
        <v>2009</v>
      </c>
      <c r="P1680" s="10" t="s">
        <v>148</v>
      </c>
      <c r="Q1680" s="7" t="s">
        <v>8346</v>
      </c>
      <c r="R1680" s="7" t="s">
        <v>50</v>
      </c>
      <c r="S1680" s="7" t="s">
        <v>34</v>
      </c>
      <c r="T1680" s="7" t="s">
        <v>35</v>
      </c>
      <c r="U1680" s="7" t="s">
        <v>8347</v>
      </c>
      <c r="V1680" s="7" t="s">
        <v>37</v>
      </c>
      <c r="W1680" s="7" t="s">
        <v>8348</v>
      </c>
      <c r="X1680" s="7" t="str">
        <f ca="1">DATEDIF(Q1680,NOW( ),"y") &amp; " thn, " &amp; DATEDIF(Q1680,NOW( ),"ym") &amp; " bln "</f>
        <v xml:space="preserve">46 thn, 3 bln </v>
      </c>
      <c r="Y1680" s="7" t="str">
        <f>DATEDIF(Q1680,($Y$2),"y") &amp; " thn"</f>
        <v>45 thn</v>
      </c>
      <c r="Z1680" s="13">
        <v>60</v>
      </c>
      <c r="AA1680" s="14">
        <f>DATE(YEAR(Q1680)+Z1680,MONTH(Q1680)+1,1)</f>
        <v>49065</v>
      </c>
      <c r="AJ1680" s="4" t="s">
        <v>8330</v>
      </c>
    </row>
    <row r="1681" spans="1:36" ht="12.75" hidden="1" customHeight="1" outlineLevel="1" x14ac:dyDescent="0.3">
      <c r="C1681" s="10"/>
      <c r="D1681" s="10"/>
      <c r="F1681" s="10"/>
      <c r="H1681" s="11"/>
      <c r="I1681" s="10"/>
      <c r="J1681" s="10"/>
      <c r="L1681" s="10"/>
      <c r="M1681" s="7"/>
      <c r="N1681" s="10"/>
      <c r="P1681" s="10"/>
      <c r="Z1681" s="13"/>
      <c r="AA1681" s="14"/>
      <c r="AJ1681" s="4" t="s">
        <v>8330</v>
      </c>
    </row>
    <row r="1682" spans="1:36" ht="12.9" customHeight="1" collapsed="1" x14ac:dyDescent="0.25">
      <c r="A1682" s="4" t="s">
        <v>8349</v>
      </c>
      <c r="M1682" s="7"/>
    </row>
    <row r="1683" spans="1:36" ht="12.9" hidden="1" customHeight="1" outlineLevel="1" x14ac:dyDescent="0.3">
      <c r="C1683" s="10"/>
      <c r="D1683" s="10"/>
      <c r="F1683" s="10"/>
      <c r="H1683" s="11"/>
      <c r="I1683" s="10"/>
      <c r="J1683" s="10" t="s">
        <v>95</v>
      </c>
      <c r="L1683" s="10"/>
      <c r="M1683" s="7"/>
      <c r="N1683" s="10"/>
      <c r="P1683" s="10"/>
      <c r="Z1683" s="13"/>
      <c r="AA1683" s="14"/>
      <c r="AB1683" s="10"/>
      <c r="AJ1683" s="4" t="s">
        <v>8349</v>
      </c>
    </row>
    <row r="1684" spans="1:36" ht="12.9" hidden="1" customHeight="1" outlineLevel="1" x14ac:dyDescent="0.3">
      <c r="C1684" s="10" t="s">
        <v>8350</v>
      </c>
      <c r="D1684" s="10" t="s">
        <v>1545</v>
      </c>
      <c r="E1684" s="7" t="s">
        <v>8351</v>
      </c>
      <c r="F1684" s="10" t="s">
        <v>23</v>
      </c>
      <c r="G1684" s="7" t="s">
        <v>24</v>
      </c>
      <c r="H1684" s="15">
        <v>38626</v>
      </c>
      <c r="I1684" s="10" t="s">
        <v>25</v>
      </c>
      <c r="J1684" s="10" t="s">
        <v>263</v>
      </c>
      <c r="K1684" s="7" t="s">
        <v>210</v>
      </c>
      <c r="L1684" s="10" t="s">
        <v>28</v>
      </c>
      <c r="M1684" s="7" t="s">
        <v>361</v>
      </c>
      <c r="N1684" s="10" t="s">
        <v>3265</v>
      </c>
      <c r="O1684" s="7" t="s">
        <v>1444</v>
      </c>
      <c r="P1684" s="10" t="s">
        <v>148</v>
      </c>
      <c r="Q1684" s="7" t="s">
        <v>8352</v>
      </c>
      <c r="R1684" s="7" t="s">
        <v>50</v>
      </c>
      <c r="S1684" s="7" t="s">
        <v>34</v>
      </c>
      <c r="T1684" s="7" t="s">
        <v>35</v>
      </c>
      <c r="U1684" s="7" t="s">
        <v>8353</v>
      </c>
      <c r="V1684" s="7" t="s">
        <v>37</v>
      </c>
      <c r="W1684" s="7" t="s">
        <v>8354</v>
      </c>
      <c r="X1684" s="7" t="str">
        <f ca="1">DATEDIF(Q1684,NOW( ),"y") &amp; " thn, " &amp; DATEDIF(Q1684,NOW( ),"ym") &amp; " bln "</f>
        <v xml:space="preserve">55 thn, 8 bln </v>
      </c>
      <c r="Y1684" s="7" t="str">
        <f>DATEDIF(Q1684,($Y$2),"y") &amp; " thn"</f>
        <v>54 thn</v>
      </c>
      <c r="Z1684" s="13">
        <v>60</v>
      </c>
      <c r="AA1684" s="14">
        <f>DATE(YEAR(Q1684)+Z1684,MONTH(Q1684)+1,1)</f>
        <v>45627</v>
      </c>
      <c r="AB1684" s="10" t="s">
        <v>8355</v>
      </c>
      <c r="AJ1684" s="4" t="s">
        <v>8349</v>
      </c>
    </row>
    <row r="1685" spans="1:36" ht="12.9" hidden="1" customHeight="1" outlineLevel="1" x14ac:dyDescent="0.3">
      <c r="C1685" s="10" t="s">
        <v>5930</v>
      </c>
      <c r="D1685" s="10" t="s">
        <v>1545</v>
      </c>
      <c r="E1685" s="7" t="s">
        <v>8356</v>
      </c>
      <c r="F1685" s="10" t="s">
        <v>23</v>
      </c>
      <c r="G1685" s="7" t="s">
        <v>24</v>
      </c>
      <c r="H1685" s="15">
        <v>38991</v>
      </c>
      <c r="I1685" s="10" t="s">
        <v>25</v>
      </c>
      <c r="J1685" s="10" t="s">
        <v>547</v>
      </c>
      <c r="K1685" s="7" t="s">
        <v>56</v>
      </c>
      <c r="L1685" s="10" t="s">
        <v>28</v>
      </c>
      <c r="M1685" s="7" t="s">
        <v>361</v>
      </c>
      <c r="N1685" s="10" t="s">
        <v>3265</v>
      </c>
      <c r="O1685" s="7" t="s">
        <v>84</v>
      </c>
      <c r="P1685" s="10" t="s">
        <v>2800</v>
      </c>
      <c r="Q1685" s="7" t="s">
        <v>8357</v>
      </c>
      <c r="R1685" s="7" t="s">
        <v>33</v>
      </c>
      <c r="S1685" s="7" t="s">
        <v>34</v>
      </c>
      <c r="T1685" s="7" t="s">
        <v>35</v>
      </c>
      <c r="U1685" s="7" t="s">
        <v>8358</v>
      </c>
      <c r="V1685" s="7" t="s">
        <v>37</v>
      </c>
      <c r="W1685" s="7" t="s">
        <v>8359</v>
      </c>
      <c r="X1685" s="7" t="str">
        <f ca="1">DATEDIF(Q1685,NOW( ),"y") &amp; " thn, " &amp; DATEDIF(Q1685,NOW( ),"ym") &amp; " bln "</f>
        <v xml:space="preserve">55 thn, 3 bln </v>
      </c>
      <c r="Y1685" s="7" t="str">
        <f>DATEDIF(Q1685,($Y$2),"y") &amp; " thn"</f>
        <v>54 thn</v>
      </c>
      <c r="Z1685" s="13">
        <v>60</v>
      </c>
      <c r="AA1685" s="14">
        <f>DATE(YEAR(Q1685)+Z1685,MONTH(Q1685)+1,1)</f>
        <v>45778</v>
      </c>
      <c r="AB1685" s="10" t="s">
        <v>8360</v>
      </c>
      <c r="AJ1685" s="4" t="s">
        <v>8349</v>
      </c>
    </row>
    <row r="1686" spans="1:36" ht="12.9" hidden="1" customHeight="1" outlineLevel="1" x14ac:dyDescent="0.3">
      <c r="C1686" s="17" t="s">
        <v>8361</v>
      </c>
      <c r="D1686" s="17" t="s">
        <v>41</v>
      </c>
      <c r="E1686" s="17" t="s">
        <v>8362</v>
      </c>
      <c r="F1686" s="17" t="s">
        <v>332</v>
      </c>
      <c r="G1686" s="18" t="s">
        <v>343</v>
      </c>
      <c r="H1686" s="35">
        <v>43525</v>
      </c>
      <c r="I1686" s="6" t="s">
        <v>344</v>
      </c>
      <c r="J1686" s="17" t="s">
        <v>547</v>
      </c>
      <c r="K1686" s="35">
        <v>43573</v>
      </c>
      <c r="L1686" s="6" t="s">
        <v>28</v>
      </c>
      <c r="M1686" s="7" t="s">
        <v>29</v>
      </c>
      <c r="N1686" s="17" t="s">
        <v>3851</v>
      </c>
      <c r="O1686" s="17"/>
      <c r="P1686" s="17" t="s">
        <v>8174</v>
      </c>
      <c r="Q1686" s="17" t="s">
        <v>8363</v>
      </c>
      <c r="R1686" s="7" t="s">
        <v>50</v>
      </c>
      <c r="S1686" s="16"/>
      <c r="T1686" s="16"/>
      <c r="U1686" s="17" t="s">
        <v>2714</v>
      </c>
      <c r="V1686" s="18" t="s">
        <v>2718</v>
      </c>
      <c r="W1686" s="17"/>
      <c r="X1686" s="7" t="str">
        <f ca="1">DATEDIF(Q1686,NOW( ),"y") &amp; " thn, " &amp; DATEDIF(Q1686,NOW( ),"ym") &amp; " bln "</f>
        <v xml:space="preserve">28 thn, 3 bln </v>
      </c>
      <c r="Y1686" s="7" t="str">
        <f>DATEDIF(Q1686,($Y$2),"y") &amp; " thn"</f>
        <v>27 thn</v>
      </c>
      <c r="Z1686" s="13">
        <v>60</v>
      </c>
      <c r="AA1686" s="14">
        <f>DATE(YEAR(Q1686)+Z1686,MONTH(Q1686)+1,1)</f>
        <v>55640</v>
      </c>
      <c r="AB1686" s="17"/>
      <c r="AC1686" s="17"/>
      <c r="AD1686" s="17"/>
      <c r="AE1686" s="17"/>
      <c r="AF1686" s="17"/>
      <c r="AG1686" s="17"/>
      <c r="AH1686" s="17"/>
      <c r="AI1686" s="17"/>
      <c r="AJ1686" s="4" t="s">
        <v>8349</v>
      </c>
    </row>
    <row r="1687" spans="1:36" ht="12.9" hidden="1" customHeight="1" outlineLevel="1" x14ac:dyDescent="0.3">
      <c r="C1687" s="32" t="s">
        <v>498</v>
      </c>
      <c r="D1687" s="6" t="s">
        <v>8364</v>
      </c>
      <c r="E1687" s="45" t="s">
        <v>8365</v>
      </c>
      <c r="F1687" s="6" t="s">
        <v>3290</v>
      </c>
      <c r="G1687" s="19" t="s">
        <v>358</v>
      </c>
      <c r="H1687" s="20">
        <v>43556</v>
      </c>
      <c r="I1687" s="6" t="s">
        <v>3291</v>
      </c>
      <c r="J1687" s="32" t="s">
        <v>4041</v>
      </c>
      <c r="K1687" s="8">
        <v>42151</v>
      </c>
      <c r="L1687" s="6" t="s">
        <v>28</v>
      </c>
      <c r="M1687" s="7" t="s">
        <v>361</v>
      </c>
      <c r="N1687" s="32" t="s">
        <v>30</v>
      </c>
      <c r="O1687" s="45" t="s">
        <v>318</v>
      </c>
      <c r="P1687" s="32" t="s">
        <v>3403</v>
      </c>
      <c r="Q1687" s="45" t="s">
        <v>1964</v>
      </c>
      <c r="R1687" s="45" t="s">
        <v>33</v>
      </c>
      <c r="S1687" s="45" t="s">
        <v>34</v>
      </c>
      <c r="T1687" s="45" t="s">
        <v>35</v>
      </c>
      <c r="U1687" s="6"/>
      <c r="V1687" s="7" t="s">
        <v>37</v>
      </c>
      <c r="W1687" s="6"/>
      <c r="X1687" s="7" t="str">
        <f ca="1">DATEDIF(Q1687,NOW( ),"y") &amp; " thn, " &amp; DATEDIF(O1687,NOW( ),"ym") &amp; " bln "</f>
        <v xml:space="preserve">46 thn, 0 bln </v>
      </c>
      <c r="Y1687" s="7" t="str">
        <f>DATEDIF(Q1687,($Y$2),"y") &amp; " thn"</f>
        <v>45 thn</v>
      </c>
      <c r="Z1687" s="13">
        <v>60</v>
      </c>
      <c r="AA1687" s="14">
        <f>DATE(YEAR(Q1687)+Z1687,MONTH(Q1687)+1,1)</f>
        <v>48976</v>
      </c>
      <c r="AB1687" s="32" t="s">
        <v>8366</v>
      </c>
      <c r="AC1687" s="46" t="s">
        <v>8367</v>
      </c>
      <c r="AJ1687" s="4" t="s">
        <v>8349</v>
      </c>
    </row>
    <row r="1688" spans="1:36" ht="12.9" customHeight="1" collapsed="1" x14ac:dyDescent="0.25">
      <c r="A1688" s="4" t="s">
        <v>8368</v>
      </c>
      <c r="M1688" s="7"/>
    </row>
    <row r="1689" spans="1:36" ht="12.9" hidden="1" customHeight="1" outlineLevel="1" x14ac:dyDescent="0.3">
      <c r="C1689" s="10"/>
      <c r="D1689" s="10"/>
      <c r="F1689" s="10"/>
      <c r="I1689" s="10"/>
      <c r="J1689" s="10" t="s">
        <v>95</v>
      </c>
      <c r="K1689" s="14"/>
      <c r="L1689" s="10"/>
      <c r="M1689" s="7"/>
      <c r="P1689" s="10"/>
      <c r="Z1689" s="13"/>
      <c r="AA1689" s="14"/>
      <c r="AJ1689" s="4" t="s">
        <v>8368</v>
      </c>
    </row>
    <row r="1690" spans="1:36" ht="12.9" hidden="1" customHeight="1" outlineLevel="1" x14ac:dyDescent="0.3">
      <c r="C1690" s="10" t="s">
        <v>8369</v>
      </c>
      <c r="E1690" s="7" t="s">
        <v>8370</v>
      </c>
      <c r="F1690" s="10" t="s">
        <v>23</v>
      </c>
      <c r="G1690" s="7" t="s">
        <v>24</v>
      </c>
      <c r="H1690" s="15">
        <v>39356</v>
      </c>
      <c r="I1690" s="10" t="s">
        <v>25</v>
      </c>
      <c r="J1690" s="10" t="s">
        <v>106</v>
      </c>
      <c r="K1690" s="7" t="s">
        <v>129</v>
      </c>
      <c r="L1690" s="10" t="s">
        <v>28</v>
      </c>
      <c r="M1690" s="7" t="s">
        <v>4020</v>
      </c>
      <c r="N1690" s="10" t="s">
        <v>4400</v>
      </c>
      <c r="O1690" s="7" t="s">
        <v>5167</v>
      </c>
      <c r="P1690" s="10" t="s">
        <v>460</v>
      </c>
      <c r="Q1690" s="7" t="s">
        <v>4352</v>
      </c>
      <c r="R1690" s="7" t="s">
        <v>33</v>
      </c>
      <c r="S1690" s="7" t="s">
        <v>34</v>
      </c>
      <c r="T1690" s="7" t="s">
        <v>35</v>
      </c>
      <c r="U1690" s="7" t="s">
        <v>8371</v>
      </c>
      <c r="V1690" s="7" t="s">
        <v>37</v>
      </c>
      <c r="W1690" s="7" t="s">
        <v>8372</v>
      </c>
      <c r="X1690" s="7" t="str">
        <f t="shared" ref="X1690:X1695" ca="1" si="402">DATEDIF(Q1690,NOW( ),"y") &amp; " thn, " &amp; DATEDIF(Q1690,NOW( ),"ym") &amp; " bln "</f>
        <v xml:space="preserve">54 thn, 6 bln </v>
      </c>
      <c r="Y1690" s="7" t="str">
        <f t="shared" ref="Y1690:Y1695" si="403">DATEDIF(Q1690,($Y$2),"y") &amp; " thn"</f>
        <v>53 thn</v>
      </c>
      <c r="Z1690" s="13">
        <v>60</v>
      </c>
      <c r="AA1690" s="14">
        <f t="shared" ref="AA1690:AA1695" si="404">DATE(YEAR(Q1690)+Z1690,MONTH(Q1690)+1,1)</f>
        <v>46054</v>
      </c>
      <c r="AB1690" s="10" t="s">
        <v>8373</v>
      </c>
      <c r="AJ1690" s="4" t="s">
        <v>8368</v>
      </c>
    </row>
    <row r="1691" spans="1:36" ht="12.9" hidden="1" customHeight="1" outlineLevel="1" x14ac:dyDescent="0.3">
      <c r="C1691" s="10" t="s">
        <v>8374</v>
      </c>
      <c r="D1691" s="10" t="s">
        <v>1545</v>
      </c>
      <c r="E1691" s="7" t="s">
        <v>8375</v>
      </c>
      <c r="F1691" s="10" t="s">
        <v>23</v>
      </c>
      <c r="G1691" s="7" t="s">
        <v>24</v>
      </c>
      <c r="H1691" s="15">
        <v>39356</v>
      </c>
      <c r="I1691" s="10" t="s">
        <v>25</v>
      </c>
      <c r="J1691" s="10" t="s">
        <v>547</v>
      </c>
      <c r="K1691" s="7" t="s">
        <v>129</v>
      </c>
      <c r="L1691" s="10" t="s">
        <v>28</v>
      </c>
      <c r="M1691" s="7" t="s">
        <v>361</v>
      </c>
      <c r="N1691" s="10" t="s">
        <v>3265</v>
      </c>
      <c r="O1691" s="7" t="s">
        <v>168</v>
      </c>
      <c r="P1691" s="10" t="s">
        <v>2115</v>
      </c>
      <c r="Q1691" s="7" t="s">
        <v>8376</v>
      </c>
      <c r="R1691" s="7" t="s">
        <v>50</v>
      </c>
      <c r="S1691" s="7" t="s">
        <v>34</v>
      </c>
      <c r="T1691" s="7" t="s">
        <v>35</v>
      </c>
      <c r="U1691" s="7" t="s">
        <v>8377</v>
      </c>
      <c r="V1691" s="7" t="s">
        <v>37</v>
      </c>
      <c r="W1691" s="7" t="s">
        <v>8378</v>
      </c>
      <c r="X1691" s="7" t="str">
        <f t="shared" ca="1" si="402"/>
        <v xml:space="preserve">52 thn, 8 bln </v>
      </c>
      <c r="Y1691" s="7" t="str">
        <f t="shared" si="403"/>
        <v>51 thn</v>
      </c>
      <c r="Z1691" s="13">
        <v>60</v>
      </c>
      <c r="AA1691" s="14">
        <f t="shared" si="404"/>
        <v>46722</v>
      </c>
      <c r="AB1691" s="10" t="s">
        <v>8379</v>
      </c>
      <c r="AJ1691" s="4" t="s">
        <v>8368</v>
      </c>
    </row>
    <row r="1692" spans="1:36" ht="12.9" hidden="1" customHeight="1" outlineLevel="1" x14ac:dyDescent="0.3">
      <c r="C1692" s="10" t="s">
        <v>8380</v>
      </c>
      <c r="D1692" s="10" t="s">
        <v>145</v>
      </c>
      <c r="E1692" s="7" t="s">
        <v>8381</v>
      </c>
      <c r="F1692" s="10" t="s">
        <v>78</v>
      </c>
      <c r="G1692" s="7" t="s">
        <v>79</v>
      </c>
      <c r="H1692" s="14">
        <v>43191</v>
      </c>
      <c r="I1692" s="10" t="s">
        <v>80</v>
      </c>
      <c r="J1692" s="10" t="s">
        <v>269</v>
      </c>
      <c r="K1692" s="14">
        <v>42370</v>
      </c>
      <c r="L1692" s="10" t="s">
        <v>28</v>
      </c>
      <c r="M1692" s="7" t="s">
        <v>29</v>
      </c>
      <c r="N1692" s="10" t="s">
        <v>269</v>
      </c>
      <c r="O1692" s="7">
        <v>2005</v>
      </c>
      <c r="P1692" s="10" t="s">
        <v>1686</v>
      </c>
      <c r="Q1692" s="7" t="s">
        <v>8382</v>
      </c>
      <c r="R1692" s="7" t="s">
        <v>50</v>
      </c>
      <c r="S1692" s="7" t="s">
        <v>34</v>
      </c>
      <c r="T1692" s="7" t="s">
        <v>35</v>
      </c>
      <c r="U1692" s="7" t="s">
        <v>8383</v>
      </c>
      <c r="V1692" s="7" t="s">
        <v>37</v>
      </c>
      <c r="W1692" s="7" t="s">
        <v>8384</v>
      </c>
      <c r="X1692" s="7" t="str">
        <f t="shared" ca="1" si="402"/>
        <v xml:space="preserve">47 thn, 7 bln </v>
      </c>
      <c r="Y1692" s="7" t="str">
        <f t="shared" si="403"/>
        <v>46 thn</v>
      </c>
      <c r="Z1692" s="13">
        <v>60</v>
      </c>
      <c r="AA1692" s="14">
        <f t="shared" si="404"/>
        <v>48580</v>
      </c>
      <c r="AB1692" s="10" t="s">
        <v>8385</v>
      </c>
      <c r="AJ1692" s="4" t="s">
        <v>8368</v>
      </c>
    </row>
    <row r="1693" spans="1:36" ht="12.9" hidden="1" customHeight="1" outlineLevel="1" x14ac:dyDescent="0.3">
      <c r="C1693" s="10" t="s">
        <v>8386</v>
      </c>
      <c r="D1693" s="10" t="s">
        <v>21</v>
      </c>
      <c r="E1693" s="7" t="s">
        <v>8387</v>
      </c>
      <c r="F1693" s="10" t="s">
        <v>276</v>
      </c>
      <c r="G1693" s="7" t="s">
        <v>43</v>
      </c>
      <c r="H1693" s="14">
        <v>43739</v>
      </c>
      <c r="I1693" s="10" t="s">
        <v>277</v>
      </c>
      <c r="J1693" s="10" t="s">
        <v>547</v>
      </c>
      <c r="K1693" s="8">
        <v>42370</v>
      </c>
      <c r="L1693" s="10" t="s">
        <v>28</v>
      </c>
      <c r="M1693" s="7" t="s">
        <v>29</v>
      </c>
      <c r="N1693" s="10" t="s">
        <v>30</v>
      </c>
      <c r="O1693" s="7">
        <v>2011</v>
      </c>
      <c r="P1693" s="10" t="s">
        <v>1686</v>
      </c>
      <c r="Q1693" s="7" t="s">
        <v>8388</v>
      </c>
      <c r="R1693" s="7" t="s">
        <v>50</v>
      </c>
      <c r="V1693" s="7" t="s">
        <v>37</v>
      </c>
      <c r="X1693" s="7" t="str">
        <f t="shared" ca="1" si="402"/>
        <v xml:space="preserve">32 thn, 7 bln </v>
      </c>
      <c r="Y1693" s="7" t="str">
        <f t="shared" si="403"/>
        <v>31 thn</v>
      </c>
      <c r="Z1693" s="13">
        <v>60</v>
      </c>
      <c r="AA1693" s="14">
        <f t="shared" si="404"/>
        <v>54058</v>
      </c>
      <c r="AJ1693" s="4" t="s">
        <v>8368</v>
      </c>
    </row>
    <row r="1694" spans="1:36" ht="12.9" hidden="1" customHeight="1" outlineLevel="1" x14ac:dyDescent="0.3">
      <c r="B1694" s="6"/>
      <c r="C1694" s="6" t="s">
        <v>8389</v>
      </c>
      <c r="D1694" s="6" t="s">
        <v>355</v>
      </c>
      <c r="E1694" s="7" t="s">
        <v>8390</v>
      </c>
      <c r="F1694" s="6" t="s">
        <v>332</v>
      </c>
      <c r="G1694" s="7" t="s">
        <v>343</v>
      </c>
      <c r="H1694" s="15">
        <v>43739</v>
      </c>
      <c r="I1694" s="6" t="s">
        <v>344</v>
      </c>
      <c r="J1694" s="6" t="s">
        <v>547</v>
      </c>
      <c r="K1694" s="7" t="s">
        <v>336</v>
      </c>
      <c r="L1694" s="6" t="s">
        <v>28</v>
      </c>
      <c r="M1694" s="7" t="s">
        <v>361</v>
      </c>
      <c r="N1694" s="6" t="s">
        <v>362</v>
      </c>
      <c r="O1694" s="7" t="s">
        <v>325</v>
      </c>
      <c r="P1694" s="6" t="s">
        <v>98</v>
      </c>
      <c r="Q1694" s="6" t="s">
        <v>8391</v>
      </c>
      <c r="R1694" s="7" t="s">
        <v>50</v>
      </c>
      <c r="S1694" s="7" t="s">
        <v>34</v>
      </c>
      <c r="T1694" s="7" t="s">
        <v>35</v>
      </c>
      <c r="V1694" s="7" t="s">
        <v>37</v>
      </c>
      <c r="X1694" s="7" t="str">
        <f t="shared" ca="1" si="402"/>
        <v xml:space="preserve">36 thn, 5 bln </v>
      </c>
      <c r="Y1694" s="7" t="str">
        <f t="shared" si="403"/>
        <v>35 thn</v>
      </c>
      <c r="Z1694" s="13">
        <v>60</v>
      </c>
      <c r="AA1694" s="14">
        <f t="shared" si="404"/>
        <v>52657</v>
      </c>
      <c r="AB1694" s="6" t="s">
        <v>8392</v>
      </c>
      <c r="AC1694" s="6" t="s">
        <v>340</v>
      </c>
      <c r="AJ1694" s="4" t="s">
        <v>8368</v>
      </c>
    </row>
    <row r="1695" spans="1:36" ht="12.9" hidden="1" customHeight="1" outlineLevel="1" x14ac:dyDescent="0.3">
      <c r="B1695" s="6"/>
      <c r="C1695" s="6" t="s">
        <v>8393</v>
      </c>
      <c r="E1695" s="7" t="s">
        <v>8394</v>
      </c>
      <c r="F1695" s="6" t="s">
        <v>332</v>
      </c>
      <c r="G1695" s="7" t="s">
        <v>343</v>
      </c>
      <c r="H1695" s="15">
        <v>43739</v>
      </c>
      <c r="I1695" s="6" t="s">
        <v>344</v>
      </c>
      <c r="J1695" s="6" t="s">
        <v>547</v>
      </c>
      <c r="K1695" s="7" t="s">
        <v>336</v>
      </c>
      <c r="L1695" s="6" t="s">
        <v>28</v>
      </c>
      <c r="M1695" s="7" t="s">
        <v>29</v>
      </c>
      <c r="N1695" s="6" t="s">
        <v>30</v>
      </c>
      <c r="O1695" s="7">
        <v>2017</v>
      </c>
      <c r="P1695" s="6" t="s">
        <v>98</v>
      </c>
      <c r="Q1695" s="6" t="s">
        <v>8395</v>
      </c>
      <c r="R1695" s="7" t="s">
        <v>50</v>
      </c>
      <c r="S1695" s="7" t="s">
        <v>34</v>
      </c>
      <c r="T1695" s="7" t="s">
        <v>311</v>
      </c>
      <c r="V1695" s="7" t="s">
        <v>37</v>
      </c>
      <c r="X1695" s="7" t="str">
        <f t="shared" ca="1" si="402"/>
        <v xml:space="preserve">38 thn, 11 bln </v>
      </c>
      <c r="Y1695" s="7" t="str">
        <f t="shared" si="403"/>
        <v>38 thn</v>
      </c>
      <c r="Z1695" s="13">
        <v>60</v>
      </c>
      <c r="AA1695" s="14">
        <f t="shared" si="404"/>
        <v>51745</v>
      </c>
      <c r="AB1695" s="6" t="s">
        <v>8396</v>
      </c>
      <c r="AC1695" s="6" t="s">
        <v>340</v>
      </c>
      <c r="AJ1695" s="4" t="s">
        <v>8368</v>
      </c>
    </row>
    <row r="1696" spans="1:36" ht="12.9" customHeight="1" collapsed="1" x14ac:dyDescent="0.25">
      <c r="A1696" s="4" t="s">
        <v>8397</v>
      </c>
      <c r="M1696" s="7"/>
    </row>
    <row r="1697" spans="1:36" ht="12.9" hidden="1" customHeight="1" outlineLevel="1" x14ac:dyDescent="0.3">
      <c r="C1697" s="10" t="s">
        <v>8398</v>
      </c>
      <c r="D1697" s="10" t="s">
        <v>8399</v>
      </c>
      <c r="E1697" s="7" t="s">
        <v>8400</v>
      </c>
      <c r="F1697" s="10" t="s">
        <v>92</v>
      </c>
      <c r="G1697" s="7" t="s">
        <v>93</v>
      </c>
      <c r="H1697" s="14">
        <v>41913</v>
      </c>
      <c r="I1697" s="10" t="s">
        <v>94</v>
      </c>
      <c r="J1697" s="10" t="s">
        <v>95</v>
      </c>
      <c r="K1697" s="7" t="s">
        <v>8401</v>
      </c>
      <c r="L1697" s="10" t="s">
        <v>28</v>
      </c>
      <c r="M1697" s="7" t="s">
        <v>237</v>
      </c>
      <c r="N1697" s="10" t="s">
        <v>1976</v>
      </c>
      <c r="O1697" s="7">
        <v>2013</v>
      </c>
      <c r="P1697" s="10" t="s">
        <v>6147</v>
      </c>
      <c r="Q1697" s="7" t="s">
        <v>8402</v>
      </c>
      <c r="R1697" s="7" t="s">
        <v>33</v>
      </c>
      <c r="S1697" s="7" t="s">
        <v>34</v>
      </c>
      <c r="T1697" s="7" t="s">
        <v>35</v>
      </c>
      <c r="U1697" s="7" t="s">
        <v>8403</v>
      </c>
      <c r="V1697" s="7" t="s">
        <v>37</v>
      </c>
      <c r="W1697" s="7" t="s">
        <v>8404</v>
      </c>
      <c r="X1697" s="7" t="str">
        <f t="shared" ref="X1697:X1708" ca="1" si="405">DATEDIF(Q1697,NOW( ),"y") &amp; " thn, " &amp; DATEDIF(Q1697,NOW( ),"ym") &amp; " bln "</f>
        <v xml:space="preserve">52 thn, 11 bln </v>
      </c>
      <c r="Y1697" s="7" t="str">
        <f t="shared" ref="Y1697:Y1708" si="406">DATEDIF(Q1697,($Y$2),"y") &amp; " thn"</f>
        <v>52 thn</v>
      </c>
      <c r="Z1697" s="13">
        <v>60</v>
      </c>
      <c r="AA1697" s="14">
        <f t="shared" ref="AA1697:AA1704" si="407">DATE(YEAR(Q1697)+Z1697,MONTH(Q1697)+1,1)</f>
        <v>46631</v>
      </c>
      <c r="AB1697" s="10" t="s">
        <v>5957</v>
      </c>
      <c r="AJ1697" s="4" t="s">
        <v>8397</v>
      </c>
    </row>
    <row r="1698" spans="1:36" ht="12.9" hidden="1" customHeight="1" outlineLevel="1" x14ac:dyDescent="0.3">
      <c r="C1698" s="10" t="s">
        <v>8405</v>
      </c>
      <c r="D1698" s="10" t="s">
        <v>21</v>
      </c>
      <c r="E1698" s="7" t="s">
        <v>8406</v>
      </c>
      <c r="F1698" s="10" t="s">
        <v>92</v>
      </c>
      <c r="G1698" s="19" t="s">
        <v>93</v>
      </c>
      <c r="H1698" s="20">
        <v>43556</v>
      </c>
      <c r="I1698" s="10" t="s">
        <v>94</v>
      </c>
      <c r="J1698" s="10" t="s">
        <v>547</v>
      </c>
      <c r="K1698" s="7" t="s">
        <v>56</v>
      </c>
      <c r="L1698" s="10" t="s">
        <v>28</v>
      </c>
      <c r="M1698" s="7" t="s">
        <v>29</v>
      </c>
      <c r="N1698" s="10" t="s">
        <v>3367</v>
      </c>
      <c r="O1698" s="7">
        <v>2010</v>
      </c>
      <c r="P1698" s="10" t="s">
        <v>2938</v>
      </c>
      <c r="Q1698" s="7" t="s">
        <v>5085</v>
      </c>
      <c r="R1698" s="7" t="s">
        <v>50</v>
      </c>
      <c r="S1698" s="7" t="s">
        <v>803</v>
      </c>
      <c r="T1698" s="7" t="s">
        <v>35</v>
      </c>
      <c r="U1698" s="7" t="s">
        <v>8407</v>
      </c>
      <c r="V1698" s="7" t="s">
        <v>37</v>
      </c>
      <c r="W1698" s="7" t="s">
        <v>8408</v>
      </c>
      <c r="X1698" s="7" t="str">
        <f t="shared" ca="1" si="405"/>
        <v xml:space="preserve">57 thn, 1 bln </v>
      </c>
      <c r="Y1698" s="7" t="str">
        <f t="shared" si="406"/>
        <v>56 thn</v>
      </c>
      <c r="Z1698" s="13">
        <v>60</v>
      </c>
      <c r="AA1698" s="14">
        <f t="shared" si="407"/>
        <v>45108</v>
      </c>
      <c r="AB1698" s="10" t="s">
        <v>8409</v>
      </c>
      <c r="AJ1698" s="4" t="s">
        <v>8397</v>
      </c>
    </row>
    <row r="1699" spans="1:36" ht="12.9" hidden="1" customHeight="1" outlineLevel="1" x14ac:dyDescent="0.3">
      <c r="C1699" s="10" t="s">
        <v>8410</v>
      </c>
      <c r="D1699" s="10" t="s">
        <v>41</v>
      </c>
      <c r="E1699" s="7" t="s">
        <v>8411</v>
      </c>
      <c r="F1699" s="10" t="s">
        <v>92</v>
      </c>
      <c r="G1699" s="7" t="s">
        <v>93</v>
      </c>
      <c r="H1699" s="15">
        <v>42826</v>
      </c>
      <c r="I1699" s="10" t="s">
        <v>94</v>
      </c>
      <c r="J1699" s="10" t="s">
        <v>547</v>
      </c>
      <c r="K1699" s="7" t="s">
        <v>56</v>
      </c>
      <c r="L1699" s="10" t="s">
        <v>28</v>
      </c>
      <c r="M1699" s="7" t="s">
        <v>29</v>
      </c>
      <c r="N1699" s="10" t="s">
        <v>2402</v>
      </c>
      <c r="O1699" s="7" t="s">
        <v>84</v>
      </c>
      <c r="P1699" s="10" t="s">
        <v>98</v>
      </c>
      <c r="Q1699" s="7" t="s">
        <v>4184</v>
      </c>
      <c r="R1699" s="7" t="s">
        <v>50</v>
      </c>
      <c r="S1699" s="7" t="s">
        <v>34</v>
      </c>
      <c r="T1699" s="7" t="s">
        <v>35</v>
      </c>
      <c r="U1699" s="7" t="s">
        <v>8412</v>
      </c>
      <c r="V1699" s="7" t="s">
        <v>37</v>
      </c>
      <c r="W1699" s="7" t="s">
        <v>8413</v>
      </c>
      <c r="X1699" s="7" t="str">
        <f t="shared" ca="1" si="405"/>
        <v xml:space="preserve">53 thn, 6 bln </v>
      </c>
      <c r="Y1699" s="7" t="str">
        <f t="shared" si="406"/>
        <v>52 thn</v>
      </c>
      <c r="Z1699" s="13">
        <v>60</v>
      </c>
      <c r="AA1699" s="14">
        <f t="shared" si="407"/>
        <v>46419</v>
      </c>
      <c r="AB1699" s="10" t="s">
        <v>8414</v>
      </c>
      <c r="AJ1699" s="4" t="s">
        <v>8397</v>
      </c>
    </row>
    <row r="1700" spans="1:36" ht="12.9" hidden="1" customHeight="1" outlineLevel="1" x14ac:dyDescent="0.3">
      <c r="C1700" s="10" t="s">
        <v>8415</v>
      </c>
      <c r="D1700" s="10" t="s">
        <v>41</v>
      </c>
      <c r="E1700" s="7" t="s">
        <v>8416</v>
      </c>
      <c r="F1700" s="10" t="s">
        <v>92</v>
      </c>
      <c r="G1700" s="19" t="s">
        <v>93</v>
      </c>
      <c r="H1700" s="20">
        <v>43556</v>
      </c>
      <c r="I1700" s="10" t="s">
        <v>94</v>
      </c>
      <c r="J1700" s="10" t="s">
        <v>106</v>
      </c>
      <c r="K1700" s="7" t="s">
        <v>129</v>
      </c>
      <c r="L1700" s="10" t="s">
        <v>28</v>
      </c>
      <c r="M1700" s="7" t="s">
        <v>29</v>
      </c>
      <c r="N1700" s="10" t="s">
        <v>2402</v>
      </c>
      <c r="O1700" s="7" t="s">
        <v>168</v>
      </c>
      <c r="P1700" s="10" t="s">
        <v>2115</v>
      </c>
      <c r="Q1700" s="7" t="s">
        <v>4593</v>
      </c>
      <c r="R1700" s="7" t="s">
        <v>33</v>
      </c>
      <c r="S1700" s="7" t="s">
        <v>34</v>
      </c>
      <c r="T1700" s="7" t="s">
        <v>35</v>
      </c>
      <c r="U1700" s="7" t="s">
        <v>8417</v>
      </c>
      <c r="V1700" s="7" t="s">
        <v>37</v>
      </c>
      <c r="W1700" s="7" t="s">
        <v>8418</v>
      </c>
      <c r="X1700" s="7" t="str">
        <f t="shared" ca="1" si="405"/>
        <v xml:space="preserve">51 thn, 6 bln </v>
      </c>
      <c r="Y1700" s="7" t="str">
        <f t="shared" si="406"/>
        <v>50 thn</v>
      </c>
      <c r="Z1700" s="13">
        <v>60</v>
      </c>
      <c r="AA1700" s="14">
        <f t="shared" si="407"/>
        <v>47119</v>
      </c>
      <c r="AB1700" s="10" t="s">
        <v>8419</v>
      </c>
      <c r="AC1700" s="7" t="s">
        <v>8420</v>
      </c>
      <c r="AJ1700" s="4" t="s">
        <v>8397</v>
      </c>
    </row>
    <row r="1701" spans="1:36" ht="12.9" hidden="1" customHeight="1" outlineLevel="1" x14ac:dyDescent="0.3">
      <c r="C1701" s="10" t="s">
        <v>8421</v>
      </c>
      <c r="D1701" s="6" t="s">
        <v>4160</v>
      </c>
      <c r="E1701" s="7" t="s">
        <v>8422</v>
      </c>
      <c r="F1701" s="10" t="s">
        <v>78</v>
      </c>
      <c r="G1701" s="7" t="s">
        <v>79</v>
      </c>
      <c r="H1701" s="14">
        <v>41548</v>
      </c>
      <c r="I1701" s="10" t="s">
        <v>80</v>
      </c>
      <c r="J1701" s="10" t="s">
        <v>547</v>
      </c>
      <c r="K1701" s="8">
        <v>42186</v>
      </c>
      <c r="L1701" s="10" t="s">
        <v>28</v>
      </c>
      <c r="M1701" s="7" t="s">
        <v>29</v>
      </c>
      <c r="N1701" s="10" t="s">
        <v>83</v>
      </c>
      <c r="O1701" s="7">
        <v>2012</v>
      </c>
      <c r="P1701" s="10" t="s">
        <v>2601</v>
      </c>
      <c r="Q1701" s="7" t="s">
        <v>8423</v>
      </c>
      <c r="R1701" s="7" t="s">
        <v>33</v>
      </c>
      <c r="S1701" s="7" t="s">
        <v>34</v>
      </c>
      <c r="T1701" s="7" t="s">
        <v>35</v>
      </c>
      <c r="U1701" s="7" t="s">
        <v>8424</v>
      </c>
      <c r="V1701" s="7" t="s">
        <v>37</v>
      </c>
      <c r="W1701" s="7" t="s">
        <v>8425</v>
      </c>
      <c r="X1701" s="7" t="str">
        <f t="shared" ca="1" si="405"/>
        <v xml:space="preserve">52 thn, 2 bln </v>
      </c>
      <c r="Y1701" s="7" t="str">
        <f t="shared" si="406"/>
        <v>51 thn</v>
      </c>
      <c r="Z1701" s="13">
        <v>60</v>
      </c>
      <c r="AA1701" s="14">
        <f t="shared" si="407"/>
        <v>46874</v>
      </c>
      <c r="AB1701" s="10" t="s">
        <v>8426</v>
      </c>
      <c r="AJ1701" s="4" t="s">
        <v>8397</v>
      </c>
    </row>
    <row r="1702" spans="1:36" ht="12.9" hidden="1" customHeight="1" outlineLevel="1" x14ac:dyDescent="0.3">
      <c r="C1702" s="10" t="s">
        <v>8427</v>
      </c>
      <c r="D1702" s="10" t="s">
        <v>145</v>
      </c>
      <c r="E1702" s="7" t="s">
        <v>8428</v>
      </c>
      <c r="F1702" s="10" t="s">
        <v>276</v>
      </c>
      <c r="G1702" s="7" t="s">
        <v>43</v>
      </c>
      <c r="H1702" s="14">
        <v>41913</v>
      </c>
      <c r="I1702" s="10" t="s">
        <v>277</v>
      </c>
      <c r="J1702" s="10" t="s">
        <v>547</v>
      </c>
      <c r="K1702" s="12" t="s">
        <v>8429</v>
      </c>
      <c r="L1702" s="10" t="s">
        <v>28</v>
      </c>
      <c r="M1702" s="7" t="s">
        <v>29</v>
      </c>
      <c r="N1702" s="10" t="s">
        <v>83</v>
      </c>
      <c r="O1702" s="7">
        <v>2006</v>
      </c>
      <c r="P1702" s="10" t="s">
        <v>8430</v>
      </c>
      <c r="Q1702" s="7" t="s">
        <v>8431</v>
      </c>
      <c r="R1702" s="7" t="s">
        <v>33</v>
      </c>
      <c r="S1702" s="7" t="s">
        <v>34</v>
      </c>
      <c r="T1702" s="7" t="s">
        <v>311</v>
      </c>
      <c r="U1702" s="7" t="s">
        <v>8432</v>
      </c>
      <c r="V1702" s="7" t="s">
        <v>37</v>
      </c>
      <c r="W1702" s="7" t="s">
        <v>8433</v>
      </c>
      <c r="X1702" s="7" t="str">
        <f t="shared" ca="1" si="405"/>
        <v xml:space="preserve">40 thn, 11 bln </v>
      </c>
      <c r="Y1702" s="7" t="str">
        <f t="shared" si="406"/>
        <v>40 thn</v>
      </c>
      <c r="Z1702" s="13">
        <v>60</v>
      </c>
      <c r="AA1702" s="14">
        <f t="shared" si="407"/>
        <v>51014</v>
      </c>
      <c r="AB1702" s="10" t="s">
        <v>8434</v>
      </c>
      <c r="AJ1702" s="4" t="s">
        <v>8397</v>
      </c>
    </row>
    <row r="1703" spans="1:36" ht="12.9" hidden="1" customHeight="1" outlineLevel="1" x14ac:dyDescent="0.3">
      <c r="C1703" s="10" t="s">
        <v>8435</v>
      </c>
      <c r="D1703" s="10" t="s">
        <v>41</v>
      </c>
      <c r="E1703" s="7" t="s">
        <v>8436</v>
      </c>
      <c r="F1703" s="10" t="s">
        <v>276</v>
      </c>
      <c r="G1703" s="7" t="s">
        <v>43</v>
      </c>
      <c r="H1703" s="14">
        <v>43191</v>
      </c>
      <c r="I1703" s="10" t="s">
        <v>277</v>
      </c>
      <c r="J1703" s="10" t="s">
        <v>547</v>
      </c>
      <c r="K1703" s="12" t="s">
        <v>1508</v>
      </c>
      <c r="L1703" s="10" t="s">
        <v>28</v>
      </c>
      <c r="M1703" s="7" t="s">
        <v>29</v>
      </c>
      <c r="N1703" s="6" t="s">
        <v>3486</v>
      </c>
      <c r="O1703" s="7">
        <v>2008</v>
      </c>
      <c r="P1703" s="10" t="s">
        <v>8437</v>
      </c>
      <c r="Q1703" s="7" t="s">
        <v>8438</v>
      </c>
      <c r="R1703" s="7" t="s">
        <v>33</v>
      </c>
      <c r="S1703" s="7" t="s">
        <v>34</v>
      </c>
      <c r="T1703" s="7" t="s">
        <v>35</v>
      </c>
      <c r="U1703" s="7" t="s">
        <v>8439</v>
      </c>
      <c r="V1703" s="7" t="s">
        <v>37</v>
      </c>
      <c r="W1703" s="7" t="s">
        <v>8440</v>
      </c>
      <c r="X1703" s="7" t="str">
        <f t="shared" ca="1" si="405"/>
        <v xml:space="preserve">40 thn, 3 bln </v>
      </c>
      <c r="Y1703" s="7" t="str">
        <f t="shared" si="406"/>
        <v>39 thn</v>
      </c>
      <c r="Z1703" s="13">
        <v>60</v>
      </c>
      <c r="AA1703" s="14">
        <f t="shared" si="407"/>
        <v>51257</v>
      </c>
      <c r="AB1703" s="10" t="s">
        <v>8441</v>
      </c>
      <c r="AC1703" s="7" t="s">
        <v>8442</v>
      </c>
      <c r="AJ1703" s="4" t="s">
        <v>8397</v>
      </c>
    </row>
    <row r="1704" spans="1:36" ht="12.9" hidden="1" customHeight="1" outlineLevel="1" x14ac:dyDescent="0.3">
      <c r="C1704" s="10" t="s">
        <v>8443</v>
      </c>
      <c r="D1704" s="6" t="s">
        <v>21</v>
      </c>
      <c r="E1704" s="7" t="s">
        <v>8444</v>
      </c>
      <c r="F1704" s="10" t="s">
        <v>514</v>
      </c>
      <c r="G1704" s="7" t="s">
        <v>333</v>
      </c>
      <c r="H1704" s="11">
        <v>42461</v>
      </c>
      <c r="I1704" s="10" t="s">
        <v>334</v>
      </c>
      <c r="J1704" s="10" t="s">
        <v>547</v>
      </c>
      <c r="K1704" s="12" t="s">
        <v>8445</v>
      </c>
      <c r="L1704" s="10" t="s">
        <v>28</v>
      </c>
      <c r="M1704" s="7" t="s">
        <v>29</v>
      </c>
      <c r="N1704" s="10" t="s">
        <v>8446</v>
      </c>
      <c r="O1704" s="7">
        <v>2010</v>
      </c>
      <c r="P1704" s="10" t="s">
        <v>8447</v>
      </c>
      <c r="Q1704" s="7" t="s">
        <v>8448</v>
      </c>
      <c r="R1704" s="7" t="s">
        <v>50</v>
      </c>
      <c r="V1704" s="7" t="s">
        <v>37</v>
      </c>
      <c r="X1704" s="7" t="str">
        <f t="shared" ca="1" si="405"/>
        <v xml:space="preserve">37 thn, 0 bln </v>
      </c>
      <c r="Y1704" s="7" t="str">
        <f t="shared" si="406"/>
        <v>36 thn</v>
      </c>
      <c r="Z1704" s="13">
        <v>60</v>
      </c>
      <c r="AA1704" s="14">
        <f t="shared" si="407"/>
        <v>52444</v>
      </c>
      <c r="AB1704" s="10" t="s">
        <v>8449</v>
      </c>
      <c r="AC1704" s="7" t="s">
        <v>8450</v>
      </c>
      <c r="AJ1704" s="4" t="s">
        <v>8397</v>
      </c>
    </row>
    <row r="1705" spans="1:36" ht="12.9" hidden="1" customHeight="1" outlineLevel="1" x14ac:dyDescent="0.3">
      <c r="C1705" s="10" t="s">
        <v>8451</v>
      </c>
      <c r="D1705" s="6" t="s">
        <v>21</v>
      </c>
      <c r="E1705" s="7" t="s">
        <v>8452</v>
      </c>
      <c r="F1705" s="10" t="s">
        <v>514</v>
      </c>
      <c r="G1705" s="7" t="s">
        <v>333</v>
      </c>
      <c r="H1705" s="15">
        <v>42644</v>
      </c>
      <c r="I1705" s="10" t="s">
        <v>334</v>
      </c>
      <c r="J1705" s="10" t="s">
        <v>547</v>
      </c>
      <c r="K1705" s="12" t="s">
        <v>4470</v>
      </c>
      <c r="L1705" s="10" t="s">
        <v>28</v>
      </c>
      <c r="M1705" s="7" t="s">
        <v>29</v>
      </c>
      <c r="N1705" s="10" t="s">
        <v>30</v>
      </c>
      <c r="O1705" s="12">
        <v>2010</v>
      </c>
      <c r="P1705" s="10" t="s">
        <v>637</v>
      </c>
      <c r="Q1705" s="7" t="s">
        <v>8453</v>
      </c>
      <c r="R1705" s="7" t="s">
        <v>50</v>
      </c>
      <c r="U1705" s="7" t="s">
        <v>8454</v>
      </c>
      <c r="V1705" s="7" t="s">
        <v>37</v>
      </c>
      <c r="X1705" s="7" t="str">
        <f t="shared" ca="1" si="405"/>
        <v xml:space="preserve">51 thn, 4 bln </v>
      </c>
      <c r="Y1705" s="7" t="str">
        <f t="shared" si="406"/>
        <v>50 thn</v>
      </c>
      <c r="Z1705" s="13">
        <v>60</v>
      </c>
      <c r="AA1705" s="14">
        <f>DATE(YEAR(Q1705)+Z1705,MONTH(Q1705)+1,1)</f>
        <v>47209</v>
      </c>
      <c r="AJ1705" s="4" t="s">
        <v>8397</v>
      </c>
    </row>
    <row r="1706" spans="1:36" ht="12.9" hidden="1" customHeight="1" outlineLevel="1" x14ac:dyDescent="0.3">
      <c r="C1706" s="10" t="s">
        <v>8455</v>
      </c>
      <c r="D1706" s="10" t="s">
        <v>41</v>
      </c>
      <c r="E1706" s="7" t="s">
        <v>8456</v>
      </c>
      <c r="F1706" s="10" t="s">
        <v>276</v>
      </c>
      <c r="G1706" s="19" t="s">
        <v>43</v>
      </c>
      <c r="H1706" s="20">
        <v>43556</v>
      </c>
      <c r="I1706" s="10" t="s">
        <v>277</v>
      </c>
      <c r="J1706" s="10" t="s">
        <v>547</v>
      </c>
      <c r="K1706" s="8">
        <v>43101</v>
      </c>
      <c r="L1706" s="10" t="s">
        <v>28</v>
      </c>
      <c r="M1706" s="7" t="s">
        <v>29</v>
      </c>
      <c r="N1706" s="10" t="s">
        <v>30</v>
      </c>
      <c r="O1706" s="7" t="s">
        <v>524</v>
      </c>
      <c r="P1706" s="10" t="s">
        <v>98</v>
      </c>
      <c r="Q1706" s="7" t="s">
        <v>8457</v>
      </c>
      <c r="R1706" s="7" t="s">
        <v>50</v>
      </c>
      <c r="S1706" s="7" t="s">
        <v>34</v>
      </c>
      <c r="T1706" s="7" t="s">
        <v>35</v>
      </c>
      <c r="V1706" s="7" t="s">
        <v>37</v>
      </c>
      <c r="X1706" s="7" t="str">
        <f t="shared" ca="1" si="405"/>
        <v xml:space="preserve">33 thn, 5 bln </v>
      </c>
      <c r="Y1706" s="7" t="str">
        <f t="shared" si="406"/>
        <v>32 thn</v>
      </c>
      <c r="Z1706" s="13">
        <v>60</v>
      </c>
      <c r="AA1706" s="14">
        <f>DATE(YEAR(Q1706)+Z1706,MONTH(Q1706)+1,1)</f>
        <v>53752</v>
      </c>
      <c r="AB1706" s="10" t="s">
        <v>8458</v>
      </c>
      <c r="AC1706" s="7" t="s">
        <v>8459</v>
      </c>
      <c r="AH1706" s="8">
        <v>43101</v>
      </c>
      <c r="AJ1706" s="4" t="s">
        <v>8397</v>
      </c>
    </row>
    <row r="1707" spans="1:36" ht="12.9" hidden="1" customHeight="1" outlineLevel="1" x14ac:dyDescent="0.3">
      <c r="C1707" s="10" t="s">
        <v>8460</v>
      </c>
      <c r="D1707" s="10" t="s">
        <v>41</v>
      </c>
      <c r="E1707" s="7" t="s">
        <v>8461</v>
      </c>
      <c r="F1707" s="10" t="s">
        <v>332</v>
      </c>
      <c r="G1707" s="19" t="s">
        <v>333</v>
      </c>
      <c r="H1707" s="20">
        <v>43556</v>
      </c>
      <c r="I1707" s="6" t="s">
        <v>334</v>
      </c>
      <c r="J1707" s="10" t="s">
        <v>547</v>
      </c>
      <c r="K1707" s="8">
        <v>41708</v>
      </c>
      <c r="L1707" s="10" t="s">
        <v>28</v>
      </c>
      <c r="M1707" s="7" t="s">
        <v>29</v>
      </c>
      <c r="N1707" s="10" t="s">
        <v>3367</v>
      </c>
      <c r="O1707" s="7">
        <v>2011</v>
      </c>
      <c r="P1707" s="10" t="s">
        <v>867</v>
      </c>
      <c r="Q1707" s="7" t="s">
        <v>8462</v>
      </c>
      <c r="R1707" s="7" t="s">
        <v>50</v>
      </c>
      <c r="S1707" s="7" t="s">
        <v>34</v>
      </c>
      <c r="T1707" s="7" t="s">
        <v>311</v>
      </c>
      <c r="V1707" s="7" t="s">
        <v>37</v>
      </c>
      <c r="X1707" s="7" t="str">
        <f t="shared" ca="1" si="405"/>
        <v xml:space="preserve">31 thn, 2 bln </v>
      </c>
      <c r="Y1707" s="7" t="str">
        <f t="shared" si="406"/>
        <v>30 thn</v>
      </c>
      <c r="Z1707" s="13">
        <v>60</v>
      </c>
      <c r="AA1707" s="14">
        <f>DATE(YEAR(Q1707)+Z1707,MONTH(Q1707)+1,1)</f>
        <v>54575</v>
      </c>
      <c r="AB1707" s="10" t="s">
        <v>8463</v>
      </c>
      <c r="AC1707" s="12" t="s">
        <v>8464</v>
      </c>
      <c r="AJ1707" s="4" t="s">
        <v>8397</v>
      </c>
    </row>
    <row r="1708" spans="1:36" ht="12.9" hidden="1" customHeight="1" outlineLevel="1" x14ac:dyDescent="0.3">
      <c r="B1708" s="6"/>
      <c r="C1708" s="6" t="s">
        <v>8465</v>
      </c>
      <c r="D1708" s="10" t="s">
        <v>41</v>
      </c>
      <c r="E1708" s="7" t="s">
        <v>8466</v>
      </c>
      <c r="F1708" s="10" t="s">
        <v>332</v>
      </c>
      <c r="G1708" s="7" t="s">
        <v>343</v>
      </c>
      <c r="H1708" s="15">
        <v>43191</v>
      </c>
      <c r="I1708" s="10" t="s">
        <v>344</v>
      </c>
      <c r="J1708" s="6" t="s">
        <v>547</v>
      </c>
      <c r="K1708" s="7" t="s">
        <v>336</v>
      </c>
      <c r="L1708" s="6" t="s">
        <v>28</v>
      </c>
      <c r="M1708" s="7" t="s">
        <v>29</v>
      </c>
      <c r="N1708" s="36" t="s">
        <v>30</v>
      </c>
      <c r="O1708" s="7">
        <v>2015</v>
      </c>
      <c r="P1708" s="6" t="s">
        <v>3249</v>
      </c>
      <c r="Q1708" s="6" t="s">
        <v>8467</v>
      </c>
      <c r="R1708" s="7" t="s">
        <v>50</v>
      </c>
      <c r="S1708" s="7" t="s">
        <v>34</v>
      </c>
      <c r="T1708" s="7" t="s">
        <v>35</v>
      </c>
      <c r="V1708" s="7" t="s">
        <v>37</v>
      </c>
      <c r="X1708" s="7" t="str">
        <f t="shared" ca="1" si="405"/>
        <v xml:space="preserve">34 thn, 6 bln </v>
      </c>
      <c r="Y1708" s="7" t="str">
        <f t="shared" si="406"/>
        <v>33 thn</v>
      </c>
      <c r="Z1708" s="13">
        <v>60</v>
      </c>
      <c r="AA1708" s="14">
        <f>DATE(YEAR(Q1708)+Z1708,MONTH(Q1708)+1,1)</f>
        <v>53359</v>
      </c>
      <c r="AB1708" s="6" t="s">
        <v>8468</v>
      </c>
      <c r="AC1708" s="6" t="s">
        <v>8469</v>
      </c>
      <c r="AJ1708" s="4" t="s">
        <v>8397</v>
      </c>
    </row>
    <row r="1709" spans="1:36" ht="12.9" customHeight="1" collapsed="1" x14ac:dyDescent="0.25">
      <c r="A1709" s="4" t="s">
        <v>8470</v>
      </c>
      <c r="M1709" s="7"/>
    </row>
    <row r="1710" spans="1:36" ht="12.9" hidden="1" customHeight="1" outlineLevel="1" x14ac:dyDescent="0.3">
      <c r="C1710" s="10" t="s">
        <v>8471</v>
      </c>
      <c r="D1710" s="10" t="s">
        <v>21</v>
      </c>
      <c r="E1710" s="7" t="s">
        <v>8472</v>
      </c>
      <c r="F1710" s="10" t="s">
        <v>92</v>
      </c>
      <c r="G1710" s="19" t="s">
        <v>93</v>
      </c>
      <c r="H1710" s="20">
        <v>43556</v>
      </c>
      <c r="I1710" s="10" t="s">
        <v>94</v>
      </c>
      <c r="J1710" s="10" t="s">
        <v>95</v>
      </c>
      <c r="K1710" s="8">
        <v>42104</v>
      </c>
      <c r="L1710" s="10" t="s">
        <v>28</v>
      </c>
      <c r="M1710" s="7" t="s">
        <v>29</v>
      </c>
      <c r="N1710" s="10" t="s">
        <v>30</v>
      </c>
      <c r="O1710" s="7">
        <v>2010</v>
      </c>
      <c r="P1710" s="10" t="s">
        <v>98</v>
      </c>
      <c r="Q1710" s="7" t="s">
        <v>8473</v>
      </c>
      <c r="R1710" s="7" t="s">
        <v>33</v>
      </c>
      <c r="S1710" s="7" t="s">
        <v>34</v>
      </c>
      <c r="T1710" s="7" t="s">
        <v>35</v>
      </c>
      <c r="U1710" s="7" t="s">
        <v>8474</v>
      </c>
      <c r="V1710" s="7" t="s">
        <v>37</v>
      </c>
      <c r="W1710" s="7" t="s">
        <v>8475</v>
      </c>
      <c r="X1710" s="7" t="str">
        <f t="shared" ref="X1710:X1716" ca="1" si="408">DATEDIF(Q1710,NOW( ),"y") &amp; " thn, " &amp; DATEDIF(Q1710,NOW( ),"ym") &amp; " bln "</f>
        <v xml:space="preserve">56 thn, 1 bln </v>
      </c>
      <c r="Y1710" s="7" t="str">
        <f t="shared" ref="Y1710:Y1716" si="409">DATEDIF(Q1710,($Y$2),"y") &amp; " thn"</f>
        <v>55 thn</v>
      </c>
      <c r="Z1710" s="13">
        <v>60</v>
      </c>
      <c r="AA1710" s="14">
        <f t="shared" ref="AA1710:AA1716" si="410">DATE(YEAR(Q1710)+Z1710,MONTH(Q1710)+1,1)</f>
        <v>45474</v>
      </c>
      <c r="AB1710" s="10" t="s">
        <v>8476</v>
      </c>
      <c r="AJ1710" s="4" t="s">
        <v>8470</v>
      </c>
    </row>
    <row r="1711" spans="1:36" ht="12.9" hidden="1" customHeight="1" outlineLevel="1" x14ac:dyDescent="0.3">
      <c r="C1711" s="10" t="s">
        <v>8477</v>
      </c>
      <c r="D1711" s="10" t="s">
        <v>1545</v>
      </c>
      <c r="E1711" s="7" t="s">
        <v>8478</v>
      </c>
      <c r="F1711" s="10" t="s">
        <v>23</v>
      </c>
      <c r="G1711" s="7" t="s">
        <v>24</v>
      </c>
      <c r="H1711" s="11">
        <v>41000</v>
      </c>
      <c r="I1711" s="10" t="s">
        <v>25</v>
      </c>
      <c r="J1711" s="10" t="s">
        <v>547</v>
      </c>
      <c r="K1711" s="8">
        <v>42125</v>
      </c>
      <c r="L1711" s="10" t="s">
        <v>28</v>
      </c>
      <c r="M1711" s="7" t="s">
        <v>361</v>
      </c>
      <c r="N1711" s="10" t="s">
        <v>3265</v>
      </c>
      <c r="O1711" s="7">
        <v>2001</v>
      </c>
      <c r="P1711" s="10" t="s">
        <v>148</v>
      </c>
      <c r="Q1711" s="8">
        <v>24944</v>
      </c>
      <c r="R1711" s="7" t="s">
        <v>50</v>
      </c>
      <c r="S1711" s="7" t="s">
        <v>34</v>
      </c>
      <c r="T1711" s="7" t="s">
        <v>35</v>
      </c>
      <c r="U1711" s="7">
        <v>131739650</v>
      </c>
      <c r="V1711" s="7" t="s">
        <v>37</v>
      </c>
      <c r="W1711" s="7" t="s">
        <v>8479</v>
      </c>
      <c r="X1711" s="7" t="str">
        <f t="shared" ca="1" si="408"/>
        <v xml:space="preserve">52 thn, 3 bln </v>
      </c>
      <c r="Y1711" s="7" t="str">
        <f t="shared" si="409"/>
        <v>51 thn</v>
      </c>
      <c r="Z1711" s="13">
        <v>60</v>
      </c>
      <c r="AA1711" s="14">
        <f t="shared" si="410"/>
        <v>46874</v>
      </c>
      <c r="AB1711" s="10" t="s">
        <v>8480</v>
      </c>
      <c r="AC1711" s="12" t="s">
        <v>8481</v>
      </c>
      <c r="AJ1711" s="4" t="s">
        <v>8470</v>
      </c>
    </row>
    <row r="1712" spans="1:36" ht="12.9" hidden="1" customHeight="1" outlineLevel="1" x14ac:dyDescent="0.3">
      <c r="C1712" s="10" t="s">
        <v>8482</v>
      </c>
      <c r="D1712" s="10" t="s">
        <v>3336</v>
      </c>
      <c r="E1712" s="7" t="s">
        <v>8483</v>
      </c>
      <c r="F1712" s="10" t="s">
        <v>514</v>
      </c>
      <c r="G1712" s="7" t="s">
        <v>333</v>
      </c>
      <c r="H1712" s="11">
        <v>42461</v>
      </c>
      <c r="I1712" s="10" t="s">
        <v>334</v>
      </c>
      <c r="J1712" s="10" t="s">
        <v>547</v>
      </c>
      <c r="K1712" s="8">
        <v>41760</v>
      </c>
      <c r="L1712" s="10" t="s">
        <v>28</v>
      </c>
      <c r="M1712" s="7" t="s">
        <v>29</v>
      </c>
      <c r="N1712" s="10" t="s">
        <v>3367</v>
      </c>
      <c r="O1712" s="7">
        <v>2010</v>
      </c>
      <c r="P1712" s="10" t="s">
        <v>2901</v>
      </c>
      <c r="Q1712" s="8">
        <v>29467</v>
      </c>
      <c r="R1712" s="7" t="s">
        <v>50</v>
      </c>
      <c r="S1712" s="7" t="s">
        <v>34</v>
      </c>
      <c r="T1712" s="7" t="s">
        <v>35</v>
      </c>
      <c r="V1712" s="7" t="s">
        <v>37</v>
      </c>
      <c r="X1712" s="7" t="str">
        <f t="shared" ca="1" si="408"/>
        <v xml:space="preserve">39 thn, 10 bln </v>
      </c>
      <c r="Y1712" s="7" t="str">
        <f t="shared" si="409"/>
        <v>39 thn</v>
      </c>
      <c r="Z1712" s="13">
        <v>60</v>
      </c>
      <c r="AA1712" s="14">
        <f t="shared" si="410"/>
        <v>51410</v>
      </c>
      <c r="AB1712" s="10"/>
      <c r="AD1712" s="6" t="s">
        <v>8484</v>
      </c>
      <c r="AJ1712" s="4" t="s">
        <v>8470</v>
      </c>
    </row>
    <row r="1713" spans="1:51" ht="12.9" hidden="1" customHeight="1" outlineLevel="1" x14ac:dyDescent="0.3">
      <c r="C1713" s="10" t="s">
        <v>1651</v>
      </c>
      <c r="D1713" s="10" t="s">
        <v>21</v>
      </c>
      <c r="E1713" s="7" t="s">
        <v>8485</v>
      </c>
      <c r="F1713" s="10" t="s">
        <v>276</v>
      </c>
      <c r="G1713" s="19" t="s">
        <v>43</v>
      </c>
      <c r="H1713" s="20">
        <v>43556</v>
      </c>
      <c r="I1713" s="10" t="s">
        <v>277</v>
      </c>
      <c r="J1713" s="10" t="s">
        <v>547</v>
      </c>
      <c r="K1713" s="8">
        <v>43101</v>
      </c>
      <c r="L1713" s="10" t="s">
        <v>28</v>
      </c>
      <c r="M1713" s="7" t="s">
        <v>29</v>
      </c>
      <c r="N1713" s="10" t="s">
        <v>30</v>
      </c>
      <c r="O1713" s="7" t="s">
        <v>1010</v>
      </c>
      <c r="P1713" s="10" t="s">
        <v>1686</v>
      </c>
      <c r="Q1713" s="7" t="s">
        <v>8486</v>
      </c>
      <c r="R1713" s="7" t="s">
        <v>33</v>
      </c>
      <c r="S1713" s="7" t="s">
        <v>34</v>
      </c>
      <c r="T1713" s="7" t="s">
        <v>35</v>
      </c>
      <c r="V1713" s="7" t="s">
        <v>37</v>
      </c>
      <c r="X1713" s="7" t="str">
        <f t="shared" ca="1" si="408"/>
        <v xml:space="preserve">36 thn, 8 bln </v>
      </c>
      <c r="Y1713" s="7" t="str">
        <f t="shared" si="409"/>
        <v>35 thn</v>
      </c>
      <c r="Z1713" s="13">
        <v>60</v>
      </c>
      <c r="AA1713" s="14">
        <f t="shared" si="410"/>
        <v>52566</v>
      </c>
      <c r="AB1713" s="10" t="s">
        <v>8487</v>
      </c>
      <c r="AC1713" s="7" t="s">
        <v>8488</v>
      </c>
      <c r="AH1713" s="8">
        <v>43101</v>
      </c>
      <c r="AJ1713" s="4" t="s">
        <v>8470</v>
      </c>
    </row>
    <row r="1714" spans="1:51" ht="12.9" hidden="1" customHeight="1" outlineLevel="1" x14ac:dyDescent="0.3">
      <c r="B1714" s="6"/>
      <c r="C1714" s="6" t="s">
        <v>8489</v>
      </c>
      <c r="D1714" s="6" t="s">
        <v>21</v>
      </c>
      <c r="E1714" s="7" t="s">
        <v>8490</v>
      </c>
      <c r="F1714" s="6" t="s">
        <v>332</v>
      </c>
      <c r="G1714" s="19" t="s">
        <v>333</v>
      </c>
      <c r="H1714" s="20">
        <v>43556</v>
      </c>
      <c r="I1714" s="6" t="s">
        <v>334</v>
      </c>
      <c r="J1714" s="6" t="s">
        <v>547</v>
      </c>
      <c r="K1714" s="7" t="s">
        <v>336</v>
      </c>
      <c r="L1714" s="6" t="s">
        <v>28</v>
      </c>
      <c r="M1714" s="7" t="s">
        <v>29</v>
      </c>
      <c r="N1714" s="6" t="s">
        <v>1370</v>
      </c>
      <c r="O1714" s="7" t="s">
        <v>3696</v>
      </c>
      <c r="P1714" s="6" t="s">
        <v>98</v>
      </c>
      <c r="Q1714" s="6" t="s">
        <v>8491</v>
      </c>
      <c r="R1714" s="7" t="s">
        <v>33</v>
      </c>
      <c r="S1714" s="7" t="s">
        <v>34</v>
      </c>
      <c r="T1714" s="7" t="s">
        <v>311</v>
      </c>
      <c r="V1714" s="7" t="s">
        <v>37</v>
      </c>
      <c r="X1714" s="7" t="str">
        <f t="shared" ca="1" si="408"/>
        <v xml:space="preserve">36 thn, 4 bln </v>
      </c>
      <c r="Y1714" s="7" t="str">
        <f t="shared" si="409"/>
        <v>35 thn</v>
      </c>
      <c r="Z1714" s="13">
        <v>60</v>
      </c>
      <c r="AA1714" s="14">
        <f t="shared" si="410"/>
        <v>52688</v>
      </c>
      <c r="AB1714" s="6" t="s">
        <v>8492</v>
      </c>
      <c r="AC1714" s="6" t="s">
        <v>8493</v>
      </c>
      <c r="AJ1714" s="4" t="s">
        <v>8470</v>
      </c>
    </row>
    <row r="1715" spans="1:51" ht="12.9" hidden="1" customHeight="1" outlineLevel="1" x14ac:dyDescent="0.3">
      <c r="B1715" s="6"/>
      <c r="C1715" s="17" t="s">
        <v>8494</v>
      </c>
      <c r="D1715" s="17" t="s">
        <v>41</v>
      </c>
      <c r="E1715" s="17" t="s">
        <v>8495</v>
      </c>
      <c r="F1715" s="17" t="s">
        <v>332</v>
      </c>
      <c r="G1715" s="18" t="s">
        <v>343</v>
      </c>
      <c r="H1715" s="35">
        <v>43525</v>
      </c>
      <c r="I1715" s="6" t="s">
        <v>344</v>
      </c>
      <c r="J1715" s="17" t="s">
        <v>4684</v>
      </c>
      <c r="K1715" s="35">
        <v>43573</v>
      </c>
      <c r="L1715" s="6" t="s">
        <v>28</v>
      </c>
      <c r="M1715" s="7" t="s">
        <v>29</v>
      </c>
      <c r="N1715" s="17" t="s">
        <v>994</v>
      </c>
      <c r="O1715" s="17"/>
      <c r="P1715" s="17" t="s">
        <v>8496</v>
      </c>
      <c r="Q1715" s="17" t="s">
        <v>8497</v>
      </c>
      <c r="R1715" s="7" t="s">
        <v>33</v>
      </c>
      <c r="S1715" s="16"/>
      <c r="T1715" s="16"/>
      <c r="U1715" s="17" t="s">
        <v>2714</v>
      </c>
      <c r="V1715" s="18" t="s">
        <v>2718</v>
      </c>
      <c r="W1715" s="17"/>
      <c r="X1715" s="7" t="str">
        <f t="shared" ca="1" si="408"/>
        <v xml:space="preserve">34 thn, 1 bln </v>
      </c>
      <c r="Y1715" s="7" t="str">
        <f t="shared" si="409"/>
        <v>33 thn</v>
      </c>
      <c r="Z1715" s="13">
        <v>60</v>
      </c>
      <c r="AA1715" s="14">
        <f t="shared" si="410"/>
        <v>53509</v>
      </c>
      <c r="AB1715" s="17"/>
      <c r="AC1715" s="17"/>
      <c r="AD1715" s="17"/>
      <c r="AE1715" s="17"/>
      <c r="AF1715" s="17"/>
      <c r="AG1715" s="17"/>
      <c r="AH1715" s="17"/>
      <c r="AI1715" s="17"/>
      <c r="AJ1715" s="4" t="s">
        <v>8470</v>
      </c>
    </row>
    <row r="1716" spans="1:51" hidden="1" outlineLevel="1" x14ac:dyDescent="0.3">
      <c r="C1716" s="10" t="s">
        <v>3166</v>
      </c>
      <c r="D1716" s="10" t="s">
        <v>8498</v>
      </c>
      <c r="E1716" s="7" t="s">
        <v>8499</v>
      </c>
      <c r="F1716" s="6" t="s">
        <v>514</v>
      </c>
      <c r="G1716" s="7" t="s">
        <v>333</v>
      </c>
      <c r="H1716" s="11">
        <v>43739</v>
      </c>
      <c r="I1716" s="10" t="s">
        <v>334</v>
      </c>
      <c r="J1716" s="10" t="s">
        <v>269</v>
      </c>
      <c r="K1716" s="8">
        <v>43101</v>
      </c>
      <c r="L1716" s="10" t="s">
        <v>28</v>
      </c>
      <c r="M1716" s="7" t="s">
        <v>29</v>
      </c>
      <c r="N1716" s="10" t="s">
        <v>1703</v>
      </c>
      <c r="O1716" s="7">
        <v>2014</v>
      </c>
      <c r="P1716" s="10" t="s">
        <v>8500</v>
      </c>
      <c r="Q1716" s="7" t="s">
        <v>8501</v>
      </c>
      <c r="R1716" s="7" t="s">
        <v>33</v>
      </c>
      <c r="S1716" s="7" t="s">
        <v>34</v>
      </c>
      <c r="T1716" s="7" t="s">
        <v>35</v>
      </c>
      <c r="U1716" s="7" t="s">
        <v>8502</v>
      </c>
      <c r="V1716" s="7" t="s">
        <v>37</v>
      </c>
      <c r="X1716" s="7" t="str">
        <f t="shared" ca="1" si="408"/>
        <v xml:space="preserve">55 thn, 8 bln </v>
      </c>
      <c r="Y1716" s="7" t="str">
        <f t="shared" si="409"/>
        <v>55 thn</v>
      </c>
      <c r="Z1716" s="13">
        <v>60</v>
      </c>
      <c r="AA1716" s="14">
        <f t="shared" si="410"/>
        <v>45597</v>
      </c>
      <c r="AB1716" s="10" t="s">
        <v>8503</v>
      </c>
      <c r="AC1716" s="7" t="s">
        <v>8504</v>
      </c>
      <c r="AH1716" s="8">
        <v>43101</v>
      </c>
      <c r="AJ1716" s="4" t="s">
        <v>8470</v>
      </c>
    </row>
    <row r="1717" spans="1:51" ht="12.9" customHeight="1" collapsed="1" x14ac:dyDescent="0.25">
      <c r="A1717" s="4" t="s">
        <v>8505</v>
      </c>
      <c r="M1717" s="7"/>
    </row>
    <row r="1718" spans="1:51" ht="12.9" hidden="1" customHeight="1" outlineLevel="1" x14ac:dyDescent="0.3">
      <c r="C1718" s="10" t="s">
        <v>8506</v>
      </c>
      <c r="D1718" s="10" t="s">
        <v>1545</v>
      </c>
      <c r="E1718" s="7" t="s">
        <v>8507</v>
      </c>
      <c r="F1718" s="10" t="s">
        <v>23</v>
      </c>
      <c r="G1718" s="7" t="s">
        <v>24</v>
      </c>
      <c r="H1718" s="15">
        <v>38991</v>
      </c>
      <c r="I1718" s="10" t="s">
        <v>25</v>
      </c>
      <c r="J1718" s="10" t="s">
        <v>95</v>
      </c>
      <c r="K1718" s="8">
        <v>42104</v>
      </c>
      <c r="L1718" s="10" t="s">
        <v>28</v>
      </c>
      <c r="M1718" s="7" t="s">
        <v>361</v>
      </c>
      <c r="N1718" s="10" t="s">
        <v>3265</v>
      </c>
      <c r="O1718" s="7" t="s">
        <v>84</v>
      </c>
      <c r="P1718" s="10" t="s">
        <v>3235</v>
      </c>
      <c r="Q1718" s="7" t="s">
        <v>8508</v>
      </c>
      <c r="R1718" s="7" t="s">
        <v>50</v>
      </c>
      <c r="S1718" s="7" t="s">
        <v>803</v>
      </c>
      <c r="T1718" s="7" t="s">
        <v>35</v>
      </c>
      <c r="U1718" s="7" t="s">
        <v>8509</v>
      </c>
      <c r="V1718" s="7" t="s">
        <v>37</v>
      </c>
      <c r="W1718" s="7" t="s">
        <v>8510</v>
      </c>
      <c r="X1718" s="7" t="str">
        <f ca="1">DATEDIF(Q1718,NOW( ),"y") &amp; " thn, " &amp; DATEDIF(Q1718,NOW( ),"ym") &amp; " bln "</f>
        <v xml:space="preserve">54 thn, 6 bln </v>
      </c>
      <c r="Y1718" s="7" t="str">
        <f>DATEDIF(Q1718,($Y$2),"y") &amp; " thn"</f>
        <v>53 thn</v>
      </c>
      <c r="Z1718" s="13">
        <v>60</v>
      </c>
      <c r="AA1718" s="14">
        <f>DATE(YEAR(Q1718)+Z1718,MONTH(Q1718)+1,1)</f>
        <v>46054</v>
      </c>
      <c r="AB1718" s="10" t="s">
        <v>8511</v>
      </c>
      <c r="AJ1718" s="4" t="s">
        <v>8505</v>
      </c>
    </row>
    <row r="1719" spans="1:51" ht="12.9" hidden="1" customHeight="1" outlineLevel="1" x14ac:dyDescent="0.3">
      <c r="C1719" s="10" t="s">
        <v>8512</v>
      </c>
      <c r="D1719" s="10" t="s">
        <v>21</v>
      </c>
      <c r="E1719" s="7" t="s">
        <v>8513</v>
      </c>
      <c r="F1719" s="10" t="s">
        <v>23</v>
      </c>
      <c r="G1719" s="7" t="s">
        <v>24</v>
      </c>
      <c r="H1719" s="11">
        <v>40817</v>
      </c>
      <c r="I1719" s="10" t="s">
        <v>25</v>
      </c>
      <c r="J1719" s="10" t="s">
        <v>547</v>
      </c>
      <c r="K1719" s="7" t="s">
        <v>799</v>
      </c>
      <c r="L1719" s="10" t="s">
        <v>28</v>
      </c>
      <c r="M1719" s="7" t="s">
        <v>29</v>
      </c>
      <c r="N1719" s="10" t="s">
        <v>3265</v>
      </c>
      <c r="O1719" s="7">
        <v>2010</v>
      </c>
      <c r="P1719" s="10" t="s">
        <v>8514</v>
      </c>
      <c r="Q1719" s="7" t="s">
        <v>8515</v>
      </c>
      <c r="R1719" s="7" t="s">
        <v>50</v>
      </c>
      <c r="S1719" s="7" t="s">
        <v>34</v>
      </c>
      <c r="T1719" s="7" t="s">
        <v>35</v>
      </c>
      <c r="U1719" s="7" t="s">
        <v>8516</v>
      </c>
      <c r="V1719" s="7" t="s">
        <v>37</v>
      </c>
      <c r="W1719" s="7" t="s">
        <v>8517</v>
      </c>
      <c r="X1719" s="7" t="str">
        <f ca="1">DATEDIF(Q1719,NOW( ),"y") &amp; " thn, " &amp; DATEDIF(Q1719,NOW( ),"ym") &amp; " bln "</f>
        <v xml:space="preserve">47 thn, 2 bln </v>
      </c>
      <c r="Y1719" s="7" t="str">
        <f>DATEDIF(Q1719,($Y$2),"y") &amp; " thn"</f>
        <v>46 thn</v>
      </c>
      <c r="Z1719" s="13">
        <v>60</v>
      </c>
      <c r="AA1719" s="14">
        <f>DATE(YEAR(Q1719)+Z1719,MONTH(Q1719)+1,1)</f>
        <v>48731</v>
      </c>
      <c r="AB1719" s="10" t="s">
        <v>8518</v>
      </c>
      <c r="AJ1719" s="4" t="s">
        <v>8505</v>
      </c>
    </row>
    <row r="1720" spans="1:51" ht="12.9" hidden="1" customHeight="1" outlineLevel="1" x14ac:dyDescent="0.3">
      <c r="C1720" s="6" t="s">
        <v>8519</v>
      </c>
      <c r="D1720" s="6" t="s">
        <v>21</v>
      </c>
      <c r="E1720" s="7" t="s">
        <v>8520</v>
      </c>
      <c r="F1720" s="6" t="s">
        <v>332</v>
      </c>
      <c r="G1720" s="19" t="s">
        <v>333</v>
      </c>
      <c r="H1720" s="20">
        <v>43556</v>
      </c>
      <c r="I1720" s="6" t="s">
        <v>334</v>
      </c>
      <c r="J1720" s="6" t="s">
        <v>547</v>
      </c>
      <c r="K1720" s="7" t="s">
        <v>336</v>
      </c>
      <c r="L1720" s="6" t="s">
        <v>28</v>
      </c>
      <c r="M1720" s="7" t="s">
        <v>29</v>
      </c>
      <c r="N1720" s="6" t="s">
        <v>1370</v>
      </c>
      <c r="O1720" s="7" t="s">
        <v>1010</v>
      </c>
      <c r="P1720" s="6" t="s">
        <v>3249</v>
      </c>
      <c r="Q1720" s="6" t="s">
        <v>8521</v>
      </c>
      <c r="R1720" s="7" t="s">
        <v>50</v>
      </c>
      <c r="S1720" s="7" t="s">
        <v>34</v>
      </c>
      <c r="T1720" s="7" t="s">
        <v>35</v>
      </c>
      <c r="V1720" s="7" t="s">
        <v>37</v>
      </c>
      <c r="X1720" s="7" t="str">
        <f ca="1">DATEDIF(Q1720,NOW( ),"y") &amp; " thn, " &amp; DATEDIF(Q1720,NOW( ),"ym") &amp; " bln "</f>
        <v xml:space="preserve">34 thn, 9 bln </v>
      </c>
      <c r="Y1720" s="7" t="str">
        <f>DATEDIF(Q1720,($Y$2),"y") &amp; " thn"</f>
        <v>34 thn</v>
      </c>
      <c r="Z1720" s="13">
        <v>60</v>
      </c>
      <c r="AA1720" s="14">
        <f>DATE(YEAR(Q1720)+Z1720,MONTH(Q1720)+1,1)</f>
        <v>53267</v>
      </c>
      <c r="AB1720" s="6" t="s">
        <v>8522</v>
      </c>
      <c r="AC1720" s="6" t="s">
        <v>340</v>
      </c>
      <c r="AJ1720" s="4" t="s">
        <v>8505</v>
      </c>
    </row>
    <row r="1721" spans="1:51" ht="12.9" hidden="1" customHeight="1" outlineLevel="1" x14ac:dyDescent="0.3">
      <c r="B1721" s="6"/>
      <c r="C1721" s="10" t="s">
        <v>8523</v>
      </c>
      <c r="D1721" s="10" t="s">
        <v>21</v>
      </c>
      <c r="E1721" s="7" t="s">
        <v>8524</v>
      </c>
      <c r="F1721" s="10" t="s">
        <v>514</v>
      </c>
      <c r="G1721" s="7" t="s">
        <v>333</v>
      </c>
      <c r="H1721" s="8">
        <v>43374</v>
      </c>
      <c r="I1721" s="10" t="s">
        <v>334</v>
      </c>
      <c r="J1721" s="10" t="s">
        <v>547</v>
      </c>
      <c r="K1721" s="8">
        <v>42917</v>
      </c>
      <c r="L1721" s="10" t="s">
        <v>28</v>
      </c>
      <c r="M1721" s="7" t="s">
        <v>29</v>
      </c>
      <c r="N1721" s="10" t="s">
        <v>30</v>
      </c>
      <c r="O1721" s="7">
        <v>2013</v>
      </c>
      <c r="P1721" s="10" t="s">
        <v>867</v>
      </c>
      <c r="Q1721" s="7" t="s">
        <v>8525</v>
      </c>
      <c r="R1721" s="7" t="s">
        <v>50</v>
      </c>
      <c r="V1721" s="7" t="s">
        <v>37</v>
      </c>
      <c r="X1721" s="7" t="str">
        <f ca="1">DATEDIF(Q1721,NOW( ),"y") &amp; " thn, " &amp; DATEDIF(Q1721,NOW( ),"ym") &amp; " bln "</f>
        <v xml:space="preserve">30 thn, 10 bln </v>
      </c>
      <c r="Y1721" s="7" t="str">
        <f>DATEDIF(Q1721,($Y$2),"y") &amp; " thn"</f>
        <v>30 thn</v>
      </c>
      <c r="Z1721" s="13">
        <v>60</v>
      </c>
      <c r="AA1721" s="14">
        <f>DATE(YEAR(Q1721)+Z1721,MONTH(Q1721)+1,1)</f>
        <v>54697</v>
      </c>
      <c r="AB1721" s="10" t="s">
        <v>8526</v>
      </c>
      <c r="AC1721" s="7" t="s">
        <v>8527</v>
      </c>
      <c r="AJ1721" s="4" t="s">
        <v>8505</v>
      </c>
    </row>
    <row r="1722" spans="1:51" ht="12.9" customHeight="1" collapsed="1" x14ac:dyDescent="0.25">
      <c r="A1722" s="4" t="s">
        <v>8528</v>
      </c>
      <c r="M1722" s="7"/>
    </row>
    <row r="1723" spans="1:51" ht="12.9" hidden="1" customHeight="1" outlineLevel="1" x14ac:dyDescent="0.3">
      <c r="C1723" s="10" t="s">
        <v>8529</v>
      </c>
      <c r="D1723" s="10" t="s">
        <v>1545</v>
      </c>
      <c r="E1723" s="7" t="s">
        <v>8530</v>
      </c>
      <c r="F1723" s="10" t="s">
        <v>23</v>
      </c>
      <c r="G1723" s="7" t="s">
        <v>24</v>
      </c>
      <c r="H1723" s="15">
        <v>38626</v>
      </c>
      <c r="I1723" s="10" t="s">
        <v>25</v>
      </c>
      <c r="J1723" s="10" t="s">
        <v>95</v>
      </c>
      <c r="K1723" s="8">
        <v>42604</v>
      </c>
      <c r="L1723" s="10" t="s">
        <v>28</v>
      </c>
      <c r="M1723" s="7" t="s">
        <v>361</v>
      </c>
      <c r="N1723" s="10" t="s">
        <v>3265</v>
      </c>
      <c r="O1723" s="7" t="s">
        <v>393</v>
      </c>
      <c r="P1723" s="10" t="s">
        <v>8531</v>
      </c>
      <c r="Q1723" s="7" t="s">
        <v>8532</v>
      </c>
      <c r="R1723" s="7" t="s">
        <v>33</v>
      </c>
      <c r="S1723" s="7" t="s">
        <v>34</v>
      </c>
      <c r="T1723" s="7" t="s">
        <v>35</v>
      </c>
      <c r="U1723" s="7" t="s">
        <v>8533</v>
      </c>
      <c r="V1723" s="7" t="s">
        <v>37</v>
      </c>
      <c r="W1723" s="7" t="s">
        <v>8534</v>
      </c>
      <c r="X1723" s="7" t="str">
        <f t="shared" ref="X1723:X1728" ca="1" si="411">DATEDIF(Q1723,NOW( ),"y") &amp; " thn, " &amp; DATEDIF(Q1723,NOW( ),"ym") &amp; " bln "</f>
        <v xml:space="preserve">55 thn, 11 bln </v>
      </c>
      <c r="Y1723" s="7" t="str">
        <f t="shared" ref="Y1723:Y1728" si="412">DATEDIF(Q1723,($Y$2),"y") &amp; " thn"</f>
        <v>55 thn</v>
      </c>
      <c r="Z1723" s="13">
        <v>60</v>
      </c>
      <c r="AA1723" s="14">
        <f t="shared" ref="AA1723:AA1728" si="413">DATE(YEAR(Q1723)+Z1723,MONTH(Q1723)+1,1)</f>
        <v>45536</v>
      </c>
      <c r="AB1723" s="10" t="s">
        <v>8535</v>
      </c>
      <c r="AJ1723" s="4" t="s">
        <v>8528</v>
      </c>
    </row>
    <row r="1724" spans="1:51" ht="12.9" hidden="1" customHeight="1" outlineLevel="1" x14ac:dyDescent="0.3">
      <c r="C1724" s="10" t="s">
        <v>8536</v>
      </c>
      <c r="D1724" s="10" t="s">
        <v>21</v>
      </c>
      <c r="E1724" s="7" t="s">
        <v>8537</v>
      </c>
      <c r="F1724" s="10" t="s">
        <v>276</v>
      </c>
      <c r="G1724" s="19" t="s">
        <v>43</v>
      </c>
      <c r="H1724" s="20">
        <v>43556</v>
      </c>
      <c r="I1724" s="10" t="s">
        <v>277</v>
      </c>
      <c r="J1724" s="10" t="s">
        <v>547</v>
      </c>
      <c r="K1724" s="7" t="s">
        <v>1749</v>
      </c>
      <c r="L1724" s="10" t="s">
        <v>28</v>
      </c>
      <c r="M1724" s="7" t="s">
        <v>29</v>
      </c>
      <c r="N1724" s="10" t="s">
        <v>30</v>
      </c>
      <c r="O1724" s="7" t="s">
        <v>1010</v>
      </c>
      <c r="P1724" s="10" t="s">
        <v>8538</v>
      </c>
      <c r="Q1724" s="7" t="s">
        <v>8539</v>
      </c>
      <c r="R1724" s="7" t="s">
        <v>50</v>
      </c>
      <c r="S1724" s="7" t="s">
        <v>34</v>
      </c>
      <c r="T1724" s="7" t="s">
        <v>35</v>
      </c>
      <c r="V1724" s="7" t="s">
        <v>37</v>
      </c>
      <c r="X1724" s="7" t="str">
        <f t="shared" ca="1" si="411"/>
        <v xml:space="preserve">40 thn, 3 bln </v>
      </c>
      <c r="Y1724" s="7" t="str">
        <f t="shared" si="412"/>
        <v>39 thn</v>
      </c>
      <c r="Z1724" s="13">
        <v>60</v>
      </c>
      <c r="AA1724" s="14">
        <f t="shared" si="413"/>
        <v>51257</v>
      </c>
      <c r="AB1724" s="10" t="s">
        <v>8540</v>
      </c>
      <c r="AC1724" s="7" t="s">
        <v>8541</v>
      </c>
      <c r="AJ1724" s="4" t="s">
        <v>8528</v>
      </c>
    </row>
    <row r="1725" spans="1:51" ht="12.9" hidden="1" customHeight="1" outlineLevel="1" x14ac:dyDescent="0.3">
      <c r="C1725" s="10" t="s">
        <v>8542</v>
      </c>
      <c r="D1725" s="10" t="s">
        <v>145</v>
      </c>
      <c r="E1725" s="7" t="s">
        <v>8543</v>
      </c>
      <c r="F1725" s="10" t="s">
        <v>332</v>
      </c>
      <c r="G1725" s="19" t="s">
        <v>333</v>
      </c>
      <c r="H1725" s="20">
        <v>43556</v>
      </c>
      <c r="I1725" s="6" t="s">
        <v>334</v>
      </c>
      <c r="J1725" s="10" t="s">
        <v>269</v>
      </c>
      <c r="K1725" s="7" t="s">
        <v>515</v>
      </c>
      <c r="L1725" s="10" t="s">
        <v>28</v>
      </c>
      <c r="M1725" s="7" t="s">
        <v>29</v>
      </c>
      <c r="N1725" s="10" t="s">
        <v>83</v>
      </c>
      <c r="O1725" s="7">
        <v>2014</v>
      </c>
      <c r="P1725" s="10" t="s">
        <v>8544</v>
      </c>
      <c r="Q1725" s="7" t="s">
        <v>8545</v>
      </c>
      <c r="R1725" s="7" t="s">
        <v>33</v>
      </c>
      <c r="U1725" s="7" t="s">
        <v>8546</v>
      </c>
      <c r="V1725" s="7" t="s">
        <v>37</v>
      </c>
      <c r="X1725" s="7" t="str">
        <f t="shared" ca="1" si="411"/>
        <v xml:space="preserve">57 thn, 4 bln </v>
      </c>
      <c r="Y1725" s="7" t="str">
        <f t="shared" si="412"/>
        <v>56 thn</v>
      </c>
      <c r="Z1725" s="13">
        <v>60</v>
      </c>
      <c r="AA1725" s="14">
        <f t="shared" si="413"/>
        <v>45017</v>
      </c>
      <c r="AJ1725" s="4" t="s">
        <v>8528</v>
      </c>
    </row>
    <row r="1726" spans="1:51" s="16" customFormat="1" collapsed="1" x14ac:dyDescent="0.3">
      <c r="B1726" s="17" t="s">
        <v>2714</v>
      </c>
      <c r="C1726" s="17" t="s">
        <v>8547</v>
      </c>
      <c r="D1726" s="17" t="s">
        <v>41</v>
      </c>
      <c r="E1726" s="17" t="s">
        <v>8548</v>
      </c>
      <c r="F1726" s="17" t="s">
        <v>332</v>
      </c>
      <c r="G1726" s="18" t="s">
        <v>343</v>
      </c>
      <c r="H1726" s="35">
        <v>43525</v>
      </c>
      <c r="I1726" s="6" t="s">
        <v>344</v>
      </c>
      <c r="J1726" s="17" t="s">
        <v>547</v>
      </c>
      <c r="K1726" s="35">
        <v>43573</v>
      </c>
      <c r="L1726" s="6" t="s">
        <v>28</v>
      </c>
      <c r="M1726" s="7" t="s">
        <v>29</v>
      </c>
      <c r="N1726" s="17" t="s">
        <v>3851</v>
      </c>
      <c r="O1726" s="17"/>
      <c r="P1726" s="17" t="s">
        <v>218</v>
      </c>
      <c r="Q1726" s="17" t="s">
        <v>8549</v>
      </c>
      <c r="R1726" s="7" t="s">
        <v>50</v>
      </c>
      <c r="U1726" s="17" t="s">
        <v>2714</v>
      </c>
      <c r="V1726" s="18" t="s">
        <v>2718</v>
      </c>
      <c r="W1726" s="17"/>
      <c r="X1726" s="7" t="str">
        <f t="shared" ca="1" si="411"/>
        <v xml:space="preserve">28 thn, 2 bln </v>
      </c>
      <c r="Y1726" s="7" t="str">
        <f t="shared" si="412"/>
        <v>27 thn</v>
      </c>
      <c r="Z1726" s="13">
        <v>60</v>
      </c>
      <c r="AA1726" s="14">
        <f t="shared" si="413"/>
        <v>55671</v>
      </c>
      <c r="AB1726" s="17"/>
      <c r="AC1726" s="17"/>
      <c r="AD1726" s="17"/>
      <c r="AE1726" s="17"/>
      <c r="AF1726" s="17"/>
      <c r="AG1726" s="17"/>
      <c r="AH1726" s="17"/>
      <c r="AI1726" s="17"/>
      <c r="AJ1726" s="4" t="s">
        <v>8528</v>
      </c>
      <c r="AK1726" s="17"/>
      <c r="AM1726" s="17"/>
      <c r="AN1726" s="17"/>
      <c r="AO1726" s="17"/>
      <c r="AP1726" s="17"/>
      <c r="AQ1726" s="17"/>
    </row>
    <row r="1727" spans="1:51" s="16" customFormat="1" x14ac:dyDescent="0.3">
      <c r="B1727" s="17"/>
      <c r="C1727" s="17" t="s">
        <v>8550</v>
      </c>
      <c r="D1727" s="17" t="s">
        <v>41</v>
      </c>
      <c r="E1727" s="17" t="s">
        <v>8551</v>
      </c>
      <c r="F1727" s="17" t="s">
        <v>332</v>
      </c>
      <c r="G1727" s="18" t="s">
        <v>343</v>
      </c>
      <c r="H1727" s="35">
        <v>43525</v>
      </c>
      <c r="I1727" s="6" t="s">
        <v>344</v>
      </c>
      <c r="J1727" s="17" t="s">
        <v>4684</v>
      </c>
      <c r="K1727" s="35">
        <v>43573</v>
      </c>
      <c r="L1727" s="6" t="s">
        <v>28</v>
      </c>
      <c r="M1727" s="7" t="s">
        <v>29</v>
      </c>
      <c r="N1727" s="17" t="s">
        <v>3500</v>
      </c>
      <c r="O1727" s="17"/>
      <c r="P1727" s="17" t="s">
        <v>98</v>
      </c>
      <c r="Q1727" s="17" t="s">
        <v>8552</v>
      </c>
      <c r="R1727" s="7" t="s">
        <v>33</v>
      </c>
      <c r="U1727" s="17" t="s">
        <v>2714</v>
      </c>
      <c r="V1727" s="18" t="s">
        <v>2718</v>
      </c>
      <c r="W1727" s="17"/>
      <c r="X1727" s="7" t="str">
        <f t="shared" ca="1" si="411"/>
        <v xml:space="preserve">26 thn, 6 bln </v>
      </c>
      <c r="Y1727" s="7" t="str">
        <f t="shared" si="412"/>
        <v>25 thn</v>
      </c>
      <c r="Z1727" s="13">
        <v>60</v>
      </c>
      <c r="AA1727" s="14">
        <f t="shared" si="413"/>
        <v>56281</v>
      </c>
      <c r="AB1727" s="17"/>
      <c r="AC1727" s="17"/>
      <c r="AD1727" s="17"/>
      <c r="AE1727" s="17"/>
      <c r="AF1727" s="17"/>
      <c r="AG1727" s="17"/>
      <c r="AH1727" s="17"/>
      <c r="AI1727" s="17"/>
      <c r="AJ1727" s="4" t="s">
        <v>8528</v>
      </c>
      <c r="AK1727" s="17"/>
      <c r="AM1727" s="17"/>
      <c r="AN1727" s="17"/>
      <c r="AO1727" s="17"/>
      <c r="AP1727" s="17"/>
      <c r="AQ1727" s="17"/>
    </row>
    <row r="1728" spans="1:51" ht="12.9" hidden="1" customHeight="1" outlineLevel="1" x14ac:dyDescent="0.3">
      <c r="A1728" s="10"/>
      <c r="B1728" s="59"/>
      <c r="C1728" s="10" t="s">
        <v>8553</v>
      </c>
      <c r="D1728" s="10" t="s">
        <v>3353</v>
      </c>
      <c r="E1728" s="7" t="s">
        <v>8554</v>
      </c>
      <c r="F1728" s="10" t="s">
        <v>332</v>
      </c>
      <c r="G1728" s="19" t="s">
        <v>333</v>
      </c>
      <c r="H1728" s="20">
        <v>43556</v>
      </c>
      <c r="I1728" s="6" t="s">
        <v>334</v>
      </c>
      <c r="J1728" s="10" t="s">
        <v>5670</v>
      </c>
      <c r="K1728" s="8">
        <v>42151</v>
      </c>
      <c r="L1728" s="10" t="s">
        <v>28</v>
      </c>
      <c r="M1728" s="7" t="s">
        <v>29</v>
      </c>
      <c r="N1728" s="10" t="s">
        <v>3367</v>
      </c>
      <c r="O1728" s="7" t="s">
        <v>3696</v>
      </c>
      <c r="P1728" s="10" t="s">
        <v>8555</v>
      </c>
      <c r="Q1728" s="7" t="s">
        <v>8556</v>
      </c>
      <c r="R1728" s="7" t="s">
        <v>33</v>
      </c>
      <c r="S1728" s="7" t="s">
        <v>34</v>
      </c>
      <c r="T1728" s="7" t="s">
        <v>35</v>
      </c>
      <c r="V1728" s="7" t="s">
        <v>37</v>
      </c>
      <c r="W1728" s="6"/>
      <c r="X1728" s="7" t="str">
        <f t="shared" ca="1" si="411"/>
        <v xml:space="preserve">34 thn, 3 bln </v>
      </c>
      <c r="Y1728" s="7" t="str">
        <f t="shared" si="412"/>
        <v>33 thn</v>
      </c>
      <c r="Z1728" s="13">
        <v>60</v>
      </c>
      <c r="AA1728" s="14">
        <f t="shared" si="413"/>
        <v>53448</v>
      </c>
      <c r="AB1728" s="10" t="s">
        <v>8557</v>
      </c>
      <c r="AC1728" s="46" t="s">
        <v>8558</v>
      </c>
      <c r="AD1728" s="10"/>
      <c r="AE1728" s="10"/>
      <c r="AF1728" s="10"/>
      <c r="AG1728" s="10"/>
      <c r="AH1728" s="10"/>
      <c r="AI1728" s="10"/>
      <c r="AJ1728" s="4" t="s">
        <v>8528</v>
      </c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</row>
    <row r="1729" spans="1:43" ht="12.9" hidden="1" customHeight="1" outlineLevel="1" x14ac:dyDescent="0.3">
      <c r="C1729" s="10"/>
      <c r="D1729" s="10"/>
      <c r="F1729" s="10"/>
      <c r="H1729" s="14"/>
      <c r="I1729" s="10"/>
      <c r="J1729" s="10"/>
      <c r="L1729" s="10"/>
      <c r="M1729" s="7"/>
      <c r="N1729" s="10"/>
      <c r="P1729" s="10"/>
      <c r="Z1729" s="13"/>
      <c r="AA1729" s="14"/>
      <c r="AJ1729" s="4" t="s">
        <v>8528</v>
      </c>
    </row>
    <row r="1730" spans="1:43" ht="12.9" customHeight="1" collapsed="1" x14ac:dyDescent="0.25">
      <c r="A1730" s="4" t="s">
        <v>8559</v>
      </c>
      <c r="M1730" s="7"/>
    </row>
    <row r="1731" spans="1:43" ht="12.9" hidden="1" customHeight="1" outlineLevel="1" x14ac:dyDescent="0.3">
      <c r="C1731" s="10" t="s">
        <v>8560</v>
      </c>
      <c r="D1731" s="10" t="s">
        <v>41</v>
      </c>
      <c r="E1731" s="7" t="s">
        <v>8561</v>
      </c>
      <c r="F1731" s="10" t="s">
        <v>92</v>
      </c>
      <c r="G1731" s="7" t="s">
        <v>93</v>
      </c>
      <c r="H1731" s="14">
        <v>41913</v>
      </c>
      <c r="I1731" s="10" t="s">
        <v>94</v>
      </c>
      <c r="J1731" s="10" t="s">
        <v>95</v>
      </c>
      <c r="K1731" s="8">
        <v>42104</v>
      </c>
      <c r="L1731" s="10" t="s">
        <v>28</v>
      </c>
      <c r="M1731" s="7" t="s">
        <v>29</v>
      </c>
      <c r="N1731" s="10" t="s">
        <v>2402</v>
      </c>
      <c r="O1731" s="7" t="s">
        <v>168</v>
      </c>
      <c r="P1731" s="10" t="s">
        <v>637</v>
      </c>
      <c r="Q1731" s="7" t="s">
        <v>8562</v>
      </c>
      <c r="R1731" s="7" t="s">
        <v>33</v>
      </c>
      <c r="S1731" s="7" t="s">
        <v>34</v>
      </c>
      <c r="T1731" s="7" t="s">
        <v>35</v>
      </c>
      <c r="U1731" s="7" t="s">
        <v>8563</v>
      </c>
      <c r="V1731" s="7" t="s">
        <v>37</v>
      </c>
      <c r="W1731" s="7" t="s">
        <v>8564</v>
      </c>
      <c r="X1731" s="7" t="str">
        <f t="shared" ref="X1731:X1740" ca="1" si="414">DATEDIF(Q1731,NOW( ),"y") &amp; " thn, " &amp; DATEDIF(Q1731,NOW( ),"ym") &amp; " bln "</f>
        <v xml:space="preserve">55 thn, 0 bln </v>
      </c>
      <c r="Y1731" s="7" t="str">
        <f t="shared" ref="Y1731:Y1740" si="415">DATEDIF(Q1731,($Y$2),"y") &amp; " thn"</f>
        <v>54 thn</v>
      </c>
      <c r="Z1731" s="13">
        <v>60</v>
      </c>
      <c r="AA1731" s="14">
        <f t="shared" ref="AA1731:AA1740" si="416">DATE(YEAR(Q1731)+Z1731,MONTH(Q1731)+1,1)</f>
        <v>45870</v>
      </c>
      <c r="AB1731" s="10" t="s">
        <v>8565</v>
      </c>
      <c r="AJ1731" s="4" t="s">
        <v>8559</v>
      </c>
    </row>
    <row r="1732" spans="1:43" ht="12.9" hidden="1" customHeight="1" outlineLevel="1" x14ac:dyDescent="0.3">
      <c r="C1732" s="10" t="s">
        <v>8566</v>
      </c>
      <c r="E1732" s="7" t="s">
        <v>8567</v>
      </c>
      <c r="F1732" s="10" t="s">
        <v>23</v>
      </c>
      <c r="G1732" s="7" t="s">
        <v>24</v>
      </c>
      <c r="H1732" s="15">
        <v>40269</v>
      </c>
      <c r="I1732" s="10" t="s">
        <v>25</v>
      </c>
      <c r="J1732" s="10" t="s">
        <v>106</v>
      </c>
      <c r="K1732" s="7" t="s">
        <v>129</v>
      </c>
      <c r="L1732" s="10" t="s">
        <v>28</v>
      </c>
      <c r="M1732" s="7" t="s">
        <v>4020</v>
      </c>
      <c r="N1732" s="10" t="s">
        <v>4400</v>
      </c>
      <c r="O1732" s="7" t="s">
        <v>5167</v>
      </c>
      <c r="P1732" s="10" t="s">
        <v>460</v>
      </c>
      <c r="Q1732" s="7" t="s">
        <v>7654</v>
      </c>
      <c r="R1732" s="7" t="s">
        <v>33</v>
      </c>
      <c r="S1732" s="7" t="s">
        <v>34</v>
      </c>
      <c r="T1732" s="7" t="s">
        <v>35</v>
      </c>
      <c r="U1732" s="7" t="s">
        <v>8568</v>
      </c>
      <c r="V1732" s="7" t="s">
        <v>37</v>
      </c>
      <c r="W1732" s="7" t="s">
        <v>8569</v>
      </c>
      <c r="X1732" s="7" t="str">
        <f t="shared" ca="1" si="414"/>
        <v xml:space="preserve">56 thn, 1 bln </v>
      </c>
      <c r="Y1732" s="7" t="str">
        <f t="shared" si="415"/>
        <v>55 thn</v>
      </c>
      <c r="Z1732" s="13">
        <v>60</v>
      </c>
      <c r="AA1732" s="14">
        <f t="shared" si="416"/>
        <v>45474</v>
      </c>
      <c r="AB1732" s="10" t="s">
        <v>8570</v>
      </c>
      <c r="AC1732" s="7" t="s">
        <v>8571</v>
      </c>
      <c r="AJ1732" s="4" t="s">
        <v>8559</v>
      </c>
    </row>
    <row r="1733" spans="1:43" ht="12.9" hidden="1" customHeight="1" outlineLevel="1" x14ac:dyDescent="0.3">
      <c r="C1733" s="10" t="s">
        <v>8572</v>
      </c>
      <c r="D1733" s="10" t="s">
        <v>41</v>
      </c>
      <c r="E1733" s="7" t="s">
        <v>8573</v>
      </c>
      <c r="F1733" s="10" t="s">
        <v>23</v>
      </c>
      <c r="G1733" s="7" t="s">
        <v>24</v>
      </c>
      <c r="H1733" s="11">
        <v>41000</v>
      </c>
      <c r="I1733" s="10" t="s">
        <v>25</v>
      </c>
      <c r="J1733" s="10" t="s">
        <v>547</v>
      </c>
      <c r="K1733" s="7" t="s">
        <v>999</v>
      </c>
      <c r="L1733" s="10" t="s">
        <v>28</v>
      </c>
      <c r="M1733" s="7" t="s">
        <v>29</v>
      </c>
      <c r="N1733" s="10" t="s">
        <v>7387</v>
      </c>
      <c r="O1733" s="7" t="s">
        <v>168</v>
      </c>
      <c r="P1733" s="10" t="s">
        <v>637</v>
      </c>
      <c r="Q1733" s="7" t="s">
        <v>1820</v>
      </c>
      <c r="R1733" s="7" t="s">
        <v>33</v>
      </c>
      <c r="S1733" s="7" t="s">
        <v>34</v>
      </c>
      <c r="T1733" s="7" t="s">
        <v>35</v>
      </c>
      <c r="U1733" s="7" t="s">
        <v>8574</v>
      </c>
      <c r="V1733" s="7" t="s">
        <v>37</v>
      </c>
      <c r="W1733" s="7" t="s">
        <v>8575</v>
      </c>
      <c r="X1733" s="7" t="str">
        <f t="shared" ca="1" si="414"/>
        <v xml:space="preserve">55 thn, 10 bln </v>
      </c>
      <c r="Y1733" s="7" t="str">
        <f t="shared" si="415"/>
        <v>55 thn</v>
      </c>
      <c r="Z1733" s="13">
        <v>60</v>
      </c>
      <c r="AA1733" s="14">
        <f t="shared" si="416"/>
        <v>45566</v>
      </c>
      <c r="AB1733" s="10" t="s">
        <v>8576</v>
      </c>
      <c r="AJ1733" s="4" t="s">
        <v>8559</v>
      </c>
    </row>
    <row r="1734" spans="1:43" ht="12.9" hidden="1" customHeight="1" outlineLevel="1" x14ac:dyDescent="0.3">
      <c r="C1734" s="10" t="s">
        <v>8577</v>
      </c>
      <c r="D1734" s="10" t="s">
        <v>21</v>
      </c>
      <c r="E1734" s="7" t="s">
        <v>8578</v>
      </c>
      <c r="F1734" s="10" t="s">
        <v>276</v>
      </c>
      <c r="G1734" s="19" t="s">
        <v>43</v>
      </c>
      <c r="H1734" s="20">
        <v>43556</v>
      </c>
      <c r="I1734" s="10" t="s">
        <v>277</v>
      </c>
      <c r="J1734" s="10" t="s">
        <v>547</v>
      </c>
      <c r="K1734" s="7" t="s">
        <v>1749</v>
      </c>
      <c r="L1734" s="10" t="s">
        <v>28</v>
      </c>
      <c r="M1734" s="7" t="s">
        <v>29</v>
      </c>
      <c r="N1734" s="10" t="s">
        <v>30</v>
      </c>
      <c r="O1734" s="7" t="s">
        <v>1010</v>
      </c>
      <c r="P1734" s="10" t="s">
        <v>1341</v>
      </c>
      <c r="Q1734" s="7" t="s">
        <v>8579</v>
      </c>
      <c r="R1734" s="7" t="s">
        <v>50</v>
      </c>
      <c r="S1734" s="7" t="s">
        <v>34</v>
      </c>
      <c r="T1734" s="7" t="s">
        <v>35</v>
      </c>
      <c r="V1734" s="7" t="s">
        <v>37</v>
      </c>
      <c r="X1734" s="7" t="str">
        <f t="shared" ca="1" si="414"/>
        <v xml:space="preserve">39 thn, 0 bln </v>
      </c>
      <c r="Y1734" s="7" t="str">
        <f t="shared" si="415"/>
        <v>38 thn</v>
      </c>
      <c r="Z1734" s="13">
        <v>60</v>
      </c>
      <c r="AA1734" s="14">
        <f t="shared" si="416"/>
        <v>51714</v>
      </c>
      <c r="AB1734" s="10" t="s">
        <v>8580</v>
      </c>
      <c r="AC1734" s="7" t="s">
        <v>329</v>
      </c>
      <c r="AJ1734" s="4" t="s">
        <v>8559</v>
      </c>
    </row>
    <row r="1735" spans="1:43" ht="12.9" hidden="1" customHeight="1" outlineLevel="1" x14ac:dyDescent="0.3">
      <c r="C1735" s="10" t="s">
        <v>8581</v>
      </c>
      <c r="D1735" s="10" t="s">
        <v>21</v>
      </c>
      <c r="E1735" s="7" t="s">
        <v>8582</v>
      </c>
      <c r="F1735" s="10" t="s">
        <v>276</v>
      </c>
      <c r="G1735" s="19" t="s">
        <v>43</v>
      </c>
      <c r="H1735" s="20">
        <v>43739</v>
      </c>
      <c r="I1735" s="10" t="s">
        <v>277</v>
      </c>
      <c r="J1735" s="10" t="s">
        <v>547</v>
      </c>
      <c r="K1735" s="7" t="s">
        <v>624</v>
      </c>
      <c r="L1735" s="10" t="s">
        <v>28</v>
      </c>
      <c r="M1735" s="7" t="s">
        <v>29</v>
      </c>
      <c r="N1735" s="10" t="s">
        <v>30</v>
      </c>
      <c r="O1735" s="7" t="s">
        <v>1010</v>
      </c>
      <c r="P1735" s="10" t="s">
        <v>3258</v>
      </c>
      <c r="Q1735" s="7" t="s">
        <v>8583</v>
      </c>
      <c r="R1735" s="7" t="s">
        <v>50</v>
      </c>
      <c r="S1735" s="7" t="s">
        <v>34</v>
      </c>
      <c r="T1735" s="7" t="s">
        <v>35</v>
      </c>
      <c r="U1735" s="7" t="s">
        <v>8584</v>
      </c>
      <c r="V1735" s="7" t="s">
        <v>37</v>
      </c>
      <c r="X1735" s="7" t="str">
        <f t="shared" ca="1" si="414"/>
        <v xml:space="preserve">46 thn, 11 bln </v>
      </c>
      <c r="Y1735" s="7" t="str">
        <f t="shared" si="415"/>
        <v>46 thn</v>
      </c>
      <c r="Z1735" s="13">
        <v>60</v>
      </c>
      <c r="AA1735" s="14">
        <f t="shared" si="416"/>
        <v>48823</v>
      </c>
      <c r="AB1735" s="10" t="s">
        <v>637</v>
      </c>
      <c r="AJ1735" s="4" t="s">
        <v>8559</v>
      </c>
    </row>
    <row r="1736" spans="1:43" ht="12.9" hidden="1" customHeight="1" outlineLevel="1" x14ac:dyDescent="0.3">
      <c r="C1736" s="10" t="s">
        <v>8585</v>
      </c>
      <c r="D1736" s="10" t="s">
        <v>21</v>
      </c>
      <c r="E1736" s="7" t="s">
        <v>8586</v>
      </c>
      <c r="F1736" s="10" t="s">
        <v>276</v>
      </c>
      <c r="G1736" s="19" t="s">
        <v>43</v>
      </c>
      <c r="H1736" s="20">
        <v>43739</v>
      </c>
      <c r="I1736" s="10" t="s">
        <v>277</v>
      </c>
      <c r="J1736" s="10" t="s">
        <v>547</v>
      </c>
      <c r="K1736" s="7" t="s">
        <v>515</v>
      </c>
      <c r="L1736" s="10" t="s">
        <v>28</v>
      </c>
      <c r="M1736" s="7" t="s">
        <v>29</v>
      </c>
      <c r="N1736" s="10" t="s">
        <v>30</v>
      </c>
      <c r="O1736" s="7">
        <v>2011</v>
      </c>
      <c r="P1736" s="10" t="s">
        <v>8587</v>
      </c>
      <c r="Q1736" s="7" t="s">
        <v>2649</v>
      </c>
      <c r="R1736" s="7" t="s">
        <v>50</v>
      </c>
      <c r="U1736" s="7" t="s">
        <v>8588</v>
      </c>
      <c r="V1736" s="7" t="s">
        <v>37</v>
      </c>
      <c r="X1736" s="7" t="str">
        <f t="shared" ca="1" si="414"/>
        <v xml:space="preserve">55 thn, 6 bln </v>
      </c>
      <c r="Y1736" s="7" t="str">
        <f t="shared" si="415"/>
        <v>54 thn</v>
      </c>
      <c r="Z1736" s="13">
        <v>60</v>
      </c>
      <c r="AA1736" s="14">
        <f t="shared" si="416"/>
        <v>45689</v>
      </c>
      <c r="AJ1736" s="4" t="s">
        <v>8559</v>
      </c>
    </row>
    <row r="1737" spans="1:43" ht="12.9" hidden="1" customHeight="1" outlineLevel="1" x14ac:dyDescent="0.3">
      <c r="C1737" s="10" t="s">
        <v>8589</v>
      </c>
      <c r="D1737" s="10" t="s">
        <v>3336</v>
      </c>
      <c r="E1737" s="7" t="s">
        <v>8590</v>
      </c>
      <c r="F1737" s="10" t="s">
        <v>276</v>
      </c>
      <c r="G1737" s="19" t="s">
        <v>43</v>
      </c>
      <c r="H1737" s="20">
        <v>43739</v>
      </c>
      <c r="I1737" s="10" t="s">
        <v>277</v>
      </c>
      <c r="J1737" s="10" t="s">
        <v>547</v>
      </c>
      <c r="K1737" s="8">
        <v>42370</v>
      </c>
      <c r="L1737" s="10" t="s">
        <v>28</v>
      </c>
      <c r="M1737" s="7" t="s">
        <v>29</v>
      </c>
      <c r="N1737" s="10" t="s">
        <v>6124</v>
      </c>
      <c r="P1737" s="10" t="s">
        <v>637</v>
      </c>
      <c r="Q1737" s="7" t="s">
        <v>8591</v>
      </c>
      <c r="R1737" s="7" t="s">
        <v>50</v>
      </c>
      <c r="S1737" s="7" t="s">
        <v>34</v>
      </c>
      <c r="T1737" s="7" t="s">
        <v>35</v>
      </c>
      <c r="U1737" s="7" t="s">
        <v>8592</v>
      </c>
      <c r="V1737" s="7" t="s">
        <v>37</v>
      </c>
      <c r="X1737" s="7" t="str">
        <f t="shared" ca="1" si="414"/>
        <v xml:space="preserve">47 thn, 11 bln </v>
      </c>
      <c r="Y1737" s="7" t="str">
        <f t="shared" si="415"/>
        <v>47 thn</v>
      </c>
      <c r="Z1737" s="13">
        <v>60</v>
      </c>
      <c r="AA1737" s="14">
        <f t="shared" si="416"/>
        <v>48458</v>
      </c>
      <c r="AB1737" s="10" t="s">
        <v>637</v>
      </c>
      <c r="AJ1737" s="4" t="s">
        <v>8559</v>
      </c>
    </row>
    <row r="1738" spans="1:43" ht="12.9" hidden="1" customHeight="1" outlineLevel="1" x14ac:dyDescent="0.3">
      <c r="B1738" s="6"/>
      <c r="C1738" s="6" t="s">
        <v>8593</v>
      </c>
      <c r="D1738" s="6" t="s">
        <v>21</v>
      </c>
      <c r="E1738" s="7" t="s">
        <v>8594</v>
      </c>
      <c r="F1738" s="6" t="s">
        <v>332</v>
      </c>
      <c r="G1738" s="19" t="s">
        <v>333</v>
      </c>
      <c r="H1738" s="20">
        <v>43556</v>
      </c>
      <c r="I1738" s="6" t="s">
        <v>334</v>
      </c>
      <c r="J1738" s="6" t="s">
        <v>547</v>
      </c>
      <c r="K1738" s="7" t="s">
        <v>336</v>
      </c>
      <c r="L1738" s="6" t="s">
        <v>28</v>
      </c>
      <c r="M1738" s="7" t="s">
        <v>29</v>
      </c>
      <c r="N1738" s="6" t="s">
        <v>1370</v>
      </c>
      <c r="O1738" s="7" t="s">
        <v>3696</v>
      </c>
      <c r="P1738" s="6" t="s">
        <v>5645</v>
      </c>
      <c r="Q1738" s="6" t="s">
        <v>8595</v>
      </c>
      <c r="R1738" s="7" t="s">
        <v>50</v>
      </c>
      <c r="S1738" s="7" t="s">
        <v>1218</v>
      </c>
      <c r="T1738" s="7" t="s">
        <v>35</v>
      </c>
      <c r="V1738" s="7" t="s">
        <v>37</v>
      </c>
      <c r="X1738" s="7" t="str">
        <f t="shared" ca="1" si="414"/>
        <v xml:space="preserve">41 thn, 3 bln </v>
      </c>
      <c r="Y1738" s="7" t="str">
        <f t="shared" si="415"/>
        <v>40 thn</v>
      </c>
      <c r="Z1738" s="13">
        <v>60</v>
      </c>
      <c r="AA1738" s="14">
        <f t="shared" si="416"/>
        <v>50891</v>
      </c>
      <c r="AB1738" s="6" t="s">
        <v>8596</v>
      </c>
      <c r="AC1738" s="6" t="s">
        <v>8597</v>
      </c>
      <c r="AJ1738" s="4" t="s">
        <v>8559</v>
      </c>
    </row>
    <row r="1739" spans="1:43" ht="12.9" hidden="1" customHeight="1" outlineLevel="1" x14ac:dyDescent="0.3">
      <c r="B1739" s="6"/>
      <c r="C1739" s="17" t="s">
        <v>8598</v>
      </c>
      <c r="D1739" s="17" t="s">
        <v>41</v>
      </c>
      <c r="E1739" s="17" t="s">
        <v>8599</v>
      </c>
      <c r="F1739" s="17" t="s">
        <v>332</v>
      </c>
      <c r="G1739" s="18" t="s">
        <v>343</v>
      </c>
      <c r="H1739" s="35">
        <v>43525</v>
      </c>
      <c r="I1739" s="6" t="s">
        <v>344</v>
      </c>
      <c r="J1739" s="17" t="s">
        <v>4684</v>
      </c>
      <c r="K1739" s="35">
        <v>43573</v>
      </c>
      <c r="L1739" s="6" t="s">
        <v>28</v>
      </c>
      <c r="M1739" s="7" t="s">
        <v>29</v>
      </c>
      <c r="N1739" s="17" t="s">
        <v>3500</v>
      </c>
      <c r="O1739" s="17"/>
      <c r="P1739" s="17" t="s">
        <v>98</v>
      </c>
      <c r="Q1739" s="17" t="s">
        <v>8600</v>
      </c>
      <c r="R1739" s="7" t="s">
        <v>33</v>
      </c>
      <c r="S1739" s="16"/>
      <c r="T1739" s="16"/>
      <c r="U1739" s="17" t="s">
        <v>2714</v>
      </c>
      <c r="V1739" s="18" t="s">
        <v>2718</v>
      </c>
      <c r="W1739" s="17"/>
      <c r="X1739" s="7" t="str">
        <f t="shared" ca="1" si="414"/>
        <v xml:space="preserve">27 thn, 9 bln </v>
      </c>
      <c r="Y1739" s="7" t="str">
        <f>DATEDIF(Q1739,($Y$2),"y") &amp; " thn"</f>
        <v>27 thn</v>
      </c>
      <c r="Z1739" s="13">
        <v>60</v>
      </c>
      <c r="AA1739" s="14">
        <f>DATE(YEAR(Q1739)+Z1739,MONTH(Q1739)+1,1)</f>
        <v>55824</v>
      </c>
      <c r="AB1739" s="17"/>
      <c r="AC1739" s="17"/>
      <c r="AD1739" s="17"/>
      <c r="AE1739" s="17"/>
      <c r="AF1739" s="17"/>
      <c r="AG1739" s="17"/>
      <c r="AH1739" s="17"/>
      <c r="AI1739" s="17"/>
      <c r="AJ1739" s="4" t="s">
        <v>8559</v>
      </c>
    </row>
    <row r="1740" spans="1:43" ht="12.9" hidden="1" customHeight="1" outlineLevel="1" x14ac:dyDescent="0.3">
      <c r="B1740" s="6"/>
      <c r="C1740" s="6" t="s">
        <v>8601</v>
      </c>
      <c r="D1740" s="10" t="s">
        <v>145</v>
      </c>
      <c r="E1740" s="7" t="s">
        <v>8602</v>
      </c>
      <c r="F1740" s="6" t="s">
        <v>332</v>
      </c>
      <c r="G1740" s="19" t="s">
        <v>333</v>
      </c>
      <c r="H1740" s="20">
        <v>43556</v>
      </c>
      <c r="I1740" s="6" t="s">
        <v>334</v>
      </c>
      <c r="J1740" s="6" t="s">
        <v>269</v>
      </c>
      <c r="K1740" s="7" t="s">
        <v>336</v>
      </c>
      <c r="L1740" s="6" t="s">
        <v>28</v>
      </c>
      <c r="M1740" s="7" t="s">
        <v>29</v>
      </c>
      <c r="N1740" s="6" t="s">
        <v>83</v>
      </c>
      <c r="O1740" s="7">
        <v>2006</v>
      </c>
      <c r="P1740" s="6" t="s">
        <v>98</v>
      </c>
      <c r="Q1740" s="6" t="s">
        <v>8603</v>
      </c>
      <c r="R1740" s="7" t="s">
        <v>50</v>
      </c>
      <c r="S1740" s="7" t="s">
        <v>34</v>
      </c>
      <c r="T1740" s="7" t="s">
        <v>2189</v>
      </c>
      <c r="V1740" s="7" t="s">
        <v>37</v>
      </c>
      <c r="X1740" s="7" t="str">
        <f t="shared" ca="1" si="414"/>
        <v xml:space="preserve">39 thn, 9 bln </v>
      </c>
      <c r="Y1740" s="7" t="str">
        <f t="shared" si="415"/>
        <v>39 thn</v>
      </c>
      <c r="Z1740" s="13">
        <v>60</v>
      </c>
      <c r="AA1740" s="14">
        <f t="shared" si="416"/>
        <v>51441</v>
      </c>
      <c r="AB1740" s="6" t="s">
        <v>8604</v>
      </c>
      <c r="AC1740" s="6" t="s">
        <v>8605</v>
      </c>
      <c r="AJ1740" s="4" t="s">
        <v>8559</v>
      </c>
    </row>
    <row r="1741" spans="1:43" ht="12.9" customHeight="1" collapsed="1" x14ac:dyDescent="0.25">
      <c r="A1741" s="4" t="s">
        <v>8606</v>
      </c>
      <c r="M1741" s="7"/>
    </row>
    <row r="1742" spans="1:43" ht="12.9" hidden="1" customHeight="1" outlineLevel="1" x14ac:dyDescent="0.3">
      <c r="C1742" s="10" t="s">
        <v>8607</v>
      </c>
      <c r="D1742" s="6" t="s">
        <v>3336</v>
      </c>
      <c r="E1742" s="7" t="s">
        <v>8608</v>
      </c>
      <c r="F1742" s="10" t="s">
        <v>23</v>
      </c>
      <c r="G1742" s="7" t="s">
        <v>24</v>
      </c>
      <c r="H1742" s="14">
        <v>41183</v>
      </c>
      <c r="I1742" s="10" t="s">
        <v>25</v>
      </c>
      <c r="J1742" s="10" t="s">
        <v>95</v>
      </c>
      <c r="K1742" s="8">
        <v>42604</v>
      </c>
      <c r="L1742" s="10" t="s">
        <v>28</v>
      </c>
      <c r="M1742" s="7" t="s">
        <v>29</v>
      </c>
      <c r="N1742" s="10" t="s">
        <v>30</v>
      </c>
      <c r="O1742" s="7">
        <v>2008</v>
      </c>
      <c r="P1742" s="10" t="s">
        <v>280</v>
      </c>
      <c r="Q1742" s="7" t="s">
        <v>8609</v>
      </c>
      <c r="R1742" s="7" t="s">
        <v>33</v>
      </c>
      <c r="S1742" s="7" t="s">
        <v>34</v>
      </c>
      <c r="T1742" s="7" t="s">
        <v>35</v>
      </c>
      <c r="U1742" s="7" t="s">
        <v>8610</v>
      </c>
      <c r="V1742" s="7" t="s">
        <v>37</v>
      </c>
      <c r="W1742" s="7" t="s">
        <v>8611</v>
      </c>
      <c r="X1742" s="7" t="str">
        <f ca="1">DATEDIF(Q1742,NOW( ),"y") &amp; " thn, " &amp; DATEDIF(Q1742,NOW( ),"ym") &amp; " bln "</f>
        <v xml:space="preserve">50 thn, 8 bln </v>
      </c>
      <c r="Y1742" s="7" t="str">
        <f>DATEDIF(Q1742,($Y$2),"y") &amp; " thn"</f>
        <v>49 thn</v>
      </c>
      <c r="Z1742" s="13">
        <v>60</v>
      </c>
      <c r="AA1742" s="14">
        <f>DATE(YEAR(Q1742)+Z1742,MONTH(Q1742)+1,1)</f>
        <v>47453</v>
      </c>
      <c r="AB1742" s="10" t="s">
        <v>8612</v>
      </c>
      <c r="AJ1742" s="4" t="s">
        <v>8606</v>
      </c>
    </row>
    <row r="1743" spans="1:43" ht="12.9" hidden="1" customHeight="1" outlineLevel="1" x14ac:dyDescent="0.3">
      <c r="C1743" s="10" t="s">
        <v>8613</v>
      </c>
      <c r="D1743" s="10" t="s">
        <v>21</v>
      </c>
      <c r="E1743" s="7" t="s">
        <v>8614</v>
      </c>
      <c r="F1743" s="10" t="s">
        <v>276</v>
      </c>
      <c r="G1743" s="7" t="s">
        <v>43</v>
      </c>
      <c r="H1743" s="14">
        <v>41548</v>
      </c>
      <c r="I1743" s="10" t="s">
        <v>277</v>
      </c>
      <c r="J1743" s="10" t="s">
        <v>547</v>
      </c>
      <c r="K1743" s="7" t="s">
        <v>82</v>
      </c>
      <c r="L1743" s="10" t="s">
        <v>28</v>
      </c>
      <c r="M1743" s="7" t="s">
        <v>29</v>
      </c>
      <c r="N1743" s="10" t="s">
        <v>30</v>
      </c>
      <c r="O1743" s="7">
        <v>2008</v>
      </c>
      <c r="P1743" s="10" t="s">
        <v>148</v>
      </c>
      <c r="Q1743" s="7" t="s">
        <v>5688</v>
      </c>
      <c r="R1743" s="7" t="s">
        <v>33</v>
      </c>
      <c r="S1743" s="7" t="s">
        <v>34</v>
      </c>
      <c r="T1743" s="7" t="s">
        <v>35</v>
      </c>
      <c r="U1743" s="7" t="s">
        <v>8615</v>
      </c>
      <c r="V1743" s="7" t="s">
        <v>37</v>
      </c>
      <c r="W1743" s="7" t="s">
        <v>8616</v>
      </c>
      <c r="X1743" s="7" t="str">
        <f ca="1">DATEDIF(Q1743,NOW( ),"y") &amp; " thn, " &amp; DATEDIF(Q1743,NOW( ),"ym") &amp; " bln "</f>
        <v xml:space="preserve">53 thn, 0 bln </v>
      </c>
      <c r="Y1743" s="7" t="str">
        <f>DATEDIF(Q1743,($Y$2),"y") &amp; " thn"</f>
        <v>52 thn</v>
      </c>
      <c r="Z1743" s="13">
        <v>60</v>
      </c>
      <c r="AA1743" s="14">
        <f>DATE(YEAR(Q1743)+Z1743,MONTH(Q1743)+1,1)</f>
        <v>46600</v>
      </c>
      <c r="AB1743" s="10" t="s">
        <v>8617</v>
      </c>
      <c r="AJ1743" s="4" t="s">
        <v>8606</v>
      </c>
    </row>
    <row r="1744" spans="1:43" s="16" customFormat="1" collapsed="1" x14ac:dyDescent="0.3">
      <c r="B1744" s="17" t="s">
        <v>2714</v>
      </c>
      <c r="C1744" s="17" t="s">
        <v>8618</v>
      </c>
      <c r="D1744" s="17" t="s">
        <v>41</v>
      </c>
      <c r="E1744" s="17" t="s">
        <v>8619</v>
      </c>
      <c r="F1744" s="17" t="s">
        <v>332</v>
      </c>
      <c r="G1744" s="18" t="s">
        <v>343</v>
      </c>
      <c r="H1744" s="35">
        <v>43525</v>
      </c>
      <c r="I1744" s="6" t="s">
        <v>344</v>
      </c>
      <c r="J1744" s="17" t="s">
        <v>547</v>
      </c>
      <c r="K1744" s="35">
        <v>43573</v>
      </c>
      <c r="L1744" s="6" t="s">
        <v>28</v>
      </c>
      <c r="M1744" s="7" t="s">
        <v>29</v>
      </c>
      <c r="N1744" s="17" t="s">
        <v>3851</v>
      </c>
      <c r="O1744" s="17"/>
      <c r="P1744" s="17" t="s">
        <v>98</v>
      </c>
      <c r="Q1744" s="17" t="s">
        <v>8620</v>
      </c>
      <c r="R1744" s="7" t="s">
        <v>33</v>
      </c>
      <c r="U1744" s="17" t="s">
        <v>2714</v>
      </c>
      <c r="V1744" s="18" t="s">
        <v>2718</v>
      </c>
      <c r="W1744" s="17"/>
      <c r="X1744" s="7" t="str">
        <f ca="1">DATEDIF(Q1744,NOW( ),"y") &amp; " thn, " &amp; DATEDIF(Q1744,NOW( ),"ym") &amp; " bln "</f>
        <v xml:space="preserve">33 thn, 0 bln </v>
      </c>
      <c r="Y1744" s="7" t="str">
        <f>DATEDIF(Q1744,($Y$2),"y") &amp; " thn"</f>
        <v>32 thn</v>
      </c>
      <c r="Z1744" s="13">
        <v>60</v>
      </c>
      <c r="AA1744" s="14">
        <f>DATE(YEAR(Q1744)+Z1744,MONTH(Q1744)+1,1)</f>
        <v>53905</v>
      </c>
      <c r="AB1744" s="17"/>
      <c r="AC1744" s="17"/>
      <c r="AD1744" s="17"/>
      <c r="AE1744" s="17"/>
      <c r="AF1744" s="17"/>
      <c r="AG1744" s="17"/>
      <c r="AH1744" s="17"/>
      <c r="AI1744" s="17"/>
      <c r="AJ1744" s="4" t="s">
        <v>8606</v>
      </c>
      <c r="AK1744" s="17"/>
      <c r="AM1744" s="17"/>
      <c r="AN1744" s="17"/>
      <c r="AO1744" s="17"/>
      <c r="AP1744" s="17"/>
      <c r="AQ1744" s="17"/>
    </row>
    <row r="1745" spans="1:43" ht="12.9" hidden="1" customHeight="1" outlineLevel="1" x14ac:dyDescent="0.3">
      <c r="C1745" s="10" t="s">
        <v>8621</v>
      </c>
      <c r="D1745" s="6" t="s">
        <v>21</v>
      </c>
      <c r="E1745" s="7" t="s">
        <v>8622</v>
      </c>
      <c r="F1745" s="10" t="s">
        <v>514</v>
      </c>
      <c r="G1745" s="7" t="s">
        <v>333</v>
      </c>
      <c r="H1745" s="11">
        <v>42461</v>
      </c>
      <c r="I1745" s="10" t="s">
        <v>334</v>
      </c>
      <c r="J1745" s="10" t="s">
        <v>547</v>
      </c>
      <c r="K1745" s="8">
        <v>43466</v>
      </c>
      <c r="L1745" s="10" t="s">
        <v>28</v>
      </c>
      <c r="M1745" s="7" t="s">
        <v>29</v>
      </c>
      <c r="N1745" s="10" t="s">
        <v>30</v>
      </c>
      <c r="O1745" s="7">
        <v>2013</v>
      </c>
      <c r="P1745" s="10" t="s">
        <v>2159</v>
      </c>
      <c r="Q1745" s="7" t="s">
        <v>8623</v>
      </c>
      <c r="R1745" s="7" t="s">
        <v>33</v>
      </c>
      <c r="S1745" s="7" t="s">
        <v>34</v>
      </c>
      <c r="T1745" s="7" t="s">
        <v>35</v>
      </c>
      <c r="U1745" s="7" t="s">
        <v>8624</v>
      </c>
      <c r="V1745" s="7" t="s">
        <v>37</v>
      </c>
      <c r="W1745" s="7" t="s">
        <v>8625</v>
      </c>
      <c r="X1745" s="7" t="str">
        <f ca="1">DATEDIF(Q1745,NOW( ),"y") &amp; " thn, " &amp; DATEDIF(Q1745,NOW( ),"ym") &amp; " bln "</f>
        <v xml:space="preserve">48 thn, 11 bln </v>
      </c>
      <c r="Y1745" s="7" t="str">
        <f>DATEDIF(Q1745,($Y$2),"y") &amp; " thn"</f>
        <v>48 thn</v>
      </c>
      <c r="Z1745" s="13">
        <v>60</v>
      </c>
      <c r="AA1745" s="14">
        <f>DATE(YEAR(Q1745)+Z1745,MONTH(Q1745)+1,1)</f>
        <v>48092</v>
      </c>
      <c r="AB1745" s="10" t="s">
        <v>8626</v>
      </c>
      <c r="AH1745" s="21">
        <v>43466</v>
      </c>
      <c r="AJ1745" s="4" t="s">
        <v>8606</v>
      </c>
    </row>
    <row r="1746" spans="1:43" ht="12.9" hidden="1" customHeight="1" outlineLevel="1" x14ac:dyDescent="0.3">
      <c r="C1746" s="10"/>
      <c r="D1746" s="10"/>
      <c r="F1746" s="10"/>
      <c r="H1746" s="14"/>
      <c r="I1746" s="10"/>
      <c r="J1746" s="10"/>
      <c r="L1746" s="10"/>
      <c r="M1746" s="7"/>
      <c r="N1746" s="10"/>
      <c r="P1746" s="10"/>
      <c r="Z1746" s="13"/>
      <c r="AA1746" s="14"/>
      <c r="AB1746" s="10"/>
      <c r="AJ1746" s="4"/>
    </row>
    <row r="1747" spans="1:43" ht="12.9" customHeight="1" collapsed="1" x14ac:dyDescent="0.25">
      <c r="A1747" s="4" t="s">
        <v>8627</v>
      </c>
      <c r="M1747" s="7"/>
    </row>
    <row r="1748" spans="1:43" ht="12.9" hidden="1" customHeight="1" outlineLevel="1" x14ac:dyDescent="0.3">
      <c r="C1748" s="10" t="s">
        <v>8143</v>
      </c>
      <c r="D1748" s="10" t="s">
        <v>21</v>
      </c>
      <c r="E1748" s="7" t="s">
        <v>8628</v>
      </c>
      <c r="F1748" s="10" t="s">
        <v>276</v>
      </c>
      <c r="G1748" s="7" t="s">
        <v>43</v>
      </c>
      <c r="H1748" s="14">
        <v>41183</v>
      </c>
      <c r="I1748" s="10" t="s">
        <v>277</v>
      </c>
      <c r="J1748" s="10" t="s">
        <v>95</v>
      </c>
      <c r="K1748" s="8">
        <v>42604</v>
      </c>
      <c r="L1748" s="10" t="s">
        <v>28</v>
      </c>
      <c r="M1748" s="7" t="s">
        <v>29</v>
      </c>
      <c r="N1748" s="10" t="s">
        <v>30</v>
      </c>
      <c r="O1748" s="7">
        <v>2011</v>
      </c>
      <c r="P1748" s="10" t="s">
        <v>4261</v>
      </c>
      <c r="Q1748" s="7" t="s">
        <v>5774</v>
      </c>
      <c r="R1748" s="7" t="s">
        <v>33</v>
      </c>
      <c r="S1748" s="7" t="s">
        <v>34</v>
      </c>
      <c r="T1748" s="7" t="s">
        <v>35</v>
      </c>
      <c r="U1748" s="7" t="s">
        <v>8629</v>
      </c>
      <c r="V1748" s="7" t="s">
        <v>37</v>
      </c>
      <c r="W1748" s="7" t="s">
        <v>8630</v>
      </c>
      <c r="X1748" s="7" t="str">
        <f ca="1">DATEDIF(Q1748,NOW( ),"y") &amp; " thn, " &amp; DATEDIF(Q1748,NOW( ),"ym") &amp; " bln "</f>
        <v xml:space="preserve">53 thn, 4 bln </v>
      </c>
      <c r="Y1748" s="7" t="str">
        <f>DATEDIF(Q1748,($Y$2),"y") &amp; " thn"</f>
        <v>52 thn</v>
      </c>
      <c r="Z1748" s="13">
        <v>60</v>
      </c>
      <c r="AA1748" s="14">
        <f>DATE(YEAR(Q1748)+Z1748,MONTH(Q1748)+1,1)</f>
        <v>46478</v>
      </c>
      <c r="AB1748" s="10" t="s">
        <v>8631</v>
      </c>
      <c r="AJ1748" s="4" t="s">
        <v>8627</v>
      </c>
    </row>
    <row r="1749" spans="1:43" ht="12.9" hidden="1" customHeight="1" outlineLevel="1" x14ac:dyDescent="0.3">
      <c r="C1749" s="10" t="s">
        <v>8632</v>
      </c>
      <c r="D1749" s="10" t="s">
        <v>1545</v>
      </c>
      <c r="E1749" s="7" t="s">
        <v>8633</v>
      </c>
      <c r="F1749" s="10" t="s">
        <v>23</v>
      </c>
      <c r="G1749" s="7" t="s">
        <v>24</v>
      </c>
      <c r="H1749" s="11">
        <v>40817</v>
      </c>
      <c r="I1749" s="10" t="s">
        <v>25</v>
      </c>
      <c r="J1749" s="10" t="s">
        <v>547</v>
      </c>
      <c r="K1749" s="7" t="s">
        <v>147</v>
      </c>
      <c r="L1749" s="10" t="s">
        <v>28</v>
      </c>
      <c r="M1749" s="7" t="s">
        <v>361</v>
      </c>
      <c r="N1749" s="10" t="s">
        <v>30</v>
      </c>
      <c r="O1749" s="7" t="s">
        <v>168</v>
      </c>
      <c r="P1749" s="10" t="s">
        <v>8634</v>
      </c>
      <c r="Q1749" s="7" t="s">
        <v>212</v>
      </c>
      <c r="R1749" s="7" t="s">
        <v>50</v>
      </c>
      <c r="S1749" s="7" t="s">
        <v>34</v>
      </c>
      <c r="T1749" s="7" t="s">
        <v>35</v>
      </c>
      <c r="U1749" s="7" t="s">
        <v>8635</v>
      </c>
      <c r="V1749" s="7" t="s">
        <v>37</v>
      </c>
      <c r="W1749" s="7" t="s">
        <v>8636</v>
      </c>
      <c r="X1749" s="7" t="str">
        <f ca="1">DATEDIF(Q1749,NOW( ),"y") &amp; " thn, " &amp; DATEDIF(Q1749,NOW( ),"ym") &amp; " bln "</f>
        <v xml:space="preserve">54 thn, 8 bln </v>
      </c>
      <c r="Y1749" s="7" t="str">
        <f>DATEDIF(Q1749,($Y$2),"y") &amp; " thn"</f>
        <v>53 thn</v>
      </c>
      <c r="Z1749" s="13">
        <v>60</v>
      </c>
      <c r="AA1749" s="14">
        <f>DATE(YEAR(Q1749)+Z1749,MONTH(Q1749)+1,1)</f>
        <v>45992</v>
      </c>
      <c r="AB1749" s="10" t="s">
        <v>8637</v>
      </c>
      <c r="AJ1749" s="4" t="s">
        <v>8627</v>
      </c>
    </row>
    <row r="1750" spans="1:43" ht="12.9" hidden="1" customHeight="1" outlineLevel="1" x14ac:dyDescent="0.3">
      <c r="C1750" s="10" t="s">
        <v>8638</v>
      </c>
      <c r="D1750" s="10" t="s">
        <v>21</v>
      </c>
      <c r="E1750" s="7" t="s">
        <v>8639</v>
      </c>
      <c r="F1750" s="10" t="s">
        <v>332</v>
      </c>
      <c r="G1750" s="19" t="s">
        <v>333</v>
      </c>
      <c r="H1750" s="20">
        <v>43556</v>
      </c>
      <c r="I1750" s="6" t="s">
        <v>334</v>
      </c>
      <c r="J1750" s="10" t="s">
        <v>547</v>
      </c>
      <c r="K1750" s="8">
        <v>41708</v>
      </c>
      <c r="L1750" s="10" t="s">
        <v>28</v>
      </c>
      <c r="M1750" s="7" t="s">
        <v>29</v>
      </c>
      <c r="N1750" s="10" t="s">
        <v>3367</v>
      </c>
      <c r="O1750" s="7">
        <v>2013</v>
      </c>
      <c r="P1750" s="10" t="s">
        <v>2389</v>
      </c>
      <c r="Q1750" s="7" t="s">
        <v>8640</v>
      </c>
      <c r="R1750" s="7" t="s">
        <v>33</v>
      </c>
      <c r="S1750" s="7" t="s">
        <v>34</v>
      </c>
      <c r="T1750" s="7" t="s">
        <v>8641</v>
      </c>
      <c r="V1750" s="7" t="s">
        <v>37</v>
      </c>
      <c r="X1750" s="7" t="str">
        <f ca="1">DATEDIF(Q1750,NOW( ),"y") &amp; " thn, " &amp; DATEDIF(Q1750,NOW( ),"ym") &amp; " bln "</f>
        <v xml:space="preserve">31 thn, 5 bln </v>
      </c>
      <c r="Y1750" s="7" t="str">
        <f>DATEDIF(Q1750,($Y$2),"y") &amp; " thn"</f>
        <v>30 thn</v>
      </c>
      <c r="Z1750" s="13">
        <v>60</v>
      </c>
      <c r="AA1750" s="14">
        <f>DATE(YEAR(Q1750)+Z1750,MONTH(Q1750)+1,1)</f>
        <v>54483</v>
      </c>
      <c r="AB1750" s="10" t="s">
        <v>8642</v>
      </c>
      <c r="AC1750" s="12" t="s">
        <v>8643</v>
      </c>
      <c r="AJ1750" s="4" t="s">
        <v>8627</v>
      </c>
    </row>
    <row r="1751" spans="1:43" ht="12.9" hidden="1" customHeight="1" outlineLevel="1" x14ac:dyDescent="0.3">
      <c r="C1751" s="17" t="s">
        <v>8644</v>
      </c>
      <c r="D1751" s="17" t="s">
        <v>41</v>
      </c>
      <c r="E1751" s="17" t="s">
        <v>8645</v>
      </c>
      <c r="F1751" s="17" t="s">
        <v>332</v>
      </c>
      <c r="G1751" s="18" t="s">
        <v>343</v>
      </c>
      <c r="H1751" s="35">
        <v>43525</v>
      </c>
      <c r="I1751" s="6" t="s">
        <v>344</v>
      </c>
      <c r="J1751" s="17" t="s">
        <v>4684</v>
      </c>
      <c r="K1751" s="35">
        <v>43573</v>
      </c>
      <c r="L1751" s="6" t="s">
        <v>28</v>
      </c>
      <c r="M1751" s="7" t="s">
        <v>29</v>
      </c>
      <c r="N1751" s="17" t="s">
        <v>3500</v>
      </c>
      <c r="O1751" s="17"/>
      <c r="P1751" s="17" t="s">
        <v>1643</v>
      </c>
      <c r="Q1751" s="17" t="s">
        <v>8646</v>
      </c>
      <c r="R1751" s="7" t="s">
        <v>33</v>
      </c>
      <c r="S1751" s="16"/>
      <c r="T1751" s="16"/>
      <c r="U1751" s="17" t="s">
        <v>2714</v>
      </c>
      <c r="V1751" s="18" t="s">
        <v>2718</v>
      </c>
      <c r="W1751" s="17"/>
      <c r="X1751" s="7" t="str">
        <f ca="1">DATEDIF(Q1751,NOW( ),"y") &amp; " thn, " &amp; DATEDIF(Q1751,NOW( ),"ym") &amp; " bln "</f>
        <v xml:space="preserve">32 thn, 0 bln </v>
      </c>
      <c r="Y1751" s="7" t="str">
        <f>DATEDIF(Q1751,($Y$2),"y") &amp; " thn"</f>
        <v>31 thn</v>
      </c>
      <c r="Z1751" s="13">
        <v>60</v>
      </c>
      <c r="AA1751" s="14">
        <f>DATE(YEAR(Q1751)+Z1751,MONTH(Q1751)+1,1)</f>
        <v>54271</v>
      </c>
      <c r="AB1751" s="17"/>
      <c r="AC1751" s="17"/>
      <c r="AD1751" s="17"/>
      <c r="AE1751" s="17"/>
      <c r="AF1751" s="17"/>
      <c r="AG1751" s="17"/>
      <c r="AH1751" s="17"/>
      <c r="AI1751" s="17"/>
      <c r="AJ1751" s="4" t="s">
        <v>8627</v>
      </c>
    </row>
    <row r="1752" spans="1:43" s="16" customFormat="1" collapsed="1" x14ac:dyDescent="0.3">
      <c r="B1752" s="17" t="s">
        <v>2714</v>
      </c>
      <c r="C1752" s="17" t="s">
        <v>8647</v>
      </c>
      <c r="D1752" s="17" t="s">
        <v>145</v>
      </c>
      <c r="E1752" s="17" t="s">
        <v>8648</v>
      </c>
      <c r="F1752" s="17" t="s">
        <v>332</v>
      </c>
      <c r="G1752" s="18" t="s">
        <v>343</v>
      </c>
      <c r="H1752" s="35">
        <v>43525</v>
      </c>
      <c r="I1752" s="6" t="s">
        <v>344</v>
      </c>
      <c r="J1752" s="17" t="s">
        <v>2725</v>
      </c>
      <c r="K1752" s="35">
        <v>43573</v>
      </c>
      <c r="L1752" s="6" t="s">
        <v>28</v>
      </c>
      <c r="M1752" s="7" t="s">
        <v>29</v>
      </c>
      <c r="N1752" s="17" t="s">
        <v>83</v>
      </c>
      <c r="O1752" s="17"/>
      <c r="P1752" s="17" t="s">
        <v>98</v>
      </c>
      <c r="Q1752" s="17" t="s">
        <v>8649</v>
      </c>
      <c r="R1752" s="7" t="s">
        <v>33</v>
      </c>
      <c r="U1752" s="17" t="s">
        <v>2714</v>
      </c>
      <c r="V1752" s="18" t="s">
        <v>2718</v>
      </c>
      <c r="W1752" s="17"/>
      <c r="X1752" s="7" t="str">
        <f ca="1">DATEDIF(Q1752,NOW( ),"y") &amp; " thn, " &amp; DATEDIF(Q1752,NOW( ),"ym") &amp; " bln "</f>
        <v xml:space="preserve">35 thn, 5 bln </v>
      </c>
      <c r="Y1752" s="7" t="str">
        <f>DATEDIF(Q1752,($Y$2),"y") &amp; " thn"</f>
        <v>34 thn</v>
      </c>
      <c r="Z1752" s="13">
        <v>60</v>
      </c>
      <c r="AA1752" s="14">
        <f>DATE(YEAR(Q1752)+Z1752,MONTH(Q1752)+1,1)</f>
        <v>53022</v>
      </c>
      <c r="AB1752" s="17"/>
      <c r="AC1752" s="17"/>
      <c r="AD1752" s="17"/>
      <c r="AE1752" s="17"/>
      <c r="AF1752" s="17"/>
      <c r="AG1752" s="17"/>
      <c r="AH1752" s="17"/>
      <c r="AI1752" s="17"/>
      <c r="AJ1752" s="4" t="s">
        <v>8627</v>
      </c>
      <c r="AK1752" s="17"/>
      <c r="AM1752" s="17"/>
      <c r="AN1752" s="17"/>
      <c r="AO1752" s="17"/>
      <c r="AP1752" s="17"/>
      <c r="AQ1752" s="17"/>
    </row>
    <row r="1753" spans="1:43" ht="12.9" customHeight="1" x14ac:dyDescent="0.25">
      <c r="A1753" s="4" t="s">
        <v>8650</v>
      </c>
      <c r="M1753" s="7"/>
    </row>
    <row r="1754" spans="1:43" ht="12.75" hidden="1" customHeight="1" outlineLevel="1" x14ac:dyDescent="0.3">
      <c r="C1754" s="10" t="s">
        <v>8651</v>
      </c>
      <c r="D1754" s="10" t="s">
        <v>21</v>
      </c>
      <c r="E1754" s="7" t="s">
        <v>8652</v>
      </c>
      <c r="F1754" s="10" t="s">
        <v>23</v>
      </c>
      <c r="G1754" s="7" t="s">
        <v>24</v>
      </c>
      <c r="H1754" s="14">
        <v>41183</v>
      </c>
      <c r="I1754" s="10" t="s">
        <v>25</v>
      </c>
      <c r="J1754" s="10" t="s">
        <v>95</v>
      </c>
      <c r="K1754" s="8">
        <v>42104</v>
      </c>
      <c r="L1754" s="10" t="s">
        <v>28</v>
      </c>
      <c r="M1754" s="7" t="s">
        <v>29</v>
      </c>
      <c r="N1754" s="10" t="s">
        <v>30</v>
      </c>
      <c r="O1754" s="7" t="s">
        <v>1010</v>
      </c>
      <c r="P1754" s="10" t="s">
        <v>280</v>
      </c>
      <c r="Q1754" s="7" t="s">
        <v>8653</v>
      </c>
      <c r="R1754" s="7" t="s">
        <v>33</v>
      </c>
      <c r="S1754" s="7" t="s">
        <v>34</v>
      </c>
      <c r="T1754" s="7" t="s">
        <v>35</v>
      </c>
      <c r="U1754" s="7" t="s">
        <v>8654</v>
      </c>
      <c r="V1754" s="7" t="s">
        <v>37</v>
      </c>
      <c r="W1754" s="7" t="s">
        <v>8655</v>
      </c>
      <c r="X1754" s="7" t="str">
        <f ca="1">DATEDIF(Q1754,NOW( ),"y") &amp; " thn, " &amp; DATEDIF(Q1754,NOW( ),"ym") &amp; " bln "</f>
        <v xml:space="preserve">50 thn, 9 bln </v>
      </c>
      <c r="Y1754" s="7" t="str">
        <f>DATEDIF(Q1754,($Y$2),"y") &amp; " thn"</f>
        <v>50 thn</v>
      </c>
      <c r="Z1754" s="13">
        <v>60</v>
      </c>
      <c r="AA1754" s="14">
        <f>DATE(YEAR(Q1754)+Z1754,MONTH(Q1754)+1,1)</f>
        <v>47423</v>
      </c>
      <c r="AB1754" s="10" t="s">
        <v>8656</v>
      </c>
      <c r="AJ1754" s="4" t="s">
        <v>8650</v>
      </c>
    </row>
    <row r="1755" spans="1:43" ht="12.75" hidden="1" customHeight="1" outlineLevel="1" x14ac:dyDescent="0.3">
      <c r="C1755" s="10" t="s">
        <v>8657</v>
      </c>
      <c r="D1755" s="10" t="s">
        <v>41</v>
      </c>
      <c r="E1755" s="7" t="s">
        <v>8658</v>
      </c>
      <c r="F1755" s="10" t="s">
        <v>276</v>
      </c>
      <c r="G1755" s="7" t="s">
        <v>43</v>
      </c>
      <c r="H1755" s="14">
        <v>41183</v>
      </c>
      <c r="I1755" s="10" t="s">
        <v>277</v>
      </c>
      <c r="J1755" s="10" t="s">
        <v>547</v>
      </c>
      <c r="K1755" s="7" t="s">
        <v>82</v>
      </c>
      <c r="L1755" s="10" t="s">
        <v>28</v>
      </c>
      <c r="M1755" s="7" t="s">
        <v>29</v>
      </c>
      <c r="N1755" s="10" t="s">
        <v>3265</v>
      </c>
      <c r="O1755" s="7">
        <v>2009</v>
      </c>
      <c r="P1755" s="10" t="s">
        <v>460</v>
      </c>
      <c r="Q1755" s="7" t="s">
        <v>8659</v>
      </c>
      <c r="R1755" s="7" t="s">
        <v>33</v>
      </c>
      <c r="S1755" s="7" t="s">
        <v>34</v>
      </c>
      <c r="T1755" s="7" t="s">
        <v>35</v>
      </c>
      <c r="U1755" s="7" t="s">
        <v>8660</v>
      </c>
      <c r="V1755" s="7" t="s">
        <v>37</v>
      </c>
      <c r="W1755" s="7" t="s">
        <v>8661</v>
      </c>
      <c r="X1755" s="7" t="str">
        <f ca="1">DATEDIF(Q1755,NOW( ),"y") &amp; " thn, " &amp; DATEDIF(Q1755,NOW( ),"ym") &amp; " bln "</f>
        <v xml:space="preserve">51 thn, 6 bln </v>
      </c>
      <c r="Y1755" s="7" t="str">
        <f>DATEDIF(Q1755,($Y$2),"y") &amp; " thn"</f>
        <v>50 thn</v>
      </c>
      <c r="Z1755" s="13">
        <v>60</v>
      </c>
      <c r="AA1755" s="14">
        <f>DATE(YEAR(Q1755)+Z1755,MONTH(Q1755)+1,1)</f>
        <v>47150</v>
      </c>
      <c r="AB1755" s="10" t="s">
        <v>8662</v>
      </c>
      <c r="AJ1755" s="4" t="s">
        <v>8650</v>
      </c>
    </row>
    <row r="1756" spans="1:43" ht="12.75" hidden="1" customHeight="1" outlineLevel="1" x14ac:dyDescent="0.3">
      <c r="C1756" s="10" t="s">
        <v>8663</v>
      </c>
      <c r="D1756" s="10" t="s">
        <v>41</v>
      </c>
      <c r="E1756" s="7" t="s">
        <v>8664</v>
      </c>
      <c r="F1756" s="10" t="s">
        <v>276</v>
      </c>
      <c r="G1756" s="7" t="s">
        <v>43</v>
      </c>
      <c r="H1756" s="14">
        <v>41183</v>
      </c>
      <c r="I1756" s="10" t="s">
        <v>277</v>
      </c>
      <c r="J1756" s="10" t="s">
        <v>547</v>
      </c>
      <c r="K1756" s="7" t="s">
        <v>82</v>
      </c>
      <c r="L1756" s="10" t="s">
        <v>28</v>
      </c>
      <c r="M1756" s="7" t="s">
        <v>29</v>
      </c>
      <c r="N1756" s="10" t="s">
        <v>3265</v>
      </c>
      <c r="O1756" s="7">
        <v>2009</v>
      </c>
      <c r="P1756" s="10" t="s">
        <v>8665</v>
      </c>
      <c r="Q1756" s="7" t="s">
        <v>8666</v>
      </c>
      <c r="R1756" s="7" t="s">
        <v>33</v>
      </c>
      <c r="S1756" s="7" t="s">
        <v>34</v>
      </c>
      <c r="T1756" s="7" t="s">
        <v>35</v>
      </c>
      <c r="U1756" s="7" t="s">
        <v>8667</v>
      </c>
      <c r="V1756" s="7" t="s">
        <v>37</v>
      </c>
      <c r="W1756" s="7" t="s">
        <v>8668</v>
      </c>
      <c r="X1756" s="7" t="str">
        <f ca="1">DATEDIF(Q1756,NOW( ),"y") &amp; " thn, " &amp; DATEDIF(Q1756,NOW( ),"ym") &amp; " bln "</f>
        <v xml:space="preserve">52 thn, 6 bln </v>
      </c>
      <c r="Y1756" s="7" t="str">
        <f>DATEDIF(Q1756,($Y$2),"y") &amp; " thn"</f>
        <v>51 thn</v>
      </c>
      <c r="Z1756" s="13">
        <v>60</v>
      </c>
      <c r="AA1756" s="14">
        <f>DATE(YEAR(Q1756)+Z1756,MONTH(Q1756)+1,1)</f>
        <v>46784</v>
      </c>
      <c r="AB1756" s="10" t="s">
        <v>8669</v>
      </c>
      <c r="AJ1756" s="4" t="s">
        <v>8650</v>
      </c>
    </row>
    <row r="1757" spans="1:43" ht="12.75" hidden="1" customHeight="1" outlineLevel="1" x14ac:dyDescent="0.3">
      <c r="C1757" s="10" t="s">
        <v>8670</v>
      </c>
      <c r="E1757" s="7" t="s">
        <v>8671</v>
      </c>
      <c r="F1757" s="10" t="s">
        <v>514</v>
      </c>
      <c r="G1757" s="7" t="s">
        <v>333</v>
      </c>
      <c r="H1757" s="11">
        <v>41365</v>
      </c>
      <c r="I1757" s="10" t="s">
        <v>334</v>
      </c>
      <c r="J1757" s="10" t="s">
        <v>106</v>
      </c>
      <c r="K1757" s="7" t="s">
        <v>82</v>
      </c>
      <c r="L1757" s="10" t="s">
        <v>28</v>
      </c>
      <c r="M1757" s="7" t="s">
        <v>4020</v>
      </c>
      <c r="N1757" s="10" t="s">
        <v>4400</v>
      </c>
      <c r="O1757" s="7" t="s">
        <v>406</v>
      </c>
      <c r="P1757" s="10" t="s">
        <v>637</v>
      </c>
      <c r="Q1757" s="7" t="s">
        <v>2945</v>
      </c>
      <c r="R1757" s="7" t="s">
        <v>33</v>
      </c>
      <c r="S1757" s="7" t="s">
        <v>34</v>
      </c>
      <c r="T1757" s="7" t="s">
        <v>35</v>
      </c>
      <c r="U1757" s="7" t="s">
        <v>8672</v>
      </c>
      <c r="V1757" s="7" t="s">
        <v>37</v>
      </c>
      <c r="W1757" s="7" t="s">
        <v>8673</v>
      </c>
      <c r="X1757" s="7" t="str">
        <f ca="1">DATEDIF(Q1757,NOW( ),"y") &amp; " thn, " &amp; DATEDIF(Q1757,NOW( ),"ym") &amp; " bln "</f>
        <v xml:space="preserve">57 thn, 0 bln </v>
      </c>
      <c r="Y1757" s="7" t="str">
        <f>DATEDIF(Q1757,($Y$2),"y") &amp; " thn"</f>
        <v>56 thn</v>
      </c>
      <c r="Z1757" s="13">
        <v>60</v>
      </c>
      <c r="AA1757" s="14">
        <f>DATE(YEAR(Q1757)+Z1757,MONTH(Q1757)+1,1)</f>
        <v>45139</v>
      </c>
      <c r="AB1757" s="10" t="s">
        <v>8674</v>
      </c>
      <c r="AJ1757" s="4" t="s">
        <v>8650</v>
      </c>
    </row>
    <row r="1758" spans="1:43" ht="12.75" hidden="1" customHeight="1" outlineLevel="1" x14ac:dyDescent="0.3">
      <c r="C1758" s="10" t="s">
        <v>8675</v>
      </c>
      <c r="D1758" s="10" t="s">
        <v>4292</v>
      </c>
      <c r="E1758" s="7" t="s">
        <v>8676</v>
      </c>
      <c r="F1758" s="10" t="s">
        <v>3290</v>
      </c>
      <c r="G1758" s="7" t="s">
        <v>4171</v>
      </c>
      <c r="H1758" s="7" t="s">
        <v>8677</v>
      </c>
      <c r="I1758" s="10" t="s">
        <v>3291</v>
      </c>
      <c r="J1758" s="10" t="s">
        <v>547</v>
      </c>
      <c r="K1758" s="7" t="s">
        <v>1749</v>
      </c>
      <c r="L1758" s="10" t="s">
        <v>28</v>
      </c>
      <c r="M1758" s="7" t="s">
        <v>361</v>
      </c>
      <c r="N1758" s="10" t="s">
        <v>7719</v>
      </c>
      <c r="O1758" s="7" t="s">
        <v>47</v>
      </c>
      <c r="P1758" s="10" t="s">
        <v>211</v>
      </c>
      <c r="Q1758" s="7" t="s">
        <v>8678</v>
      </c>
      <c r="R1758" s="7" t="s">
        <v>33</v>
      </c>
      <c r="S1758" s="7" t="s">
        <v>34</v>
      </c>
      <c r="T1758" s="7" t="s">
        <v>311</v>
      </c>
      <c r="V1758" s="7" t="s">
        <v>37</v>
      </c>
      <c r="X1758" s="7" t="str">
        <f ca="1">DATEDIF(Q1758,NOW( ),"y") &amp; " thn, " &amp; DATEDIF(Q1758,NOW( ),"ym") &amp; " bln "</f>
        <v xml:space="preserve">41 thn, 9 bln </v>
      </c>
      <c r="Y1758" s="7" t="str">
        <f>DATEDIF(Q1758,($Y$2),"y") &amp; " thn"</f>
        <v>41 thn</v>
      </c>
      <c r="Z1758" s="13">
        <v>60</v>
      </c>
      <c r="AA1758" s="14">
        <f>DATE(YEAR(Q1758)+Z1758,MONTH(Q1758)+1,1)</f>
        <v>50710</v>
      </c>
      <c r="AB1758" s="10" t="s">
        <v>8679</v>
      </c>
      <c r="AC1758" s="7" t="s">
        <v>8680</v>
      </c>
      <c r="AJ1758" s="4" t="s">
        <v>8650</v>
      </c>
    </row>
    <row r="1759" spans="1:43" ht="12.9" customHeight="1" collapsed="1" x14ac:dyDescent="0.25">
      <c r="A1759" s="4" t="s">
        <v>8681</v>
      </c>
      <c r="M1759" s="7"/>
    </row>
    <row r="1760" spans="1:43" ht="12.9" hidden="1" customHeight="1" outlineLevel="1" x14ac:dyDescent="0.3">
      <c r="C1760" s="10" t="s">
        <v>8682</v>
      </c>
      <c r="D1760" s="10" t="s">
        <v>3484</v>
      </c>
      <c r="E1760" s="7" t="s">
        <v>8683</v>
      </c>
      <c r="F1760" s="10" t="s">
        <v>92</v>
      </c>
      <c r="G1760" s="7" t="s">
        <v>93</v>
      </c>
      <c r="H1760" s="14">
        <v>41913</v>
      </c>
      <c r="I1760" s="10" t="s">
        <v>94</v>
      </c>
      <c r="J1760" s="10" t="s">
        <v>95</v>
      </c>
      <c r="K1760" s="8">
        <v>42957</v>
      </c>
      <c r="L1760" s="10" t="s">
        <v>28</v>
      </c>
      <c r="M1760" s="7" t="s">
        <v>29</v>
      </c>
      <c r="N1760" s="10" t="s">
        <v>2402</v>
      </c>
      <c r="O1760" s="7">
        <v>2007</v>
      </c>
      <c r="P1760" s="10" t="s">
        <v>3249</v>
      </c>
      <c r="Q1760" s="7" t="s">
        <v>6241</v>
      </c>
      <c r="R1760" s="7" t="s">
        <v>33</v>
      </c>
      <c r="S1760" s="7" t="s">
        <v>34</v>
      </c>
      <c r="T1760" s="7" t="s">
        <v>35</v>
      </c>
      <c r="U1760" s="7" t="s">
        <v>8684</v>
      </c>
      <c r="V1760" s="7" t="s">
        <v>37</v>
      </c>
      <c r="W1760" s="7" t="s">
        <v>8685</v>
      </c>
      <c r="X1760" s="7" t="str">
        <f t="shared" ref="X1760:X1767" ca="1" si="417">DATEDIF(Q1760,NOW( ),"y") &amp; " thn, " &amp; DATEDIF(Q1760,NOW( ),"ym") &amp; " bln "</f>
        <v xml:space="preserve">54 thn, 3 bln </v>
      </c>
      <c r="Y1760" s="7" t="str">
        <f>DATEDIF(Q1760,($Y$2),"y") &amp; " thn"</f>
        <v>53 thn</v>
      </c>
      <c r="Z1760" s="13">
        <v>60</v>
      </c>
      <c r="AA1760" s="14">
        <f>DATE(YEAR(Q1760)+Z1760,MONTH(Q1760)+1,1)</f>
        <v>46143</v>
      </c>
      <c r="AB1760" s="10" t="s">
        <v>8686</v>
      </c>
      <c r="AC1760" s="7" t="s">
        <v>8687</v>
      </c>
      <c r="AJ1760" s="4" t="s">
        <v>8681</v>
      </c>
    </row>
    <row r="1761" spans="1:36" ht="12.9" hidden="1" customHeight="1" outlineLevel="1" x14ac:dyDescent="0.3">
      <c r="C1761" s="10" t="s">
        <v>5663</v>
      </c>
      <c r="E1761" s="7" t="s">
        <v>8688</v>
      </c>
      <c r="F1761" s="10" t="s">
        <v>23</v>
      </c>
      <c r="G1761" s="7" t="s">
        <v>24</v>
      </c>
      <c r="H1761" s="15">
        <v>38991</v>
      </c>
      <c r="I1761" s="10" t="s">
        <v>25</v>
      </c>
      <c r="J1761" s="10" t="s">
        <v>269</v>
      </c>
      <c r="K1761" s="7" t="s">
        <v>117</v>
      </c>
      <c r="L1761" s="10" t="s">
        <v>28</v>
      </c>
      <c r="M1761" s="7" t="s">
        <v>361</v>
      </c>
      <c r="N1761" s="10" t="s">
        <v>4346</v>
      </c>
      <c r="O1761" s="7" t="s">
        <v>279</v>
      </c>
      <c r="P1761" s="10" t="s">
        <v>488</v>
      </c>
      <c r="Q1761" s="7" t="s">
        <v>8689</v>
      </c>
      <c r="R1761" s="7" t="s">
        <v>33</v>
      </c>
      <c r="S1761" s="7" t="s">
        <v>34</v>
      </c>
      <c r="T1761" s="7" t="s">
        <v>35</v>
      </c>
      <c r="U1761" s="7" t="s">
        <v>8690</v>
      </c>
      <c r="V1761" s="7" t="s">
        <v>37</v>
      </c>
      <c r="W1761" s="7" t="s">
        <v>8691</v>
      </c>
      <c r="X1761" s="7" t="str">
        <f t="shared" ca="1" si="417"/>
        <v xml:space="preserve">57 thn, 5 bln </v>
      </c>
      <c r="Y1761" s="7" t="str">
        <f t="shared" ref="Y1761:Y1767" si="418">DATEDIF(Q1761,($Y$2),"y") &amp; " thn"</f>
        <v>56 thn</v>
      </c>
      <c r="Z1761" s="13">
        <v>60</v>
      </c>
      <c r="AA1761" s="14">
        <f t="shared" ref="AA1761:AA1767" si="419">DATE(YEAR(Q1761)+Z1761,MONTH(Q1761)+1,1)</f>
        <v>44986</v>
      </c>
      <c r="AB1761" s="10" t="s">
        <v>8692</v>
      </c>
      <c r="AJ1761" s="4" t="s">
        <v>8681</v>
      </c>
    </row>
    <row r="1762" spans="1:36" ht="12.9" hidden="1" customHeight="1" outlineLevel="1" x14ac:dyDescent="0.3">
      <c r="C1762" s="10" t="s">
        <v>5012</v>
      </c>
      <c r="D1762" s="10" t="s">
        <v>21</v>
      </c>
      <c r="E1762" s="7" t="s">
        <v>8693</v>
      </c>
      <c r="F1762" s="10" t="s">
        <v>276</v>
      </c>
      <c r="G1762" s="7" t="s">
        <v>43</v>
      </c>
      <c r="H1762" s="8">
        <v>41913</v>
      </c>
      <c r="I1762" s="10" t="s">
        <v>44</v>
      </c>
      <c r="J1762" s="10" t="s">
        <v>547</v>
      </c>
      <c r="K1762" s="7" t="s">
        <v>1749</v>
      </c>
      <c r="L1762" s="10" t="s">
        <v>28</v>
      </c>
      <c r="M1762" s="7" t="s">
        <v>29</v>
      </c>
      <c r="N1762" s="10" t="s">
        <v>30</v>
      </c>
      <c r="O1762" s="7" t="s">
        <v>1010</v>
      </c>
      <c r="P1762" s="10" t="s">
        <v>1317</v>
      </c>
      <c r="Q1762" s="7" t="s">
        <v>8694</v>
      </c>
      <c r="R1762" s="7" t="s">
        <v>50</v>
      </c>
      <c r="S1762" s="7" t="s">
        <v>34</v>
      </c>
      <c r="T1762" s="7" t="s">
        <v>311</v>
      </c>
      <c r="V1762" s="7" t="s">
        <v>37</v>
      </c>
      <c r="X1762" s="7" t="str">
        <f t="shared" ca="1" si="417"/>
        <v xml:space="preserve">37 thn, 4 bln </v>
      </c>
      <c r="Y1762" s="7" t="str">
        <f t="shared" si="418"/>
        <v>36 thn</v>
      </c>
      <c r="Z1762" s="13">
        <v>60</v>
      </c>
      <c r="AA1762" s="14">
        <f t="shared" si="419"/>
        <v>52322</v>
      </c>
      <c r="AB1762" s="10" t="s">
        <v>8695</v>
      </c>
      <c r="AC1762" s="7" t="s">
        <v>8696</v>
      </c>
      <c r="AJ1762" s="4" t="s">
        <v>8681</v>
      </c>
    </row>
    <row r="1763" spans="1:36" ht="12.9" hidden="1" customHeight="1" outlineLevel="1" x14ac:dyDescent="0.3">
      <c r="B1763" s="6"/>
      <c r="C1763" s="6" t="s">
        <v>1086</v>
      </c>
      <c r="D1763" s="6" t="s">
        <v>21</v>
      </c>
      <c r="E1763" s="7" t="s">
        <v>8697</v>
      </c>
      <c r="F1763" s="6" t="s">
        <v>332</v>
      </c>
      <c r="G1763" s="19" t="s">
        <v>333</v>
      </c>
      <c r="H1763" s="20">
        <v>43556</v>
      </c>
      <c r="I1763" s="6" t="s">
        <v>334</v>
      </c>
      <c r="J1763" s="6" t="s">
        <v>547</v>
      </c>
      <c r="K1763" s="7" t="s">
        <v>336</v>
      </c>
      <c r="L1763" s="6" t="s">
        <v>28</v>
      </c>
      <c r="M1763" s="7" t="s">
        <v>29</v>
      </c>
      <c r="N1763" s="6" t="s">
        <v>1370</v>
      </c>
      <c r="O1763" s="7" t="s">
        <v>1010</v>
      </c>
      <c r="P1763" s="6" t="s">
        <v>98</v>
      </c>
      <c r="Q1763" s="6" t="s">
        <v>8698</v>
      </c>
      <c r="R1763" s="7" t="s">
        <v>50</v>
      </c>
      <c r="S1763" s="7" t="s">
        <v>34</v>
      </c>
      <c r="T1763" s="7" t="s">
        <v>35</v>
      </c>
      <c r="V1763" s="7" t="s">
        <v>37</v>
      </c>
      <c r="X1763" s="7" t="str">
        <f t="shared" ca="1" si="417"/>
        <v xml:space="preserve">45 thn, 9 bln </v>
      </c>
      <c r="Y1763" s="7" t="str">
        <f t="shared" si="418"/>
        <v>45 thn</v>
      </c>
      <c r="Z1763" s="13">
        <v>60</v>
      </c>
      <c r="AA1763" s="14">
        <f t="shared" si="419"/>
        <v>49249</v>
      </c>
      <c r="AB1763" s="6" t="s">
        <v>8699</v>
      </c>
      <c r="AC1763" s="6" t="s">
        <v>8700</v>
      </c>
      <c r="AJ1763" s="4" t="s">
        <v>8681</v>
      </c>
    </row>
    <row r="1764" spans="1:36" ht="12.9" hidden="1" customHeight="1" outlineLevel="1" x14ac:dyDescent="0.3">
      <c r="B1764" s="6"/>
      <c r="C1764" s="6" t="s">
        <v>8701</v>
      </c>
      <c r="D1764" s="6" t="s">
        <v>21</v>
      </c>
      <c r="E1764" s="7" t="s">
        <v>8702</v>
      </c>
      <c r="F1764" s="6" t="s">
        <v>332</v>
      </c>
      <c r="G1764" s="19" t="s">
        <v>333</v>
      </c>
      <c r="H1764" s="20">
        <v>43556</v>
      </c>
      <c r="I1764" s="6" t="s">
        <v>334</v>
      </c>
      <c r="J1764" s="6" t="s">
        <v>547</v>
      </c>
      <c r="K1764" s="7" t="s">
        <v>336</v>
      </c>
      <c r="L1764" s="6" t="s">
        <v>28</v>
      </c>
      <c r="M1764" s="7" t="s">
        <v>29</v>
      </c>
      <c r="N1764" s="6" t="s">
        <v>1370</v>
      </c>
      <c r="O1764" s="7" t="s">
        <v>3696</v>
      </c>
      <c r="P1764" s="6" t="s">
        <v>1643</v>
      </c>
      <c r="Q1764" s="6" t="s">
        <v>8703</v>
      </c>
      <c r="R1764" s="7" t="s">
        <v>50</v>
      </c>
      <c r="S1764" s="7" t="s">
        <v>34</v>
      </c>
      <c r="T1764" s="7" t="s">
        <v>35</v>
      </c>
      <c r="V1764" s="7" t="s">
        <v>37</v>
      </c>
      <c r="X1764" s="7" t="str">
        <f t="shared" ca="1" si="417"/>
        <v xml:space="preserve">35 thn, 5 bln </v>
      </c>
      <c r="Y1764" s="7" t="str">
        <f t="shared" si="418"/>
        <v>34 thn</v>
      </c>
      <c r="Z1764" s="13">
        <v>60</v>
      </c>
      <c r="AA1764" s="14">
        <f t="shared" si="419"/>
        <v>53022</v>
      </c>
      <c r="AB1764" s="6" t="s">
        <v>8704</v>
      </c>
      <c r="AC1764" s="6" t="s">
        <v>8705</v>
      </c>
      <c r="AJ1764" s="4" t="s">
        <v>8681</v>
      </c>
    </row>
    <row r="1765" spans="1:36" ht="12.9" hidden="1" customHeight="1" outlineLevel="1" x14ac:dyDescent="0.3">
      <c r="B1765" s="6"/>
      <c r="C1765" s="17" t="s">
        <v>8706</v>
      </c>
      <c r="D1765" s="17" t="s">
        <v>41</v>
      </c>
      <c r="E1765" s="17" t="s">
        <v>8707</v>
      </c>
      <c r="F1765" s="17" t="s">
        <v>332</v>
      </c>
      <c r="G1765" s="18" t="s">
        <v>343</v>
      </c>
      <c r="H1765" s="35">
        <v>43525</v>
      </c>
      <c r="I1765" s="6" t="s">
        <v>344</v>
      </c>
      <c r="J1765" s="17" t="s">
        <v>547</v>
      </c>
      <c r="K1765" s="35">
        <v>43573</v>
      </c>
      <c r="L1765" s="6" t="s">
        <v>28</v>
      </c>
      <c r="M1765" s="7" t="s">
        <v>29</v>
      </c>
      <c r="N1765" s="17" t="s">
        <v>3851</v>
      </c>
      <c r="O1765" s="17"/>
      <c r="P1765" s="17" t="s">
        <v>98</v>
      </c>
      <c r="Q1765" s="17" t="s">
        <v>8708</v>
      </c>
      <c r="R1765" s="7" t="s">
        <v>50</v>
      </c>
      <c r="S1765" s="16"/>
      <c r="T1765" s="16"/>
      <c r="U1765" s="17" t="s">
        <v>2714</v>
      </c>
      <c r="V1765" s="18" t="s">
        <v>2718</v>
      </c>
      <c r="W1765" s="17"/>
      <c r="X1765" s="7" t="str">
        <f t="shared" ca="1" si="417"/>
        <v xml:space="preserve">25 thn, 10 bln </v>
      </c>
      <c r="Y1765" s="7" t="str">
        <f t="shared" si="418"/>
        <v>25 thn</v>
      </c>
      <c r="Z1765" s="13">
        <v>60</v>
      </c>
      <c r="AA1765" s="14">
        <f t="shared" si="419"/>
        <v>56523</v>
      </c>
      <c r="AB1765" s="17"/>
      <c r="AC1765" s="17"/>
      <c r="AD1765" s="17"/>
      <c r="AE1765" s="17"/>
      <c r="AF1765" s="17"/>
      <c r="AG1765" s="17"/>
      <c r="AH1765" s="17"/>
      <c r="AI1765" s="17"/>
      <c r="AJ1765" s="4" t="s">
        <v>8681</v>
      </c>
    </row>
    <row r="1766" spans="1:36" ht="12.9" hidden="1" customHeight="1" outlineLevel="1" x14ac:dyDescent="0.3">
      <c r="B1766" s="6"/>
      <c r="C1766" s="17" t="s">
        <v>8709</v>
      </c>
      <c r="D1766" s="17" t="s">
        <v>41</v>
      </c>
      <c r="E1766" s="17" t="s">
        <v>8710</v>
      </c>
      <c r="F1766" s="17" t="s">
        <v>332</v>
      </c>
      <c r="G1766" s="18" t="s">
        <v>343</v>
      </c>
      <c r="H1766" s="35">
        <v>43525</v>
      </c>
      <c r="I1766" s="6" t="s">
        <v>344</v>
      </c>
      <c r="J1766" s="17" t="s">
        <v>4684</v>
      </c>
      <c r="K1766" s="35">
        <v>43573</v>
      </c>
      <c r="L1766" s="6" t="s">
        <v>28</v>
      </c>
      <c r="M1766" s="7" t="s">
        <v>29</v>
      </c>
      <c r="N1766" s="17" t="s">
        <v>3500</v>
      </c>
      <c r="O1766" s="17"/>
      <c r="P1766" s="17" t="s">
        <v>203</v>
      </c>
      <c r="Q1766" s="17" t="s">
        <v>8711</v>
      </c>
      <c r="R1766" s="7" t="s">
        <v>33</v>
      </c>
      <c r="S1766" s="16"/>
      <c r="T1766" s="16"/>
      <c r="U1766" s="17" t="s">
        <v>2714</v>
      </c>
      <c r="V1766" s="18" t="s">
        <v>2718</v>
      </c>
      <c r="W1766" s="17"/>
      <c r="X1766" s="7" t="str">
        <f t="shared" ca="1" si="417"/>
        <v xml:space="preserve">34 thn, 2 bln </v>
      </c>
      <c r="Y1766" s="7" t="str">
        <f t="shared" si="418"/>
        <v>33 thn</v>
      </c>
      <c r="Z1766" s="13">
        <v>60</v>
      </c>
      <c r="AA1766" s="14">
        <f t="shared" si="419"/>
        <v>53479</v>
      </c>
      <c r="AB1766" s="17"/>
      <c r="AC1766" s="17"/>
      <c r="AD1766" s="17"/>
      <c r="AE1766" s="17"/>
      <c r="AF1766" s="17"/>
      <c r="AG1766" s="17"/>
      <c r="AH1766" s="17"/>
      <c r="AI1766" s="17"/>
      <c r="AJ1766" s="4" t="s">
        <v>8681</v>
      </c>
    </row>
    <row r="1767" spans="1:36" ht="12.9" hidden="1" customHeight="1" outlineLevel="1" x14ac:dyDescent="0.3">
      <c r="B1767" s="59"/>
      <c r="C1767" s="10" t="s">
        <v>8712</v>
      </c>
      <c r="D1767" s="10" t="s">
        <v>8320</v>
      </c>
      <c r="E1767" s="7" t="s">
        <v>8713</v>
      </c>
      <c r="F1767" s="10" t="s">
        <v>332</v>
      </c>
      <c r="G1767" s="19" t="s">
        <v>333</v>
      </c>
      <c r="H1767" s="20">
        <v>43556</v>
      </c>
      <c r="I1767" s="6" t="s">
        <v>334</v>
      </c>
      <c r="J1767" s="10" t="s">
        <v>4684</v>
      </c>
      <c r="K1767" s="8">
        <v>42151</v>
      </c>
      <c r="L1767" s="10" t="s">
        <v>28</v>
      </c>
      <c r="M1767" s="7" t="s">
        <v>29</v>
      </c>
      <c r="N1767" s="10" t="s">
        <v>3500</v>
      </c>
      <c r="O1767" s="7" t="s">
        <v>3311</v>
      </c>
      <c r="P1767" s="10" t="s">
        <v>148</v>
      </c>
      <c r="Q1767" s="7" t="s">
        <v>8714</v>
      </c>
      <c r="R1767" s="7" t="s">
        <v>33</v>
      </c>
      <c r="S1767" s="7" t="s">
        <v>34</v>
      </c>
      <c r="T1767" s="7" t="s">
        <v>311</v>
      </c>
      <c r="V1767" s="7" t="s">
        <v>37</v>
      </c>
      <c r="W1767" s="6"/>
      <c r="X1767" s="7" t="str">
        <f t="shared" ca="1" si="417"/>
        <v xml:space="preserve">30 thn, 1 bln </v>
      </c>
      <c r="Y1767" s="7" t="str">
        <f t="shared" si="418"/>
        <v>29 thn</v>
      </c>
      <c r="Z1767" s="13">
        <v>60</v>
      </c>
      <c r="AA1767" s="14">
        <f t="shared" si="419"/>
        <v>54940</v>
      </c>
      <c r="AB1767" s="10" t="s">
        <v>8715</v>
      </c>
      <c r="AC1767" s="46" t="s">
        <v>8716</v>
      </c>
      <c r="AJ1767" s="4" t="s">
        <v>8681</v>
      </c>
    </row>
    <row r="1768" spans="1:36" ht="12.9" customHeight="1" collapsed="1" x14ac:dyDescent="0.25">
      <c r="A1768" s="4" t="s">
        <v>8717</v>
      </c>
      <c r="M1768" s="7"/>
    </row>
    <row r="1769" spans="1:36" ht="12.9" hidden="1" customHeight="1" outlineLevel="1" x14ac:dyDescent="0.3">
      <c r="C1769" s="10" t="s">
        <v>8718</v>
      </c>
      <c r="D1769" s="10" t="s">
        <v>21</v>
      </c>
      <c r="E1769" s="7" t="s">
        <v>8719</v>
      </c>
      <c r="F1769" s="10" t="s">
        <v>92</v>
      </c>
      <c r="G1769" s="7" t="s">
        <v>93</v>
      </c>
      <c r="H1769" s="14">
        <v>41913</v>
      </c>
      <c r="I1769" s="10" t="s">
        <v>94</v>
      </c>
      <c r="J1769" s="10" t="s">
        <v>95</v>
      </c>
      <c r="K1769" s="8">
        <v>42604</v>
      </c>
      <c r="L1769" s="10" t="s">
        <v>28</v>
      </c>
      <c r="M1769" s="7" t="s">
        <v>29</v>
      </c>
      <c r="N1769" s="10" t="s">
        <v>30</v>
      </c>
      <c r="O1769" s="7">
        <v>2010</v>
      </c>
      <c r="P1769" s="10" t="s">
        <v>8720</v>
      </c>
      <c r="Q1769" s="7" t="s">
        <v>8721</v>
      </c>
      <c r="R1769" s="7" t="s">
        <v>33</v>
      </c>
      <c r="S1769" s="7" t="s">
        <v>803</v>
      </c>
      <c r="T1769" s="7" t="s">
        <v>35</v>
      </c>
      <c r="U1769" s="7" t="s">
        <v>8722</v>
      </c>
      <c r="V1769" s="7" t="s">
        <v>37</v>
      </c>
      <c r="W1769" s="7" t="s">
        <v>8723</v>
      </c>
      <c r="X1769" s="7" t="str">
        <f t="shared" ref="X1769:X1776" ca="1" si="420">DATEDIF(Q1769,NOW( ),"y") &amp; " thn, " &amp; DATEDIF(Q1769,NOW( ),"ym") &amp; " bln "</f>
        <v xml:space="preserve">50 thn, 6 bln </v>
      </c>
      <c r="Y1769" s="7" t="str">
        <f t="shared" ref="Y1769:Y1776" si="421">DATEDIF(Q1769,($Y$2),"y") &amp; " thn"</f>
        <v>49 thn</v>
      </c>
      <c r="Z1769" s="13">
        <v>60</v>
      </c>
      <c r="AA1769" s="14">
        <f t="shared" ref="AA1769:AA1776" si="422">DATE(YEAR(Q1769)+Z1769,MONTH(Q1769)+1,1)</f>
        <v>47515</v>
      </c>
      <c r="AB1769" s="10" t="s">
        <v>8724</v>
      </c>
      <c r="AJ1769" s="4" t="s">
        <v>8717</v>
      </c>
    </row>
    <row r="1770" spans="1:36" ht="12.9" hidden="1" customHeight="1" outlineLevel="1" x14ac:dyDescent="0.3">
      <c r="C1770" s="10" t="s">
        <v>8725</v>
      </c>
      <c r="D1770" s="10" t="s">
        <v>1545</v>
      </c>
      <c r="E1770" s="7" t="s">
        <v>8726</v>
      </c>
      <c r="F1770" s="10" t="s">
        <v>23</v>
      </c>
      <c r="G1770" s="7" t="s">
        <v>24</v>
      </c>
      <c r="H1770" s="15">
        <v>39356</v>
      </c>
      <c r="I1770" s="10" t="s">
        <v>25</v>
      </c>
      <c r="J1770" s="10" t="s">
        <v>547</v>
      </c>
      <c r="K1770" s="7" t="s">
        <v>129</v>
      </c>
      <c r="L1770" s="10" t="s">
        <v>28</v>
      </c>
      <c r="M1770" s="7" t="s">
        <v>361</v>
      </c>
      <c r="N1770" s="10" t="s">
        <v>3265</v>
      </c>
      <c r="O1770" s="7" t="s">
        <v>108</v>
      </c>
      <c r="P1770" s="10" t="s">
        <v>98</v>
      </c>
      <c r="Q1770" s="7" t="s">
        <v>8727</v>
      </c>
      <c r="R1770" s="7" t="s">
        <v>50</v>
      </c>
      <c r="S1770" s="7" t="s">
        <v>122</v>
      </c>
      <c r="T1770" s="7" t="s">
        <v>35</v>
      </c>
      <c r="U1770" s="7" t="s">
        <v>8728</v>
      </c>
      <c r="V1770" s="7" t="s">
        <v>37</v>
      </c>
      <c r="W1770" s="7" t="s">
        <v>8729</v>
      </c>
      <c r="X1770" s="7" t="str">
        <f t="shared" ca="1" si="420"/>
        <v xml:space="preserve">57 thn, 8 bln </v>
      </c>
      <c r="Y1770" s="7" t="str">
        <f t="shared" si="421"/>
        <v>56 thn</v>
      </c>
      <c r="Z1770" s="13">
        <v>60</v>
      </c>
      <c r="AA1770" s="14">
        <f t="shared" si="422"/>
        <v>44896</v>
      </c>
      <c r="AB1770" s="10" t="s">
        <v>8730</v>
      </c>
      <c r="AJ1770" s="4" t="s">
        <v>8717</v>
      </c>
    </row>
    <row r="1771" spans="1:36" ht="12.9" hidden="1" customHeight="1" outlineLevel="1" x14ac:dyDescent="0.3">
      <c r="C1771" s="10" t="s">
        <v>8731</v>
      </c>
      <c r="D1771" s="10" t="s">
        <v>41</v>
      </c>
      <c r="E1771" s="7" t="s">
        <v>8732</v>
      </c>
      <c r="F1771" s="10" t="s">
        <v>78</v>
      </c>
      <c r="G1771" s="7" t="s">
        <v>79</v>
      </c>
      <c r="H1771" s="14">
        <v>41548</v>
      </c>
      <c r="I1771" s="10" t="s">
        <v>80</v>
      </c>
      <c r="J1771" s="10" t="s">
        <v>547</v>
      </c>
      <c r="K1771" s="8">
        <v>42156</v>
      </c>
      <c r="L1771" s="10" t="s">
        <v>28</v>
      </c>
      <c r="M1771" s="7" t="s">
        <v>29</v>
      </c>
      <c r="N1771" s="6" t="s">
        <v>8733</v>
      </c>
      <c r="O1771" s="7">
        <v>2013</v>
      </c>
      <c r="P1771" s="10" t="s">
        <v>2851</v>
      </c>
      <c r="Q1771" s="7" t="s">
        <v>8734</v>
      </c>
      <c r="R1771" s="7" t="s">
        <v>33</v>
      </c>
      <c r="S1771" s="7" t="s">
        <v>34</v>
      </c>
      <c r="T1771" s="7" t="s">
        <v>311</v>
      </c>
      <c r="U1771" s="7" t="s">
        <v>8735</v>
      </c>
      <c r="V1771" s="7" t="s">
        <v>37</v>
      </c>
      <c r="W1771" s="7" t="s">
        <v>8736</v>
      </c>
      <c r="X1771" s="7" t="str">
        <f t="shared" ca="1" si="420"/>
        <v xml:space="preserve">45 thn, 7 bln </v>
      </c>
      <c r="Y1771" s="7" t="str">
        <f t="shared" si="421"/>
        <v>44 thn</v>
      </c>
      <c r="Z1771" s="13">
        <v>60</v>
      </c>
      <c r="AA1771" s="14">
        <f t="shared" si="422"/>
        <v>49310</v>
      </c>
      <c r="AB1771" s="10" t="s">
        <v>8737</v>
      </c>
      <c r="AJ1771" s="4" t="s">
        <v>8717</v>
      </c>
    </row>
    <row r="1772" spans="1:36" ht="12.9" hidden="1" customHeight="1" outlineLevel="1" x14ac:dyDescent="0.3">
      <c r="C1772" s="10" t="s">
        <v>8738</v>
      </c>
      <c r="D1772" s="10" t="s">
        <v>21</v>
      </c>
      <c r="E1772" s="7" t="s">
        <v>8739</v>
      </c>
      <c r="F1772" s="10" t="s">
        <v>276</v>
      </c>
      <c r="G1772" s="19" t="s">
        <v>43</v>
      </c>
      <c r="H1772" s="20">
        <v>43556</v>
      </c>
      <c r="I1772" s="10" t="s">
        <v>277</v>
      </c>
      <c r="J1772" s="10" t="s">
        <v>547</v>
      </c>
      <c r="K1772" s="7" t="s">
        <v>1749</v>
      </c>
      <c r="L1772" s="10" t="s">
        <v>28</v>
      </c>
      <c r="M1772" s="7" t="s">
        <v>29</v>
      </c>
      <c r="N1772" s="10" t="s">
        <v>30</v>
      </c>
      <c r="O1772" s="7" t="s">
        <v>1010</v>
      </c>
      <c r="P1772" s="10" t="s">
        <v>637</v>
      </c>
      <c r="Q1772" s="7" t="s">
        <v>8740</v>
      </c>
      <c r="R1772" s="7" t="s">
        <v>50</v>
      </c>
      <c r="S1772" s="7" t="s">
        <v>34</v>
      </c>
      <c r="T1772" s="7" t="s">
        <v>311</v>
      </c>
      <c r="V1772" s="7" t="s">
        <v>37</v>
      </c>
      <c r="X1772" s="7" t="str">
        <f t="shared" ca="1" si="420"/>
        <v xml:space="preserve">41 thn, 0 bln </v>
      </c>
      <c r="Y1772" s="7" t="str">
        <f t="shared" si="421"/>
        <v>40 thn</v>
      </c>
      <c r="Z1772" s="13">
        <v>60</v>
      </c>
      <c r="AA1772" s="14">
        <f t="shared" si="422"/>
        <v>50983</v>
      </c>
      <c r="AB1772" s="10" t="s">
        <v>8741</v>
      </c>
      <c r="AC1772" s="7" t="s">
        <v>8742</v>
      </c>
      <c r="AJ1772" s="4" t="s">
        <v>8717</v>
      </c>
    </row>
    <row r="1773" spans="1:36" ht="12.9" hidden="1" customHeight="1" outlineLevel="1" x14ac:dyDescent="0.3">
      <c r="C1773" s="10" t="s">
        <v>8743</v>
      </c>
      <c r="D1773" s="10" t="s">
        <v>3303</v>
      </c>
      <c r="E1773" s="7" t="s">
        <v>8744</v>
      </c>
      <c r="F1773" s="10" t="s">
        <v>78</v>
      </c>
      <c r="G1773" s="7" t="s">
        <v>79</v>
      </c>
      <c r="H1773" s="14">
        <v>43191</v>
      </c>
      <c r="I1773" s="10" t="s">
        <v>80</v>
      </c>
      <c r="J1773" s="10" t="s">
        <v>547</v>
      </c>
      <c r="K1773" s="7" t="s">
        <v>56</v>
      </c>
      <c r="L1773" s="10" t="s">
        <v>28</v>
      </c>
      <c r="M1773" s="7" t="s">
        <v>29</v>
      </c>
      <c r="N1773" s="36" t="s">
        <v>3367</v>
      </c>
      <c r="O1773" s="7">
        <v>2016</v>
      </c>
      <c r="P1773" s="10" t="s">
        <v>211</v>
      </c>
      <c r="Q1773" s="7" t="s">
        <v>8745</v>
      </c>
      <c r="R1773" s="7" t="s">
        <v>50</v>
      </c>
      <c r="S1773" s="7" t="s">
        <v>34</v>
      </c>
      <c r="T1773" s="7" t="s">
        <v>35</v>
      </c>
      <c r="U1773" s="7" t="s">
        <v>8746</v>
      </c>
      <c r="V1773" s="7" t="s">
        <v>37</v>
      </c>
      <c r="W1773" s="7" t="s">
        <v>8747</v>
      </c>
      <c r="X1773" s="7" t="str">
        <f t="shared" ca="1" si="420"/>
        <v xml:space="preserve">45 thn, 3 bln </v>
      </c>
      <c r="Y1773" s="7" t="str">
        <f t="shared" si="421"/>
        <v>44 thn</v>
      </c>
      <c r="Z1773" s="13">
        <v>60</v>
      </c>
      <c r="AA1773" s="14">
        <f t="shared" si="422"/>
        <v>49430</v>
      </c>
      <c r="AB1773" s="10" t="s">
        <v>8748</v>
      </c>
      <c r="AJ1773" s="4" t="s">
        <v>8717</v>
      </c>
    </row>
    <row r="1774" spans="1:36" ht="12.9" hidden="1" customHeight="1" outlineLevel="1" x14ac:dyDescent="0.3">
      <c r="C1774" s="10" t="s">
        <v>8749</v>
      </c>
      <c r="D1774" s="6" t="s">
        <v>145</v>
      </c>
      <c r="E1774" s="7" t="s">
        <v>8750</v>
      </c>
      <c r="F1774" s="10" t="s">
        <v>276</v>
      </c>
      <c r="G1774" s="7" t="s">
        <v>43</v>
      </c>
      <c r="H1774" s="14">
        <v>43191</v>
      </c>
      <c r="I1774" s="10" t="s">
        <v>277</v>
      </c>
      <c r="J1774" s="10" t="s">
        <v>269</v>
      </c>
      <c r="K1774" s="8">
        <v>42370</v>
      </c>
      <c r="L1774" s="10" t="s">
        <v>28</v>
      </c>
      <c r="M1774" s="7" t="s">
        <v>29</v>
      </c>
      <c r="N1774" s="10" t="s">
        <v>4012</v>
      </c>
      <c r="O1774" s="7">
        <v>2003</v>
      </c>
      <c r="P1774" s="10" t="s">
        <v>8751</v>
      </c>
      <c r="Q1774" s="7" t="s">
        <v>8752</v>
      </c>
      <c r="R1774" s="7" t="s">
        <v>33</v>
      </c>
      <c r="U1774" s="7" t="s">
        <v>8753</v>
      </c>
      <c r="V1774" s="7" t="s">
        <v>37</v>
      </c>
      <c r="X1774" s="7" t="str">
        <f t="shared" ca="1" si="420"/>
        <v xml:space="preserve">48 thn, 4 bln </v>
      </c>
      <c r="Y1774" s="7" t="str">
        <f t="shared" si="421"/>
        <v>47 thn</v>
      </c>
      <c r="Z1774" s="13">
        <v>60</v>
      </c>
      <c r="AA1774" s="14">
        <f t="shared" si="422"/>
        <v>48305</v>
      </c>
      <c r="AJ1774" s="4" t="s">
        <v>8717</v>
      </c>
    </row>
    <row r="1775" spans="1:36" ht="12.9" hidden="1" customHeight="1" outlineLevel="1" x14ac:dyDescent="0.3">
      <c r="B1775" s="6"/>
      <c r="C1775" s="6" t="s">
        <v>1414</v>
      </c>
      <c r="D1775" s="6" t="s">
        <v>21</v>
      </c>
      <c r="E1775" s="7" t="s">
        <v>8754</v>
      </c>
      <c r="F1775" s="6" t="s">
        <v>332</v>
      </c>
      <c r="G1775" s="19" t="s">
        <v>333</v>
      </c>
      <c r="H1775" s="20">
        <v>43556</v>
      </c>
      <c r="I1775" s="6" t="s">
        <v>334</v>
      </c>
      <c r="J1775" s="6" t="s">
        <v>547</v>
      </c>
      <c r="K1775" s="7" t="s">
        <v>336</v>
      </c>
      <c r="L1775" s="6" t="s">
        <v>28</v>
      </c>
      <c r="M1775" s="7" t="s">
        <v>29</v>
      </c>
      <c r="N1775" s="6" t="s">
        <v>3284</v>
      </c>
      <c r="O1775" s="7" t="s">
        <v>3311</v>
      </c>
      <c r="P1775" s="6" t="s">
        <v>98</v>
      </c>
      <c r="Q1775" s="6" t="s">
        <v>8755</v>
      </c>
      <c r="R1775" s="7" t="s">
        <v>50</v>
      </c>
      <c r="S1775" s="7" t="s">
        <v>34</v>
      </c>
      <c r="T1775" s="7" t="s">
        <v>35</v>
      </c>
      <c r="V1775" s="7" t="s">
        <v>37</v>
      </c>
      <c r="X1775" s="7" t="str">
        <f t="shared" ca="1" si="420"/>
        <v xml:space="preserve">41 thn, 2 bln </v>
      </c>
      <c r="Y1775" s="7" t="str">
        <f t="shared" si="421"/>
        <v>40 thn</v>
      </c>
      <c r="Z1775" s="13">
        <v>60</v>
      </c>
      <c r="AA1775" s="14">
        <f t="shared" si="422"/>
        <v>50922</v>
      </c>
      <c r="AB1775" s="6" t="s">
        <v>8756</v>
      </c>
      <c r="AC1775" s="6" t="s">
        <v>340</v>
      </c>
      <c r="AJ1775" s="4" t="s">
        <v>8717</v>
      </c>
    </row>
    <row r="1776" spans="1:36" ht="12.9" hidden="1" customHeight="1" outlineLevel="1" x14ac:dyDescent="0.3">
      <c r="B1776" s="6"/>
      <c r="C1776" s="6" t="s">
        <v>8757</v>
      </c>
      <c r="D1776" s="6" t="s">
        <v>21</v>
      </c>
      <c r="E1776" s="7" t="s">
        <v>8758</v>
      </c>
      <c r="F1776" s="6" t="s">
        <v>332</v>
      </c>
      <c r="G1776" s="19" t="s">
        <v>333</v>
      </c>
      <c r="H1776" s="20">
        <v>43556</v>
      </c>
      <c r="I1776" s="6" t="s">
        <v>334</v>
      </c>
      <c r="J1776" s="6" t="s">
        <v>547</v>
      </c>
      <c r="K1776" s="7" t="s">
        <v>336</v>
      </c>
      <c r="L1776" s="6" t="s">
        <v>28</v>
      </c>
      <c r="M1776" s="7" t="s">
        <v>29</v>
      </c>
      <c r="N1776" s="6" t="s">
        <v>3284</v>
      </c>
      <c r="O1776" s="7" t="s">
        <v>3696</v>
      </c>
      <c r="P1776" s="6" t="s">
        <v>98</v>
      </c>
      <c r="Q1776" s="6" t="s">
        <v>8759</v>
      </c>
      <c r="R1776" s="7" t="s">
        <v>50</v>
      </c>
      <c r="S1776" s="7" t="s">
        <v>34</v>
      </c>
      <c r="T1776" s="7" t="s">
        <v>35</v>
      </c>
      <c r="V1776" s="7" t="s">
        <v>37</v>
      </c>
      <c r="X1776" s="7" t="str">
        <f t="shared" ca="1" si="420"/>
        <v xml:space="preserve">35 thn, 10 bln </v>
      </c>
      <c r="Y1776" s="7" t="str">
        <f t="shared" si="421"/>
        <v>35 thn</v>
      </c>
      <c r="Z1776" s="13">
        <v>60</v>
      </c>
      <c r="AA1776" s="14">
        <f t="shared" si="422"/>
        <v>52871</v>
      </c>
      <c r="AB1776" s="6" t="s">
        <v>8760</v>
      </c>
      <c r="AC1776" s="6" t="s">
        <v>8761</v>
      </c>
      <c r="AJ1776" s="4" t="s">
        <v>8717</v>
      </c>
    </row>
    <row r="1777" spans="1:36" ht="12.9" customHeight="1" collapsed="1" x14ac:dyDescent="0.25">
      <c r="A1777" s="4" t="s">
        <v>8762</v>
      </c>
      <c r="M1777" s="7"/>
    </row>
    <row r="1778" spans="1:36" ht="12.9" hidden="1" customHeight="1" outlineLevel="1" x14ac:dyDescent="0.3">
      <c r="C1778" s="10" t="s">
        <v>8763</v>
      </c>
      <c r="D1778" s="10" t="s">
        <v>41</v>
      </c>
      <c r="E1778" s="7" t="s">
        <v>8764</v>
      </c>
      <c r="F1778" s="10" t="s">
        <v>92</v>
      </c>
      <c r="G1778" s="7" t="s">
        <v>93</v>
      </c>
      <c r="H1778" s="15">
        <v>42826</v>
      </c>
      <c r="I1778" s="10" t="s">
        <v>94</v>
      </c>
      <c r="J1778" s="10" t="s">
        <v>95</v>
      </c>
      <c r="K1778" s="8">
        <v>42104</v>
      </c>
      <c r="L1778" s="10" t="s">
        <v>28</v>
      </c>
      <c r="M1778" s="7" t="s">
        <v>29</v>
      </c>
      <c r="N1778" s="10" t="s">
        <v>2402</v>
      </c>
      <c r="O1778" s="7" t="s">
        <v>168</v>
      </c>
      <c r="P1778" s="10" t="s">
        <v>8765</v>
      </c>
      <c r="Q1778" s="7" t="s">
        <v>8766</v>
      </c>
      <c r="R1778" s="7" t="s">
        <v>33</v>
      </c>
      <c r="S1778" s="7" t="s">
        <v>34</v>
      </c>
      <c r="T1778" s="7" t="s">
        <v>35</v>
      </c>
      <c r="U1778" s="7" t="s">
        <v>8767</v>
      </c>
      <c r="V1778" s="7" t="s">
        <v>37</v>
      </c>
      <c r="W1778" s="7" t="s">
        <v>8768</v>
      </c>
      <c r="X1778" s="7" t="str">
        <f t="shared" ref="X1778:X1783" ca="1" si="423">DATEDIF(Q1778,NOW( ),"y") &amp; " thn, " &amp; DATEDIF(Q1778,NOW( ),"ym") &amp; " bln "</f>
        <v xml:space="preserve">53 thn, 0 bln </v>
      </c>
      <c r="Y1778" s="7" t="str">
        <f t="shared" ref="Y1778:Y1783" si="424">DATEDIF(Q1778,($Y$2),"y") &amp; " thn"</f>
        <v>52 thn</v>
      </c>
      <c r="Z1778" s="13">
        <v>60</v>
      </c>
      <c r="AA1778" s="14">
        <f t="shared" ref="AA1778:AA1783" si="425">DATE(YEAR(Q1778)+Z1778,MONTH(Q1778)+1,1)</f>
        <v>46600</v>
      </c>
      <c r="AB1778" s="10" t="s">
        <v>8769</v>
      </c>
      <c r="AJ1778" s="4" t="s">
        <v>8762</v>
      </c>
    </row>
    <row r="1779" spans="1:36" ht="12.9" hidden="1" customHeight="1" outlineLevel="1" x14ac:dyDescent="0.3">
      <c r="C1779" s="10" t="s">
        <v>8770</v>
      </c>
      <c r="D1779" s="10" t="s">
        <v>1545</v>
      </c>
      <c r="E1779" s="7" t="s">
        <v>8771</v>
      </c>
      <c r="F1779" s="10" t="s">
        <v>23</v>
      </c>
      <c r="G1779" s="7" t="s">
        <v>24</v>
      </c>
      <c r="H1779" s="15">
        <v>39356</v>
      </c>
      <c r="I1779" s="10" t="s">
        <v>25</v>
      </c>
      <c r="J1779" s="10" t="s">
        <v>547</v>
      </c>
      <c r="K1779" s="7" t="s">
        <v>129</v>
      </c>
      <c r="L1779" s="10" t="s">
        <v>28</v>
      </c>
      <c r="M1779" s="7" t="s">
        <v>361</v>
      </c>
      <c r="N1779" s="10" t="s">
        <v>30</v>
      </c>
      <c r="O1779" s="7" t="s">
        <v>84</v>
      </c>
      <c r="P1779" s="10" t="s">
        <v>88</v>
      </c>
      <c r="Q1779" s="7" t="s">
        <v>8772</v>
      </c>
      <c r="R1779" s="7" t="s">
        <v>50</v>
      </c>
      <c r="S1779" s="7" t="s">
        <v>34</v>
      </c>
      <c r="T1779" s="7" t="s">
        <v>35</v>
      </c>
      <c r="U1779" s="7" t="s">
        <v>8773</v>
      </c>
      <c r="V1779" s="7" t="s">
        <v>37</v>
      </c>
      <c r="W1779" s="7" t="s">
        <v>8774</v>
      </c>
      <c r="X1779" s="7" t="str">
        <f t="shared" ca="1" si="423"/>
        <v xml:space="preserve">52 thn, 1 bln </v>
      </c>
      <c r="Y1779" s="7" t="str">
        <f t="shared" si="424"/>
        <v>51 thn</v>
      </c>
      <c r="Z1779" s="13">
        <v>60</v>
      </c>
      <c r="AA1779" s="14">
        <f t="shared" si="425"/>
        <v>46935</v>
      </c>
      <c r="AB1779" s="10" t="s">
        <v>8775</v>
      </c>
      <c r="AJ1779" s="4" t="s">
        <v>8762</v>
      </c>
    </row>
    <row r="1780" spans="1:36" ht="12.9" hidden="1" customHeight="1" outlineLevel="1" x14ac:dyDescent="0.3">
      <c r="C1780" s="10" t="s">
        <v>8776</v>
      </c>
      <c r="E1780" s="7" t="s">
        <v>8777</v>
      </c>
      <c r="F1780" s="10" t="s">
        <v>23</v>
      </c>
      <c r="G1780" s="7" t="s">
        <v>24</v>
      </c>
      <c r="H1780" s="11">
        <v>41000</v>
      </c>
      <c r="I1780" s="10" t="s">
        <v>25</v>
      </c>
      <c r="J1780" s="10" t="s">
        <v>547</v>
      </c>
      <c r="K1780" s="7" t="s">
        <v>999</v>
      </c>
      <c r="L1780" s="10" t="s">
        <v>28</v>
      </c>
      <c r="M1780" s="7" t="s">
        <v>4020</v>
      </c>
      <c r="N1780" s="10" t="s">
        <v>4021</v>
      </c>
      <c r="O1780" s="7" t="s">
        <v>406</v>
      </c>
      <c r="P1780" s="10" t="s">
        <v>98</v>
      </c>
      <c r="Q1780" s="7" t="s">
        <v>8778</v>
      </c>
      <c r="R1780" s="7" t="s">
        <v>50</v>
      </c>
      <c r="S1780" s="7" t="s">
        <v>34</v>
      </c>
      <c r="T1780" s="7" t="s">
        <v>35</v>
      </c>
      <c r="U1780" s="7" t="s">
        <v>8779</v>
      </c>
      <c r="V1780" s="7" t="s">
        <v>37</v>
      </c>
      <c r="W1780" s="7" t="s">
        <v>8780</v>
      </c>
      <c r="X1780" s="7" t="str">
        <f t="shared" ca="1" si="423"/>
        <v xml:space="preserve">53 thn, 2 bln </v>
      </c>
      <c r="Y1780" s="7" t="str">
        <f t="shared" si="424"/>
        <v>52 thn</v>
      </c>
      <c r="Z1780" s="13">
        <v>60</v>
      </c>
      <c r="AA1780" s="14">
        <f t="shared" si="425"/>
        <v>46539</v>
      </c>
      <c r="AB1780" s="10" t="s">
        <v>8781</v>
      </c>
      <c r="AJ1780" s="4" t="s">
        <v>8762</v>
      </c>
    </row>
    <row r="1781" spans="1:36" ht="12.9" hidden="1" customHeight="1" outlineLevel="1" x14ac:dyDescent="0.3">
      <c r="C1781" s="10" t="s">
        <v>8782</v>
      </c>
      <c r="D1781" s="10" t="s">
        <v>21</v>
      </c>
      <c r="E1781" s="7" t="s">
        <v>8783</v>
      </c>
      <c r="F1781" s="10" t="s">
        <v>23</v>
      </c>
      <c r="G1781" s="7" t="s">
        <v>24</v>
      </c>
      <c r="H1781" s="11">
        <v>43739</v>
      </c>
      <c r="I1781" s="10" t="s">
        <v>25</v>
      </c>
      <c r="J1781" s="10" t="s">
        <v>547</v>
      </c>
      <c r="K1781" s="8">
        <v>42370</v>
      </c>
      <c r="L1781" s="10" t="s">
        <v>28</v>
      </c>
      <c r="M1781" s="7" t="s">
        <v>29</v>
      </c>
      <c r="N1781" s="10" t="s">
        <v>3265</v>
      </c>
      <c r="O1781" s="7">
        <v>2012</v>
      </c>
      <c r="P1781" s="10" t="s">
        <v>824</v>
      </c>
      <c r="Q1781" s="7" t="s">
        <v>8784</v>
      </c>
      <c r="R1781" s="7" t="s">
        <v>50</v>
      </c>
      <c r="S1781" s="7" t="s">
        <v>34</v>
      </c>
      <c r="T1781" s="7" t="s">
        <v>35</v>
      </c>
      <c r="U1781" s="7" t="s">
        <v>8785</v>
      </c>
      <c r="V1781" s="7" t="s">
        <v>37</v>
      </c>
      <c r="W1781" s="7" t="s">
        <v>8786</v>
      </c>
      <c r="X1781" s="7" t="str">
        <f t="shared" ca="1" si="423"/>
        <v xml:space="preserve">50 thn, 2 bln </v>
      </c>
      <c r="Y1781" s="7" t="str">
        <f t="shared" si="424"/>
        <v>49 thn</v>
      </c>
      <c r="Z1781" s="13">
        <v>60</v>
      </c>
      <c r="AA1781" s="14">
        <f t="shared" si="425"/>
        <v>47635</v>
      </c>
      <c r="AB1781" s="10" t="s">
        <v>8787</v>
      </c>
      <c r="AJ1781" s="4" t="s">
        <v>8762</v>
      </c>
    </row>
    <row r="1782" spans="1:36" ht="12.9" hidden="1" customHeight="1" outlineLevel="1" x14ac:dyDescent="0.3">
      <c r="C1782" s="10" t="s">
        <v>187</v>
      </c>
      <c r="D1782" s="10" t="s">
        <v>21</v>
      </c>
      <c r="E1782" s="7" t="s">
        <v>8788</v>
      </c>
      <c r="F1782" s="10" t="s">
        <v>276</v>
      </c>
      <c r="G1782" s="19" t="s">
        <v>43</v>
      </c>
      <c r="H1782" s="20">
        <v>43556</v>
      </c>
      <c r="I1782" s="10" t="s">
        <v>277</v>
      </c>
      <c r="J1782" s="10" t="s">
        <v>547</v>
      </c>
      <c r="K1782" s="7" t="s">
        <v>1749</v>
      </c>
      <c r="L1782" s="10" t="s">
        <v>28</v>
      </c>
      <c r="M1782" s="7" t="s">
        <v>29</v>
      </c>
      <c r="N1782" s="10" t="s">
        <v>30</v>
      </c>
      <c r="O1782" s="7" t="s">
        <v>1010</v>
      </c>
      <c r="P1782" s="10" t="s">
        <v>824</v>
      </c>
      <c r="Q1782" s="7" t="s">
        <v>8789</v>
      </c>
      <c r="R1782" s="7" t="s">
        <v>50</v>
      </c>
      <c r="S1782" s="7" t="s">
        <v>34</v>
      </c>
      <c r="T1782" s="7" t="s">
        <v>311</v>
      </c>
      <c r="V1782" s="7" t="s">
        <v>37</v>
      </c>
      <c r="X1782" s="7" t="str">
        <f t="shared" ca="1" si="423"/>
        <v xml:space="preserve">33 thn, 9 bln </v>
      </c>
      <c r="Y1782" s="7" t="str">
        <f t="shared" si="424"/>
        <v>33 thn</v>
      </c>
      <c r="Z1782" s="13">
        <v>60</v>
      </c>
      <c r="AA1782" s="14">
        <f t="shared" si="425"/>
        <v>53632</v>
      </c>
      <c r="AB1782" s="10" t="s">
        <v>8790</v>
      </c>
      <c r="AC1782" s="7" t="s">
        <v>8791</v>
      </c>
      <c r="AJ1782" s="4" t="s">
        <v>8762</v>
      </c>
    </row>
    <row r="1783" spans="1:36" ht="12.9" hidden="1" customHeight="1" outlineLevel="1" x14ac:dyDescent="0.3">
      <c r="B1783" s="59"/>
      <c r="C1783" s="10" t="s">
        <v>8792</v>
      </c>
      <c r="D1783" s="10" t="s">
        <v>8320</v>
      </c>
      <c r="E1783" s="7" t="s">
        <v>8793</v>
      </c>
      <c r="F1783" s="10" t="s">
        <v>332</v>
      </c>
      <c r="G1783" s="19" t="s">
        <v>333</v>
      </c>
      <c r="H1783" s="20">
        <v>43556</v>
      </c>
      <c r="I1783" s="6" t="s">
        <v>334</v>
      </c>
      <c r="J1783" s="10" t="s">
        <v>5670</v>
      </c>
      <c r="K1783" s="8">
        <v>42151</v>
      </c>
      <c r="L1783" s="10" t="s">
        <v>28</v>
      </c>
      <c r="M1783" s="7" t="s">
        <v>29</v>
      </c>
      <c r="N1783" s="10" t="s">
        <v>3326</v>
      </c>
      <c r="O1783" s="7" t="s">
        <v>1371</v>
      </c>
      <c r="P1783" s="10" t="s">
        <v>98</v>
      </c>
      <c r="Q1783" s="7" t="s">
        <v>8794</v>
      </c>
      <c r="R1783" s="7" t="s">
        <v>33</v>
      </c>
      <c r="S1783" s="7" t="s">
        <v>34</v>
      </c>
      <c r="T1783" s="7" t="s">
        <v>311</v>
      </c>
      <c r="V1783" s="7" t="s">
        <v>37</v>
      </c>
      <c r="W1783" s="6"/>
      <c r="X1783" s="7" t="str">
        <f t="shared" ca="1" si="423"/>
        <v xml:space="preserve">31 thn, 0 bln </v>
      </c>
      <c r="Y1783" s="7" t="str">
        <f t="shared" si="424"/>
        <v>30 thn</v>
      </c>
      <c r="Z1783" s="13">
        <v>60</v>
      </c>
      <c r="AA1783" s="14">
        <f t="shared" si="425"/>
        <v>54636</v>
      </c>
      <c r="AB1783" s="10" t="s">
        <v>8795</v>
      </c>
      <c r="AC1783" s="46" t="s">
        <v>8796</v>
      </c>
      <c r="AJ1783" s="4" t="s">
        <v>8762</v>
      </c>
    </row>
    <row r="1784" spans="1:36" ht="12.9" customHeight="1" collapsed="1" x14ac:dyDescent="0.25">
      <c r="A1784" s="4" t="s">
        <v>8797</v>
      </c>
      <c r="M1784" s="7"/>
    </row>
    <row r="1785" spans="1:36" ht="12.9" hidden="1" customHeight="1" outlineLevel="1" x14ac:dyDescent="0.3">
      <c r="C1785" s="10" t="s">
        <v>6201</v>
      </c>
      <c r="D1785" s="10" t="s">
        <v>41</v>
      </c>
      <c r="E1785" s="7" t="s">
        <v>8798</v>
      </c>
      <c r="F1785" s="10" t="s">
        <v>23</v>
      </c>
      <c r="G1785" s="7" t="s">
        <v>24</v>
      </c>
      <c r="H1785" s="15">
        <v>38626</v>
      </c>
      <c r="I1785" s="10" t="s">
        <v>25</v>
      </c>
      <c r="J1785" s="10" t="s">
        <v>95</v>
      </c>
      <c r="K1785" s="7" t="s">
        <v>8799</v>
      </c>
      <c r="L1785" s="10" t="s">
        <v>28</v>
      </c>
      <c r="M1785" s="7" t="s">
        <v>29</v>
      </c>
      <c r="N1785" s="10" t="s">
        <v>7387</v>
      </c>
      <c r="O1785" s="7" t="s">
        <v>168</v>
      </c>
      <c r="P1785" s="10" t="s">
        <v>824</v>
      </c>
      <c r="Q1785" s="7" t="s">
        <v>469</v>
      </c>
      <c r="R1785" s="7" t="s">
        <v>33</v>
      </c>
      <c r="S1785" s="7" t="s">
        <v>34</v>
      </c>
      <c r="T1785" s="7" t="s">
        <v>35</v>
      </c>
      <c r="U1785" s="7" t="s">
        <v>8800</v>
      </c>
      <c r="V1785" s="7" t="s">
        <v>37</v>
      </c>
      <c r="W1785" s="7" t="s">
        <v>8801</v>
      </c>
      <c r="X1785" s="7" t="str">
        <f t="shared" ref="X1785:X1794" ca="1" si="426">DATEDIF(Q1785,NOW( ),"y") &amp; " thn, " &amp; DATEDIF(Q1785,NOW( ),"ym") &amp; " bln "</f>
        <v xml:space="preserve">57 thn, 3 bln </v>
      </c>
      <c r="Y1785" s="7" t="str">
        <f t="shared" ref="Y1785:Y1794" si="427">DATEDIF(Q1785,($Y$2),"y") &amp; " thn"</f>
        <v>56 thn</v>
      </c>
      <c r="Z1785" s="13">
        <v>60</v>
      </c>
      <c r="AA1785" s="14">
        <f t="shared" ref="AA1785:AA1790" si="428">DATE(YEAR(Q1785)+Z1785,MONTH(Q1785)+1,1)</f>
        <v>45047</v>
      </c>
      <c r="AB1785" s="10" t="s">
        <v>8802</v>
      </c>
      <c r="AJ1785" s="4" t="s">
        <v>8797</v>
      </c>
    </row>
    <row r="1786" spans="1:36" ht="12.9" hidden="1" customHeight="1" outlineLevel="1" x14ac:dyDescent="0.3">
      <c r="C1786" s="10" t="s">
        <v>8803</v>
      </c>
      <c r="D1786" s="10" t="s">
        <v>41</v>
      </c>
      <c r="E1786" s="7" t="s">
        <v>8804</v>
      </c>
      <c r="F1786" s="10" t="s">
        <v>23</v>
      </c>
      <c r="G1786" s="7" t="s">
        <v>24</v>
      </c>
      <c r="H1786" s="11">
        <v>41365</v>
      </c>
      <c r="I1786" s="10" t="s">
        <v>25</v>
      </c>
      <c r="J1786" s="10" t="s">
        <v>547</v>
      </c>
      <c r="K1786" s="7" t="s">
        <v>82</v>
      </c>
      <c r="L1786" s="10" t="s">
        <v>28</v>
      </c>
      <c r="M1786" s="7" t="s">
        <v>29</v>
      </c>
      <c r="N1786" s="10" t="s">
        <v>3265</v>
      </c>
      <c r="P1786" s="10" t="s">
        <v>3258</v>
      </c>
      <c r="Q1786" s="7" t="s">
        <v>8805</v>
      </c>
      <c r="R1786" s="7" t="s">
        <v>33</v>
      </c>
      <c r="S1786" s="7" t="s">
        <v>34</v>
      </c>
      <c r="T1786" s="7" t="s">
        <v>35</v>
      </c>
      <c r="U1786" s="7" t="s">
        <v>8806</v>
      </c>
      <c r="V1786" s="7" t="s">
        <v>37</v>
      </c>
      <c r="W1786" s="7" t="s">
        <v>8807</v>
      </c>
      <c r="X1786" s="7" t="str">
        <f t="shared" ca="1" si="426"/>
        <v xml:space="preserve">57 thn, 3 bln </v>
      </c>
      <c r="Y1786" s="7" t="str">
        <f t="shared" si="427"/>
        <v>56 thn</v>
      </c>
      <c r="Z1786" s="13">
        <v>60</v>
      </c>
      <c r="AA1786" s="14">
        <f t="shared" si="428"/>
        <v>45047</v>
      </c>
      <c r="AB1786" s="10" t="s">
        <v>8808</v>
      </c>
      <c r="AJ1786" s="4" t="s">
        <v>8797</v>
      </c>
    </row>
    <row r="1787" spans="1:36" ht="12.9" hidden="1" customHeight="1" outlineLevel="1" x14ac:dyDescent="0.3">
      <c r="C1787" s="10" t="s">
        <v>8809</v>
      </c>
      <c r="D1787" s="10" t="s">
        <v>41</v>
      </c>
      <c r="E1787" s="7" t="s">
        <v>8810</v>
      </c>
      <c r="F1787" s="10" t="s">
        <v>23</v>
      </c>
      <c r="G1787" s="7" t="s">
        <v>24</v>
      </c>
      <c r="H1787" s="15">
        <v>41548</v>
      </c>
      <c r="I1787" s="10" t="s">
        <v>25</v>
      </c>
      <c r="J1787" s="10" t="s">
        <v>547</v>
      </c>
      <c r="K1787" s="7" t="s">
        <v>82</v>
      </c>
      <c r="L1787" s="10" t="s">
        <v>28</v>
      </c>
      <c r="M1787" s="7" t="s">
        <v>29</v>
      </c>
      <c r="P1787" s="10" t="s">
        <v>8811</v>
      </c>
      <c r="Q1787" s="7" t="s">
        <v>8812</v>
      </c>
      <c r="R1787" s="7" t="s">
        <v>33</v>
      </c>
      <c r="S1787" s="7" t="s">
        <v>34</v>
      </c>
      <c r="T1787" s="7" t="s">
        <v>35</v>
      </c>
      <c r="U1787" s="7" t="s">
        <v>8813</v>
      </c>
      <c r="V1787" s="7" t="s">
        <v>37</v>
      </c>
      <c r="W1787" s="7" t="s">
        <v>8814</v>
      </c>
      <c r="X1787" s="7" t="str">
        <f t="shared" ca="1" si="426"/>
        <v xml:space="preserve">51 thn, 2 bln </v>
      </c>
      <c r="Y1787" s="7" t="str">
        <f t="shared" si="427"/>
        <v>50 thn</v>
      </c>
      <c r="Z1787" s="13">
        <v>60</v>
      </c>
      <c r="AA1787" s="14">
        <f t="shared" si="428"/>
        <v>47270</v>
      </c>
      <c r="AB1787" s="10" t="s">
        <v>8815</v>
      </c>
      <c r="AJ1787" s="4" t="s">
        <v>8797</v>
      </c>
    </row>
    <row r="1788" spans="1:36" ht="12.9" hidden="1" customHeight="1" outlineLevel="1" x14ac:dyDescent="0.3">
      <c r="C1788" s="10" t="s">
        <v>8816</v>
      </c>
      <c r="D1788" s="10" t="s">
        <v>76</v>
      </c>
      <c r="E1788" s="7" t="s">
        <v>8817</v>
      </c>
      <c r="F1788" s="10" t="s">
        <v>276</v>
      </c>
      <c r="G1788" s="7" t="s">
        <v>43</v>
      </c>
      <c r="H1788" s="14">
        <v>41913</v>
      </c>
      <c r="I1788" s="10" t="s">
        <v>277</v>
      </c>
      <c r="J1788" s="10" t="s">
        <v>547</v>
      </c>
      <c r="K1788" s="7" t="s">
        <v>515</v>
      </c>
      <c r="L1788" s="10" t="s">
        <v>28</v>
      </c>
      <c r="M1788" s="7" t="s">
        <v>29</v>
      </c>
      <c r="N1788" s="10" t="s">
        <v>3194</v>
      </c>
      <c r="O1788" s="7" t="s">
        <v>393</v>
      </c>
      <c r="P1788" s="10" t="s">
        <v>8751</v>
      </c>
      <c r="Q1788" s="7" t="s">
        <v>8818</v>
      </c>
      <c r="R1788" s="7" t="s">
        <v>50</v>
      </c>
      <c r="U1788" s="7" t="s">
        <v>8819</v>
      </c>
      <c r="V1788" s="7" t="s">
        <v>37</v>
      </c>
      <c r="X1788" s="7" t="str">
        <f t="shared" ca="1" si="426"/>
        <v xml:space="preserve">51 thn, 0 bln </v>
      </c>
      <c r="Y1788" s="7" t="str">
        <f t="shared" si="427"/>
        <v>50 thn</v>
      </c>
      <c r="Z1788" s="13">
        <v>60</v>
      </c>
      <c r="AA1788" s="14">
        <f t="shared" si="428"/>
        <v>47331</v>
      </c>
      <c r="AJ1788" s="4" t="s">
        <v>8797</v>
      </c>
    </row>
    <row r="1789" spans="1:36" ht="12.9" hidden="1" customHeight="1" outlineLevel="1" x14ac:dyDescent="0.3">
      <c r="C1789" s="10" t="s">
        <v>8820</v>
      </c>
      <c r="D1789" s="10" t="s">
        <v>21</v>
      </c>
      <c r="E1789" s="7" t="s">
        <v>8821</v>
      </c>
      <c r="F1789" s="10" t="s">
        <v>276</v>
      </c>
      <c r="G1789" s="19" t="s">
        <v>43</v>
      </c>
      <c r="H1789" s="20">
        <v>43556</v>
      </c>
      <c r="I1789" s="10" t="s">
        <v>277</v>
      </c>
      <c r="J1789" s="10" t="s">
        <v>547</v>
      </c>
      <c r="K1789" s="7" t="s">
        <v>1749</v>
      </c>
      <c r="L1789" s="10" t="s">
        <v>28</v>
      </c>
      <c r="M1789" s="7" t="s">
        <v>29</v>
      </c>
      <c r="N1789" s="10" t="s">
        <v>30</v>
      </c>
      <c r="O1789" s="7" t="s">
        <v>1010</v>
      </c>
      <c r="P1789" s="10" t="s">
        <v>8822</v>
      </c>
      <c r="Q1789" s="7" t="s">
        <v>8823</v>
      </c>
      <c r="R1789" s="7" t="s">
        <v>50</v>
      </c>
      <c r="S1789" s="7" t="s">
        <v>34</v>
      </c>
      <c r="T1789" s="7" t="s">
        <v>35</v>
      </c>
      <c r="V1789" s="7" t="s">
        <v>37</v>
      </c>
      <c r="X1789" s="7" t="str">
        <f t="shared" ca="1" si="426"/>
        <v xml:space="preserve">34 thn, 6 bln </v>
      </c>
      <c r="Y1789" s="7" t="str">
        <f t="shared" si="427"/>
        <v>33 thn</v>
      </c>
      <c r="Z1789" s="13">
        <v>60</v>
      </c>
      <c r="AA1789" s="14">
        <f t="shared" si="428"/>
        <v>53359</v>
      </c>
      <c r="AB1789" s="10" t="s">
        <v>8824</v>
      </c>
      <c r="AC1789" s="7" t="s">
        <v>8825</v>
      </c>
      <c r="AJ1789" s="4" t="s">
        <v>8797</v>
      </c>
    </row>
    <row r="1790" spans="1:36" ht="12.9" hidden="1" customHeight="1" outlineLevel="1" x14ac:dyDescent="0.3">
      <c r="C1790" s="10" t="s">
        <v>8826</v>
      </c>
      <c r="D1790" s="10" t="s">
        <v>3651</v>
      </c>
      <c r="E1790" s="7" t="s">
        <v>8827</v>
      </c>
      <c r="F1790" s="10" t="s">
        <v>276</v>
      </c>
      <c r="G1790" s="7" t="s">
        <v>43</v>
      </c>
      <c r="H1790" s="8">
        <v>42644</v>
      </c>
      <c r="I1790" s="10" t="s">
        <v>277</v>
      </c>
      <c r="J1790" s="10" t="s">
        <v>547</v>
      </c>
      <c r="K1790" s="12" t="s">
        <v>4600</v>
      </c>
      <c r="L1790" s="10" t="s">
        <v>28</v>
      </c>
      <c r="M1790" s="7" t="s">
        <v>29</v>
      </c>
      <c r="N1790" s="10" t="s">
        <v>30</v>
      </c>
      <c r="P1790" s="10" t="s">
        <v>8828</v>
      </c>
      <c r="Q1790" s="7" t="s">
        <v>8829</v>
      </c>
      <c r="R1790" s="7" t="s">
        <v>33</v>
      </c>
      <c r="S1790" s="7" t="s">
        <v>34</v>
      </c>
      <c r="T1790" s="7" t="s">
        <v>35</v>
      </c>
      <c r="U1790" s="7" t="s">
        <v>8830</v>
      </c>
      <c r="V1790" s="7" t="s">
        <v>37</v>
      </c>
      <c r="W1790" s="7" t="s">
        <v>8831</v>
      </c>
      <c r="X1790" s="7" t="str">
        <f t="shared" ca="1" si="426"/>
        <v xml:space="preserve">49 thn, 9 bln </v>
      </c>
      <c r="Y1790" s="7" t="str">
        <f t="shared" si="427"/>
        <v>49 thn</v>
      </c>
      <c r="Z1790" s="13">
        <v>60</v>
      </c>
      <c r="AA1790" s="14">
        <f t="shared" si="428"/>
        <v>47788</v>
      </c>
      <c r="AB1790" s="10" t="s">
        <v>8832</v>
      </c>
      <c r="AC1790" s="7" t="s">
        <v>8833</v>
      </c>
      <c r="AJ1790" s="4" t="s">
        <v>8797</v>
      </c>
    </row>
    <row r="1791" spans="1:36" ht="12.9" hidden="1" customHeight="1" outlineLevel="1" x14ac:dyDescent="0.3">
      <c r="C1791" s="10" t="s">
        <v>8834</v>
      </c>
      <c r="D1791" s="10" t="s">
        <v>41</v>
      </c>
      <c r="E1791" s="7" t="s">
        <v>8835</v>
      </c>
      <c r="F1791" s="10" t="s">
        <v>276</v>
      </c>
      <c r="G1791" s="19" t="s">
        <v>43</v>
      </c>
      <c r="H1791" s="20">
        <v>43556</v>
      </c>
      <c r="I1791" s="10" t="s">
        <v>277</v>
      </c>
      <c r="J1791" s="10" t="s">
        <v>106</v>
      </c>
      <c r="K1791" s="7" t="s">
        <v>918</v>
      </c>
      <c r="L1791" s="10" t="s">
        <v>28</v>
      </c>
      <c r="M1791" s="7" t="s">
        <v>29</v>
      </c>
      <c r="N1791" s="10" t="s">
        <v>2402</v>
      </c>
      <c r="O1791" s="7">
        <v>2004</v>
      </c>
      <c r="P1791" s="10" t="s">
        <v>3204</v>
      </c>
      <c r="Q1791" s="7" t="s">
        <v>8836</v>
      </c>
      <c r="R1791" s="7" t="s">
        <v>33</v>
      </c>
      <c r="S1791" s="7" t="s">
        <v>34</v>
      </c>
      <c r="T1791" s="7" t="s">
        <v>35</v>
      </c>
      <c r="U1791" s="7" t="s">
        <v>8837</v>
      </c>
      <c r="V1791" s="7" t="s">
        <v>37</v>
      </c>
      <c r="W1791" s="7" t="s">
        <v>8838</v>
      </c>
      <c r="X1791" s="7" t="str">
        <f t="shared" ca="1" si="426"/>
        <v xml:space="preserve">49 thn, 8 bln </v>
      </c>
      <c r="Y1791" s="7" t="str">
        <f t="shared" si="427"/>
        <v>48 thn</v>
      </c>
      <c r="Z1791" s="13">
        <v>60</v>
      </c>
      <c r="AA1791" s="14">
        <f>DATE(YEAR(Q1791)+Z1791,MONTH(Q1791)+1,1)</f>
        <v>47818</v>
      </c>
      <c r="AB1791" s="10" t="s">
        <v>8839</v>
      </c>
      <c r="AJ1791" s="4" t="s">
        <v>8797</v>
      </c>
    </row>
    <row r="1792" spans="1:36" ht="12.9" hidden="1" customHeight="1" outlineLevel="1" x14ac:dyDescent="0.3">
      <c r="B1792" s="6"/>
      <c r="C1792" s="6" t="s">
        <v>8840</v>
      </c>
      <c r="D1792" s="6" t="s">
        <v>21</v>
      </c>
      <c r="E1792" s="7" t="s">
        <v>8841</v>
      </c>
      <c r="F1792" s="6" t="s">
        <v>332</v>
      </c>
      <c r="G1792" s="19" t="s">
        <v>333</v>
      </c>
      <c r="H1792" s="20">
        <v>43556</v>
      </c>
      <c r="I1792" s="6" t="s">
        <v>334</v>
      </c>
      <c r="J1792" s="6" t="s">
        <v>547</v>
      </c>
      <c r="K1792" s="7" t="s">
        <v>336</v>
      </c>
      <c r="L1792" s="6" t="s">
        <v>28</v>
      </c>
      <c r="M1792" s="7" t="s">
        <v>29</v>
      </c>
      <c r="N1792" s="6" t="s">
        <v>1370</v>
      </c>
      <c r="O1792" s="7" t="s">
        <v>3696</v>
      </c>
      <c r="P1792" s="6" t="s">
        <v>98</v>
      </c>
      <c r="Q1792" s="6" t="s">
        <v>8842</v>
      </c>
      <c r="R1792" s="7" t="s">
        <v>50</v>
      </c>
      <c r="S1792" s="7" t="s">
        <v>34</v>
      </c>
      <c r="T1792" s="7" t="s">
        <v>35</v>
      </c>
      <c r="V1792" s="7" t="s">
        <v>37</v>
      </c>
      <c r="X1792" s="7" t="str">
        <f t="shared" ca="1" si="426"/>
        <v xml:space="preserve">43 thn, 1 bln </v>
      </c>
      <c r="Y1792" s="7" t="str">
        <f t="shared" si="427"/>
        <v>42 thn</v>
      </c>
      <c r="Z1792" s="13">
        <v>60</v>
      </c>
      <c r="AA1792" s="14">
        <f>DATE(YEAR(Q1792)+Z1792,MONTH(Q1792)+1,1)</f>
        <v>50222</v>
      </c>
      <c r="AB1792" s="6" t="s">
        <v>8843</v>
      </c>
      <c r="AC1792" s="6" t="s">
        <v>8844</v>
      </c>
      <c r="AJ1792" s="4" t="s">
        <v>8797</v>
      </c>
    </row>
    <row r="1793" spans="1:36" ht="12.9" hidden="1" customHeight="1" outlineLevel="1" x14ac:dyDescent="0.3">
      <c r="B1793" s="6"/>
      <c r="C1793" s="6" t="s">
        <v>8845</v>
      </c>
      <c r="D1793" s="6" t="s">
        <v>41</v>
      </c>
      <c r="E1793" s="7" t="s">
        <v>8846</v>
      </c>
      <c r="F1793" s="6" t="s">
        <v>332</v>
      </c>
      <c r="G1793" s="19" t="s">
        <v>333</v>
      </c>
      <c r="H1793" s="20">
        <v>43556</v>
      </c>
      <c r="I1793" s="6" t="s">
        <v>334</v>
      </c>
      <c r="J1793" s="6" t="s">
        <v>547</v>
      </c>
      <c r="K1793" s="7" t="s">
        <v>336</v>
      </c>
      <c r="L1793" s="6" t="s">
        <v>28</v>
      </c>
      <c r="M1793" s="7" t="s">
        <v>29</v>
      </c>
      <c r="N1793" s="6" t="s">
        <v>8847</v>
      </c>
      <c r="O1793" s="7" t="s">
        <v>168</v>
      </c>
      <c r="P1793" s="6" t="s">
        <v>98</v>
      </c>
      <c r="Q1793" s="6" t="s">
        <v>8848</v>
      </c>
      <c r="R1793" s="7" t="s">
        <v>50</v>
      </c>
      <c r="S1793" s="7" t="s">
        <v>34</v>
      </c>
      <c r="T1793" s="7" t="s">
        <v>35</v>
      </c>
      <c r="V1793" s="7" t="s">
        <v>37</v>
      </c>
      <c r="X1793" s="7" t="str">
        <f t="shared" ca="1" si="426"/>
        <v xml:space="preserve">38 thn, 8 bln </v>
      </c>
      <c r="Y1793" s="7" t="str">
        <f t="shared" si="427"/>
        <v>37 thn</v>
      </c>
      <c r="Z1793" s="13">
        <v>60</v>
      </c>
      <c r="AA1793" s="14">
        <f>DATE(YEAR(Q1793)+Z1793,MONTH(Q1793)+1,1)</f>
        <v>51836</v>
      </c>
      <c r="AB1793" s="6" t="s">
        <v>8849</v>
      </c>
      <c r="AC1793" s="6" t="s">
        <v>8850</v>
      </c>
      <c r="AJ1793" s="4" t="s">
        <v>8797</v>
      </c>
    </row>
    <row r="1794" spans="1:36" ht="12.9" hidden="1" customHeight="1" outlineLevel="1" x14ac:dyDescent="0.3">
      <c r="B1794" s="6"/>
      <c r="C1794" s="6" t="s">
        <v>8851</v>
      </c>
      <c r="D1794" s="6" t="s">
        <v>145</v>
      </c>
      <c r="E1794" s="7" t="s">
        <v>8852</v>
      </c>
      <c r="F1794" s="6" t="s">
        <v>332</v>
      </c>
      <c r="G1794" s="19" t="s">
        <v>333</v>
      </c>
      <c r="H1794" s="20">
        <v>43556</v>
      </c>
      <c r="I1794" s="6" t="s">
        <v>334</v>
      </c>
      <c r="J1794" s="6" t="s">
        <v>269</v>
      </c>
      <c r="K1794" s="7" t="s">
        <v>336</v>
      </c>
      <c r="L1794" s="6" t="s">
        <v>28</v>
      </c>
      <c r="M1794" s="7" t="s">
        <v>29</v>
      </c>
      <c r="N1794" s="6" t="s">
        <v>8853</v>
      </c>
      <c r="O1794" s="7" t="s">
        <v>1371</v>
      </c>
      <c r="P1794" s="6" t="s">
        <v>98</v>
      </c>
      <c r="Q1794" s="6" t="s">
        <v>8854</v>
      </c>
      <c r="R1794" s="7" t="s">
        <v>50</v>
      </c>
      <c r="S1794" s="7" t="s">
        <v>34</v>
      </c>
      <c r="T1794" s="7" t="s">
        <v>35</v>
      </c>
      <c r="V1794" s="7" t="s">
        <v>37</v>
      </c>
      <c r="X1794" s="7" t="str">
        <f t="shared" ca="1" si="426"/>
        <v xml:space="preserve">35 thn, 7 bln </v>
      </c>
      <c r="Y1794" s="7" t="str">
        <f t="shared" si="427"/>
        <v>34 thn</v>
      </c>
      <c r="Z1794" s="13">
        <v>60</v>
      </c>
      <c r="AA1794" s="14">
        <f>DATE(YEAR(Q1794)+Z1794,MONTH(Q1794)+1,1)</f>
        <v>52963</v>
      </c>
      <c r="AB1794" s="6" t="s">
        <v>8855</v>
      </c>
      <c r="AC1794" s="6" t="s">
        <v>8856</v>
      </c>
      <c r="AJ1794" s="4" t="s">
        <v>8797</v>
      </c>
    </row>
    <row r="1795" spans="1:36" ht="12.9" customHeight="1" collapsed="1" x14ac:dyDescent="0.25">
      <c r="A1795" s="4" t="s">
        <v>8857</v>
      </c>
      <c r="M1795" s="7"/>
    </row>
    <row r="1796" spans="1:36" ht="12.9" hidden="1" customHeight="1" outlineLevel="1" x14ac:dyDescent="0.3">
      <c r="C1796" s="10" t="s">
        <v>8858</v>
      </c>
      <c r="D1796" s="10" t="s">
        <v>41</v>
      </c>
      <c r="E1796" s="7" t="s">
        <v>8859</v>
      </c>
      <c r="F1796" s="10" t="s">
        <v>23</v>
      </c>
      <c r="G1796" s="7" t="s">
        <v>24</v>
      </c>
      <c r="H1796" s="15">
        <v>38626</v>
      </c>
      <c r="I1796" s="10" t="s">
        <v>25</v>
      </c>
      <c r="J1796" s="10" t="s">
        <v>95</v>
      </c>
      <c r="K1796" s="7" t="s">
        <v>642</v>
      </c>
      <c r="L1796" s="10" t="s">
        <v>28</v>
      </c>
      <c r="M1796" s="7" t="s">
        <v>29</v>
      </c>
      <c r="N1796" s="10" t="s">
        <v>2402</v>
      </c>
      <c r="O1796" s="7" t="s">
        <v>168</v>
      </c>
      <c r="P1796" s="10" t="s">
        <v>488</v>
      </c>
      <c r="Q1796" s="7" t="s">
        <v>219</v>
      </c>
      <c r="R1796" s="7" t="s">
        <v>33</v>
      </c>
      <c r="S1796" s="7" t="s">
        <v>34</v>
      </c>
      <c r="T1796" s="7" t="s">
        <v>35</v>
      </c>
      <c r="U1796" s="7" t="s">
        <v>8860</v>
      </c>
      <c r="V1796" s="7" t="s">
        <v>37</v>
      </c>
      <c r="W1796" s="7" t="s">
        <v>8861</v>
      </c>
      <c r="X1796" s="7" t="str">
        <f t="shared" ref="X1796:X1802" ca="1" si="429">DATEDIF(Q1796,NOW( ),"y") &amp; " thn, " &amp; DATEDIF(Q1796,NOW( ),"ym") &amp; " bln "</f>
        <v xml:space="preserve">60 thn, 4 bln </v>
      </c>
      <c r="Y1796" s="7" t="str">
        <f t="shared" ref="Y1796:Y1802" si="430">DATEDIF(Q1796,($Y$2),"y") &amp; " thn"</f>
        <v>59 thn</v>
      </c>
      <c r="Z1796" s="13">
        <v>60</v>
      </c>
      <c r="AA1796" s="14">
        <f t="shared" ref="AA1796:AA1802" si="431">DATE(YEAR(Q1796)+Z1796,MONTH(Q1796)+1,1)</f>
        <v>43922</v>
      </c>
      <c r="AB1796" s="10" t="s">
        <v>8862</v>
      </c>
      <c r="AJ1796" s="4" t="s">
        <v>8857</v>
      </c>
    </row>
    <row r="1797" spans="1:36" ht="12.9" hidden="1" customHeight="1" outlineLevel="1" x14ac:dyDescent="0.3">
      <c r="C1797" s="10" t="s">
        <v>8863</v>
      </c>
      <c r="D1797" s="10" t="s">
        <v>1545</v>
      </c>
      <c r="E1797" s="7" t="s">
        <v>8864</v>
      </c>
      <c r="F1797" s="10" t="s">
        <v>23</v>
      </c>
      <c r="G1797" s="7" t="s">
        <v>24</v>
      </c>
      <c r="H1797" s="15">
        <v>40452</v>
      </c>
      <c r="I1797" s="10" t="s">
        <v>25</v>
      </c>
      <c r="J1797" s="10" t="s">
        <v>547</v>
      </c>
      <c r="K1797" s="7" t="s">
        <v>624</v>
      </c>
      <c r="L1797" s="10" t="s">
        <v>28</v>
      </c>
      <c r="M1797" s="7" t="s">
        <v>361</v>
      </c>
      <c r="N1797" s="10" t="s">
        <v>30</v>
      </c>
      <c r="O1797" s="7" t="s">
        <v>168</v>
      </c>
      <c r="P1797" s="10" t="s">
        <v>270</v>
      </c>
      <c r="Q1797" s="7" t="s">
        <v>8865</v>
      </c>
      <c r="R1797" s="7" t="s">
        <v>50</v>
      </c>
      <c r="S1797" s="7" t="s">
        <v>34</v>
      </c>
      <c r="T1797" s="7" t="s">
        <v>35</v>
      </c>
      <c r="U1797" s="7" t="s">
        <v>8866</v>
      </c>
      <c r="V1797" s="7" t="s">
        <v>37</v>
      </c>
      <c r="W1797" s="7" t="s">
        <v>8867</v>
      </c>
      <c r="X1797" s="7" t="str">
        <f t="shared" ca="1" si="429"/>
        <v xml:space="preserve">57 thn, 2 bln </v>
      </c>
      <c r="Y1797" s="7" t="str">
        <f t="shared" si="430"/>
        <v>56 thn</v>
      </c>
      <c r="Z1797" s="13">
        <v>60</v>
      </c>
      <c r="AA1797" s="14">
        <f t="shared" si="431"/>
        <v>45078</v>
      </c>
      <c r="AB1797" s="10" t="s">
        <v>8868</v>
      </c>
      <c r="AJ1797" s="4" t="s">
        <v>8857</v>
      </c>
    </row>
    <row r="1798" spans="1:36" ht="12.9" hidden="1" customHeight="1" outlineLevel="1" x14ac:dyDescent="0.3">
      <c r="C1798" s="10" t="s">
        <v>8869</v>
      </c>
      <c r="D1798" s="10" t="s">
        <v>21</v>
      </c>
      <c r="E1798" s="7" t="s">
        <v>8870</v>
      </c>
      <c r="F1798" s="10" t="s">
        <v>276</v>
      </c>
      <c r="G1798" s="19" t="s">
        <v>43</v>
      </c>
      <c r="H1798" s="20">
        <v>43556</v>
      </c>
      <c r="I1798" s="10" t="s">
        <v>277</v>
      </c>
      <c r="J1798" s="10" t="s">
        <v>547</v>
      </c>
      <c r="K1798" s="8">
        <v>43466</v>
      </c>
      <c r="L1798" s="10" t="s">
        <v>28</v>
      </c>
      <c r="M1798" s="7" t="s">
        <v>29</v>
      </c>
      <c r="N1798" s="10" t="s">
        <v>30</v>
      </c>
      <c r="O1798" s="7" t="s">
        <v>1010</v>
      </c>
      <c r="P1798" s="10" t="s">
        <v>8871</v>
      </c>
      <c r="Q1798" s="7" t="s">
        <v>8872</v>
      </c>
      <c r="R1798" s="7" t="s">
        <v>50</v>
      </c>
      <c r="S1798" s="7" t="s">
        <v>34</v>
      </c>
      <c r="T1798" s="7" t="s">
        <v>311</v>
      </c>
      <c r="V1798" s="7" t="s">
        <v>37</v>
      </c>
      <c r="X1798" s="7" t="str">
        <f t="shared" ca="1" si="429"/>
        <v xml:space="preserve">38 thn, 1 bln </v>
      </c>
      <c r="Y1798" s="7" t="str">
        <f t="shared" si="430"/>
        <v>37 thn</v>
      </c>
      <c r="Z1798" s="13">
        <v>60</v>
      </c>
      <c r="AA1798" s="14">
        <f t="shared" si="431"/>
        <v>52048</v>
      </c>
      <c r="AB1798" s="10" t="s">
        <v>8873</v>
      </c>
      <c r="AC1798" s="7" t="s">
        <v>8874</v>
      </c>
      <c r="AJ1798" s="4" t="s">
        <v>8857</v>
      </c>
    </row>
    <row r="1799" spans="1:36" ht="12.9" hidden="1" customHeight="1" outlineLevel="1" x14ac:dyDescent="0.3">
      <c r="C1799" s="10" t="s">
        <v>8875</v>
      </c>
      <c r="D1799" s="6" t="s">
        <v>3651</v>
      </c>
      <c r="E1799" s="7" t="s">
        <v>8876</v>
      </c>
      <c r="F1799" s="10" t="s">
        <v>332</v>
      </c>
      <c r="G1799" s="7" t="s">
        <v>343</v>
      </c>
      <c r="H1799" s="15">
        <v>42644</v>
      </c>
      <c r="I1799" s="10" t="s">
        <v>344</v>
      </c>
      <c r="J1799" s="10" t="s">
        <v>106</v>
      </c>
      <c r="K1799" s="7" t="s">
        <v>624</v>
      </c>
      <c r="L1799" s="10" t="s">
        <v>28</v>
      </c>
      <c r="M1799" s="7" t="s">
        <v>29</v>
      </c>
      <c r="N1799" s="10" t="s">
        <v>3500</v>
      </c>
      <c r="O1799" s="7">
        <v>2015</v>
      </c>
      <c r="P1799" s="10" t="s">
        <v>637</v>
      </c>
      <c r="Q1799" s="7" t="s">
        <v>8877</v>
      </c>
      <c r="R1799" s="7" t="s">
        <v>33</v>
      </c>
      <c r="S1799" s="7" t="s">
        <v>34</v>
      </c>
      <c r="T1799" s="7" t="s">
        <v>35</v>
      </c>
      <c r="U1799" s="7" t="s">
        <v>8878</v>
      </c>
      <c r="V1799" s="7" t="s">
        <v>37</v>
      </c>
      <c r="W1799" s="7" t="s">
        <v>8879</v>
      </c>
      <c r="X1799" s="7" t="str">
        <f t="shared" ca="1" si="429"/>
        <v xml:space="preserve">48 thn, 7 bln </v>
      </c>
      <c r="Y1799" s="7" t="str">
        <f t="shared" si="430"/>
        <v>47 thn</v>
      </c>
      <c r="Z1799" s="13">
        <v>60</v>
      </c>
      <c r="AA1799" s="14">
        <f t="shared" si="431"/>
        <v>48214</v>
      </c>
      <c r="AB1799" s="10" t="s">
        <v>8880</v>
      </c>
      <c r="AJ1799" s="4" t="s">
        <v>8857</v>
      </c>
    </row>
    <row r="1800" spans="1:36" ht="12.9" hidden="1" customHeight="1" outlineLevel="1" x14ac:dyDescent="0.3">
      <c r="C1800" s="10" t="s">
        <v>6226</v>
      </c>
      <c r="D1800" s="10" t="s">
        <v>3858</v>
      </c>
      <c r="E1800" s="7" t="s">
        <v>8881</v>
      </c>
      <c r="F1800" s="10" t="s">
        <v>514</v>
      </c>
      <c r="G1800" s="7" t="s">
        <v>333</v>
      </c>
      <c r="H1800" s="15">
        <v>43739</v>
      </c>
      <c r="I1800" s="10" t="s">
        <v>334</v>
      </c>
      <c r="J1800" s="10" t="s">
        <v>269</v>
      </c>
      <c r="K1800" s="7" t="s">
        <v>515</v>
      </c>
      <c r="L1800" s="10" t="s">
        <v>28</v>
      </c>
      <c r="M1800" s="7" t="s">
        <v>29</v>
      </c>
      <c r="N1800" s="10" t="s">
        <v>83</v>
      </c>
      <c r="O1800" s="7">
        <v>2014</v>
      </c>
      <c r="P1800" s="10" t="s">
        <v>460</v>
      </c>
      <c r="Q1800" s="7" t="s">
        <v>8882</v>
      </c>
      <c r="R1800" s="7" t="s">
        <v>50</v>
      </c>
      <c r="U1800" s="7" t="s">
        <v>8883</v>
      </c>
      <c r="V1800" s="7" t="s">
        <v>37</v>
      </c>
      <c r="X1800" s="7" t="str">
        <f t="shared" ca="1" si="429"/>
        <v xml:space="preserve">52 thn, 9 bln </v>
      </c>
      <c r="Y1800" s="7" t="str">
        <f t="shared" si="430"/>
        <v>52 thn</v>
      </c>
      <c r="Z1800" s="13">
        <v>60</v>
      </c>
      <c r="AA1800" s="14">
        <f t="shared" si="431"/>
        <v>46692</v>
      </c>
      <c r="AJ1800" s="4" t="s">
        <v>8857</v>
      </c>
    </row>
    <row r="1801" spans="1:36" ht="12.9" hidden="1" customHeight="1" outlineLevel="1" x14ac:dyDescent="0.3">
      <c r="B1801" s="6"/>
      <c r="C1801" s="6" t="s">
        <v>7465</v>
      </c>
      <c r="D1801" s="6" t="s">
        <v>41</v>
      </c>
      <c r="E1801" s="7" t="s">
        <v>8884</v>
      </c>
      <c r="F1801" s="6" t="s">
        <v>332</v>
      </c>
      <c r="G1801" s="19" t="s">
        <v>333</v>
      </c>
      <c r="H1801" s="20">
        <v>43556</v>
      </c>
      <c r="I1801" s="6" t="s">
        <v>334</v>
      </c>
      <c r="J1801" s="6" t="s">
        <v>547</v>
      </c>
      <c r="K1801" s="7" t="s">
        <v>336</v>
      </c>
      <c r="L1801" s="6" t="s">
        <v>28</v>
      </c>
      <c r="M1801" s="7" t="s">
        <v>29</v>
      </c>
      <c r="N1801" s="6" t="s">
        <v>8885</v>
      </c>
      <c r="O1801" s="7" t="s">
        <v>168</v>
      </c>
      <c r="P1801" s="6" t="s">
        <v>98</v>
      </c>
      <c r="Q1801" s="6" t="s">
        <v>3980</v>
      </c>
      <c r="R1801" s="7" t="s">
        <v>33</v>
      </c>
      <c r="S1801" s="7" t="s">
        <v>34</v>
      </c>
      <c r="T1801" s="7" t="s">
        <v>35</v>
      </c>
      <c r="V1801" s="7" t="s">
        <v>37</v>
      </c>
      <c r="X1801" s="7" t="str">
        <f t="shared" ca="1" si="429"/>
        <v xml:space="preserve">38 thn, 2 bln </v>
      </c>
      <c r="Y1801" s="7" t="str">
        <f t="shared" si="430"/>
        <v>37 thn</v>
      </c>
      <c r="Z1801" s="13">
        <v>60</v>
      </c>
      <c r="AA1801" s="14">
        <f t="shared" si="431"/>
        <v>52018</v>
      </c>
      <c r="AB1801" s="6" t="s">
        <v>8886</v>
      </c>
      <c r="AC1801" s="6" t="s">
        <v>340</v>
      </c>
      <c r="AJ1801" s="4" t="s">
        <v>8857</v>
      </c>
    </row>
    <row r="1802" spans="1:36" ht="12.9" hidden="1" customHeight="1" outlineLevel="1" x14ac:dyDescent="0.3">
      <c r="B1802" s="6"/>
      <c r="C1802" s="6" t="s">
        <v>8887</v>
      </c>
      <c r="D1802" s="6" t="s">
        <v>41</v>
      </c>
      <c r="E1802" s="7" t="s">
        <v>8888</v>
      </c>
      <c r="F1802" s="6" t="s">
        <v>3290</v>
      </c>
      <c r="G1802" s="7" t="s">
        <v>343</v>
      </c>
      <c r="H1802" s="15">
        <v>43191</v>
      </c>
      <c r="I1802" s="6" t="s">
        <v>344</v>
      </c>
      <c r="J1802" s="6" t="s">
        <v>547</v>
      </c>
      <c r="K1802" s="7" t="s">
        <v>336</v>
      </c>
      <c r="L1802" s="6" t="s">
        <v>28</v>
      </c>
      <c r="M1802" s="7" t="s">
        <v>29</v>
      </c>
      <c r="N1802" s="6" t="s">
        <v>3367</v>
      </c>
      <c r="O1802" s="7">
        <v>2016</v>
      </c>
      <c r="P1802" s="6" t="s">
        <v>98</v>
      </c>
      <c r="Q1802" s="6" t="s">
        <v>8889</v>
      </c>
      <c r="R1802" s="7" t="s">
        <v>50</v>
      </c>
      <c r="S1802" s="7" t="s">
        <v>34</v>
      </c>
      <c r="T1802" s="7" t="s">
        <v>35</v>
      </c>
      <c r="V1802" s="7" t="s">
        <v>37</v>
      </c>
      <c r="X1802" s="7" t="str">
        <f t="shared" ca="1" si="429"/>
        <v xml:space="preserve">37 thn, 7 bln </v>
      </c>
      <c r="Y1802" s="7" t="str">
        <f t="shared" si="430"/>
        <v>36 thn</v>
      </c>
      <c r="Z1802" s="13">
        <v>60</v>
      </c>
      <c r="AA1802" s="14">
        <f t="shared" si="431"/>
        <v>52232</v>
      </c>
      <c r="AB1802" s="6" t="s">
        <v>8890</v>
      </c>
      <c r="AC1802" s="6" t="s">
        <v>8891</v>
      </c>
      <c r="AJ1802" s="4" t="s">
        <v>8857</v>
      </c>
    </row>
    <row r="1803" spans="1:36" ht="12.9" customHeight="1" collapsed="1" x14ac:dyDescent="0.25">
      <c r="A1803" s="4" t="s">
        <v>8892</v>
      </c>
      <c r="M1803" s="7"/>
    </row>
    <row r="1804" spans="1:36" ht="12.9" hidden="1" customHeight="1" outlineLevel="1" x14ac:dyDescent="0.3">
      <c r="C1804" s="10" t="s">
        <v>8893</v>
      </c>
      <c r="D1804" s="10" t="s">
        <v>3484</v>
      </c>
      <c r="E1804" s="7" t="s">
        <v>8894</v>
      </c>
      <c r="F1804" s="10" t="s">
        <v>23</v>
      </c>
      <c r="G1804" s="7" t="s">
        <v>24</v>
      </c>
      <c r="H1804" s="15">
        <v>39356</v>
      </c>
      <c r="I1804" s="10" t="s">
        <v>25</v>
      </c>
      <c r="J1804" s="10" t="s">
        <v>95</v>
      </c>
      <c r="K1804" s="8">
        <v>42104</v>
      </c>
      <c r="L1804" s="10" t="s">
        <v>28</v>
      </c>
      <c r="M1804" s="7" t="s">
        <v>29</v>
      </c>
      <c r="N1804" s="10" t="s">
        <v>3265</v>
      </c>
      <c r="O1804" s="7">
        <v>2010</v>
      </c>
      <c r="P1804" s="10" t="s">
        <v>98</v>
      </c>
      <c r="Q1804" s="7" t="s">
        <v>2343</v>
      </c>
      <c r="R1804" s="7" t="s">
        <v>33</v>
      </c>
      <c r="S1804" s="7" t="s">
        <v>34</v>
      </c>
      <c r="T1804" s="7" t="s">
        <v>35</v>
      </c>
      <c r="U1804" s="7" t="s">
        <v>8895</v>
      </c>
      <c r="V1804" s="7" t="s">
        <v>37</v>
      </c>
      <c r="W1804" s="7" t="s">
        <v>8896</v>
      </c>
      <c r="X1804" s="7" t="str">
        <f t="shared" ref="X1804:X1810" ca="1" si="432">DATEDIF(Q1804,NOW( ),"y") &amp; " thn, " &amp; DATEDIF(Q1804,NOW( ),"ym") &amp; " bln "</f>
        <v xml:space="preserve">53 thn, 10 bln </v>
      </c>
      <c r="Y1804" s="7" t="str">
        <f t="shared" ref="Y1804:Y1810" si="433">DATEDIF(Q1804,($Y$2),"y") &amp; " thn"</f>
        <v>53 thn</v>
      </c>
      <c r="Z1804" s="13">
        <v>60</v>
      </c>
      <c r="AA1804" s="14">
        <f t="shared" ref="AA1804:AA1810" si="434">DATE(YEAR(Q1804)+Z1804,MONTH(Q1804)+1,1)</f>
        <v>46296</v>
      </c>
      <c r="AB1804" s="10" t="s">
        <v>8897</v>
      </c>
      <c r="AC1804" s="7" t="s">
        <v>8898</v>
      </c>
      <c r="AJ1804" s="4" t="s">
        <v>8892</v>
      </c>
    </row>
    <row r="1805" spans="1:36" ht="12.9" hidden="1" customHeight="1" outlineLevel="1" x14ac:dyDescent="0.3">
      <c r="C1805" s="10" t="s">
        <v>8899</v>
      </c>
      <c r="D1805" s="10" t="s">
        <v>41</v>
      </c>
      <c r="E1805" s="7" t="s">
        <v>8900</v>
      </c>
      <c r="F1805" s="10" t="s">
        <v>23</v>
      </c>
      <c r="G1805" s="7" t="s">
        <v>24</v>
      </c>
      <c r="H1805" s="15">
        <v>40452</v>
      </c>
      <c r="I1805" s="10" t="s">
        <v>25</v>
      </c>
      <c r="J1805" s="10" t="s">
        <v>547</v>
      </c>
      <c r="K1805" s="7" t="s">
        <v>624</v>
      </c>
      <c r="L1805" s="10" t="s">
        <v>28</v>
      </c>
      <c r="M1805" s="7" t="s">
        <v>29</v>
      </c>
      <c r="P1805" s="10" t="s">
        <v>8811</v>
      </c>
      <c r="Q1805" s="7" t="s">
        <v>6021</v>
      </c>
      <c r="R1805" s="7" t="s">
        <v>50</v>
      </c>
      <c r="S1805" s="7" t="s">
        <v>34</v>
      </c>
      <c r="T1805" s="7" t="s">
        <v>35</v>
      </c>
      <c r="U1805" s="7" t="s">
        <v>8901</v>
      </c>
      <c r="V1805" s="7" t="s">
        <v>37</v>
      </c>
      <c r="W1805" s="7" t="s">
        <v>8902</v>
      </c>
      <c r="X1805" s="7" t="str">
        <f t="shared" ca="1" si="432"/>
        <v xml:space="preserve">51 thn, 11 bln </v>
      </c>
      <c r="Y1805" s="7" t="str">
        <f t="shared" si="433"/>
        <v>51 thn</v>
      </c>
      <c r="Z1805" s="13">
        <v>60</v>
      </c>
      <c r="AA1805" s="14">
        <f t="shared" si="434"/>
        <v>46997</v>
      </c>
      <c r="AB1805" s="10" t="s">
        <v>8903</v>
      </c>
      <c r="AJ1805" s="4" t="s">
        <v>8892</v>
      </c>
    </row>
    <row r="1806" spans="1:36" ht="12.9" hidden="1" customHeight="1" outlineLevel="1" x14ac:dyDescent="0.3">
      <c r="C1806" s="10" t="s">
        <v>8904</v>
      </c>
      <c r="D1806" s="10" t="s">
        <v>41</v>
      </c>
      <c r="E1806" s="7" t="s">
        <v>8905</v>
      </c>
      <c r="F1806" s="10" t="s">
        <v>23</v>
      </c>
      <c r="G1806" s="19" t="s">
        <v>24</v>
      </c>
      <c r="H1806" s="20">
        <v>43556</v>
      </c>
      <c r="I1806" s="10" t="s">
        <v>25</v>
      </c>
      <c r="J1806" s="10" t="s">
        <v>106</v>
      </c>
      <c r="K1806" s="7" t="s">
        <v>190</v>
      </c>
      <c r="L1806" s="10" t="s">
        <v>28</v>
      </c>
      <c r="M1806" s="7" t="s">
        <v>29</v>
      </c>
      <c r="N1806" s="10" t="s">
        <v>3500</v>
      </c>
      <c r="O1806" s="7">
        <v>2015</v>
      </c>
      <c r="P1806" s="10" t="s">
        <v>824</v>
      </c>
      <c r="Q1806" s="7" t="s">
        <v>8906</v>
      </c>
      <c r="R1806" s="7" t="s">
        <v>33</v>
      </c>
      <c r="S1806" s="7" t="s">
        <v>34</v>
      </c>
      <c r="T1806" s="7" t="s">
        <v>35</v>
      </c>
      <c r="U1806" s="7" t="s">
        <v>8907</v>
      </c>
      <c r="V1806" s="7" t="s">
        <v>37</v>
      </c>
      <c r="W1806" s="7" t="s">
        <v>8908</v>
      </c>
      <c r="X1806" s="7" t="str">
        <f t="shared" ca="1" si="432"/>
        <v xml:space="preserve">52 thn, 3 bln </v>
      </c>
      <c r="Y1806" s="7" t="str">
        <f t="shared" si="433"/>
        <v>51 thn</v>
      </c>
      <c r="Z1806" s="13">
        <v>60</v>
      </c>
      <c r="AA1806" s="14">
        <f t="shared" si="434"/>
        <v>46874</v>
      </c>
      <c r="AB1806" s="10" t="s">
        <v>8909</v>
      </c>
      <c r="AJ1806" s="4" t="s">
        <v>8892</v>
      </c>
    </row>
    <row r="1807" spans="1:36" ht="12.9" hidden="1" customHeight="1" outlineLevel="1" x14ac:dyDescent="0.3">
      <c r="C1807" s="10" t="s">
        <v>8910</v>
      </c>
      <c r="D1807" s="10" t="s">
        <v>21</v>
      </c>
      <c r="E1807" s="7" t="s">
        <v>8911</v>
      </c>
      <c r="F1807" s="10" t="s">
        <v>276</v>
      </c>
      <c r="G1807" s="19" t="s">
        <v>43</v>
      </c>
      <c r="H1807" s="20">
        <v>43556</v>
      </c>
      <c r="I1807" s="10" t="s">
        <v>277</v>
      </c>
      <c r="J1807" s="10" t="s">
        <v>547</v>
      </c>
      <c r="K1807" s="7" t="s">
        <v>1749</v>
      </c>
      <c r="L1807" s="10" t="s">
        <v>28</v>
      </c>
      <c r="M1807" s="7" t="s">
        <v>29</v>
      </c>
      <c r="N1807" s="10" t="s">
        <v>30</v>
      </c>
      <c r="O1807" s="7" t="s">
        <v>1010</v>
      </c>
      <c r="P1807" s="10" t="s">
        <v>637</v>
      </c>
      <c r="Q1807" s="7" t="s">
        <v>8912</v>
      </c>
      <c r="R1807" s="7" t="s">
        <v>50</v>
      </c>
      <c r="S1807" s="7" t="s">
        <v>34</v>
      </c>
      <c r="T1807" s="7" t="s">
        <v>35</v>
      </c>
      <c r="V1807" s="7" t="s">
        <v>37</v>
      </c>
      <c r="X1807" s="7" t="str">
        <f t="shared" ca="1" si="432"/>
        <v xml:space="preserve">37 thn, 9 bln </v>
      </c>
      <c r="Y1807" s="7" t="str">
        <f t="shared" si="433"/>
        <v>37 thn</v>
      </c>
      <c r="Z1807" s="13">
        <v>60</v>
      </c>
      <c r="AA1807" s="14">
        <f t="shared" si="434"/>
        <v>52171</v>
      </c>
      <c r="AB1807" s="10" t="s">
        <v>8913</v>
      </c>
      <c r="AC1807" s="7" t="s">
        <v>8914</v>
      </c>
      <c r="AJ1807" s="4" t="s">
        <v>8892</v>
      </c>
    </row>
    <row r="1808" spans="1:36" ht="12.9" hidden="1" customHeight="1" outlineLevel="1" x14ac:dyDescent="0.3">
      <c r="C1808" s="10" t="s">
        <v>8915</v>
      </c>
      <c r="D1808" s="10" t="s">
        <v>41</v>
      </c>
      <c r="E1808" s="7" t="s">
        <v>8916</v>
      </c>
      <c r="F1808" s="10" t="s">
        <v>514</v>
      </c>
      <c r="G1808" s="7" t="s">
        <v>333</v>
      </c>
      <c r="H1808" s="8">
        <v>43191</v>
      </c>
      <c r="I1808" s="10" t="s">
        <v>334</v>
      </c>
      <c r="J1808" s="10" t="s">
        <v>547</v>
      </c>
      <c r="K1808" s="8">
        <v>41708</v>
      </c>
      <c r="L1808" s="10" t="s">
        <v>28</v>
      </c>
      <c r="M1808" s="7" t="s">
        <v>29</v>
      </c>
      <c r="N1808" s="10" t="s">
        <v>3367</v>
      </c>
      <c r="O1808" s="7">
        <v>2011</v>
      </c>
      <c r="P1808" s="10" t="s">
        <v>98</v>
      </c>
      <c r="Q1808" s="7" t="s">
        <v>8917</v>
      </c>
      <c r="R1808" s="7" t="s">
        <v>50</v>
      </c>
      <c r="S1808" s="7" t="s">
        <v>34</v>
      </c>
      <c r="T1808" s="7" t="s">
        <v>311</v>
      </c>
      <c r="V1808" s="7" t="s">
        <v>37</v>
      </c>
      <c r="X1808" s="7" t="str">
        <f t="shared" ca="1" si="432"/>
        <v xml:space="preserve">31 thn, 5 bln </v>
      </c>
      <c r="Y1808" s="7" t="str">
        <f t="shared" si="433"/>
        <v>30 thn</v>
      </c>
      <c r="Z1808" s="13">
        <v>60</v>
      </c>
      <c r="AA1808" s="14">
        <f t="shared" si="434"/>
        <v>54455</v>
      </c>
      <c r="AB1808" s="10" t="s">
        <v>8918</v>
      </c>
      <c r="AC1808" s="12" t="s">
        <v>8919</v>
      </c>
      <c r="AJ1808" s="4" t="s">
        <v>8892</v>
      </c>
    </row>
    <row r="1809" spans="1:36" ht="12.9" hidden="1" customHeight="1" outlineLevel="1" x14ac:dyDescent="0.3">
      <c r="C1809" s="17" t="s">
        <v>8920</v>
      </c>
      <c r="D1809" s="17" t="s">
        <v>41</v>
      </c>
      <c r="E1809" s="17" t="s">
        <v>8921</v>
      </c>
      <c r="F1809" s="17" t="s">
        <v>332</v>
      </c>
      <c r="G1809" s="18" t="s">
        <v>343</v>
      </c>
      <c r="H1809" s="35">
        <v>43525</v>
      </c>
      <c r="I1809" s="6" t="s">
        <v>344</v>
      </c>
      <c r="J1809" s="17" t="s">
        <v>4684</v>
      </c>
      <c r="K1809" s="35">
        <v>43573</v>
      </c>
      <c r="L1809" s="6" t="s">
        <v>28</v>
      </c>
      <c r="M1809" s="7" t="s">
        <v>29</v>
      </c>
      <c r="N1809" s="17" t="s">
        <v>3500</v>
      </c>
      <c r="O1809" s="17"/>
      <c r="P1809" s="17" t="s">
        <v>8496</v>
      </c>
      <c r="Q1809" s="17" t="s">
        <v>8922</v>
      </c>
      <c r="R1809" s="7" t="s">
        <v>33</v>
      </c>
      <c r="S1809" s="16"/>
      <c r="T1809" s="16"/>
      <c r="U1809" s="17" t="s">
        <v>2714</v>
      </c>
      <c r="V1809" s="18" t="s">
        <v>2718</v>
      </c>
      <c r="W1809" s="17"/>
      <c r="X1809" s="7" t="str">
        <f t="shared" ca="1" si="432"/>
        <v xml:space="preserve">26 thn, 6 bln </v>
      </c>
      <c r="Y1809" s="7" t="str">
        <f>DATEDIF(Q1809,($Y$2),"y") &amp; " thn"</f>
        <v>25 thn</v>
      </c>
      <c r="Z1809" s="13">
        <v>60</v>
      </c>
      <c r="AA1809" s="14">
        <f>DATE(YEAR(Q1809)+Z1809,MONTH(Q1809)+1,1)</f>
        <v>56281</v>
      </c>
      <c r="AB1809" s="17"/>
      <c r="AC1809" s="17"/>
      <c r="AD1809" s="17"/>
      <c r="AE1809" s="17"/>
      <c r="AF1809" s="17"/>
      <c r="AG1809" s="17"/>
      <c r="AH1809" s="17"/>
      <c r="AI1809" s="17"/>
      <c r="AJ1809" s="4" t="s">
        <v>8892</v>
      </c>
    </row>
    <row r="1810" spans="1:36" ht="12.9" hidden="1" customHeight="1" outlineLevel="1" x14ac:dyDescent="0.3">
      <c r="B1810" s="6"/>
      <c r="C1810" s="6" t="s">
        <v>8923</v>
      </c>
      <c r="D1810" s="6" t="s">
        <v>21</v>
      </c>
      <c r="E1810" s="7" t="s">
        <v>8924</v>
      </c>
      <c r="F1810" s="6" t="s">
        <v>332</v>
      </c>
      <c r="G1810" s="19" t="s">
        <v>333</v>
      </c>
      <c r="H1810" s="20">
        <v>43556</v>
      </c>
      <c r="I1810" s="6" t="s">
        <v>334</v>
      </c>
      <c r="J1810" s="6" t="s">
        <v>547</v>
      </c>
      <c r="K1810" s="7" t="s">
        <v>336</v>
      </c>
      <c r="L1810" s="6" t="s">
        <v>28</v>
      </c>
      <c r="M1810" s="7" t="s">
        <v>29</v>
      </c>
      <c r="N1810" s="6" t="s">
        <v>1370</v>
      </c>
      <c r="O1810" s="7" t="s">
        <v>1010</v>
      </c>
      <c r="P1810" s="6" t="s">
        <v>3235</v>
      </c>
      <c r="Q1810" s="6" t="s">
        <v>8925</v>
      </c>
      <c r="R1810" s="7" t="s">
        <v>33</v>
      </c>
      <c r="S1810" s="7" t="s">
        <v>34</v>
      </c>
      <c r="T1810" s="7" t="s">
        <v>35</v>
      </c>
      <c r="V1810" s="7" t="s">
        <v>37</v>
      </c>
      <c r="X1810" s="7" t="str">
        <f t="shared" ca="1" si="432"/>
        <v xml:space="preserve">41 thn, 2 bln </v>
      </c>
      <c r="Y1810" s="7" t="str">
        <f t="shared" si="433"/>
        <v>40 thn</v>
      </c>
      <c r="Z1810" s="13">
        <v>60</v>
      </c>
      <c r="AA1810" s="14">
        <f t="shared" si="434"/>
        <v>50922</v>
      </c>
      <c r="AB1810" s="6" t="s">
        <v>8926</v>
      </c>
      <c r="AC1810" s="6" t="s">
        <v>8927</v>
      </c>
      <c r="AJ1810" s="4" t="s">
        <v>8892</v>
      </c>
    </row>
    <row r="1811" spans="1:36" ht="12.9" customHeight="1" collapsed="1" x14ac:dyDescent="0.25">
      <c r="A1811" s="4" t="s">
        <v>8928</v>
      </c>
      <c r="M1811" s="7"/>
    </row>
    <row r="1812" spans="1:36" ht="12.9" hidden="1" customHeight="1" outlineLevel="1" x14ac:dyDescent="0.3">
      <c r="C1812" s="10" t="s">
        <v>8929</v>
      </c>
      <c r="D1812" s="10" t="s">
        <v>21</v>
      </c>
      <c r="E1812" s="7" t="s">
        <v>8930</v>
      </c>
      <c r="F1812" s="10" t="s">
        <v>78</v>
      </c>
      <c r="G1812" s="7" t="s">
        <v>79</v>
      </c>
      <c r="H1812" s="14">
        <v>41913</v>
      </c>
      <c r="I1812" s="10" t="s">
        <v>80</v>
      </c>
      <c r="J1812" s="10" t="s">
        <v>95</v>
      </c>
      <c r="K1812" s="8">
        <v>42957</v>
      </c>
      <c r="L1812" s="10" t="s">
        <v>28</v>
      </c>
      <c r="M1812" s="7" t="s">
        <v>29</v>
      </c>
      <c r="N1812" s="10" t="s">
        <v>3265</v>
      </c>
      <c r="O1812" s="7">
        <v>2010</v>
      </c>
      <c r="P1812" s="10" t="s">
        <v>8931</v>
      </c>
      <c r="Q1812" s="7" t="s">
        <v>8932</v>
      </c>
      <c r="R1812" s="7" t="s">
        <v>33</v>
      </c>
      <c r="S1812" s="7" t="s">
        <v>34</v>
      </c>
      <c r="T1812" s="7" t="s">
        <v>35</v>
      </c>
      <c r="U1812" s="7" t="s">
        <v>8933</v>
      </c>
      <c r="V1812" s="7" t="s">
        <v>37</v>
      </c>
      <c r="W1812" s="7" t="s">
        <v>8934</v>
      </c>
      <c r="X1812" s="7" t="str">
        <f t="shared" ref="X1812:X1818" ca="1" si="435">DATEDIF(Q1812,NOW( ),"y") &amp; " thn, " &amp; DATEDIF(Q1812,NOW( ),"ym") &amp; " bln "</f>
        <v xml:space="preserve">54 thn, 3 bln </v>
      </c>
      <c r="Y1812" s="7" t="str">
        <f>DATEDIF(Q1812,($Y$2),"y") &amp; " thn"</f>
        <v>53 thn</v>
      </c>
      <c r="Z1812" s="13">
        <v>60</v>
      </c>
      <c r="AA1812" s="14">
        <f>DATE(YEAR(Q1812)+Z1812,MONTH(Q1812)+1,1)</f>
        <v>46143</v>
      </c>
      <c r="AB1812" s="10" t="s">
        <v>8935</v>
      </c>
      <c r="AJ1812" s="4" t="s">
        <v>8928</v>
      </c>
    </row>
    <row r="1813" spans="1:36" ht="12.9" hidden="1" customHeight="1" outlineLevel="1" x14ac:dyDescent="0.3">
      <c r="C1813" s="10" t="s">
        <v>8936</v>
      </c>
      <c r="D1813" s="10" t="s">
        <v>1545</v>
      </c>
      <c r="E1813" s="7" t="s">
        <v>8937</v>
      </c>
      <c r="F1813" s="10" t="s">
        <v>23</v>
      </c>
      <c r="G1813" s="7" t="s">
        <v>24</v>
      </c>
      <c r="H1813" s="15">
        <v>38626</v>
      </c>
      <c r="I1813" s="10" t="s">
        <v>25</v>
      </c>
      <c r="J1813" s="10" t="s">
        <v>547</v>
      </c>
      <c r="K1813" s="7" t="s">
        <v>210</v>
      </c>
      <c r="L1813" s="10" t="s">
        <v>28</v>
      </c>
      <c r="M1813" s="7" t="s">
        <v>361</v>
      </c>
      <c r="N1813" s="10" t="s">
        <v>30</v>
      </c>
      <c r="O1813" s="7" t="s">
        <v>279</v>
      </c>
      <c r="P1813" s="10" t="s">
        <v>98</v>
      </c>
      <c r="Q1813" s="7" t="s">
        <v>8938</v>
      </c>
      <c r="R1813" s="7" t="s">
        <v>33</v>
      </c>
      <c r="S1813" s="7" t="s">
        <v>34</v>
      </c>
      <c r="T1813" s="7" t="s">
        <v>35</v>
      </c>
      <c r="U1813" s="7" t="s">
        <v>8939</v>
      </c>
      <c r="V1813" s="7" t="s">
        <v>37</v>
      </c>
      <c r="W1813" s="7" t="s">
        <v>8940</v>
      </c>
      <c r="X1813" s="7" t="str">
        <f t="shared" ca="1" si="435"/>
        <v xml:space="preserve">60 thn, 2 bln </v>
      </c>
      <c r="Y1813" s="7" t="str">
        <f t="shared" ref="Y1813:Y1819" si="436">DATEDIF(Q1813,($Y$2),"y") &amp; " thn"</f>
        <v>59 thn</v>
      </c>
      <c r="Z1813" s="13">
        <v>60</v>
      </c>
      <c r="AA1813" s="14">
        <f t="shared" ref="AA1813:AA1819" si="437">DATE(YEAR(Q1813)+Z1813,MONTH(Q1813)+1,1)</f>
        <v>43983</v>
      </c>
      <c r="AB1813" s="10" t="s">
        <v>8941</v>
      </c>
      <c r="AJ1813" s="4" t="s">
        <v>8928</v>
      </c>
    </row>
    <row r="1814" spans="1:36" ht="12.9" hidden="1" customHeight="1" outlineLevel="1" x14ac:dyDescent="0.3">
      <c r="C1814" s="10" t="s">
        <v>8942</v>
      </c>
      <c r="E1814" s="7" t="s">
        <v>8943</v>
      </c>
      <c r="F1814" s="10" t="s">
        <v>23</v>
      </c>
      <c r="G1814" s="7" t="s">
        <v>24</v>
      </c>
      <c r="H1814" s="15">
        <v>39722</v>
      </c>
      <c r="I1814" s="10" t="s">
        <v>25</v>
      </c>
      <c r="J1814" s="10" t="s">
        <v>106</v>
      </c>
      <c r="K1814" s="7" t="s">
        <v>147</v>
      </c>
      <c r="L1814" s="10" t="s">
        <v>28</v>
      </c>
      <c r="M1814" s="7" t="s">
        <v>4020</v>
      </c>
      <c r="N1814" s="10" t="s">
        <v>3799</v>
      </c>
      <c r="O1814" s="7" t="s">
        <v>5167</v>
      </c>
      <c r="P1814" s="10" t="s">
        <v>98</v>
      </c>
      <c r="Q1814" s="7" t="s">
        <v>8944</v>
      </c>
      <c r="R1814" s="7" t="s">
        <v>33</v>
      </c>
      <c r="S1814" s="7" t="s">
        <v>122</v>
      </c>
      <c r="T1814" s="7" t="s">
        <v>35</v>
      </c>
      <c r="U1814" s="7" t="s">
        <v>8945</v>
      </c>
      <c r="V1814" s="7" t="s">
        <v>37</v>
      </c>
      <c r="W1814" s="7" t="s">
        <v>8946</v>
      </c>
      <c r="X1814" s="7" t="str">
        <f t="shared" ca="1" si="435"/>
        <v xml:space="preserve">56 thn, 1 bln </v>
      </c>
      <c r="Y1814" s="7" t="str">
        <f t="shared" si="436"/>
        <v>55 thn</v>
      </c>
      <c r="Z1814" s="13">
        <v>60</v>
      </c>
      <c r="AA1814" s="14">
        <f t="shared" si="437"/>
        <v>45474</v>
      </c>
      <c r="AB1814" s="10" t="s">
        <v>8947</v>
      </c>
      <c r="AJ1814" s="4" t="s">
        <v>8928</v>
      </c>
    </row>
    <row r="1815" spans="1:36" ht="12.9" hidden="1" customHeight="1" outlineLevel="1" x14ac:dyDescent="0.3">
      <c r="C1815" s="10" t="s">
        <v>5764</v>
      </c>
      <c r="D1815" s="6" t="s">
        <v>3336</v>
      </c>
      <c r="E1815" s="7" t="s">
        <v>8948</v>
      </c>
      <c r="F1815" s="10" t="s">
        <v>23</v>
      </c>
      <c r="G1815" s="7" t="s">
        <v>24</v>
      </c>
      <c r="H1815" s="14">
        <v>41183</v>
      </c>
      <c r="I1815" s="10" t="s">
        <v>25</v>
      </c>
      <c r="J1815" s="10" t="s">
        <v>547</v>
      </c>
      <c r="K1815" s="7" t="s">
        <v>799</v>
      </c>
      <c r="L1815" s="10" t="s">
        <v>28</v>
      </c>
      <c r="M1815" s="7" t="s">
        <v>29</v>
      </c>
      <c r="N1815" s="10" t="s">
        <v>30</v>
      </c>
      <c r="O1815" s="7">
        <v>2011</v>
      </c>
      <c r="P1815" s="10" t="s">
        <v>637</v>
      </c>
      <c r="Q1815" s="7" t="s">
        <v>8949</v>
      </c>
      <c r="R1815" s="7" t="s">
        <v>50</v>
      </c>
      <c r="S1815" s="7" t="s">
        <v>34</v>
      </c>
      <c r="T1815" s="7" t="s">
        <v>35</v>
      </c>
      <c r="U1815" s="7" t="s">
        <v>8950</v>
      </c>
      <c r="V1815" s="7" t="s">
        <v>37</v>
      </c>
      <c r="W1815" s="7" t="s">
        <v>8951</v>
      </c>
      <c r="X1815" s="7" t="str">
        <f t="shared" ca="1" si="435"/>
        <v xml:space="preserve">47 thn, 8 bln </v>
      </c>
      <c r="Y1815" s="7" t="str">
        <f t="shared" si="436"/>
        <v>46 thn</v>
      </c>
      <c r="Z1815" s="13">
        <v>60</v>
      </c>
      <c r="AA1815" s="14">
        <f t="shared" si="437"/>
        <v>48549</v>
      </c>
      <c r="AB1815" s="10" t="s">
        <v>8952</v>
      </c>
      <c r="AJ1815" s="4" t="s">
        <v>8928</v>
      </c>
    </row>
    <row r="1816" spans="1:36" ht="12.9" hidden="1" customHeight="1" outlineLevel="1" x14ac:dyDescent="0.3">
      <c r="C1816" s="10" t="s">
        <v>8953</v>
      </c>
      <c r="D1816" s="10" t="s">
        <v>4292</v>
      </c>
      <c r="E1816" s="7" t="s">
        <v>8954</v>
      </c>
      <c r="F1816" s="10" t="s">
        <v>78</v>
      </c>
      <c r="G1816" s="7" t="s">
        <v>79</v>
      </c>
      <c r="H1816" s="15">
        <v>38626</v>
      </c>
      <c r="I1816" s="10" t="s">
        <v>80</v>
      </c>
      <c r="J1816" s="10" t="s">
        <v>269</v>
      </c>
      <c r="K1816" s="8">
        <v>42278</v>
      </c>
      <c r="L1816" s="10" t="s">
        <v>28</v>
      </c>
      <c r="M1816" s="7" t="s">
        <v>361</v>
      </c>
      <c r="N1816" s="10" t="s">
        <v>83</v>
      </c>
      <c r="O1816" s="7" t="s">
        <v>58</v>
      </c>
      <c r="P1816" s="10" t="s">
        <v>555</v>
      </c>
      <c r="Q1816" s="7" t="s">
        <v>8955</v>
      </c>
      <c r="R1816" s="7" t="s">
        <v>50</v>
      </c>
      <c r="S1816" s="7" t="s">
        <v>34</v>
      </c>
      <c r="T1816" s="7" t="s">
        <v>35</v>
      </c>
      <c r="U1816" s="7" t="s">
        <v>8956</v>
      </c>
      <c r="V1816" s="7" t="s">
        <v>37</v>
      </c>
      <c r="W1816" s="7" t="s">
        <v>8957</v>
      </c>
      <c r="X1816" s="7" t="str">
        <f t="shared" ca="1" si="435"/>
        <v xml:space="preserve">54 thn, 5 bln </v>
      </c>
      <c r="Y1816" s="7" t="str">
        <f t="shared" si="436"/>
        <v>53 thn</v>
      </c>
      <c r="Z1816" s="13">
        <v>60</v>
      </c>
      <c r="AA1816" s="14">
        <f t="shared" si="437"/>
        <v>46082</v>
      </c>
      <c r="AB1816" s="10" t="s">
        <v>5957</v>
      </c>
      <c r="AJ1816" s="4" t="s">
        <v>8928</v>
      </c>
    </row>
    <row r="1817" spans="1:36" ht="12.9" hidden="1" customHeight="1" outlineLevel="1" x14ac:dyDescent="0.3">
      <c r="C1817" s="10" t="s">
        <v>8958</v>
      </c>
      <c r="D1817" s="10" t="s">
        <v>21</v>
      </c>
      <c r="E1817" s="7" t="s">
        <v>8959</v>
      </c>
      <c r="F1817" s="10" t="s">
        <v>514</v>
      </c>
      <c r="G1817" s="7" t="s">
        <v>333</v>
      </c>
      <c r="H1817" s="11">
        <v>42461</v>
      </c>
      <c r="I1817" s="10" t="s">
        <v>334</v>
      </c>
      <c r="J1817" s="10" t="s">
        <v>547</v>
      </c>
      <c r="K1817" s="7" t="s">
        <v>522</v>
      </c>
      <c r="L1817" s="10" t="s">
        <v>28</v>
      </c>
      <c r="M1817" s="7" t="s">
        <v>29</v>
      </c>
      <c r="N1817" s="10" t="s">
        <v>30</v>
      </c>
      <c r="O1817" s="7">
        <v>2011</v>
      </c>
      <c r="P1817" s="10" t="s">
        <v>637</v>
      </c>
      <c r="Q1817" s="7" t="s">
        <v>8960</v>
      </c>
      <c r="R1817" s="7" t="s">
        <v>50</v>
      </c>
      <c r="V1817" s="7" t="s">
        <v>37</v>
      </c>
      <c r="X1817" s="7" t="str">
        <f t="shared" ca="1" si="435"/>
        <v xml:space="preserve">34 thn, 1 bln </v>
      </c>
      <c r="Y1817" s="7" t="str">
        <f t="shared" si="436"/>
        <v>33 thn</v>
      </c>
      <c r="Z1817" s="13">
        <v>60</v>
      </c>
      <c r="AA1817" s="14">
        <f t="shared" si="437"/>
        <v>53509</v>
      </c>
      <c r="AJ1817" s="4" t="s">
        <v>8928</v>
      </c>
    </row>
    <row r="1818" spans="1:36" ht="12.9" hidden="1" customHeight="1" outlineLevel="1" x14ac:dyDescent="0.3">
      <c r="B1818" s="6"/>
      <c r="C1818" s="6" t="s">
        <v>8961</v>
      </c>
      <c r="D1818" s="6" t="s">
        <v>21</v>
      </c>
      <c r="E1818" s="7" t="s">
        <v>8962</v>
      </c>
      <c r="F1818" s="6" t="s">
        <v>332</v>
      </c>
      <c r="G1818" s="19" t="s">
        <v>333</v>
      </c>
      <c r="H1818" s="20">
        <v>43556</v>
      </c>
      <c r="I1818" s="6" t="s">
        <v>334</v>
      </c>
      <c r="J1818" s="6" t="s">
        <v>547</v>
      </c>
      <c r="K1818" s="7" t="s">
        <v>336</v>
      </c>
      <c r="L1818" s="6" t="s">
        <v>28</v>
      </c>
      <c r="M1818" s="7" t="s">
        <v>29</v>
      </c>
      <c r="N1818" s="6" t="s">
        <v>3284</v>
      </c>
      <c r="O1818" s="7" t="s">
        <v>3311</v>
      </c>
      <c r="P1818" s="6" t="s">
        <v>8496</v>
      </c>
      <c r="Q1818" s="6" t="s">
        <v>8963</v>
      </c>
      <c r="R1818" s="7" t="s">
        <v>50</v>
      </c>
      <c r="S1818" s="7" t="s">
        <v>34</v>
      </c>
      <c r="T1818" s="7" t="s">
        <v>311</v>
      </c>
      <c r="V1818" s="7" t="s">
        <v>37</v>
      </c>
      <c r="X1818" s="7" t="str">
        <f t="shared" ca="1" si="435"/>
        <v xml:space="preserve">36 thn, 4 bln </v>
      </c>
      <c r="Y1818" s="7" t="str">
        <f t="shared" si="436"/>
        <v>35 thn</v>
      </c>
      <c r="Z1818" s="13">
        <v>60</v>
      </c>
      <c r="AA1818" s="14">
        <f t="shared" si="437"/>
        <v>52688</v>
      </c>
      <c r="AB1818" s="6" t="s">
        <v>8964</v>
      </c>
      <c r="AC1818" s="6" t="s">
        <v>8965</v>
      </c>
      <c r="AJ1818" s="4" t="s">
        <v>8928</v>
      </c>
    </row>
    <row r="1819" spans="1:36" ht="12.9" hidden="1" customHeight="1" outlineLevel="1" x14ac:dyDescent="0.3">
      <c r="B1819" s="6"/>
      <c r="C1819" s="32" t="s">
        <v>8966</v>
      </c>
      <c r="E1819" s="45" t="s">
        <v>8967</v>
      </c>
      <c r="F1819" s="6" t="s">
        <v>3290</v>
      </c>
      <c r="G1819" s="45" t="s">
        <v>4171</v>
      </c>
      <c r="H1819" s="15">
        <v>43374</v>
      </c>
      <c r="I1819" s="6" t="s">
        <v>6305</v>
      </c>
      <c r="J1819" s="32" t="s">
        <v>4041</v>
      </c>
      <c r="K1819" s="8">
        <v>42151</v>
      </c>
      <c r="L1819" s="6" t="s">
        <v>28</v>
      </c>
      <c r="M1819" s="45" t="s">
        <v>4020</v>
      </c>
      <c r="N1819" s="32" t="s">
        <v>8968</v>
      </c>
      <c r="O1819" s="45" t="s">
        <v>168</v>
      </c>
      <c r="P1819" s="32" t="s">
        <v>98</v>
      </c>
      <c r="Q1819" s="45" t="s">
        <v>8969</v>
      </c>
      <c r="R1819" s="45" t="s">
        <v>50</v>
      </c>
      <c r="S1819" s="45" t="s">
        <v>34</v>
      </c>
      <c r="T1819" s="45" t="s">
        <v>35</v>
      </c>
      <c r="U1819" s="6"/>
      <c r="V1819" s="7" t="s">
        <v>37</v>
      </c>
      <c r="W1819" s="6"/>
      <c r="X1819" s="7" t="str">
        <f ca="1">DATEDIF(Q1819,NOW( ),"y") &amp; " thn, " &amp; DATEDIF(O1819,NOW( ),"ym") &amp; " bln "</f>
        <v xml:space="preserve">35 thn, 1 bln </v>
      </c>
      <c r="Y1819" s="7" t="str">
        <f t="shared" si="436"/>
        <v>35 thn</v>
      </c>
      <c r="Z1819" s="13">
        <v>60</v>
      </c>
      <c r="AA1819" s="14">
        <f t="shared" si="437"/>
        <v>52902</v>
      </c>
      <c r="AB1819" s="32" t="s">
        <v>8970</v>
      </c>
      <c r="AC1819" s="46" t="s">
        <v>8971</v>
      </c>
      <c r="AJ1819" s="4" t="s">
        <v>8928</v>
      </c>
    </row>
    <row r="1820" spans="1:36" ht="12.9" customHeight="1" collapsed="1" x14ac:dyDescent="0.25">
      <c r="A1820" s="4" t="s">
        <v>8972</v>
      </c>
      <c r="M1820" s="7"/>
    </row>
    <row r="1821" spans="1:36" ht="12.9" hidden="1" customHeight="1" outlineLevel="1" x14ac:dyDescent="0.3">
      <c r="C1821" s="10" t="s">
        <v>8973</v>
      </c>
      <c r="D1821" s="10" t="s">
        <v>41</v>
      </c>
      <c r="E1821" s="7" t="s">
        <v>8974</v>
      </c>
      <c r="F1821" s="10" t="s">
        <v>23</v>
      </c>
      <c r="G1821" s="7" t="s">
        <v>24</v>
      </c>
      <c r="H1821" s="15">
        <v>39173</v>
      </c>
      <c r="I1821" s="10" t="s">
        <v>25</v>
      </c>
      <c r="J1821" s="10" t="s">
        <v>95</v>
      </c>
      <c r="K1821" s="12" t="s">
        <v>27</v>
      </c>
      <c r="L1821" s="10" t="s">
        <v>28</v>
      </c>
      <c r="M1821" s="7" t="s">
        <v>29</v>
      </c>
      <c r="N1821" s="10" t="s">
        <v>2402</v>
      </c>
      <c r="O1821" s="7" t="s">
        <v>168</v>
      </c>
      <c r="P1821" s="10" t="s">
        <v>1158</v>
      </c>
      <c r="Q1821" s="7" t="s">
        <v>1429</v>
      </c>
      <c r="R1821" s="7" t="s">
        <v>33</v>
      </c>
      <c r="S1821" s="7" t="s">
        <v>34</v>
      </c>
      <c r="T1821" s="7" t="s">
        <v>35</v>
      </c>
      <c r="U1821" s="7" t="s">
        <v>8975</v>
      </c>
      <c r="V1821" s="7" t="s">
        <v>37</v>
      </c>
      <c r="W1821" s="7" t="s">
        <v>8976</v>
      </c>
      <c r="X1821" s="7" t="str">
        <f t="shared" ref="X1821:X1826" ca="1" si="438">DATEDIF(Q1821,NOW( ),"y") &amp; " thn, " &amp; DATEDIF(Q1821,NOW( ),"ym") &amp; " bln "</f>
        <v xml:space="preserve">58 thn, 2 bln </v>
      </c>
      <c r="Y1821" s="7" t="str">
        <f t="shared" ref="Y1821:Y1826" si="439">DATEDIF(Q1821,($Y$2),"y") &amp; " thn"</f>
        <v>57 thn</v>
      </c>
      <c r="Z1821" s="13">
        <v>60</v>
      </c>
      <c r="AA1821" s="14">
        <f t="shared" ref="AA1821:AA1826" si="440">DATE(YEAR(Q1821)+Z1821,MONTH(Q1821)+1,1)</f>
        <v>44713</v>
      </c>
      <c r="AB1821" s="10" t="s">
        <v>8977</v>
      </c>
      <c r="AJ1821" s="4" t="s">
        <v>8972</v>
      </c>
    </row>
    <row r="1822" spans="1:36" ht="12.9" hidden="1" customHeight="1" outlineLevel="1" x14ac:dyDescent="0.3">
      <c r="C1822" s="10" t="s">
        <v>8978</v>
      </c>
      <c r="D1822" s="10" t="s">
        <v>41</v>
      </c>
      <c r="E1822" s="7" t="s">
        <v>8979</v>
      </c>
      <c r="F1822" s="10" t="s">
        <v>23</v>
      </c>
      <c r="G1822" s="7" t="s">
        <v>24</v>
      </c>
      <c r="H1822" s="11">
        <v>41365</v>
      </c>
      <c r="I1822" s="10" t="s">
        <v>25</v>
      </c>
      <c r="J1822" s="10" t="s">
        <v>547</v>
      </c>
      <c r="K1822" s="7" t="s">
        <v>129</v>
      </c>
      <c r="L1822" s="10" t="s">
        <v>28</v>
      </c>
      <c r="M1822" s="7" t="s">
        <v>29</v>
      </c>
      <c r="N1822" s="10" t="s">
        <v>2402</v>
      </c>
      <c r="O1822" s="7" t="s">
        <v>168</v>
      </c>
      <c r="P1822" s="10" t="s">
        <v>626</v>
      </c>
      <c r="Q1822" s="7" t="s">
        <v>8980</v>
      </c>
      <c r="R1822" s="7" t="s">
        <v>50</v>
      </c>
      <c r="S1822" s="7" t="s">
        <v>34</v>
      </c>
      <c r="T1822" s="7" t="s">
        <v>35</v>
      </c>
      <c r="U1822" s="7" t="s">
        <v>8981</v>
      </c>
      <c r="V1822" s="7" t="s">
        <v>37</v>
      </c>
      <c r="W1822" s="7" t="s">
        <v>8982</v>
      </c>
      <c r="X1822" s="7" t="str">
        <f t="shared" ca="1" si="438"/>
        <v xml:space="preserve">54 thn, 11 bln </v>
      </c>
      <c r="Y1822" s="7" t="str">
        <f t="shared" si="439"/>
        <v>54 thn</v>
      </c>
      <c r="Z1822" s="13">
        <v>60</v>
      </c>
      <c r="AA1822" s="14">
        <f t="shared" si="440"/>
        <v>45901</v>
      </c>
      <c r="AB1822" s="10" t="s">
        <v>8983</v>
      </c>
      <c r="AJ1822" s="4" t="s">
        <v>8972</v>
      </c>
    </row>
    <row r="1823" spans="1:36" ht="12.9" hidden="1" customHeight="1" outlineLevel="1" x14ac:dyDescent="0.3">
      <c r="C1823" s="10" t="s">
        <v>8984</v>
      </c>
      <c r="E1823" s="7" t="s">
        <v>8985</v>
      </c>
      <c r="F1823" s="10" t="s">
        <v>78</v>
      </c>
      <c r="G1823" s="7" t="s">
        <v>79</v>
      </c>
      <c r="H1823" s="11">
        <v>40634</v>
      </c>
      <c r="I1823" s="10" t="s">
        <v>80</v>
      </c>
      <c r="J1823" s="10" t="s">
        <v>106</v>
      </c>
      <c r="K1823" s="7" t="s">
        <v>210</v>
      </c>
      <c r="L1823" s="10" t="s">
        <v>28</v>
      </c>
      <c r="M1823" s="7" t="s">
        <v>4020</v>
      </c>
      <c r="N1823" s="10" t="s">
        <v>4400</v>
      </c>
      <c r="P1823" s="10" t="s">
        <v>637</v>
      </c>
      <c r="Q1823" s="7" t="s">
        <v>3537</v>
      </c>
      <c r="R1823" s="7" t="s">
        <v>33</v>
      </c>
      <c r="S1823" s="7" t="s">
        <v>34</v>
      </c>
      <c r="T1823" s="7" t="s">
        <v>35</v>
      </c>
      <c r="U1823" s="7" t="s">
        <v>8986</v>
      </c>
      <c r="V1823" s="7" t="s">
        <v>37</v>
      </c>
      <c r="W1823" s="7" t="s">
        <v>8987</v>
      </c>
      <c r="X1823" s="7" t="str">
        <f t="shared" ca="1" si="438"/>
        <v xml:space="preserve">53 thn, 4 bln </v>
      </c>
      <c r="Y1823" s="7" t="str">
        <f t="shared" si="439"/>
        <v>52 thn</v>
      </c>
      <c r="Z1823" s="13">
        <v>60</v>
      </c>
      <c r="AA1823" s="14">
        <f t="shared" si="440"/>
        <v>46478</v>
      </c>
      <c r="AB1823" s="10" t="s">
        <v>8988</v>
      </c>
      <c r="AJ1823" s="4" t="s">
        <v>8972</v>
      </c>
    </row>
    <row r="1824" spans="1:36" ht="12.9" hidden="1" customHeight="1" outlineLevel="1" x14ac:dyDescent="0.3">
      <c r="C1824" s="10" t="s">
        <v>8989</v>
      </c>
      <c r="D1824" s="10" t="s">
        <v>76</v>
      </c>
      <c r="E1824" s="7" t="s">
        <v>8990</v>
      </c>
      <c r="F1824" s="10" t="s">
        <v>292</v>
      </c>
      <c r="G1824" s="19" t="s">
        <v>79</v>
      </c>
      <c r="H1824" s="20">
        <v>43556</v>
      </c>
      <c r="I1824" s="10" t="s">
        <v>80</v>
      </c>
      <c r="J1824" s="10" t="s">
        <v>547</v>
      </c>
      <c r="K1824" s="7" t="s">
        <v>515</v>
      </c>
      <c r="L1824" s="10" t="s">
        <v>28</v>
      </c>
      <c r="M1824" s="7" t="s">
        <v>29</v>
      </c>
      <c r="N1824" s="10" t="s">
        <v>1703</v>
      </c>
      <c r="O1824" s="7" t="s">
        <v>368</v>
      </c>
      <c r="P1824" s="10" t="s">
        <v>8991</v>
      </c>
      <c r="Q1824" s="7" t="s">
        <v>8992</v>
      </c>
      <c r="R1824" s="7" t="s">
        <v>50</v>
      </c>
      <c r="U1824" s="7" t="s">
        <v>8993</v>
      </c>
      <c r="V1824" s="7" t="s">
        <v>37</v>
      </c>
      <c r="X1824" s="7" t="str">
        <f t="shared" ca="1" si="438"/>
        <v xml:space="preserve">44 thn, 6 bln </v>
      </c>
      <c r="Y1824" s="7" t="str">
        <f t="shared" si="439"/>
        <v>43 thn</v>
      </c>
      <c r="Z1824" s="13">
        <v>60</v>
      </c>
      <c r="AA1824" s="14">
        <f t="shared" si="440"/>
        <v>49706</v>
      </c>
      <c r="AJ1824" s="4" t="s">
        <v>8972</v>
      </c>
    </row>
    <row r="1825" spans="1:43" ht="12.9" hidden="1" customHeight="1" outlineLevel="1" x14ac:dyDescent="0.3">
      <c r="B1825" s="6"/>
      <c r="C1825" s="6" t="s">
        <v>8994</v>
      </c>
      <c r="D1825" s="6" t="s">
        <v>21</v>
      </c>
      <c r="E1825" s="7" t="s">
        <v>8995</v>
      </c>
      <c r="F1825" s="6" t="s">
        <v>332</v>
      </c>
      <c r="G1825" s="19" t="s">
        <v>333</v>
      </c>
      <c r="H1825" s="20">
        <v>43556</v>
      </c>
      <c r="I1825" s="6" t="s">
        <v>334</v>
      </c>
      <c r="J1825" s="6" t="s">
        <v>547</v>
      </c>
      <c r="K1825" s="7" t="s">
        <v>336</v>
      </c>
      <c r="L1825" s="6" t="s">
        <v>28</v>
      </c>
      <c r="M1825" s="7" t="s">
        <v>29</v>
      </c>
      <c r="N1825" s="6" t="s">
        <v>3284</v>
      </c>
      <c r="O1825" s="7" t="s">
        <v>3696</v>
      </c>
      <c r="P1825" s="6" t="s">
        <v>98</v>
      </c>
      <c r="Q1825" s="6" t="s">
        <v>8996</v>
      </c>
      <c r="R1825" s="7" t="s">
        <v>50</v>
      </c>
      <c r="S1825" s="7" t="s">
        <v>34</v>
      </c>
      <c r="T1825" s="7" t="s">
        <v>35</v>
      </c>
      <c r="V1825" s="7" t="s">
        <v>37</v>
      </c>
      <c r="X1825" s="7" t="str">
        <f t="shared" ca="1" si="438"/>
        <v xml:space="preserve">36 thn, 11 bln </v>
      </c>
      <c r="Y1825" s="7" t="str">
        <f t="shared" si="439"/>
        <v>36 thn</v>
      </c>
      <c r="Z1825" s="13">
        <v>60</v>
      </c>
      <c r="AA1825" s="14">
        <f t="shared" si="440"/>
        <v>52475</v>
      </c>
      <c r="AB1825" s="6" t="s">
        <v>8522</v>
      </c>
      <c r="AC1825" s="6" t="s">
        <v>8997</v>
      </c>
      <c r="AJ1825" s="4" t="s">
        <v>8972</v>
      </c>
    </row>
    <row r="1826" spans="1:43" ht="12.9" hidden="1" customHeight="1" outlineLevel="1" x14ac:dyDescent="0.3">
      <c r="B1826" s="6"/>
      <c r="C1826" s="6" t="s">
        <v>8998</v>
      </c>
      <c r="D1826" s="6" t="s">
        <v>355</v>
      </c>
      <c r="E1826" s="7" t="s">
        <v>8999</v>
      </c>
      <c r="F1826" s="6" t="s">
        <v>332</v>
      </c>
      <c r="G1826" s="7" t="s">
        <v>343</v>
      </c>
      <c r="H1826" s="15">
        <v>43191</v>
      </c>
      <c r="I1826" s="6" t="s">
        <v>344</v>
      </c>
      <c r="J1826" s="6" t="s">
        <v>547</v>
      </c>
      <c r="K1826" s="7" t="s">
        <v>336</v>
      </c>
      <c r="L1826" s="6" t="s">
        <v>28</v>
      </c>
      <c r="M1826" s="7" t="s">
        <v>29</v>
      </c>
      <c r="N1826" s="10" t="s">
        <v>30</v>
      </c>
      <c r="O1826" s="7">
        <v>2015</v>
      </c>
      <c r="P1826" s="6" t="s">
        <v>6147</v>
      </c>
      <c r="Q1826" s="6" t="s">
        <v>9000</v>
      </c>
      <c r="R1826" s="7" t="s">
        <v>50</v>
      </c>
      <c r="S1826" s="7" t="s">
        <v>34</v>
      </c>
      <c r="T1826" s="7" t="s">
        <v>35</v>
      </c>
      <c r="V1826" s="7" t="s">
        <v>37</v>
      </c>
      <c r="X1826" s="7" t="str">
        <f t="shared" ca="1" si="438"/>
        <v xml:space="preserve">44 thn, 4 bln </v>
      </c>
      <c r="Y1826" s="7" t="str">
        <f t="shared" si="439"/>
        <v>43 thn</v>
      </c>
      <c r="Z1826" s="13">
        <v>60</v>
      </c>
      <c r="AA1826" s="14">
        <f t="shared" si="440"/>
        <v>49766</v>
      </c>
      <c r="AB1826" s="6" t="s">
        <v>8522</v>
      </c>
      <c r="AC1826" s="6" t="s">
        <v>9001</v>
      </c>
      <c r="AJ1826" s="4" t="s">
        <v>8972</v>
      </c>
    </row>
    <row r="1827" spans="1:43" ht="12.9" customHeight="1" collapsed="1" x14ac:dyDescent="0.25">
      <c r="A1827" s="4" t="s">
        <v>9002</v>
      </c>
      <c r="M1827" s="7"/>
    </row>
    <row r="1828" spans="1:43" ht="12.9" hidden="1" customHeight="1" outlineLevel="1" x14ac:dyDescent="0.3">
      <c r="C1828" s="10" t="s">
        <v>9003</v>
      </c>
      <c r="D1828" s="10" t="s">
        <v>41</v>
      </c>
      <c r="E1828" s="7" t="s">
        <v>9004</v>
      </c>
      <c r="F1828" s="10" t="s">
        <v>23</v>
      </c>
      <c r="G1828" s="7" t="s">
        <v>24</v>
      </c>
      <c r="H1828" s="15">
        <v>38991</v>
      </c>
      <c r="I1828" s="10" t="s">
        <v>25</v>
      </c>
      <c r="J1828" s="10" t="s">
        <v>95</v>
      </c>
      <c r="K1828" s="8">
        <v>42627</v>
      </c>
      <c r="L1828" s="10" t="s">
        <v>28</v>
      </c>
      <c r="M1828" s="7" t="s">
        <v>361</v>
      </c>
      <c r="N1828" s="10" t="s">
        <v>30</v>
      </c>
      <c r="O1828" s="7" t="s">
        <v>108</v>
      </c>
      <c r="P1828" s="10" t="s">
        <v>1952</v>
      </c>
      <c r="Q1828" s="7" t="s">
        <v>9005</v>
      </c>
      <c r="R1828" s="7" t="s">
        <v>33</v>
      </c>
      <c r="S1828" s="7" t="s">
        <v>34</v>
      </c>
      <c r="T1828" s="7" t="s">
        <v>35</v>
      </c>
      <c r="U1828" s="7" t="s">
        <v>9006</v>
      </c>
      <c r="V1828" s="7" t="s">
        <v>37</v>
      </c>
      <c r="W1828" s="7" t="s">
        <v>9007</v>
      </c>
      <c r="X1828" s="7" t="str">
        <f t="shared" ref="X1828:X1833" ca="1" si="441">DATEDIF(Q1828,NOW( ),"y") &amp; " thn, " &amp; DATEDIF(Q1828,NOW( ),"ym") &amp; " bln "</f>
        <v xml:space="preserve">52 thn, 3 bln </v>
      </c>
      <c r="Y1828" s="7" t="str">
        <f t="shared" ref="Y1828:Y1833" si="442">DATEDIF(Q1828,($Y$2),"y") &amp; " thn"</f>
        <v>51 thn</v>
      </c>
      <c r="Z1828" s="13">
        <v>60</v>
      </c>
      <c r="AA1828" s="14">
        <f t="shared" ref="AA1828:AA1833" si="443">DATE(YEAR(Q1828)+Z1828,MONTH(Q1828)+1,1)</f>
        <v>46874</v>
      </c>
      <c r="AB1828" s="10" t="s">
        <v>9008</v>
      </c>
      <c r="AC1828" s="7" t="s">
        <v>9009</v>
      </c>
      <c r="AJ1828" s="4" t="s">
        <v>9002</v>
      </c>
    </row>
    <row r="1829" spans="1:43" ht="12.9" hidden="1" customHeight="1" outlineLevel="1" x14ac:dyDescent="0.3">
      <c r="C1829" s="10" t="s">
        <v>9010</v>
      </c>
      <c r="D1829" s="10" t="s">
        <v>4292</v>
      </c>
      <c r="E1829" s="7" t="s">
        <v>9011</v>
      </c>
      <c r="F1829" s="10" t="s">
        <v>23</v>
      </c>
      <c r="G1829" s="7" t="s">
        <v>24</v>
      </c>
      <c r="H1829" s="15">
        <v>39356</v>
      </c>
      <c r="I1829" s="10" t="s">
        <v>25</v>
      </c>
      <c r="J1829" s="10" t="s">
        <v>269</v>
      </c>
      <c r="K1829" s="7" t="s">
        <v>129</v>
      </c>
      <c r="L1829" s="10" t="s">
        <v>28</v>
      </c>
      <c r="M1829" s="7" t="s">
        <v>361</v>
      </c>
      <c r="N1829" s="10" t="s">
        <v>9012</v>
      </c>
      <c r="O1829" s="7" t="s">
        <v>884</v>
      </c>
      <c r="P1829" s="10" t="s">
        <v>2403</v>
      </c>
      <c r="Q1829" s="7" t="s">
        <v>9013</v>
      </c>
      <c r="R1829" s="7" t="s">
        <v>50</v>
      </c>
      <c r="S1829" s="7" t="s">
        <v>34</v>
      </c>
      <c r="T1829" s="7" t="s">
        <v>35</v>
      </c>
      <c r="U1829" s="7" t="s">
        <v>9014</v>
      </c>
      <c r="V1829" s="7" t="s">
        <v>37</v>
      </c>
      <c r="W1829" s="7" t="s">
        <v>6975</v>
      </c>
      <c r="X1829" s="7" t="str">
        <f t="shared" ca="1" si="441"/>
        <v xml:space="preserve">60 thn, 3 bln </v>
      </c>
      <c r="Y1829" s="7" t="str">
        <f t="shared" si="442"/>
        <v>59 thn</v>
      </c>
      <c r="Z1829" s="13">
        <v>60</v>
      </c>
      <c r="AA1829" s="14">
        <f t="shared" si="443"/>
        <v>43952</v>
      </c>
      <c r="AB1829" s="10" t="s">
        <v>9015</v>
      </c>
      <c r="AJ1829" s="4" t="s">
        <v>9002</v>
      </c>
    </row>
    <row r="1830" spans="1:43" ht="12.9" hidden="1" customHeight="1" outlineLevel="1" x14ac:dyDescent="0.3">
      <c r="C1830" s="10" t="s">
        <v>9016</v>
      </c>
      <c r="D1830" s="10" t="s">
        <v>41</v>
      </c>
      <c r="E1830" s="7" t="s">
        <v>9017</v>
      </c>
      <c r="F1830" s="10" t="s">
        <v>23</v>
      </c>
      <c r="G1830" s="7" t="s">
        <v>24</v>
      </c>
      <c r="H1830" s="15">
        <v>39356</v>
      </c>
      <c r="I1830" s="10" t="s">
        <v>25</v>
      </c>
      <c r="J1830" s="10" t="s">
        <v>106</v>
      </c>
      <c r="K1830" s="7" t="s">
        <v>129</v>
      </c>
      <c r="L1830" s="10" t="s">
        <v>28</v>
      </c>
      <c r="M1830" s="7" t="s">
        <v>29</v>
      </c>
      <c r="N1830" s="10" t="s">
        <v>2402</v>
      </c>
      <c r="O1830" s="7" t="s">
        <v>168</v>
      </c>
      <c r="P1830" s="10" t="s">
        <v>460</v>
      </c>
      <c r="Q1830" s="7" t="s">
        <v>7786</v>
      </c>
      <c r="R1830" s="7" t="s">
        <v>33</v>
      </c>
      <c r="S1830" s="7" t="s">
        <v>34</v>
      </c>
      <c r="T1830" s="7" t="s">
        <v>35</v>
      </c>
      <c r="U1830" s="7" t="s">
        <v>9018</v>
      </c>
      <c r="V1830" s="7" t="s">
        <v>37</v>
      </c>
      <c r="W1830" s="7" t="s">
        <v>9019</v>
      </c>
      <c r="X1830" s="7" t="str">
        <f t="shared" ca="1" si="441"/>
        <v xml:space="preserve">56 thn, 10 bln </v>
      </c>
      <c r="Y1830" s="7" t="str">
        <f t="shared" si="442"/>
        <v>56 thn</v>
      </c>
      <c r="Z1830" s="13">
        <v>60</v>
      </c>
      <c r="AA1830" s="14">
        <f t="shared" si="443"/>
        <v>45200</v>
      </c>
      <c r="AB1830" s="10" t="s">
        <v>9020</v>
      </c>
      <c r="AJ1830" s="4" t="s">
        <v>9002</v>
      </c>
    </row>
    <row r="1831" spans="1:43" ht="12.9" hidden="1" customHeight="1" outlineLevel="1" x14ac:dyDescent="0.3">
      <c r="C1831" s="10" t="s">
        <v>9021</v>
      </c>
      <c r="D1831" s="10" t="s">
        <v>41</v>
      </c>
      <c r="E1831" s="7" t="s">
        <v>9022</v>
      </c>
      <c r="F1831" s="10" t="s">
        <v>92</v>
      </c>
      <c r="G1831" s="7" t="s">
        <v>93</v>
      </c>
      <c r="H1831" s="15">
        <v>43191</v>
      </c>
      <c r="I1831" s="10" t="s">
        <v>94</v>
      </c>
      <c r="J1831" s="10" t="s">
        <v>547</v>
      </c>
      <c r="K1831" s="8">
        <v>42917</v>
      </c>
      <c r="L1831" s="10" t="s">
        <v>28</v>
      </c>
      <c r="M1831" s="7" t="s">
        <v>29</v>
      </c>
      <c r="N1831" s="36" t="s">
        <v>3367</v>
      </c>
      <c r="O1831" s="7">
        <v>2014</v>
      </c>
      <c r="P1831" s="10" t="s">
        <v>555</v>
      </c>
      <c r="Q1831" s="7" t="s">
        <v>9023</v>
      </c>
      <c r="R1831" s="7" t="s">
        <v>33</v>
      </c>
      <c r="S1831" s="7" t="s">
        <v>34</v>
      </c>
      <c r="T1831" s="7" t="s">
        <v>35</v>
      </c>
      <c r="U1831" s="7" t="s">
        <v>9024</v>
      </c>
      <c r="V1831" s="7" t="s">
        <v>37</v>
      </c>
      <c r="W1831" s="7" t="s">
        <v>9025</v>
      </c>
      <c r="X1831" s="7" t="str">
        <f t="shared" ca="1" si="441"/>
        <v xml:space="preserve">52 thn, 1 bln </v>
      </c>
      <c r="Y1831" s="7" t="str">
        <f t="shared" si="442"/>
        <v>51 thn</v>
      </c>
      <c r="Z1831" s="13">
        <v>60</v>
      </c>
      <c r="AA1831" s="14">
        <f t="shared" si="443"/>
        <v>46935</v>
      </c>
      <c r="AB1831" s="10" t="s">
        <v>9026</v>
      </c>
      <c r="AC1831" s="7" t="s">
        <v>9027</v>
      </c>
      <c r="AJ1831" s="4" t="s">
        <v>9002</v>
      </c>
    </row>
    <row r="1832" spans="1:43" ht="12.9" hidden="1" customHeight="1" outlineLevel="1" x14ac:dyDescent="0.3">
      <c r="C1832" s="10" t="s">
        <v>9028</v>
      </c>
      <c r="D1832" s="10" t="s">
        <v>3447</v>
      </c>
      <c r="E1832" s="7" t="s">
        <v>9029</v>
      </c>
      <c r="F1832" s="10" t="s">
        <v>276</v>
      </c>
      <c r="G1832" s="7" t="s">
        <v>43</v>
      </c>
      <c r="H1832" s="15">
        <v>43739</v>
      </c>
      <c r="I1832" s="10" t="s">
        <v>277</v>
      </c>
      <c r="J1832" s="10" t="s">
        <v>547</v>
      </c>
      <c r="K1832" s="7" t="s">
        <v>82</v>
      </c>
      <c r="L1832" s="10" t="s">
        <v>28</v>
      </c>
      <c r="M1832" s="7" t="s">
        <v>29</v>
      </c>
      <c r="N1832" s="10" t="s">
        <v>3326</v>
      </c>
      <c r="O1832" s="7">
        <v>2009</v>
      </c>
      <c r="P1832" s="10" t="s">
        <v>8154</v>
      </c>
      <c r="Q1832" s="7" t="s">
        <v>9030</v>
      </c>
      <c r="R1832" s="7" t="s">
        <v>50</v>
      </c>
      <c r="S1832" s="7" t="s">
        <v>34</v>
      </c>
      <c r="T1832" s="7" t="s">
        <v>35</v>
      </c>
      <c r="U1832" s="7" t="s">
        <v>9031</v>
      </c>
      <c r="V1832" s="7" t="s">
        <v>37</v>
      </c>
      <c r="X1832" s="7" t="str">
        <f t="shared" ca="1" si="441"/>
        <v xml:space="preserve">34 thn, 7 bln </v>
      </c>
      <c r="Y1832" s="7" t="str">
        <f t="shared" si="442"/>
        <v>33 thn</v>
      </c>
      <c r="Z1832" s="13">
        <v>60</v>
      </c>
      <c r="AA1832" s="14">
        <f t="shared" si="443"/>
        <v>53328</v>
      </c>
      <c r="AB1832" s="10" t="s">
        <v>9032</v>
      </c>
      <c r="AC1832" s="7" t="s">
        <v>9033</v>
      </c>
      <c r="AJ1832" s="4" t="s">
        <v>9002</v>
      </c>
    </row>
    <row r="1833" spans="1:43" ht="12.9" hidden="1" customHeight="1" outlineLevel="1" x14ac:dyDescent="0.3">
      <c r="B1833" s="6"/>
      <c r="C1833" s="6" t="s">
        <v>9034</v>
      </c>
      <c r="D1833" s="6" t="s">
        <v>41</v>
      </c>
      <c r="E1833" s="7" t="s">
        <v>9035</v>
      </c>
      <c r="F1833" s="6" t="s">
        <v>332</v>
      </c>
      <c r="G1833" s="19" t="s">
        <v>333</v>
      </c>
      <c r="H1833" s="20">
        <v>43556</v>
      </c>
      <c r="I1833" s="6" t="s">
        <v>334</v>
      </c>
      <c r="J1833" s="6" t="s">
        <v>547</v>
      </c>
      <c r="K1833" s="8">
        <v>42219</v>
      </c>
      <c r="L1833" s="6" t="s">
        <v>28</v>
      </c>
      <c r="M1833" s="7" t="s">
        <v>29</v>
      </c>
      <c r="N1833" s="6" t="s">
        <v>1370</v>
      </c>
      <c r="O1833" s="7" t="s">
        <v>3311</v>
      </c>
      <c r="P1833" s="6" t="s">
        <v>98</v>
      </c>
      <c r="Q1833" s="6" t="s">
        <v>9036</v>
      </c>
      <c r="R1833" s="7" t="s">
        <v>50</v>
      </c>
      <c r="S1833" s="7" t="s">
        <v>34</v>
      </c>
      <c r="T1833" s="7" t="s">
        <v>35</v>
      </c>
      <c r="V1833" s="7" t="s">
        <v>37</v>
      </c>
      <c r="X1833" s="7" t="str">
        <f t="shared" ca="1" si="441"/>
        <v xml:space="preserve">51 thn, 10 bln </v>
      </c>
      <c r="Y1833" s="7" t="str">
        <f t="shared" si="442"/>
        <v>51 thn</v>
      </c>
      <c r="Z1833" s="13">
        <v>60</v>
      </c>
      <c r="AA1833" s="14">
        <f t="shared" si="443"/>
        <v>47027</v>
      </c>
      <c r="AB1833" s="6" t="s">
        <v>9037</v>
      </c>
      <c r="AC1833" s="6" t="s">
        <v>9038</v>
      </c>
      <c r="AJ1833" s="4" t="s">
        <v>9002</v>
      </c>
    </row>
    <row r="1834" spans="1:43" ht="12.9" hidden="1" customHeight="1" outlineLevel="1" x14ac:dyDescent="0.3">
      <c r="C1834" s="10"/>
      <c r="D1834" s="10"/>
      <c r="F1834" s="10"/>
      <c r="H1834" s="8"/>
      <c r="I1834" s="10"/>
      <c r="J1834" s="10"/>
      <c r="L1834" s="10"/>
      <c r="M1834" s="7"/>
      <c r="N1834" s="10"/>
      <c r="P1834" s="10"/>
      <c r="Z1834" s="13"/>
      <c r="AA1834" s="14"/>
      <c r="AB1834" s="10"/>
      <c r="AJ1834" s="4" t="s">
        <v>9002</v>
      </c>
    </row>
    <row r="1835" spans="1:43" ht="12.9" customHeight="1" collapsed="1" x14ac:dyDescent="0.25">
      <c r="A1835" s="4" t="s">
        <v>9039</v>
      </c>
      <c r="M1835" s="7"/>
    </row>
    <row r="1836" spans="1:43" ht="12.9" hidden="1" customHeight="1" outlineLevel="1" x14ac:dyDescent="0.3">
      <c r="C1836" s="10" t="s">
        <v>9040</v>
      </c>
      <c r="D1836" s="10" t="s">
        <v>1545</v>
      </c>
      <c r="E1836" s="7" t="s">
        <v>9041</v>
      </c>
      <c r="F1836" s="10" t="s">
        <v>23</v>
      </c>
      <c r="G1836" s="7" t="s">
        <v>24</v>
      </c>
      <c r="H1836" s="15">
        <v>38991</v>
      </c>
      <c r="I1836" s="10" t="s">
        <v>25</v>
      </c>
      <c r="J1836" s="10" t="s">
        <v>95</v>
      </c>
      <c r="K1836" s="8">
        <v>42104</v>
      </c>
      <c r="L1836" s="10" t="s">
        <v>28</v>
      </c>
      <c r="M1836" s="7" t="s">
        <v>361</v>
      </c>
      <c r="N1836" s="10" t="s">
        <v>30</v>
      </c>
      <c r="O1836" s="7" t="s">
        <v>84</v>
      </c>
      <c r="P1836" s="10" t="s">
        <v>3249</v>
      </c>
      <c r="Q1836" s="7" t="s">
        <v>9042</v>
      </c>
      <c r="R1836" s="7" t="s">
        <v>33</v>
      </c>
      <c r="S1836" s="7" t="s">
        <v>34</v>
      </c>
      <c r="T1836" s="7" t="s">
        <v>35</v>
      </c>
      <c r="U1836" s="7" t="s">
        <v>9043</v>
      </c>
      <c r="V1836" s="7" t="s">
        <v>37</v>
      </c>
      <c r="W1836" s="7" t="s">
        <v>9044</v>
      </c>
      <c r="X1836" s="7" t="str">
        <f ca="1">DATEDIF(Q1836,NOW( ),"y") &amp; " thn, " &amp; DATEDIF(Q1836,NOW( ),"ym") &amp; " bln "</f>
        <v xml:space="preserve">53 thn, 7 bln </v>
      </c>
      <c r="Y1836" s="7" t="str">
        <f>DATEDIF(Q1836,($Y$2),"y") &amp; " thn"</f>
        <v>52 thn</v>
      </c>
      <c r="Z1836" s="13">
        <v>60</v>
      </c>
      <c r="AA1836" s="14">
        <f>DATE(YEAR(Q1836)+Z1836,MONTH(Q1836)+1,1)</f>
        <v>46388</v>
      </c>
      <c r="AB1836" s="10" t="s">
        <v>9045</v>
      </c>
      <c r="AJ1836" s="4" t="s">
        <v>9039</v>
      </c>
    </row>
    <row r="1837" spans="1:43" ht="12.9" hidden="1" customHeight="1" outlineLevel="1" x14ac:dyDescent="0.3">
      <c r="C1837" s="10" t="s">
        <v>9046</v>
      </c>
      <c r="D1837" s="10" t="s">
        <v>41</v>
      </c>
      <c r="E1837" s="7" t="s">
        <v>9047</v>
      </c>
      <c r="F1837" s="10" t="s">
        <v>276</v>
      </c>
      <c r="G1837" s="7" t="s">
        <v>43</v>
      </c>
      <c r="H1837" s="15">
        <v>43191</v>
      </c>
      <c r="I1837" s="10" t="s">
        <v>277</v>
      </c>
      <c r="J1837" s="10" t="s">
        <v>547</v>
      </c>
      <c r="K1837" s="7" t="s">
        <v>624</v>
      </c>
      <c r="L1837" s="10" t="s">
        <v>28</v>
      </c>
      <c r="M1837" s="7" t="s">
        <v>29</v>
      </c>
      <c r="N1837" s="6" t="s">
        <v>3486</v>
      </c>
      <c r="O1837" s="7">
        <v>2009</v>
      </c>
      <c r="P1837" s="10" t="s">
        <v>211</v>
      </c>
      <c r="Q1837" s="7" t="s">
        <v>9048</v>
      </c>
      <c r="R1837" s="7" t="s">
        <v>33</v>
      </c>
      <c r="S1837" s="7" t="s">
        <v>34</v>
      </c>
      <c r="T1837" s="7" t="s">
        <v>35</v>
      </c>
      <c r="U1837" s="7" t="s">
        <v>9049</v>
      </c>
      <c r="V1837" s="7" t="s">
        <v>37</v>
      </c>
      <c r="W1837" s="7" t="s">
        <v>9050</v>
      </c>
      <c r="X1837" s="7" t="str">
        <f ca="1">DATEDIF(Q1837,NOW( ),"y") &amp; " thn, " &amp; DATEDIF(Q1837,NOW( ),"ym") &amp; " bln "</f>
        <v xml:space="preserve">39 thn, 0 bln </v>
      </c>
      <c r="Y1837" s="7" t="str">
        <f>DATEDIF(Q1837,($Y$2),"y") &amp; " thn"</f>
        <v>38 thn</v>
      </c>
      <c r="Z1837" s="13">
        <v>60</v>
      </c>
      <c r="AA1837" s="14">
        <f>DATE(YEAR(Q1837)+Z1837,MONTH(Q1837)+1,1)</f>
        <v>51714</v>
      </c>
      <c r="AB1837" s="10" t="s">
        <v>9051</v>
      </c>
      <c r="AJ1837" s="4" t="s">
        <v>9039</v>
      </c>
    </row>
    <row r="1838" spans="1:43" ht="12.9" hidden="1" customHeight="1" outlineLevel="1" x14ac:dyDescent="0.3">
      <c r="B1838" s="59"/>
      <c r="C1838" s="10" t="s">
        <v>9052</v>
      </c>
      <c r="D1838" s="10" t="s">
        <v>8320</v>
      </c>
      <c r="E1838" s="7" t="s">
        <v>9053</v>
      </c>
      <c r="F1838" s="10" t="s">
        <v>332</v>
      </c>
      <c r="G1838" s="19" t="s">
        <v>333</v>
      </c>
      <c r="H1838" s="20">
        <v>43556</v>
      </c>
      <c r="I1838" s="6" t="s">
        <v>334</v>
      </c>
      <c r="J1838" s="10" t="s">
        <v>5670</v>
      </c>
      <c r="K1838" s="8">
        <v>42151</v>
      </c>
      <c r="L1838" s="10" t="s">
        <v>28</v>
      </c>
      <c r="M1838" s="7" t="s">
        <v>29</v>
      </c>
      <c r="N1838" s="10" t="s">
        <v>3367</v>
      </c>
      <c r="O1838" s="7" t="s">
        <v>3311</v>
      </c>
      <c r="P1838" s="10" t="s">
        <v>1365</v>
      </c>
      <c r="Q1838" s="7" t="s">
        <v>9054</v>
      </c>
      <c r="R1838" s="7" t="s">
        <v>33</v>
      </c>
      <c r="S1838" s="7" t="s">
        <v>34</v>
      </c>
      <c r="T1838" s="7" t="s">
        <v>35</v>
      </c>
      <c r="V1838" s="7" t="s">
        <v>37</v>
      </c>
      <c r="W1838" s="6"/>
      <c r="X1838" s="7" t="str">
        <f ca="1">DATEDIF(Q1838,NOW( ),"y") &amp; " thn, " &amp; DATEDIF(Q1838,NOW( ),"ym") &amp; " bln "</f>
        <v xml:space="preserve">38 thn, 1 bln </v>
      </c>
      <c r="Y1838" s="7" t="str">
        <f>DATEDIF(Q1838,($Y$2),"y") &amp; " thn"</f>
        <v>37 thn</v>
      </c>
      <c r="Z1838" s="13">
        <v>60</v>
      </c>
      <c r="AA1838" s="14">
        <f>DATE(YEAR(Q1838)+Z1838,MONTH(Q1838)+1,1)</f>
        <v>52048</v>
      </c>
      <c r="AB1838" s="10" t="s">
        <v>9055</v>
      </c>
      <c r="AC1838" s="46" t="s">
        <v>9056</v>
      </c>
      <c r="AJ1838" s="4" t="s">
        <v>9039</v>
      </c>
    </row>
    <row r="1839" spans="1:43" s="16" customFormat="1" collapsed="1" x14ac:dyDescent="0.3">
      <c r="B1839" s="17" t="s">
        <v>2714</v>
      </c>
      <c r="C1839" s="17" t="s">
        <v>9057</v>
      </c>
      <c r="D1839" s="17" t="s">
        <v>145</v>
      </c>
      <c r="E1839" s="17" t="s">
        <v>9058</v>
      </c>
      <c r="F1839" s="17" t="s">
        <v>332</v>
      </c>
      <c r="G1839" s="18" t="s">
        <v>343</v>
      </c>
      <c r="H1839" s="35">
        <v>43525</v>
      </c>
      <c r="I1839" s="6" t="s">
        <v>344</v>
      </c>
      <c r="J1839" s="17" t="s">
        <v>2725</v>
      </c>
      <c r="K1839" s="35">
        <v>43573</v>
      </c>
      <c r="L1839" s="6" t="s">
        <v>28</v>
      </c>
      <c r="M1839" s="7" t="s">
        <v>29</v>
      </c>
      <c r="N1839" s="17" t="s">
        <v>83</v>
      </c>
      <c r="O1839" s="17"/>
      <c r="P1839" s="17" t="s">
        <v>98</v>
      </c>
      <c r="Q1839" s="17" t="s">
        <v>9059</v>
      </c>
      <c r="R1839" s="7" t="s">
        <v>50</v>
      </c>
      <c r="U1839" s="17" t="s">
        <v>2714</v>
      </c>
      <c r="V1839" s="18" t="s">
        <v>2718</v>
      </c>
      <c r="W1839" s="17"/>
      <c r="X1839" s="7" t="str">
        <f ca="1">DATEDIF(Q1839,NOW( ),"y") &amp; " thn, " &amp; DATEDIF(Q1839,NOW( ),"ym") &amp; " bln "</f>
        <v xml:space="preserve">32 thn, 7 bln </v>
      </c>
      <c r="Y1839" s="7" t="str">
        <f>DATEDIF(Q1839,($Y$2),"y") &amp; " thn"</f>
        <v>31 thn</v>
      </c>
      <c r="Z1839" s="13">
        <v>60</v>
      </c>
      <c r="AA1839" s="14">
        <f>DATE(YEAR(Q1839)+Z1839,MONTH(Q1839)+1,1)</f>
        <v>54058</v>
      </c>
      <c r="AB1839" s="17"/>
      <c r="AC1839" s="17"/>
      <c r="AD1839" s="17"/>
      <c r="AE1839" s="17"/>
      <c r="AF1839" s="17"/>
      <c r="AG1839" s="17"/>
      <c r="AH1839" s="17"/>
      <c r="AI1839" s="17"/>
      <c r="AJ1839" s="4" t="s">
        <v>9039</v>
      </c>
      <c r="AK1839" s="17"/>
      <c r="AM1839" s="17"/>
      <c r="AN1839" s="17"/>
      <c r="AO1839" s="17"/>
      <c r="AP1839" s="17"/>
      <c r="AQ1839" s="17"/>
    </row>
    <row r="1840" spans="1:43" ht="12.9" hidden="1" customHeight="1" outlineLevel="1" x14ac:dyDescent="0.3">
      <c r="C1840" s="10"/>
      <c r="D1840" s="10"/>
      <c r="F1840" s="10"/>
      <c r="H1840" s="12"/>
      <c r="I1840" s="10"/>
      <c r="J1840" s="10"/>
      <c r="L1840" s="10"/>
      <c r="M1840" s="7"/>
      <c r="P1840" s="10"/>
      <c r="Z1840" s="13"/>
      <c r="AA1840" s="14"/>
      <c r="AB1840" s="10"/>
      <c r="AJ1840" s="4"/>
    </row>
    <row r="1841" spans="1:36" ht="12.9" customHeight="1" collapsed="1" x14ac:dyDescent="0.25">
      <c r="A1841" s="4" t="s">
        <v>9060</v>
      </c>
      <c r="M1841" s="7"/>
    </row>
    <row r="1842" spans="1:36" ht="12.9" hidden="1" customHeight="1" outlineLevel="1" x14ac:dyDescent="0.3">
      <c r="C1842" s="10" t="s">
        <v>9061</v>
      </c>
      <c r="E1842" s="7" t="s">
        <v>9062</v>
      </c>
      <c r="F1842" s="10" t="s">
        <v>23</v>
      </c>
      <c r="G1842" s="7" t="s">
        <v>24</v>
      </c>
      <c r="H1842" s="14">
        <v>40087</v>
      </c>
      <c r="I1842" s="10" t="s">
        <v>25</v>
      </c>
      <c r="J1842" s="10" t="s">
        <v>95</v>
      </c>
      <c r="K1842" s="8">
        <v>42104</v>
      </c>
      <c r="L1842" s="10" t="s">
        <v>28</v>
      </c>
      <c r="M1842" s="7" t="s">
        <v>361</v>
      </c>
      <c r="N1842" s="10" t="s">
        <v>9063</v>
      </c>
      <c r="O1842" s="7" t="s">
        <v>130</v>
      </c>
      <c r="P1842" s="10" t="s">
        <v>8154</v>
      </c>
      <c r="Q1842" s="7" t="s">
        <v>9064</v>
      </c>
      <c r="R1842" s="7" t="s">
        <v>33</v>
      </c>
      <c r="S1842" s="7" t="s">
        <v>34</v>
      </c>
      <c r="T1842" s="7" t="s">
        <v>35</v>
      </c>
      <c r="U1842" s="7" t="s">
        <v>9065</v>
      </c>
      <c r="V1842" s="7" t="s">
        <v>37</v>
      </c>
      <c r="W1842" s="7" t="s">
        <v>9066</v>
      </c>
      <c r="X1842" s="7" t="str">
        <f t="shared" ref="X1842:X1847" ca="1" si="444">DATEDIF(Q1842,NOW( ),"y") &amp; " thn, " &amp; DATEDIF(Q1842,NOW( ),"ym") &amp; " bln "</f>
        <v xml:space="preserve">48 thn, 9 bln </v>
      </c>
      <c r="Y1842" s="7" t="str">
        <f t="shared" ref="Y1842:Y1847" si="445">DATEDIF(Q1842,($Y$2),"y") &amp; " thn"</f>
        <v>48 thn</v>
      </c>
      <c r="Z1842" s="13">
        <v>60</v>
      </c>
      <c r="AA1842" s="14">
        <f t="shared" ref="AA1842:AA1847" si="446">DATE(YEAR(Q1842)+Z1842,MONTH(Q1842)+1,1)</f>
        <v>48153</v>
      </c>
      <c r="AB1842" s="10" t="s">
        <v>9067</v>
      </c>
      <c r="AC1842" s="7" t="s">
        <v>9068</v>
      </c>
      <c r="AJ1842" s="4" t="s">
        <v>9060</v>
      </c>
    </row>
    <row r="1843" spans="1:36" ht="12.9" hidden="1" customHeight="1" outlineLevel="1" x14ac:dyDescent="0.3">
      <c r="C1843" s="10" t="s">
        <v>9069</v>
      </c>
      <c r="D1843" s="10" t="s">
        <v>21</v>
      </c>
      <c r="E1843" s="7" t="s">
        <v>9070</v>
      </c>
      <c r="F1843" s="10" t="s">
        <v>23</v>
      </c>
      <c r="G1843" s="7" t="s">
        <v>24</v>
      </c>
      <c r="H1843" s="11">
        <v>40817</v>
      </c>
      <c r="I1843" s="10" t="s">
        <v>25</v>
      </c>
      <c r="J1843" s="10" t="s">
        <v>547</v>
      </c>
      <c r="K1843" s="7" t="s">
        <v>129</v>
      </c>
      <c r="L1843" s="10" t="s">
        <v>28</v>
      </c>
      <c r="M1843" s="7" t="s">
        <v>29</v>
      </c>
      <c r="N1843" s="10" t="s">
        <v>30</v>
      </c>
      <c r="P1843" s="10" t="s">
        <v>855</v>
      </c>
      <c r="Q1843" s="7" t="s">
        <v>9071</v>
      </c>
      <c r="R1843" s="7" t="s">
        <v>50</v>
      </c>
      <c r="S1843" s="7" t="s">
        <v>34</v>
      </c>
      <c r="T1843" s="7" t="s">
        <v>35</v>
      </c>
      <c r="U1843" s="7" t="s">
        <v>9072</v>
      </c>
      <c r="V1843" s="7" t="s">
        <v>37</v>
      </c>
      <c r="W1843" s="7" t="s">
        <v>9073</v>
      </c>
      <c r="X1843" s="7" t="str">
        <f t="shared" ca="1" si="444"/>
        <v xml:space="preserve">45 thn, 7 bln </v>
      </c>
      <c r="Y1843" s="7" t="str">
        <f t="shared" si="445"/>
        <v>44 thn</v>
      </c>
      <c r="Z1843" s="13">
        <v>60</v>
      </c>
      <c r="AA1843" s="14">
        <f t="shared" si="446"/>
        <v>49310</v>
      </c>
      <c r="AB1843" s="10" t="s">
        <v>9074</v>
      </c>
      <c r="AC1843" s="7" t="s">
        <v>9075</v>
      </c>
      <c r="AJ1843" s="4" t="s">
        <v>9060</v>
      </c>
    </row>
    <row r="1844" spans="1:36" ht="12.9" hidden="1" customHeight="1" outlineLevel="1" x14ac:dyDescent="0.3">
      <c r="C1844" s="10" t="s">
        <v>9076</v>
      </c>
      <c r="D1844" s="10" t="s">
        <v>41</v>
      </c>
      <c r="E1844" s="7" t="s">
        <v>9077</v>
      </c>
      <c r="F1844" s="10" t="s">
        <v>276</v>
      </c>
      <c r="G1844" s="7" t="s">
        <v>43</v>
      </c>
      <c r="H1844" s="14">
        <v>42826</v>
      </c>
      <c r="I1844" s="10" t="s">
        <v>277</v>
      </c>
      <c r="J1844" s="10" t="s">
        <v>547</v>
      </c>
      <c r="K1844" s="14">
        <v>43182</v>
      </c>
      <c r="L1844" s="10" t="s">
        <v>28</v>
      </c>
      <c r="M1844" s="7" t="s">
        <v>29</v>
      </c>
      <c r="N1844" s="10" t="s">
        <v>30</v>
      </c>
      <c r="P1844" s="10" t="s">
        <v>2310</v>
      </c>
      <c r="Q1844" s="7" t="s">
        <v>9078</v>
      </c>
      <c r="R1844" s="7" t="s">
        <v>33</v>
      </c>
      <c r="S1844" s="7" t="s">
        <v>122</v>
      </c>
      <c r="T1844" s="7" t="s">
        <v>35</v>
      </c>
      <c r="U1844" s="7" t="s">
        <v>9079</v>
      </c>
      <c r="V1844" s="7" t="s">
        <v>37</v>
      </c>
      <c r="W1844" s="7" t="s">
        <v>9080</v>
      </c>
      <c r="X1844" s="7" t="str">
        <f t="shared" ca="1" si="444"/>
        <v xml:space="preserve">53 thn, 1 bln </v>
      </c>
      <c r="Y1844" s="7" t="str">
        <f t="shared" si="445"/>
        <v>52 thn</v>
      </c>
      <c r="Z1844" s="13">
        <v>60</v>
      </c>
      <c r="AA1844" s="14">
        <f t="shared" si="446"/>
        <v>46569</v>
      </c>
      <c r="AB1844" s="10" t="s">
        <v>9081</v>
      </c>
      <c r="AC1844" s="7" t="s">
        <v>9082</v>
      </c>
      <c r="AJ1844" s="4" t="s">
        <v>9060</v>
      </c>
    </row>
    <row r="1845" spans="1:36" ht="12.9" hidden="1" customHeight="1" outlineLevel="1" x14ac:dyDescent="0.3">
      <c r="C1845" s="10" t="s">
        <v>9083</v>
      </c>
      <c r="D1845" s="10" t="s">
        <v>41</v>
      </c>
      <c r="E1845" s="7" t="s">
        <v>9084</v>
      </c>
      <c r="F1845" s="10" t="s">
        <v>276</v>
      </c>
      <c r="G1845" s="19" t="s">
        <v>43</v>
      </c>
      <c r="H1845" s="20">
        <v>43556</v>
      </c>
      <c r="I1845" s="10" t="s">
        <v>277</v>
      </c>
      <c r="J1845" s="10" t="s">
        <v>547</v>
      </c>
      <c r="K1845" s="8">
        <v>42278</v>
      </c>
      <c r="L1845" s="10" t="s">
        <v>28</v>
      </c>
      <c r="M1845" s="7" t="s">
        <v>29</v>
      </c>
      <c r="N1845" s="10" t="s">
        <v>3326</v>
      </c>
      <c r="O1845" s="7">
        <v>2010</v>
      </c>
      <c r="P1845" s="10" t="s">
        <v>9085</v>
      </c>
      <c r="Q1845" s="7" t="s">
        <v>9086</v>
      </c>
      <c r="R1845" s="7" t="s">
        <v>33</v>
      </c>
      <c r="S1845" s="7" t="s">
        <v>34</v>
      </c>
      <c r="T1845" s="7" t="s">
        <v>311</v>
      </c>
      <c r="U1845" s="7" t="s">
        <v>9087</v>
      </c>
      <c r="V1845" s="7" t="s">
        <v>37</v>
      </c>
      <c r="X1845" s="7" t="str">
        <f t="shared" ca="1" si="444"/>
        <v xml:space="preserve">44 thn, 1 bln </v>
      </c>
      <c r="Y1845" s="7" t="str">
        <f t="shared" si="445"/>
        <v>43 thn</v>
      </c>
      <c r="Z1845" s="13">
        <v>60</v>
      </c>
      <c r="AA1845" s="14">
        <f t="shared" si="446"/>
        <v>49857</v>
      </c>
      <c r="AB1845" s="10" t="s">
        <v>9088</v>
      </c>
      <c r="AC1845" s="7" t="s">
        <v>9089</v>
      </c>
      <c r="AJ1845" s="4" t="s">
        <v>9060</v>
      </c>
    </row>
    <row r="1846" spans="1:36" ht="12.9" hidden="1" customHeight="1" outlineLevel="1" x14ac:dyDescent="0.3">
      <c r="C1846" s="17" t="s">
        <v>9090</v>
      </c>
      <c r="D1846" s="17" t="s">
        <v>41</v>
      </c>
      <c r="E1846" s="17" t="s">
        <v>9091</v>
      </c>
      <c r="F1846" s="17" t="s">
        <v>332</v>
      </c>
      <c r="G1846" s="18" t="s">
        <v>343</v>
      </c>
      <c r="H1846" s="35">
        <v>43525</v>
      </c>
      <c r="I1846" s="6" t="s">
        <v>344</v>
      </c>
      <c r="J1846" s="17" t="s">
        <v>547</v>
      </c>
      <c r="K1846" s="35">
        <v>43573</v>
      </c>
      <c r="L1846" s="6" t="s">
        <v>28</v>
      </c>
      <c r="M1846" s="7" t="s">
        <v>29</v>
      </c>
      <c r="N1846" s="17" t="s">
        <v>3851</v>
      </c>
      <c r="O1846" s="17"/>
      <c r="P1846" s="17" t="s">
        <v>1365</v>
      </c>
      <c r="Q1846" s="17" t="s">
        <v>9092</v>
      </c>
      <c r="R1846" s="7" t="s">
        <v>50</v>
      </c>
      <c r="S1846" s="16"/>
      <c r="T1846" s="16"/>
      <c r="U1846" s="17" t="s">
        <v>2714</v>
      </c>
      <c r="V1846" s="18" t="s">
        <v>2718</v>
      </c>
      <c r="W1846" s="17"/>
      <c r="X1846" s="7" t="str">
        <f t="shared" ca="1" si="444"/>
        <v xml:space="preserve">31 thn, 0 bln </v>
      </c>
      <c r="Y1846" s="7" t="str">
        <f>DATEDIF(Q1846,($Y$2),"y") &amp; " thn"</f>
        <v>30 thn</v>
      </c>
      <c r="Z1846" s="13">
        <v>60</v>
      </c>
      <c r="AA1846" s="14">
        <f>DATE(YEAR(Q1846)+Z1846,MONTH(Q1846)+1,1)</f>
        <v>54636</v>
      </c>
      <c r="AB1846" s="17"/>
      <c r="AC1846" s="17"/>
      <c r="AD1846" s="17"/>
      <c r="AE1846" s="17"/>
      <c r="AF1846" s="17"/>
      <c r="AG1846" s="17"/>
      <c r="AH1846" s="17"/>
      <c r="AI1846" s="17"/>
      <c r="AJ1846" s="4" t="s">
        <v>9060</v>
      </c>
    </row>
    <row r="1847" spans="1:36" ht="12.9" hidden="1" customHeight="1" outlineLevel="1" x14ac:dyDescent="0.3">
      <c r="C1847" s="10" t="s">
        <v>9093</v>
      </c>
      <c r="D1847" s="6" t="s">
        <v>9094</v>
      </c>
      <c r="E1847" s="7" t="s">
        <v>9095</v>
      </c>
      <c r="F1847" s="10" t="s">
        <v>332</v>
      </c>
      <c r="G1847" s="7" t="s">
        <v>343</v>
      </c>
      <c r="H1847" s="14">
        <v>42826</v>
      </c>
      <c r="I1847" s="10" t="s">
        <v>344</v>
      </c>
      <c r="J1847" s="10" t="s">
        <v>9096</v>
      </c>
      <c r="K1847" s="7" t="s">
        <v>139</v>
      </c>
      <c r="L1847" s="10" t="s">
        <v>28</v>
      </c>
      <c r="M1847" s="7" t="s">
        <v>361</v>
      </c>
      <c r="N1847" s="10" t="s">
        <v>2363</v>
      </c>
      <c r="O1847" s="7" t="s">
        <v>58</v>
      </c>
      <c r="P1847" s="10" t="s">
        <v>59</v>
      </c>
      <c r="Q1847" s="7" t="s">
        <v>9097</v>
      </c>
      <c r="R1847" s="7" t="s">
        <v>50</v>
      </c>
      <c r="S1847" s="7" t="s">
        <v>122</v>
      </c>
      <c r="T1847" s="7" t="s">
        <v>311</v>
      </c>
      <c r="U1847" s="7" t="s">
        <v>9098</v>
      </c>
      <c r="V1847" s="7" t="s">
        <v>37</v>
      </c>
      <c r="X1847" s="7" t="str">
        <f t="shared" ca="1" si="444"/>
        <v xml:space="preserve">47 thn, 6 bln </v>
      </c>
      <c r="Y1847" s="7" t="str">
        <f t="shared" si="445"/>
        <v>46 thn</v>
      </c>
      <c r="Z1847" s="13">
        <v>60</v>
      </c>
      <c r="AA1847" s="14">
        <f t="shared" si="446"/>
        <v>48611</v>
      </c>
      <c r="AB1847" s="10" t="s">
        <v>9099</v>
      </c>
      <c r="AJ1847" s="4" t="s">
        <v>9060</v>
      </c>
    </row>
    <row r="1848" spans="1:36" ht="12.9" hidden="1" customHeight="1" outlineLevel="1" x14ac:dyDescent="0.3">
      <c r="B1848" s="59"/>
      <c r="C1848" s="10"/>
      <c r="D1848" s="10"/>
      <c r="F1848" s="10"/>
      <c r="I1848" s="10"/>
      <c r="J1848" s="10"/>
      <c r="K1848" s="8"/>
      <c r="L1848" s="10"/>
      <c r="M1848" s="7"/>
      <c r="N1848" s="10"/>
      <c r="P1848" s="10"/>
      <c r="W1848" s="6"/>
      <c r="Z1848" s="13"/>
      <c r="AA1848" s="14"/>
      <c r="AB1848" s="10"/>
      <c r="AC1848" s="46"/>
      <c r="AJ1848" s="4" t="s">
        <v>9060</v>
      </c>
    </row>
    <row r="1849" spans="1:36" ht="12.9" customHeight="1" collapsed="1" x14ac:dyDescent="0.25">
      <c r="A1849" s="4" t="s">
        <v>9100</v>
      </c>
      <c r="M1849" s="7"/>
    </row>
    <row r="1850" spans="1:36" ht="12.9" hidden="1" customHeight="1" outlineLevel="1" x14ac:dyDescent="0.3">
      <c r="C1850" s="10" t="s">
        <v>9101</v>
      </c>
      <c r="D1850" s="10" t="s">
        <v>1545</v>
      </c>
      <c r="E1850" s="7" t="s">
        <v>9102</v>
      </c>
      <c r="F1850" s="10" t="s">
        <v>23</v>
      </c>
      <c r="G1850" s="7" t="s">
        <v>24</v>
      </c>
      <c r="H1850" s="14">
        <v>40087</v>
      </c>
      <c r="I1850" s="10" t="s">
        <v>25</v>
      </c>
      <c r="J1850" s="10" t="s">
        <v>95</v>
      </c>
      <c r="K1850" s="8">
        <v>42104</v>
      </c>
      <c r="L1850" s="10" t="s">
        <v>28</v>
      </c>
      <c r="M1850" s="7" t="s">
        <v>361</v>
      </c>
      <c r="P1850" s="10" t="s">
        <v>685</v>
      </c>
      <c r="Q1850" s="7" t="s">
        <v>9103</v>
      </c>
      <c r="R1850" s="7" t="s">
        <v>33</v>
      </c>
      <c r="S1850" s="7" t="s">
        <v>122</v>
      </c>
      <c r="T1850" s="7" t="s">
        <v>35</v>
      </c>
      <c r="U1850" s="7" t="s">
        <v>9104</v>
      </c>
      <c r="V1850" s="7" t="s">
        <v>37</v>
      </c>
      <c r="W1850" s="7" t="s">
        <v>9105</v>
      </c>
      <c r="X1850" s="7" t="str">
        <f t="shared" ref="X1850:X1856" ca="1" si="447">DATEDIF(Q1850,NOW( ),"y") &amp; " thn, " &amp; DATEDIF(Q1850,NOW( ),"ym") &amp; " bln "</f>
        <v xml:space="preserve">55 thn, 11 bln </v>
      </c>
      <c r="Y1850" s="7" t="str">
        <f t="shared" ref="Y1850:Y1856" si="448">DATEDIF(Q1850,($Y$2),"y") &amp; " thn"</f>
        <v>55 thn</v>
      </c>
      <c r="Z1850" s="13">
        <v>60</v>
      </c>
      <c r="AA1850" s="14">
        <f t="shared" ref="AA1850:AA1856" si="449">DATE(YEAR(Q1850)+Z1850,MONTH(Q1850)+1,1)</f>
        <v>45536</v>
      </c>
      <c r="AJ1850" s="4" t="s">
        <v>9100</v>
      </c>
    </row>
    <row r="1851" spans="1:36" ht="12.9" hidden="1" customHeight="1" outlineLevel="1" x14ac:dyDescent="0.3">
      <c r="C1851" s="10" t="s">
        <v>9106</v>
      </c>
      <c r="D1851" s="10" t="s">
        <v>1545</v>
      </c>
      <c r="E1851" s="7" t="s">
        <v>9107</v>
      </c>
      <c r="F1851" s="10" t="s">
        <v>23</v>
      </c>
      <c r="G1851" s="7" t="s">
        <v>24</v>
      </c>
      <c r="H1851" s="11">
        <v>37895</v>
      </c>
      <c r="I1851" s="10" t="s">
        <v>25</v>
      </c>
      <c r="J1851" s="10" t="s">
        <v>547</v>
      </c>
      <c r="K1851" s="7" t="s">
        <v>117</v>
      </c>
      <c r="L1851" s="10" t="s">
        <v>28</v>
      </c>
      <c r="M1851" s="7" t="s">
        <v>361</v>
      </c>
      <c r="N1851" s="10" t="s">
        <v>30</v>
      </c>
      <c r="O1851" s="7" t="s">
        <v>393</v>
      </c>
      <c r="P1851" s="10" t="s">
        <v>637</v>
      </c>
      <c r="Q1851" s="7" t="s">
        <v>9108</v>
      </c>
      <c r="R1851" s="7" t="s">
        <v>33</v>
      </c>
      <c r="S1851" s="7" t="s">
        <v>34</v>
      </c>
      <c r="T1851" s="7" t="s">
        <v>35</v>
      </c>
      <c r="U1851" s="7" t="s">
        <v>9109</v>
      </c>
      <c r="V1851" s="7" t="s">
        <v>37</v>
      </c>
      <c r="W1851" s="7" t="s">
        <v>9110</v>
      </c>
      <c r="X1851" s="7" t="str">
        <f t="shared" ca="1" si="447"/>
        <v xml:space="preserve">59 thn, 9 bln </v>
      </c>
      <c r="Y1851" s="7" t="str">
        <f t="shared" si="448"/>
        <v>59 thn</v>
      </c>
      <c r="Z1851" s="13">
        <v>60</v>
      </c>
      <c r="AA1851" s="14">
        <f t="shared" si="449"/>
        <v>44136</v>
      </c>
      <c r="AB1851" s="10" t="s">
        <v>9111</v>
      </c>
      <c r="AJ1851" s="4" t="s">
        <v>9100</v>
      </c>
    </row>
    <row r="1852" spans="1:36" ht="12.9" hidden="1" customHeight="1" outlineLevel="1" x14ac:dyDescent="0.3">
      <c r="C1852" s="10" t="s">
        <v>9112</v>
      </c>
      <c r="D1852" s="10" t="s">
        <v>9113</v>
      </c>
      <c r="E1852" s="7" t="s">
        <v>9114</v>
      </c>
      <c r="F1852" s="10" t="s">
        <v>78</v>
      </c>
      <c r="G1852" s="7" t="s">
        <v>79</v>
      </c>
      <c r="H1852" s="14">
        <v>41183</v>
      </c>
      <c r="I1852" s="10" t="s">
        <v>80</v>
      </c>
      <c r="J1852" s="10" t="s">
        <v>2362</v>
      </c>
      <c r="K1852" s="7" t="s">
        <v>129</v>
      </c>
      <c r="L1852" s="10" t="s">
        <v>28</v>
      </c>
      <c r="M1852" s="7" t="s">
        <v>29</v>
      </c>
      <c r="N1852" s="10" t="s">
        <v>2363</v>
      </c>
      <c r="O1852" s="7">
        <v>2011</v>
      </c>
      <c r="P1852" s="10" t="s">
        <v>637</v>
      </c>
      <c r="Q1852" s="7" t="s">
        <v>3741</v>
      </c>
      <c r="R1852" s="7" t="s">
        <v>50</v>
      </c>
      <c r="S1852" s="7" t="s">
        <v>122</v>
      </c>
      <c r="T1852" s="7" t="s">
        <v>35</v>
      </c>
      <c r="U1852" s="7" t="s">
        <v>9115</v>
      </c>
      <c r="V1852" s="7" t="s">
        <v>37</v>
      </c>
      <c r="W1852" s="7" t="s">
        <v>9116</v>
      </c>
      <c r="X1852" s="7" t="str">
        <f t="shared" ca="1" si="447"/>
        <v xml:space="preserve">47 thn, 1 bln </v>
      </c>
      <c r="Y1852" s="7" t="str">
        <f t="shared" si="448"/>
        <v>46 thn</v>
      </c>
      <c r="Z1852" s="13">
        <v>60</v>
      </c>
      <c r="AA1852" s="14">
        <f t="shared" si="449"/>
        <v>48761</v>
      </c>
      <c r="AB1852" s="10" t="s">
        <v>9117</v>
      </c>
      <c r="AJ1852" s="4" t="s">
        <v>9100</v>
      </c>
    </row>
    <row r="1853" spans="1:36" ht="12.9" hidden="1" customHeight="1" outlineLevel="1" x14ac:dyDescent="0.3">
      <c r="C1853" s="10" t="s">
        <v>9118</v>
      </c>
      <c r="D1853" s="10" t="s">
        <v>21</v>
      </c>
      <c r="E1853" s="7" t="s">
        <v>9119</v>
      </c>
      <c r="F1853" s="10" t="s">
        <v>514</v>
      </c>
      <c r="G1853" s="7" t="s">
        <v>333</v>
      </c>
      <c r="H1853" s="15">
        <v>42826</v>
      </c>
      <c r="I1853" s="10" t="s">
        <v>334</v>
      </c>
      <c r="J1853" s="10" t="s">
        <v>547</v>
      </c>
      <c r="K1853" s="7" t="s">
        <v>624</v>
      </c>
      <c r="L1853" s="10" t="s">
        <v>28</v>
      </c>
      <c r="M1853" s="7" t="s">
        <v>29</v>
      </c>
      <c r="N1853" s="10" t="s">
        <v>30</v>
      </c>
      <c r="O1853" s="7">
        <v>2013</v>
      </c>
      <c r="P1853" s="10" t="s">
        <v>9120</v>
      </c>
      <c r="Q1853" s="7" t="s">
        <v>9121</v>
      </c>
      <c r="R1853" s="7" t="s">
        <v>50</v>
      </c>
      <c r="S1853" s="7" t="s">
        <v>34</v>
      </c>
      <c r="T1853" s="7" t="s">
        <v>35</v>
      </c>
      <c r="U1853" s="7" t="s">
        <v>9122</v>
      </c>
      <c r="V1853" s="7" t="s">
        <v>37</v>
      </c>
      <c r="X1853" s="7" t="str">
        <f t="shared" ca="1" si="447"/>
        <v xml:space="preserve">39 thn, 8 bln </v>
      </c>
      <c r="Y1853" s="7" t="str">
        <f t="shared" si="448"/>
        <v>38 thn</v>
      </c>
      <c r="Z1853" s="13">
        <v>60</v>
      </c>
      <c r="AA1853" s="14">
        <f t="shared" si="449"/>
        <v>51471</v>
      </c>
      <c r="AB1853" s="10" t="s">
        <v>637</v>
      </c>
      <c r="AJ1853" s="4" t="s">
        <v>9100</v>
      </c>
    </row>
    <row r="1854" spans="1:36" ht="12.9" hidden="1" customHeight="1" outlineLevel="1" x14ac:dyDescent="0.3">
      <c r="B1854" s="6"/>
      <c r="C1854" s="6" t="s">
        <v>9123</v>
      </c>
      <c r="D1854" s="6" t="s">
        <v>21</v>
      </c>
      <c r="E1854" s="7" t="s">
        <v>9124</v>
      </c>
      <c r="F1854" s="6" t="s">
        <v>332</v>
      </c>
      <c r="G1854" s="19" t="s">
        <v>333</v>
      </c>
      <c r="H1854" s="20">
        <v>43556</v>
      </c>
      <c r="I1854" s="6" t="s">
        <v>334</v>
      </c>
      <c r="J1854" s="6" t="s">
        <v>547</v>
      </c>
      <c r="K1854" s="7" t="s">
        <v>336</v>
      </c>
      <c r="L1854" s="6" t="s">
        <v>28</v>
      </c>
      <c r="M1854" s="7" t="s">
        <v>29</v>
      </c>
      <c r="N1854" s="6" t="s">
        <v>1370</v>
      </c>
      <c r="O1854" s="7" t="s">
        <v>3696</v>
      </c>
      <c r="P1854" s="6" t="s">
        <v>148</v>
      </c>
      <c r="Q1854" s="6" t="s">
        <v>9125</v>
      </c>
      <c r="R1854" s="7" t="s">
        <v>50</v>
      </c>
      <c r="S1854" s="7" t="s">
        <v>34</v>
      </c>
      <c r="T1854" s="7" t="s">
        <v>35</v>
      </c>
      <c r="V1854" s="7" t="s">
        <v>37</v>
      </c>
      <c r="X1854" s="7" t="str">
        <f t="shared" ca="1" si="447"/>
        <v xml:space="preserve">46 thn, 4 bln </v>
      </c>
      <c r="Y1854" s="7" t="str">
        <f t="shared" si="448"/>
        <v>45 thn</v>
      </c>
      <c r="Z1854" s="13">
        <v>60</v>
      </c>
      <c r="AA1854" s="14">
        <f t="shared" si="449"/>
        <v>49035</v>
      </c>
      <c r="AB1854" s="6" t="s">
        <v>9126</v>
      </c>
      <c r="AC1854" s="6" t="s">
        <v>340</v>
      </c>
      <c r="AJ1854" s="4" t="s">
        <v>9100</v>
      </c>
    </row>
    <row r="1855" spans="1:36" ht="12.9" hidden="1" customHeight="1" outlineLevel="1" x14ac:dyDescent="0.3">
      <c r="B1855" s="6"/>
      <c r="C1855" s="6" t="s">
        <v>9127</v>
      </c>
      <c r="D1855" s="6" t="s">
        <v>21</v>
      </c>
      <c r="E1855" s="7" t="s">
        <v>9128</v>
      </c>
      <c r="F1855" s="6" t="s">
        <v>332</v>
      </c>
      <c r="G1855" s="19" t="s">
        <v>333</v>
      </c>
      <c r="H1855" s="20">
        <v>43556</v>
      </c>
      <c r="I1855" s="6" t="s">
        <v>334</v>
      </c>
      <c r="J1855" s="6" t="s">
        <v>547</v>
      </c>
      <c r="K1855" s="7" t="s">
        <v>336</v>
      </c>
      <c r="L1855" s="6" t="s">
        <v>28</v>
      </c>
      <c r="M1855" s="7" t="s">
        <v>29</v>
      </c>
      <c r="N1855" s="6" t="s">
        <v>1370</v>
      </c>
      <c r="O1855" s="7" t="s">
        <v>1010</v>
      </c>
      <c r="P1855" s="6" t="s">
        <v>98</v>
      </c>
      <c r="Q1855" s="6" t="s">
        <v>9129</v>
      </c>
      <c r="R1855" s="7" t="s">
        <v>50</v>
      </c>
      <c r="S1855" s="7" t="s">
        <v>34</v>
      </c>
      <c r="T1855" s="7" t="s">
        <v>35</v>
      </c>
      <c r="V1855" s="7" t="s">
        <v>37</v>
      </c>
      <c r="X1855" s="7" t="str">
        <f t="shared" ca="1" si="447"/>
        <v xml:space="preserve">36 thn, 3 bln </v>
      </c>
      <c r="Y1855" s="7" t="str">
        <f t="shared" si="448"/>
        <v>35 thn</v>
      </c>
      <c r="Z1855" s="13">
        <v>60</v>
      </c>
      <c r="AA1855" s="14">
        <f t="shared" si="449"/>
        <v>52718</v>
      </c>
      <c r="AB1855" s="6" t="s">
        <v>9130</v>
      </c>
      <c r="AC1855" s="6" t="s">
        <v>9131</v>
      </c>
      <c r="AJ1855" s="4" t="s">
        <v>9100</v>
      </c>
    </row>
    <row r="1856" spans="1:36" ht="12.9" hidden="1" customHeight="1" outlineLevel="1" x14ac:dyDescent="0.3">
      <c r="B1856" s="59"/>
      <c r="C1856" s="10" t="s">
        <v>9132</v>
      </c>
      <c r="D1856" s="10" t="s">
        <v>8320</v>
      </c>
      <c r="E1856" s="7" t="s">
        <v>9133</v>
      </c>
      <c r="F1856" s="10" t="s">
        <v>332</v>
      </c>
      <c r="G1856" s="19" t="s">
        <v>333</v>
      </c>
      <c r="H1856" s="20">
        <v>43556</v>
      </c>
      <c r="I1856" s="6" t="s">
        <v>334</v>
      </c>
      <c r="J1856" s="10" t="s">
        <v>4684</v>
      </c>
      <c r="K1856" s="8">
        <v>42151</v>
      </c>
      <c r="L1856" s="10" t="s">
        <v>28</v>
      </c>
      <c r="M1856" s="7" t="s">
        <v>29</v>
      </c>
      <c r="N1856" s="10" t="s">
        <v>3500</v>
      </c>
      <c r="O1856" s="7" t="s">
        <v>3696</v>
      </c>
      <c r="P1856" s="10" t="s">
        <v>148</v>
      </c>
      <c r="Q1856" s="7" t="s">
        <v>9134</v>
      </c>
      <c r="R1856" s="7" t="s">
        <v>33</v>
      </c>
      <c r="S1856" s="7" t="s">
        <v>34</v>
      </c>
      <c r="T1856" s="7" t="s">
        <v>35</v>
      </c>
      <c r="V1856" s="7" t="s">
        <v>37</v>
      </c>
      <c r="W1856" s="6"/>
      <c r="X1856" s="7" t="str">
        <f t="shared" ca="1" si="447"/>
        <v xml:space="preserve">31 thn, 8 bln </v>
      </c>
      <c r="Y1856" s="7" t="str">
        <f t="shared" si="448"/>
        <v>30 thn</v>
      </c>
      <c r="Z1856" s="13">
        <v>60</v>
      </c>
      <c r="AA1856" s="14">
        <f t="shared" si="449"/>
        <v>54393</v>
      </c>
      <c r="AB1856" s="10" t="s">
        <v>9135</v>
      </c>
      <c r="AC1856" s="46" t="s">
        <v>9136</v>
      </c>
      <c r="AJ1856" s="4" t="s">
        <v>9100</v>
      </c>
    </row>
    <row r="1857" spans="1:36" ht="12.9" customHeight="1" collapsed="1" x14ac:dyDescent="0.25">
      <c r="A1857" s="4" t="s">
        <v>9137</v>
      </c>
      <c r="M1857" s="7"/>
    </row>
    <row r="1858" spans="1:36" ht="12.9" hidden="1" customHeight="1" outlineLevel="1" x14ac:dyDescent="0.3">
      <c r="C1858" s="10" t="s">
        <v>9138</v>
      </c>
      <c r="D1858" s="10" t="s">
        <v>21</v>
      </c>
      <c r="E1858" s="7" t="s">
        <v>9139</v>
      </c>
      <c r="F1858" s="10" t="s">
        <v>92</v>
      </c>
      <c r="G1858" s="7" t="s">
        <v>93</v>
      </c>
      <c r="H1858" s="14">
        <v>41913</v>
      </c>
      <c r="I1858" s="10" t="s">
        <v>94</v>
      </c>
      <c r="J1858" s="10" t="s">
        <v>95</v>
      </c>
      <c r="K1858" s="7" t="s">
        <v>8401</v>
      </c>
      <c r="L1858" s="10" t="s">
        <v>28</v>
      </c>
      <c r="M1858" s="7" t="s">
        <v>29</v>
      </c>
      <c r="N1858" s="10" t="s">
        <v>30</v>
      </c>
      <c r="O1858" s="7">
        <v>2010</v>
      </c>
      <c r="P1858" s="10" t="s">
        <v>98</v>
      </c>
      <c r="Q1858" s="7" t="s">
        <v>9140</v>
      </c>
      <c r="R1858" s="7" t="s">
        <v>33</v>
      </c>
      <c r="S1858" s="7" t="s">
        <v>34</v>
      </c>
      <c r="T1858" s="7" t="s">
        <v>35</v>
      </c>
      <c r="U1858" s="7" t="s">
        <v>9141</v>
      </c>
      <c r="V1858" s="7" t="s">
        <v>37</v>
      </c>
      <c r="W1858" s="7" t="s">
        <v>9142</v>
      </c>
      <c r="X1858" s="7" t="str">
        <f t="shared" ref="X1858:X1863" ca="1" si="450">DATEDIF(Q1858,NOW( ),"y") &amp; " thn, " &amp; DATEDIF(Q1858,NOW( ),"ym") &amp; " bln "</f>
        <v xml:space="preserve">58 thn, 9 bln </v>
      </c>
      <c r="Y1858" s="7" t="str">
        <f t="shared" ref="Y1858:Y1863" si="451">DATEDIF(Q1858,($Y$2),"y") &amp; " thn"</f>
        <v>58 thn</v>
      </c>
      <c r="Z1858" s="13">
        <v>60</v>
      </c>
      <c r="AA1858" s="14">
        <f t="shared" ref="AA1858:AA1863" si="452">DATE(YEAR(Q1858)+Z1858,MONTH(Q1858)+1,1)</f>
        <v>44501</v>
      </c>
      <c r="AB1858" s="10" t="s">
        <v>9143</v>
      </c>
      <c r="AJ1858" s="4" t="s">
        <v>9137</v>
      </c>
    </row>
    <row r="1859" spans="1:36" ht="12.9" hidden="1" customHeight="1" outlineLevel="1" x14ac:dyDescent="0.3">
      <c r="C1859" s="10" t="s">
        <v>9144</v>
      </c>
      <c r="D1859" s="10" t="s">
        <v>4292</v>
      </c>
      <c r="E1859" s="7" t="s">
        <v>9145</v>
      </c>
      <c r="F1859" s="10" t="s">
        <v>23</v>
      </c>
      <c r="G1859" s="7" t="s">
        <v>24</v>
      </c>
      <c r="H1859" s="15">
        <v>39356</v>
      </c>
      <c r="I1859" s="10" t="s">
        <v>25</v>
      </c>
      <c r="J1859" s="10" t="s">
        <v>269</v>
      </c>
      <c r="K1859" s="7" t="s">
        <v>129</v>
      </c>
      <c r="L1859" s="10" t="s">
        <v>28</v>
      </c>
      <c r="M1859" s="7" t="s">
        <v>361</v>
      </c>
      <c r="N1859" s="10" t="s">
        <v>4012</v>
      </c>
      <c r="O1859" s="7" t="s">
        <v>58</v>
      </c>
      <c r="P1859" s="10" t="s">
        <v>824</v>
      </c>
      <c r="Q1859" s="7" t="s">
        <v>9146</v>
      </c>
      <c r="R1859" s="7" t="s">
        <v>50</v>
      </c>
      <c r="S1859" s="7" t="s">
        <v>34</v>
      </c>
      <c r="T1859" s="7" t="s">
        <v>35</v>
      </c>
      <c r="U1859" s="7" t="s">
        <v>9147</v>
      </c>
      <c r="V1859" s="7" t="s">
        <v>37</v>
      </c>
      <c r="W1859" s="7" t="s">
        <v>9148</v>
      </c>
      <c r="X1859" s="7" t="str">
        <f t="shared" ca="1" si="450"/>
        <v xml:space="preserve">58 thn, 7 bln </v>
      </c>
      <c r="Y1859" s="7" t="str">
        <f t="shared" si="451"/>
        <v>57 thn</v>
      </c>
      <c r="Z1859" s="13">
        <v>60</v>
      </c>
      <c r="AA1859" s="14">
        <f t="shared" si="452"/>
        <v>44562</v>
      </c>
      <c r="AB1859" s="10" t="s">
        <v>9149</v>
      </c>
      <c r="AJ1859" s="4" t="s">
        <v>9137</v>
      </c>
    </row>
    <row r="1860" spans="1:36" ht="12.9" hidden="1" customHeight="1" outlineLevel="1" x14ac:dyDescent="0.3">
      <c r="C1860" s="10" t="s">
        <v>9150</v>
      </c>
      <c r="D1860" s="6" t="s">
        <v>3484</v>
      </c>
      <c r="E1860" s="7" t="s">
        <v>9151</v>
      </c>
      <c r="F1860" s="10" t="s">
        <v>514</v>
      </c>
      <c r="G1860" s="7" t="s">
        <v>333</v>
      </c>
      <c r="H1860" s="15">
        <v>42644</v>
      </c>
      <c r="I1860" s="10" t="s">
        <v>334</v>
      </c>
      <c r="J1860" s="10" t="s">
        <v>547</v>
      </c>
      <c r="K1860" s="7" t="s">
        <v>82</v>
      </c>
      <c r="L1860" s="10" t="s">
        <v>28</v>
      </c>
      <c r="M1860" s="7" t="s">
        <v>29</v>
      </c>
      <c r="N1860" s="10" t="s">
        <v>30</v>
      </c>
      <c r="O1860" s="7">
        <v>2012</v>
      </c>
      <c r="P1860" s="10" t="s">
        <v>2481</v>
      </c>
      <c r="Q1860" s="7" t="s">
        <v>9152</v>
      </c>
      <c r="R1860" s="7" t="s">
        <v>50</v>
      </c>
      <c r="S1860" s="7" t="s">
        <v>34</v>
      </c>
      <c r="T1860" s="7" t="s">
        <v>35</v>
      </c>
      <c r="U1860" s="7" t="s">
        <v>9153</v>
      </c>
      <c r="V1860" s="7" t="s">
        <v>37</v>
      </c>
      <c r="X1860" s="7" t="str">
        <f t="shared" ca="1" si="450"/>
        <v xml:space="preserve">48 thn, 5 bln </v>
      </c>
      <c r="Y1860" s="7" t="str">
        <f t="shared" si="451"/>
        <v>47 thn</v>
      </c>
      <c r="Z1860" s="13">
        <v>60</v>
      </c>
      <c r="AA1860" s="14">
        <f t="shared" si="452"/>
        <v>48274</v>
      </c>
      <c r="AB1860" s="10" t="s">
        <v>637</v>
      </c>
      <c r="AJ1860" s="4" t="s">
        <v>9137</v>
      </c>
    </row>
    <row r="1861" spans="1:36" ht="12.9" hidden="1" customHeight="1" outlineLevel="1" x14ac:dyDescent="0.3">
      <c r="B1861" s="6"/>
      <c r="C1861" s="6" t="s">
        <v>9154</v>
      </c>
      <c r="D1861" s="6" t="s">
        <v>21</v>
      </c>
      <c r="E1861" s="7" t="s">
        <v>9155</v>
      </c>
      <c r="F1861" s="6" t="s">
        <v>332</v>
      </c>
      <c r="G1861" s="19" t="s">
        <v>333</v>
      </c>
      <c r="H1861" s="20">
        <v>43556</v>
      </c>
      <c r="I1861" s="6" t="s">
        <v>334</v>
      </c>
      <c r="J1861" s="6" t="s">
        <v>547</v>
      </c>
      <c r="K1861" s="7" t="s">
        <v>336</v>
      </c>
      <c r="L1861" s="6" t="s">
        <v>28</v>
      </c>
      <c r="M1861" s="7" t="s">
        <v>29</v>
      </c>
      <c r="N1861" s="6" t="s">
        <v>1370</v>
      </c>
      <c r="O1861" s="7" t="s">
        <v>3311</v>
      </c>
      <c r="P1861" s="6" t="s">
        <v>98</v>
      </c>
      <c r="Q1861" s="6" t="s">
        <v>9156</v>
      </c>
      <c r="R1861" s="7" t="s">
        <v>33</v>
      </c>
      <c r="S1861" s="7" t="s">
        <v>34</v>
      </c>
      <c r="T1861" s="7" t="s">
        <v>35</v>
      </c>
      <c r="V1861" s="7" t="s">
        <v>37</v>
      </c>
      <c r="X1861" s="7" t="str">
        <f t="shared" ca="1" si="450"/>
        <v xml:space="preserve">46 thn, 1 bln </v>
      </c>
      <c r="Y1861" s="7" t="str">
        <f t="shared" si="451"/>
        <v>45 thn</v>
      </c>
      <c r="Z1861" s="13">
        <v>60</v>
      </c>
      <c r="AA1861" s="14">
        <f t="shared" si="452"/>
        <v>49126</v>
      </c>
      <c r="AB1861" s="6" t="s">
        <v>9157</v>
      </c>
      <c r="AC1861" s="6"/>
      <c r="AJ1861" s="4" t="s">
        <v>9137</v>
      </c>
    </row>
    <row r="1862" spans="1:36" ht="12.9" hidden="1" customHeight="1" outlineLevel="1" x14ac:dyDescent="0.3">
      <c r="B1862" s="6"/>
      <c r="C1862" s="17" t="s">
        <v>9158</v>
      </c>
      <c r="D1862" s="17" t="s">
        <v>41</v>
      </c>
      <c r="E1862" s="17" t="s">
        <v>9159</v>
      </c>
      <c r="F1862" s="17" t="s">
        <v>332</v>
      </c>
      <c r="G1862" s="18" t="s">
        <v>343</v>
      </c>
      <c r="H1862" s="35">
        <v>43525</v>
      </c>
      <c r="I1862" s="6" t="s">
        <v>344</v>
      </c>
      <c r="J1862" s="17" t="s">
        <v>547</v>
      </c>
      <c r="K1862" s="35">
        <v>43573</v>
      </c>
      <c r="L1862" s="6" t="s">
        <v>28</v>
      </c>
      <c r="M1862" s="7" t="s">
        <v>29</v>
      </c>
      <c r="N1862" s="17" t="s">
        <v>3851</v>
      </c>
      <c r="O1862" s="17"/>
      <c r="P1862" s="17" t="s">
        <v>2901</v>
      </c>
      <c r="Q1862" s="17" t="s">
        <v>9160</v>
      </c>
      <c r="R1862" s="7" t="s">
        <v>50</v>
      </c>
      <c r="S1862" s="16"/>
      <c r="T1862" s="16"/>
      <c r="U1862" s="17" t="s">
        <v>2714</v>
      </c>
      <c r="V1862" s="18" t="s">
        <v>2718</v>
      </c>
      <c r="W1862" s="17"/>
      <c r="X1862" s="7" t="str">
        <f t="shared" ca="1" si="450"/>
        <v xml:space="preserve">26 thn, 5 bln </v>
      </c>
      <c r="Y1862" s="7" t="str">
        <f t="shared" si="451"/>
        <v>25 thn</v>
      </c>
      <c r="Z1862" s="13">
        <v>60</v>
      </c>
      <c r="AA1862" s="14">
        <f t="shared" si="452"/>
        <v>56309</v>
      </c>
      <c r="AB1862" s="17"/>
      <c r="AC1862" s="17"/>
      <c r="AD1862" s="17"/>
      <c r="AE1862" s="17"/>
      <c r="AF1862" s="17"/>
      <c r="AG1862" s="17"/>
      <c r="AH1862" s="17"/>
      <c r="AI1862" s="17"/>
      <c r="AJ1862" s="4" t="s">
        <v>9137</v>
      </c>
    </row>
    <row r="1863" spans="1:36" ht="12.9" hidden="1" customHeight="1" outlineLevel="1" x14ac:dyDescent="0.3">
      <c r="B1863" s="6"/>
      <c r="C1863" s="6" t="s">
        <v>9161</v>
      </c>
      <c r="D1863" s="6" t="s">
        <v>355</v>
      </c>
      <c r="E1863" s="7" t="s">
        <v>9162</v>
      </c>
      <c r="F1863" s="6" t="s">
        <v>357</v>
      </c>
      <c r="G1863" s="7" t="s">
        <v>358</v>
      </c>
      <c r="H1863" s="15">
        <v>43374</v>
      </c>
      <c r="I1863" s="6" t="s">
        <v>359</v>
      </c>
      <c r="J1863" s="6" t="s">
        <v>547</v>
      </c>
      <c r="K1863" s="7" t="s">
        <v>336</v>
      </c>
      <c r="L1863" s="6" t="s">
        <v>28</v>
      </c>
      <c r="M1863" s="7" t="s">
        <v>361</v>
      </c>
      <c r="N1863" s="6" t="s">
        <v>362</v>
      </c>
      <c r="O1863" s="7" t="s">
        <v>47</v>
      </c>
      <c r="P1863" s="6" t="s">
        <v>98</v>
      </c>
      <c r="Q1863" s="6" t="s">
        <v>9163</v>
      </c>
      <c r="R1863" s="7" t="s">
        <v>50</v>
      </c>
      <c r="S1863" s="7" t="s">
        <v>34</v>
      </c>
      <c r="T1863" s="7" t="s">
        <v>35</v>
      </c>
      <c r="V1863" s="7" t="s">
        <v>37</v>
      </c>
      <c r="X1863" s="7" t="str">
        <f t="shared" ca="1" si="450"/>
        <v xml:space="preserve">52 thn, 4 bln </v>
      </c>
      <c r="Y1863" s="7" t="str">
        <f t="shared" si="451"/>
        <v>51 thn</v>
      </c>
      <c r="Z1863" s="13">
        <v>60</v>
      </c>
      <c r="AA1863" s="14">
        <f t="shared" si="452"/>
        <v>46844</v>
      </c>
      <c r="AB1863" s="6" t="s">
        <v>9164</v>
      </c>
      <c r="AC1863" s="6"/>
      <c r="AJ1863" s="4" t="s">
        <v>9137</v>
      </c>
    </row>
    <row r="1864" spans="1:36" ht="12.9" customHeight="1" collapsed="1" x14ac:dyDescent="0.25">
      <c r="A1864" s="4" t="s">
        <v>9165</v>
      </c>
      <c r="M1864" s="7"/>
    </row>
    <row r="1865" spans="1:36" ht="12.9" hidden="1" customHeight="1" outlineLevel="1" x14ac:dyDescent="0.3">
      <c r="C1865" s="10" t="s">
        <v>9166</v>
      </c>
      <c r="D1865" s="10" t="s">
        <v>9167</v>
      </c>
      <c r="E1865" s="7" t="s">
        <v>9168</v>
      </c>
      <c r="F1865" s="10" t="s">
        <v>23</v>
      </c>
      <c r="G1865" s="7" t="s">
        <v>24</v>
      </c>
      <c r="H1865" s="15">
        <v>38261</v>
      </c>
      <c r="I1865" s="10" t="s">
        <v>25</v>
      </c>
      <c r="J1865" s="10" t="s">
        <v>95</v>
      </c>
      <c r="K1865" s="8">
        <v>42604</v>
      </c>
      <c r="L1865" s="10" t="s">
        <v>28</v>
      </c>
      <c r="M1865" s="7" t="s">
        <v>29</v>
      </c>
      <c r="O1865" s="7" t="s">
        <v>9169</v>
      </c>
      <c r="P1865" s="10" t="s">
        <v>98</v>
      </c>
      <c r="Q1865" s="7" t="s">
        <v>9170</v>
      </c>
      <c r="R1865" s="7" t="s">
        <v>33</v>
      </c>
      <c r="S1865" s="7" t="s">
        <v>34</v>
      </c>
      <c r="T1865" s="7" t="s">
        <v>35</v>
      </c>
      <c r="U1865" s="7" t="s">
        <v>9171</v>
      </c>
      <c r="V1865" s="7" t="s">
        <v>37</v>
      </c>
      <c r="W1865" s="7" t="s">
        <v>9172</v>
      </c>
      <c r="X1865" s="7" t="str">
        <f t="shared" ref="X1865:X1870" ca="1" si="453">DATEDIF(Q1865,NOW( ),"y") &amp; " thn, " &amp; DATEDIF(Q1865,NOW( ),"ym") &amp; " bln "</f>
        <v xml:space="preserve">58 thn, 5 bln </v>
      </c>
      <c r="Y1865" s="7" t="str">
        <f t="shared" ref="Y1865:Y1870" si="454">DATEDIF(Q1865,($Y$2),"y") &amp; " thn"</f>
        <v>57 thn</v>
      </c>
      <c r="Z1865" s="13">
        <v>60</v>
      </c>
      <c r="AA1865" s="14">
        <f t="shared" ref="AA1865:AA1870" si="455">DATE(YEAR(Q1865)+Z1865,MONTH(Q1865)+1,1)</f>
        <v>44621</v>
      </c>
      <c r="AB1865" s="10" t="s">
        <v>9173</v>
      </c>
      <c r="AJ1865" s="4" t="s">
        <v>9165</v>
      </c>
    </row>
    <row r="1866" spans="1:36" ht="12.9" hidden="1" customHeight="1" outlineLevel="1" x14ac:dyDescent="0.3">
      <c r="C1866" s="10" t="s">
        <v>9174</v>
      </c>
      <c r="D1866" s="10" t="s">
        <v>1545</v>
      </c>
      <c r="E1866" s="7" t="s">
        <v>9175</v>
      </c>
      <c r="F1866" s="10" t="s">
        <v>23</v>
      </c>
      <c r="G1866" s="7" t="s">
        <v>24</v>
      </c>
      <c r="H1866" s="14">
        <v>40087</v>
      </c>
      <c r="I1866" s="10" t="s">
        <v>25</v>
      </c>
      <c r="J1866" s="10" t="s">
        <v>547</v>
      </c>
      <c r="K1866" s="7" t="s">
        <v>129</v>
      </c>
      <c r="L1866" s="10" t="s">
        <v>28</v>
      </c>
      <c r="M1866" s="7" t="s">
        <v>361</v>
      </c>
      <c r="N1866" s="10" t="s">
        <v>30</v>
      </c>
      <c r="O1866" s="7" t="s">
        <v>168</v>
      </c>
      <c r="P1866" s="10" t="s">
        <v>218</v>
      </c>
      <c r="Q1866" s="7" t="s">
        <v>9176</v>
      </c>
      <c r="R1866" s="7" t="s">
        <v>50</v>
      </c>
      <c r="S1866" s="7" t="s">
        <v>34</v>
      </c>
      <c r="T1866" s="7" t="s">
        <v>35</v>
      </c>
      <c r="U1866" s="7" t="s">
        <v>9177</v>
      </c>
      <c r="V1866" s="7" t="s">
        <v>37</v>
      </c>
      <c r="W1866" s="7" t="s">
        <v>9178</v>
      </c>
      <c r="X1866" s="7" t="str">
        <f t="shared" ca="1" si="453"/>
        <v xml:space="preserve">56 thn, 4 bln </v>
      </c>
      <c r="Y1866" s="7" t="str">
        <f t="shared" si="454"/>
        <v>55 thn</v>
      </c>
      <c r="Z1866" s="13">
        <v>60</v>
      </c>
      <c r="AA1866" s="14">
        <f t="shared" si="455"/>
        <v>45383</v>
      </c>
      <c r="AB1866" s="10" t="s">
        <v>9179</v>
      </c>
      <c r="AJ1866" s="4" t="s">
        <v>9165</v>
      </c>
    </row>
    <row r="1867" spans="1:36" ht="12.9" hidden="1" customHeight="1" outlineLevel="1" x14ac:dyDescent="0.3">
      <c r="C1867" s="10" t="s">
        <v>9180</v>
      </c>
      <c r="D1867" s="10" t="s">
        <v>21</v>
      </c>
      <c r="E1867" s="7" t="s">
        <v>9181</v>
      </c>
      <c r="F1867" s="10" t="s">
        <v>332</v>
      </c>
      <c r="G1867" s="19" t="s">
        <v>333</v>
      </c>
      <c r="H1867" s="20">
        <v>43556</v>
      </c>
      <c r="I1867" s="6" t="s">
        <v>334</v>
      </c>
      <c r="J1867" s="10" t="s">
        <v>547</v>
      </c>
      <c r="K1867" s="8">
        <v>41708</v>
      </c>
      <c r="L1867" s="10" t="s">
        <v>28</v>
      </c>
      <c r="M1867" s="7" t="s">
        <v>29</v>
      </c>
      <c r="N1867" s="10" t="s">
        <v>3367</v>
      </c>
      <c r="O1867" s="7">
        <v>2013</v>
      </c>
      <c r="P1867" s="10" t="s">
        <v>98</v>
      </c>
      <c r="Q1867" s="7" t="s">
        <v>9182</v>
      </c>
      <c r="R1867" s="7" t="s">
        <v>33</v>
      </c>
      <c r="S1867" s="7" t="s">
        <v>34</v>
      </c>
      <c r="T1867" s="7" t="s">
        <v>311</v>
      </c>
      <c r="V1867" s="7" t="s">
        <v>37</v>
      </c>
      <c r="X1867" s="7" t="str">
        <f t="shared" ca="1" si="453"/>
        <v xml:space="preserve">32 thn, 9 bln </v>
      </c>
      <c r="Y1867" s="7" t="str">
        <f t="shared" si="454"/>
        <v>32 thn</v>
      </c>
      <c r="Z1867" s="13">
        <v>60</v>
      </c>
      <c r="AA1867" s="14">
        <f t="shared" si="455"/>
        <v>53997</v>
      </c>
      <c r="AB1867" s="6" t="s">
        <v>9183</v>
      </c>
      <c r="AC1867" s="12" t="s">
        <v>9184</v>
      </c>
      <c r="AJ1867" s="4" t="s">
        <v>9165</v>
      </c>
    </row>
    <row r="1868" spans="1:36" ht="12.9" hidden="1" customHeight="1" outlineLevel="1" x14ac:dyDescent="0.3">
      <c r="B1868" s="59"/>
      <c r="C1868" s="10" t="s">
        <v>9185</v>
      </c>
      <c r="D1868" s="10" t="s">
        <v>8320</v>
      </c>
      <c r="E1868" s="7" t="s">
        <v>9186</v>
      </c>
      <c r="F1868" s="10" t="s">
        <v>332</v>
      </c>
      <c r="G1868" s="19" t="s">
        <v>333</v>
      </c>
      <c r="H1868" s="20">
        <v>43556</v>
      </c>
      <c r="I1868" s="6" t="s">
        <v>334</v>
      </c>
      <c r="J1868" s="10" t="s">
        <v>4684</v>
      </c>
      <c r="K1868" s="8">
        <v>42151</v>
      </c>
      <c r="L1868" s="10" t="s">
        <v>28</v>
      </c>
      <c r="M1868" s="7" t="s">
        <v>29</v>
      </c>
      <c r="N1868" s="10" t="s">
        <v>3500</v>
      </c>
      <c r="O1868" s="7" t="s">
        <v>3311</v>
      </c>
      <c r="P1868" s="10" t="s">
        <v>9187</v>
      </c>
      <c r="Q1868" s="7" t="s">
        <v>9188</v>
      </c>
      <c r="R1868" s="7" t="s">
        <v>33</v>
      </c>
      <c r="S1868" s="7" t="s">
        <v>34</v>
      </c>
      <c r="T1868" s="7" t="s">
        <v>311</v>
      </c>
      <c r="V1868" s="7" t="s">
        <v>37</v>
      </c>
      <c r="W1868" s="6"/>
      <c r="X1868" s="7" t="str">
        <f t="shared" ca="1" si="453"/>
        <v xml:space="preserve">29 thn, 5 bln </v>
      </c>
      <c r="Y1868" s="7" t="str">
        <f t="shared" si="454"/>
        <v>28 thn</v>
      </c>
      <c r="Z1868" s="13">
        <v>60</v>
      </c>
      <c r="AA1868" s="14">
        <f t="shared" si="455"/>
        <v>55213</v>
      </c>
      <c r="AB1868" s="10" t="s">
        <v>9189</v>
      </c>
      <c r="AC1868" s="46" t="s">
        <v>9190</v>
      </c>
      <c r="AJ1868" s="4" t="s">
        <v>9165</v>
      </c>
    </row>
    <row r="1869" spans="1:36" ht="12.9" hidden="1" customHeight="1" outlineLevel="1" x14ac:dyDescent="0.3">
      <c r="C1869" s="10" t="s">
        <v>9191</v>
      </c>
      <c r="D1869" s="10" t="s">
        <v>145</v>
      </c>
      <c r="E1869" s="7" t="s">
        <v>9192</v>
      </c>
      <c r="F1869" s="10" t="s">
        <v>332</v>
      </c>
      <c r="G1869" s="7" t="s">
        <v>343</v>
      </c>
      <c r="H1869" s="15">
        <v>43739</v>
      </c>
      <c r="I1869" s="10" t="s">
        <v>344</v>
      </c>
      <c r="J1869" s="10" t="s">
        <v>547</v>
      </c>
      <c r="K1869" s="7" t="s">
        <v>774</v>
      </c>
      <c r="L1869" s="10" t="s">
        <v>28</v>
      </c>
      <c r="M1869" s="7" t="s">
        <v>29</v>
      </c>
      <c r="N1869" s="10" t="s">
        <v>83</v>
      </c>
      <c r="O1869" s="7">
        <v>2014</v>
      </c>
      <c r="P1869" s="10" t="s">
        <v>1643</v>
      </c>
      <c r="Q1869" s="7" t="s">
        <v>686</v>
      </c>
      <c r="R1869" s="7" t="s">
        <v>33</v>
      </c>
      <c r="S1869" s="7" t="s">
        <v>34</v>
      </c>
      <c r="T1869" s="7" t="s">
        <v>35</v>
      </c>
      <c r="U1869" s="7" t="s">
        <v>9193</v>
      </c>
      <c r="V1869" s="7" t="s">
        <v>37</v>
      </c>
      <c r="X1869" s="7" t="str">
        <f t="shared" ca="1" si="453"/>
        <v xml:space="preserve">56 thn, 2 bln </v>
      </c>
      <c r="Y1869" s="7" t="str">
        <f t="shared" si="454"/>
        <v>55 thn</v>
      </c>
      <c r="Z1869" s="13">
        <v>60</v>
      </c>
      <c r="AA1869" s="14">
        <f t="shared" si="455"/>
        <v>45444</v>
      </c>
      <c r="AB1869" s="10" t="s">
        <v>9194</v>
      </c>
      <c r="AC1869" s="7" t="s">
        <v>9195</v>
      </c>
      <c r="AJ1869" s="4" t="s">
        <v>9165</v>
      </c>
    </row>
    <row r="1870" spans="1:36" hidden="1" outlineLevel="1" x14ac:dyDescent="0.3">
      <c r="C1870" s="10" t="s">
        <v>9196</v>
      </c>
      <c r="D1870" s="10" t="s">
        <v>41</v>
      </c>
      <c r="E1870" s="7" t="s">
        <v>9197</v>
      </c>
      <c r="F1870" s="10" t="s">
        <v>332</v>
      </c>
      <c r="G1870" s="7" t="s">
        <v>343</v>
      </c>
      <c r="H1870" s="15">
        <v>42826</v>
      </c>
      <c r="I1870" s="10" t="s">
        <v>344</v>
      </c>
      <c r="J1870" s="10" t="s">
        <v>547</v>
      </c>
      <c r="K1870" s="8">
        <v>42186</v>
      </c>
      <c r="L1870" s="10" t="s">
        <v>28</v>
      </c>
      <c r="M1870" s="7" t="s">
        <v>29</v>
      </c>
      <c r="N1870" s="10" t="s">
        <v>30</v>
      </c>
      <c r="O1870" s="7">
        <v>2015</v>
      </c>
      <c r="P1870" s="10" t="s">
        <v>2486</v>
      </c>
      <c r="Q1870" s="7" t="s">
        <v>9198</v>
      </c>
      <c r="R1870" s="7" t="s">
        <v>33</v>
      </c>
      <c r="U1870" s="7" t="s">
        <v>9199</v>
      </c>
      <c r="V1870" s="7" t="s">
        <v>37</v>
      </c>
      <c r="X1870" s="7" t="str">
        <f t="shared" ca="1" si="453"/>
        <v xml:space="preserve">54 thn, 7 bln </v>
      </c>
      <c r="Y1870" s="7" t="str">
        <f t="shared" si="454"/>
        <v>53 thn</v>
      </c>
      <c r="Z1870" s="13">
        <v>60</v>
      </c>
      <c r="AA1870" s="14">
        <f t="shared" si="455"/>
        <v>46023</v>
      </c>
      <c r="AJ1870" s="4" t="s">
        <v>9165</v>
      </c>
    </row>
    <row r="1871" spans="1:36" ht="12.9" customHeight="1" collapsed="1" x14ac:dyDescent="0.25">
      <c r="A1871" s="4" t="s">
        <v>9200</v>
      </c>
      <c r="M1871" s="7"/>
    </row>
    <row r="1872" spans="1:36" ht="12.9" hidden="1" customHeight="1" outlineLevel="1" x14ac:dyDescent="0.3">
      <c r="C1872" s="10" t="s">
        <v>498</v>
      </c>
      <c r="D1872" s="10" t="s">
        <v>1545</v>
      </c>
      <c r="E1872" s="7" t="s">
        <v>9201</v>
      </c>
      <c r="F1872" s="10" t="s">
        <v>23</v>
      </c>
      <c r="G1872" s="7" t="s">
        <v>24</v>
      </c>
      <c r="H1872" s="15">
        <v>38991</v>
      </c>
      <c r="I1872" s="10" t="s">
        <v>25</v>
      </c>
      <c r="J1872" s="10" t="s">
        <v>95</v>
      </c>
      <c r="K1872" s="7" t="s">
        <v>56</v>
      </c>
      <c r="L1872" s="10" t="s">
        <v>28</v>
      </c>
      <c r="M1872" s="7" t="s">
        <v>361</v>
      </c>
      <c r="N1872" s="10" t="s">
        <v>30</v>
      </c>
      <c r="O1872" s="7" t="s">
        <v>393</v>
      </c>
      <c r="P1872" s="10" t="s">
        <v>3249</v>
      </c>
      <c r="Q1872" s="7" t="s">
        <v>9202</v>
      </c>
      <c r="R1872" s="7" t="s">
        <v>33</v>
      </c>
      <c r="S1872" s="7" t="s">
        <v>34</v>
      </c>
      <c r="T1872" s="7" t="s">
        <v>35</v>
      </c>
      <c r="U1872" s="7" t="s">
        <v>9203</v>
      </c>
      <c r="V1872" s="7" t="s">
        <v>37</v>
      </c>
      <c r="W1872" s="7" t="s">
        <v>9204</v>
      </c>
      <c r="X1872" s="7" t="str">
        <f t="shared" ref="X1872:X1878" ca="1" si="456">DATEDIF(Q1872,NOW( ),"y") &amp; " thn, " &amp; DATEDIF(Q1872,NOW( ),"ym") &amp; " bln "</f>
        <v xml:space="preserve">54 thn, 2 bln </v>
      </c>
      <c r="Y1872" s="7" t="str">
        <f t="shared" ref="Y1872:Y1878" si="457">DATEDIF(Q1872,($Y$2),"y") &amp; " thn"</f>
        <v>53 thn</v>
      </c>
      <c r="Z1872" s="13">
        <v>60</v>
      </c>
      <c r="AA1872" s="14">
        <f t="shared" ref="AA1872:AA1878" si="458">DATE(YEAR(Q1872)+Z1872,MONTH(Q1872)+1,1)</f>
        <v>46174</v>
      </c>
      <c r="AB1872" s="10" t="s">
        <v>9205</v>
      </c>
      <c r="AJ1872" s="4" t="s">
        <v>9200</v>
      </c>
    </row>
    <row r="1873" spans="1:43" ht="12.9" hidden="1" customHeight="1" outlineLevel="1" x14ac:dyDescent="0.3">
      <c r="C1873" s="10" t="s">
        <v>9206</v>
      </c>
      <c r="D1873" s="10" t="s">
        <v>145</v>
      </c>
      <c r="E1873" s="7" t="s">
        <v>9207</v>
      </c>
      <c r="F1873" s="10" t="s">
        <v>78</v>
      </c>
      <c r="G1873" s="7" t="s">
        <v>79</v>
      </c>
      <c r="H1873" s="15">
        <v>42826</v>
      </c>
      <c r="I1873" s="10" t="s">
        <v>80</v>
      </c>
      <c r="J1873" s="10" t="s">
        <v>269</v>
      </c>
      <c r="K1873" s="7" t="s">
        <v>515</v>
      </c>
      <c r="L1873" s="10" t="s">
        <v>28</v>
      </c>
      <c r="M1873" s="7" t="s">
        <v>29</v>
      </c>
      <c r="N1873" s="10" t="s">
        <v>1703</v>
      </c>
      <c r="O1873" s="7" t="s">
        <v>47</v>
      </c>
      <c r="P1873" s="10" t="s">
        <v>3622</v>
      </c>
      <c r="Q1873" s="7" t="s">
        <v>9208</v>
      </c>
      <c r="R1873" s="7" t="s">
        <v>33</v>
      </c>
      <c r="U1873" s="7" t="s">
        <v>9209</v>
      </c>
      <c r="V1873" s="7" t="s">
        <v>37</v>
      </c>
      <c r="X1873" s="7" t="str">
        <f t="shared" ca="1" si="456"/>
        <v xml:space="preserve">49 thn, 9 bln </v>
      </c>
      <c r="Y1873" s="7" t="str">
        <f t="shared" si="457"/>
        <v>49 thn</v>
      </c>
      <c r="Z1873" s="13">
        <v>60</v>
      </c>
      <c r="AA1873" s="14">
        <f t="shared" si="458"/>
        <v>47788</v>
      </c>
      <c r="AJ1873" s="4" t="s">
        <v>9200</v>
      </c>
    </row>
    <row r="1874" spans="1:43" ht="12.9" hidden="1" customHeight="1" outlineLevel="1" x14ac:dyDescent="0.3">
      <c r="C1874" s="10" t="s">
        <v>9210</v>
      </c>
      <c r="D1874" s="10" t="s">
        <v>41</v>
      </c>
      <c r="E1874" s="7" t="s">
        <v>9211</v>
      </c>
      <c r="F1874" s="10" t="s">
        <v>276</v>
      </c>
      <c r="G1874" s="7" t="s">
        <v>43</v>
      </c>
      <c r="H1874" s="8">
        <v>42826</v>
      </c>
      <c r="I1874" s="10" t="s">
        <v>277</v>
      </c>
      <c r="J1874" s="10" t="s">
        <v>547</v>
      </c>
      <c r="K1874" s="7" t="s">
        <v>1749</v>
      </c>
      <c r="L1874" s="10" t="s">
        <v>28</v>
      </c>
      <c r="M1874" s="7" t="s">
        <v>29</v>
      </c>
      <c r="N1874" s="10" t="s">
        <v>30</v>
      </c>
      <c r="O1874" s="7" t="s">
        <v>524</v>
      </c>
      <c r="P1874" s="10" t="s">
        <v>9212</v>
      </c>
      <c r="Q1874" s="7" t="s">
        <v>2591</v>
      </c>
      <c r="R1874" s="7" t="s">
        <v>33</v>
      </c>
      <c r="S1874" s="7" t="s">
        <v>34</v>
      </c>
      <c r="T1874" s="7" t="s">
        <v>311</v>
      </c>
      <c r="V1874" s="7" t="s">
        <v>37</v>
      </c>
      <c r="X1874" s="7" t="str">
        <f t="shared" ca="1" si="456"/>
        <v xml:space="preserve">34 thn, 0 bln </v>
      </c>
      <c r="Y1874" s="7" t="str">
        <f t="shared" si="457"/>
        <v>33 thn</v>
      </c>
      <c r="Z1874" s="13">
        <v>60</v>
      </c>
      <c r="AA1874" s="14">
        <f t="shared" si="458"/>
        <v>53540</v>
      </c>
      <c r="AB1874" s="10" t="s">
        <v>9213</v>
      </c>
      <c r="AC1874" s="7" t="s">
        <v>9214</v>
      </c>
      <c r="AJ1874" s="4" t="s">
        <v>9200</v>
      </c>
    </row>
    <row r="1875" spans="1:43" ht="12.9" hidden="1" customHeight="1" outlineLevel="1" x14ac:dyDescent="0.3">
      <c r="C1875" s="10" t="s">
        <v>9215</v>
      </c>
      <c r="D1875" s="10" t="s">
        <v>41</v>
      </c>
      <c r="E1875" s="7" t="s">
        <v>9216</v>
      </c>
      <c r="F1875" s="10" t="s">
        <v>514</v>
      </c>
      <c r="G1875" s="7" t="s">
        <v>333</v>
      </c>
      <c r="H1875" s="15">
        <v>42826</v>
      </c>
      <c r="I1875" s="10" t="s">
        <v>334</v>
      </c>
      <c r="J1875" s="10" t="s">
        <v>547</v>
      </c>
      <c r="K1875" s="7" t="s">
        <v>1749</v>
      </c>
      <c r="L1875" s="10" t="s">
        <v>28</v>
      </c>
      <c r="M1875" s="7" t="s">
        <v>29</v>
      </c>
      <c r="N1875" s="10" t="s">
        <v>30</v>
      </c>
      <c r="O1875" s="7">
        <v>2013</v>
      </c>
      <c r="P1875" s="10" t="s">
        <v>9217</v>
      </c>
      <c r="Q1875" s="7" t="s">
        <v>9218</v>
      </c>
      <c r="R1875" s="7" t="s">
        <v>33</v>
      </c>
      <c r="S1875" s="7" t="s">
        <v>34</v>
      </c>
      <c r="T1875" s="7" t="s">
        <v>35</v>
      </c>
      <c r="V1875" s="7" t="s">
        <v>37</v>
      </c>
      <c r="X1875" s="7" t="str">
        <f t="shared" ca="1" si="456"/>
        <v xml:space="preserve">39 thn, 1 bln </v>
      </c>
      <c r="Y1875" s="7" t="str">
        <f t="shared" si="457"/>
        <v>38 thn</v>
      </c>
      <c r="Z1875" s="13">
        <v>60</v>
      </c>
      <c r="AA1875" s="14">
        <f t="shared" si="458"/>
        <v>51683</v>
      </c>
      <c r="AB1875" s="10" t="s">
        <v>9219</v>
      </c>
      <c r="AC1875" s="7" t="s">
        <v>9220</v>
      </c>
      <c r="AJ1875" s="4" t="s">
        <v>9200</v>
      </c>
    </row>
    <row r="1876" spans="1:43" ht="12.9" hidden="1" customHeight="1" outlineLevel="1" x14ac:dyDescent="0.3">
      <c r="B1876" s="6"/>
      <c r="C1876" s="6" t="s">
        <v>9221</v>
      </c>
      <c r="D1876" s="6" t="s">
        <v>21</v>
      </c>
      <c r="E1876" s="7" t="s">
        <v>9222</v>
      </c>
      <c r="F1876" s="6" t="s">
        <v>332</v>
      </c>
      <c r="G1876" s="19" t="s">
        <v>333</v>
      </c>
      <c r="H1876" s="20">
        <v>43556</v>
      </c>
      <c r="I1876" s="6" t="s">
        <v>334</v>
      </c>
      <c r="J1876" s="6" t="s">
        <v>547</v>
      </c>
      <c r="K1876" s="7" t="s">
        <v>336</v>
      </c>
      <c r="L1876" s="6" t="s">
        <v>28</v>
      </c>
      <c r="M1876" s="7" t="s">
        <v>29</v>
      </c>
      <c r="N1876" s="6" t="s">
        <v>1370</v>
      </c>
      <c r="O1876" s="7" t="s">
        <v>3696</v>
      </c>
      <c r="P1876" s="6" t="s">
        <v>431</v>
      </c>
      <c r="Q1876" s="6" t="s">
        <v>9223</v>
      </c>
      <c r="R1876" s="7" t="s">
        <v>33</v>
      </c>
      <c r="S1876" s="7" t="s">
        <v>34</v>
      </c>
      <c r="T1876" s="7" t="s">
        <v>35</v>
      </c>
      <c r="V1876" s="7" t="s">
        <v>37</v>
      </c>
      <c r="X1876" s="7" t="str">
        <f t="shared" ca="1" si="456"/>
        <v xml:space="preserve">37 thn, 0 bln </v>
      </c>
      <c r="Y1876" s="7" t="str">
        <f t="shared" si="457"/>
        <v>36 thn</v>
      </c>
      <c r="Z1876" s="13">
        <v>60</v>
      </c>
      <c r="AA1876" s="14">
        <f>DATE(YEAR(Q1876)+Z1876,MONTH(Q1876)+1,1)</f>
        <v>52444</v>
      </c>
      <c r="AB1876" s="6" t="s">
        <v>9037</v>
      </c>
      <c r="AC1876" s="6" t="s">
        <v>340</v>
      </c>
      <c r="AJ1876" s="4" t="s">
        <v>9200</v>
      </c>
    </row>
    <row r="1877" spans="1:43" ht="12.9" hidden="1" customHeight="1" outlineLevel="1" x14ac:dyDescent="0.3">
      <c r="B1877" s="6"/>
      <c r="C1877" s="17" t="s">
        <v>9224</v>
      </c>
      <c r="D1877" s="17" t="s">
        <v>41</v>
      </c>
      <c r="E1877" s="17" t="s">
        <v>9225</v>
      </c>
      <c r="F1877" s="17" t="s">
        <v>332</v>
      </c>
      <c r="G1877" s="18" t="s">
        <v>343</v>
      </c>
      <c r="H1877" s="35">
        <v>43525</v>
      </c>
      <c r="I1877" s="6" t="s">
        <v>344</v>
      </c>
      <c r="J1877" s="17" t="s">
        <v>4684</v>
      </c>
      <c r="K1877" s="35">
        <v>43573</v>
      </c>
      <c r="L1877" s="6" t="s">
        <v>28</v>
      </c>
      <c r="M1877" s="7" t="s">
        <v>29</v>
      </c>
      <c r="N1877" s="17" t="s">
        <v>3500</v>
      </c>
      <c r="O1877" s="17"/>
      <c r="P1877" s="17" t="s">
        <v>8496</v>
      </c>
      <c r="Q1877" s="17" t="s">
        <v>9226</v>
      </c>
      <c r="R1877" s="7" t="s">
        <v>33</v>
      </c>
      <c r="S1877" s="16"/>
      <c r="T1877" s="16"/>
      <c r="U1877" s="17" t="s">
        <v>2714</v>
      </c>
      <c r="V1877" s="18" t="s">
        <v>2718</v>
      </c>
      <c r="W1877" s="17"/>
      <c r="X1877" s="7" t="str">
        <f t="shared" ca="1" si="456"/>
        <v xml:space="preserve">25 thn, 4 bln </v>
      </c>
      <c r="Y1877" s="7" t="str">
        <f>DATEDIF(Q1877,($Y$2),"y") &amp; " thn"</f>
        <v>24 thn</v>
      </c>
      <c r="Z1877" s="13">
        <v>60</v>
      </c>
      <c r="AA1877" s="14">
        <f>DATE(YEAR(Q1877)+Z1877,MONTH(Q1877)+1,1)</f>
        <v>56705</v>
      </c>
      <c r="AB1877" s="17"/>
      <c r="AC1877" s="17"/>
      <c r="AD1877" s="17"/>
      <c r="AE1877" s="17"/>
      <c r="AF1877" s="17"/>
      <c r="AG1877" s="17"/>
      <c r="AH1877" s="17"/>
      <c r="AI1877" s="17"/>
      <c r="AJ1877" s="4" t="s">
        <v>9200</v>
      </c>
    </row>
    <row r="1878" spans="1:43" ht="12.9" hidden="1" customHeight="1" outlineLevel="1" x14ac:dyDescent="0.3">
      <c r="C1878" s="10" t="s">
        <v>9227</v>
      </c>
      <c r="E1878" s="7" t="s">
        <v>9228</v>
      </c>
      <c r="F1878" s="10" t="s">
        <v>3988</v>
      </c>
      <c r="G1878" s="7" t="s">
        <v>1709</v>
      </c>
      <c r="H1878" s="14">
        <v>43009</v>
      </c>
      <c r="I1878" s="10" t="s">
        <v>3989</v>
      </c>
      <c r="J1878" s="10" t="s">
        <v>547</v>
      </c>
      <c r="K1878" s="7" t="s">
        <v>515</v>
      </c>
      <c r="L1878" s="10" t="s">
        <v>28</v>
      </c>
      <c r="M1878" s="7" t="s">
        <v>4020</v>
      </c>
      <c r="N1878" s="10" t="s">
        <v>9229</v>
      </c>
      <c r="O1878" s="7" t="s">
        <v>406</v>
      </c>
      <c r="P1878" s="10" t="s">
        <v>4607</v>
      </c>
      <c r="Q1878" s="7" t="s">
        <v>9230</v>
      </c>
      <c r="R1878" s="7" t="s">
        <v>33</v>
      </c>
      <c r="U1878" s="7" t="s">
        <v>9231</v>
      </c>
      <c r="V1878" s="7" t="s">
        <v>37</v>
      </c>
      <c r="X1878" s="7" t="str">
        <f t="shared" ca="1" si="456"/>
        <v xml:space="preserve">53 thn, 5 bln </v>
      </c>
      <c r="Y1878" s="7" t="str">
        <f t="shared" si="457"/>
        <v>52 thn</v>
      </c>
      <c r="Z1878" s="13">
        <v>60</v>
      </c>
      <c r="AA1878" s="14">
        <f t="shared" si="458"/>
        <v>46447</v>
      </c>
      <c r="AJ1878" s="4" t="s">
        <v>9200</v>
      </c>
    </row>
    <row r="1879" spans="1:43" ht="12.9" customHeight="1" collapsed="1" x14ac:dyDescent="0.25">
      <c r="A1879" s="4" t="s">
        <v>9232</v>
      </c>
      <c r="M1879" s="7"/>
    </row>
    <row r="1880" spans="1:43" ht="12.9" hidden="1" customHeight="1" outlineLevel="1" x14ac:dyDescent="0.3">
      <c r="C1880" s="10" t="s">
        <v>9233</v>
      </c>
      <c r="D1880" s="10" t="s">
        <v>1545</v>
      </c>
      <c r="E1880" s="7" t="s">
        <v>9234</v>
      </c>
      <c r="F1880" s="10" t="s">
        <v>23</v>
      </c>
      <c r="G1880" s="7" t="s">
        <v>24</v>
      </c>
      <c r="H1880" s="15">
        <v>38991</v>
      </c>
      <c r="I1880" s="10" t="s">
        <v>25</v>
      </c>
      <c r="J1880" s="10" t="s">
        <v>95</v>
      </c>
      <c r="K1880" s="8">
        <v>42957</v>
      </c>
      <c r="L1880" s="10" t="s">
        <v>28</v>
      </c>
      <c r="M1880" s="7" t="s">
        <v>361</v>
      </c>
      <c r="N1880" s="10" t="s">
        <v>30</v>
      </c>
      <c r="O1880" s="7" t="s">
        <v>84</v>
      </c>
      <c r="P1880" s="10" t="s">
        <v>98</v>
      </c>
      <c r="Q1880" s="7" t="s">
        <v>9235</v>
      </c>
      <c r="R1880" s="7" t="s">
        <v>33</v>
      </c>
      <c r="S1880" s="7" t="s">
        <v>34</v>
      </c>
      <c r="T1880" s="7" t="s">
        <v>35</v>
      </c>
      <c r="U1880" s="7" t="s">
        <v>9236</v>
      </c>
      <c r="V1880" s="7" t="s">
        <v>37</v>
      </c>
      <c r="W1880" s="7" t="s">
        <v>9237</v>
      </c>
      <c r="X1880" s="7" t="str">
        <f t="shared" ref="X1880:X1885" ca="1" si="459">DATEDIF(Q1880,NOW( ),"y") &amp; " thn, " &amp; DATEDIF(Q1880,NOW( ),"ym") &amp; " bln "</f>
        <v xml:space="preserve">53 thn, 10 bln </v>
      </c>
      <c r="Y1880" s="7" t="str">
        <f t="shared" ref="Y1880:Y1885" si="460">DATEDIF(Q1880,($Y$2),"y") &amp; " thn"</f>
        <v>53 thn</v>
      </c>
      <c r="Z1880" s="13">
        <v>60</v>
      </c>
      <c r="AA1880" s="14">
        <f t="shared" ref="AA1880:AA1885" si="461">DATE(YEAR(Q1880)+Z1880,MONTH(Q1880)+1,1)</f>
        <v>46296</v>
      </c>
      <c r="AB1880" s="10" t="s">
        <v>9238</v>
      </c>
      <c r="AJ1880" s="4" t="s">
        <v>9232</v>
      </c>
    </row>
    <row r="1881" spans="1:43" ht="12.9" hidden="1" customHeight="1" outlineLevel="1" x14ac:dyDescent="0.3">
      <c r="C1881" s="10" t="s">
        <v>9239</v>
      </c>
      <c r="D1881" s="10" t="s">
        <v>3651</v>
      </c>
      <c r="E1881" s="7" t="s">
        <v>9240</v>
      </c>
      <c r="F1881" s="10" t="s">
        <v>276</v>
      </c>
      <c r="G1881" s="19" t="s">
        <v>43</v>
      </c>
      <c r="H1881" s="20">
        <v>43556</v>
      </c>
      <c r="I1881" s="10" t="s">
        <v>277</v>
      </c>
      <c r="J1881" s="10" t="s">
        <v>547</v>
      </c>
      <c r="K1881" s="8">
        <v>43101</v>
      </c>
      <c r="L1881" s="10" t="s">
        <v>28</v>
      </c>
      <c r="M1881" s="7" t="s">
        <v>29</v>
      </c>
      <c r="N1881" s="10" t="s">
        <v>3265</v>
      </c>
      <c r="O1881" s="7">
        <v>2011</v>
      </c>
      <c r="P1881" s="10" t="s">
        <v>9241</v>
      </c>
      <c r="Q1881" s="7" t="s">
        <v>9242</v>
      </c>
      <c r="R1881" s="7" t="s">
        <v>33</v>
      </c>
      <c r="S1881" s="7" t="s">
        <v>34</v>
      </c>
      <c r="T1881" s="7" t="s">
        <v>35</v>
      </c>
      <c r="U1881" s="7" t="s">
        <v>9243</v>
      </c>
      <c r="V1881" s="7" t="s">
        <v>37</v>
      </c>
      <c r="W1881" s="7" t="s">
        <v>9244</v>
      </c>
      <c r="X1881" s="7" t="str">
        <f t="shared" ca="1" si="459"/>
        <v xml:space="preserve">49 thn, 5 bln </v>
      </c>
      <c r="Y1881" s="7" t="str">
        <f t="shared" si="460"/>
        <v>48 thn</v>
      </c>
      <c r="Z1881" s="13">
        <v>60</v>
      </c>
      <c r="AA1881" s="14">
        <f t="shared" si="461"/>
        <v>47908</v>
      </c>
      <c r="AB1881" s="10" t="s">
        <v>9245</v>
      </c>
      <c r="AC1881" s="7" t="s">
        <v>9246</v>
      </c>
      <c r="AH1881" s="8">
        <v>43101</v>
      </c>
      <c r="AJ1881" s="4" t="s">
        <v>9232</v>
      </c>
    </row>
    <row r="1882" spans="1:43" ht="12.9" hidden="1" customHeight="1" outlineLevel="1" x14ac:dyDescent="0.3">
      <c r="B1882" s="6"/>
      <c r="C1882" s="6" t="s">
        <v>9247</v>
      </c>
      <c r="D1882" s="6" t="s">
        <v>21</v>
      </c>
      <c r="E1882" s="7" t="s">
        <v>9248</v>
      </c>
      <c r="F1882" s="6" t="s">
        <v>332</v>
      </c>
      <c r="G1882" s="19" t="s">
        <v>333</v>
      </c>
      <c r="H1882" s="20">
        <v>43556</v>
      </c>
      <c r="I1882" s="6" t="s">
        <v>334</v>
      </c>
      <c r="J1882" s="6" t="s">
        <v>547</v>
      </c>
      <c r="K1882" s="7" t="s">
        <v>336</v>
      </c>
      <c r="L1882" s="6" t="s">
        <v>28</v>
      </c>
      <c r="M1882" s="7" t="s">
        <v>29</v>
      </c>
      <c r="N1882" s="6" t="s">
        <v>1370</v>
      </c>
      <c r="O1882" s="7" t="s">
        <v>3696</v>
      </c>
      <c r="P1882" s="6" t="s">
        <v>9249</v>
      </c>
      <c r="Q1882" s="6" t="s">
        <v>9250</v>
      </c>
      <c r="R1882" s="7" t="s">
        <v>50</v>
      </c>
      <c r="S1882" s="7" t="s">
        <v>34</v>
      </c>
      <c r="T1882" s="7" t="s">
        <v>35</v>
      </c>
      <c r="V1882" s="7" t="s">
        <v>37</v>
      </c>
      <c r="X1882" s="7" t="str">
        <f t="shared" ca="1" si="459"/>
        <v xml:space="preserve">40 thn, 4 bln </v>
      </c>
      <c r="Y1882" s="7" t="str">
        <f t="shared" si="460"/>
        <v>39 thn</v>
      </c>
      <c r="Z1882" s="13">
        <v>60</v>
      </c>
      <c r="AA1882" s="14">
        <f t="shared" si="461"/>
        <v>51227</v>
      </c>
      <c r="AB1882" s="6" t="s">
        <v>9251</v>
      </c>
      <c r="AC1882" s="6" t="s">
        <v>9252</v>
      </c>
      <c r="AJ1882" s="4" t="s">
        <v>9232</v>
      </c>
    </row>
    <row r="1883" spans="1:43" ht="12.9" hidden="1" customHeight="1" outlineLevel="1" x14ac:dyDescent="0.3">
      <c r="B1883" s="6"/>
      <c r="C1883" s="6" t="s">
        <v>9253</v>
      </c>
      <c r="D1883" s="6" t="s">
        <v>9254</v>
      </c>
      <c r="E1883" s="7" t="s">
        <v>9255</v>
      </c>
      <c r="F1883" s="6" t="s">
        <v>332</v>
      </c>
      <c r="G1883" s="19" t="s">
        <v>333</v>
      </c>
      <c r="H1883" s="20">
        <v>43556</v>
      </c>
      <c r="I1883" s="6" t="s">
        <v>334</v>
      </c>
      <c r="J1883" s="6" t="s">
        <v>345</v>
      </c>
      <c r="K1883" s="7" t="s">
        <v>336</v>
      </c>
      <c r="L1883" s="6" t="s">
        <v>28</v>
      </c>
      <c r="M1883" s="7" t="s">
        <v>29</v>
      </c>
      <c r="N1883" s="6" t="s">
        <v>346</v>
      </c>
      <c r="O1883" s="7" t="s">
        <v>119</v>
      </c>
      <c r="P1883" s="6" t="s">
        <v>98</v>
      </c>
      <c r="Q1883" s="6" t="s">
        <v>9256</v>
      </c>
      <c r="R1883" s="7" t="s">
        <v>50</v>
      </c>
      <c r="S1883" s="7" t="s">
        <v>34</v>
      </c>
      <c r="T1883" s="7" t="s">
        <v>35</v>
      </c>
      <c r="V1883" s="7" t="s">
        <v>37</v>
      </c>
      <c r="X1883" s="7" t="str">
        <f t="shared" ca="1" si="459"/>
        <v xml:space="preserve">42 thn, 8 bln </v>
      </c>
      <c r="Y1883" s="7" t="str">
        <f t="shared" si="460"/>
        <v>41 thn</v>
      </c>
      <c r="Z1883" s="13">
        <v>60</v>
      </c>
      <c r="AA1883" s="14">
        <f t="shared" si="461"/>
        <v>50375</v>
      </c>
      <c r="AB1883" s="6" t="s">
        <v>9257</v>
      </c>
      <c r="AC1883" s="6" t="s">
        <v>9258</v>
      </c>
      <c r="AJ1883" s="4" t="s">
        <v>9232</v>
      </c>
    </row>
    <row r="1884" spans="1:43" ht="12.9" hidden="1" customHeight="1" outlineLevel="1" x14ac:dyDescent="0.3">
      <c r="B1884" s="59"/>
      <c r="C1884" s="10" t="s">
        <v>9259</v>
      </c>
      <c r="D1884" s="10" t="s">
        <v>8320</v>
      </c>
      <c r="E1884" s="7" t="s">
        <v>9260</v>
      </c>
      <c r="F1884" s="10" t="s">
        <v>332</v>
      </c>
      <c r="G1884" s="19" t="s">
        <v>333</v>
      </c>
      <c r="H1884" s="20">
        <v>43556</v>
      </c>
      <c r="I1884" s="6" t="s">
        <v>334</v>
      </c>
      <c r="J1884" s="10" t="s">
        <v>4684</v>
      </c>
      <c r="K1884" s="8">
        <v>42151</v>
      </c>
      <c r="L1884" s="10" t="s">
        <v>28</v>
      </c>
      <c r="M1884" s="7" t="s">
        <v>29</v>
      </c>
      <c r="N1884" s="10" t="s">
        <v>3500</v>
      </c>
      <c r="O1884" s="7" t="s">
        <v>3311</v>
      </c>
      <c r="P1884" s="10" t="s">
        <v>9261</v>
      </c>
      <c r="Q1884" s="7" t="s">
        <v>9262</v>
      </c>
      <c r="R1884" s="7" t="s">
        <v>33</v>
      </c>
      <c r="S1884" s="7" t="s">
        <v>34</v>
      </c>
      <c r="T1884" s="7" t="s">
        <v>311</v>
      </c>
      <c r="V1884" s="7" t="s">
        <v>37</v>
      </c>
      <c r="W1884" s="6"/>
      <c r="X1884" s="7" t="str">
        <f t="shared" ca="1" si="459"/>
        <v xml:space="preserve">30 thn, 0 bln </v>
      </c>
      <c r="Y1884" s="7" t="str">
        <f t="shared" si="460"/>
        <v>29 thn</v>
      </c>
      <c r="Z1884" s="13">
        <v>60</v>
      </c>
      <c r="AA1884" s="14">
        <f t="shared" si="461"/>
        <v>55001</v>
      </c>
      <c r="AB1884" s="10" t="s">
        <v>9263</v>
      </c>
      <c r="AC1884" s="46" t="s">
        <v>9264</v>
      </c>
      <c r="AJ1884" s="4" t="s">
        <v>9232</v>
      </c>
    </row>
    <row r="1885" spans="1:43" s="16" customFormat="1" collapsed="1" x14ac:dyDescent="0.3">
      <c r="B1885" s="17" t="s">
        <v>2714</v>
      </c>
      <c r="C1885" s="17" t="s">
        <v>9265</v>
      </c>
      <c r="D1885" s="17" t="s">
        <v>41</v>
      </c>
      <c r="E1885" s="17" t="s">
        <v>9266</v>
      </c>
      <c r="F1885" s="17" t="s">
        <v>332</v>
      </c>
      <c r="G1885" s="18" t="s">
        <v>343</v>
      </c>
      <c r="H1885" s="35">
        <v>43525</v>
      </c>
      <c r="I1885" s="6" t="s">
        <v>344</v>
      </c>
      <c r="J1885" s="17" t="s">
        <v>547</v>
      </c>
      <c r="K1885" s="35">
        <v>43573</v>
      </c>
      <c r="L1885" s="6" t="s">
        <v>28</v>
      </c>
      <c r="M1885" s="7" t="s">
        <v>29</v>
      </c>
      <c r="N1885" s="17" t="s">
        <v>3851</v>
      </c>
      <c r="O1885" s="17"/>
      <c r="P1885" s="17" t="s">
        <v>203</v>
      </c>
      <c r="Q1885" s="17" t="s">
        <v>9267</v>
      </c>
      <c r="R1885" s="7" t="s">
        <v>33</v>
      </c>
      <c r="S1885" s="17"/>
      <c r="T1885" s="17"/>
      <c r="U1885" s="17"/>
      <c r="V1885" s="18" t="s">
        <v>2718</v>
      </c>
      <c r="W1885" s="17"/>
      <c r="X1885" s="7" t="str">
        <f t="shared" ca="1" si="459"/>
        <v xml:space="preserve">31 thn, 0 bln </v>
      </c>
      <c r="Y1885" s="7" t="str">
        <f t="shared" si="460"/>
        <v>30 thn</v>
      </c>
      <c r="Z1885" s="13">
        <v>60</v>
      </c>
      <c r="AA1885" s="14">
        <f t="shared" si="461"/>
        <v>54636</v>
      </c>
      <c r="AB1885" s="17"/>
      <c r="AC1885" s="17"/>
      <c r="AD1885" s="17"/>
      <c r="AE1885" s="17"/>
      <c r="AF1885" s="17"/>
      <c r="AG1885" s="17"/>
      <c r="AH1885" s="17"/>
      <c r="AI1885" s="17"/>
      <c r="AJ1885" s="4" t="s">
        <v>9232</v>
      </c>
      <c r="AK1885" s="17"/>
      <c r="AM1885" s="17"/>
      <c r="AN1885" s="17"/>
      <c r="AO1885" s="17"/>
      <c r="AP1885" s="17"/>
      <c r="AQ1885" s="17"/>
    </row>
    <row r="1886" spans="1:43" ht="12.9" hidden="1" customHeight="1" outlineLevel="1" x14ac:dyDescent="0.3">
      <c r="B1886" s="17" t="s">
        <v>2714</v>
      </c>
      <c r="C1886" s="17"/>
      <c r="D1886" s="17"/>
      <c r="E1886" s="17"/>
      <c r="F1886" s="17"/>
      <c r="G1886" s="18"/>
      <c r="H1886" s="17"/>
      <c r="I1886" s="17"/>
      <c r="J1886" s="10"/>
      <c r="K1886" s="8"/>
      <c r="L1886" s="10"/>
      <c r="M1886" s="7"/>
      <c r="N1886" s="10"/>
      <c r="P1886" s="10"/>
      <c r="W1886" s="6"/>
      <c r="Z1886" s="13"/>
      <c r="AA1886" s="14"/>
      <c r="AB1886" s="10"/>
      <c r="AC1886" s="46"/>
      <c r="AJ1886" s="4"/>
    </row>
    <row r="1887" spans="1:43" ht="12.9" customHeight="1" collapsed="1" x14ac:dyDescent="0.25">
      <c r="A1887" s="4" t="s">
        <v>9268</v>
      </c>
      <c r="M1887" s="7"/>
    </row>
    <row r="1888" spans="1:43" ht="12.9" hidden="1" customHeight="1" outlineLevel="1" x14ac:dyDescent="0.3">
      <c r="C1888" s="10" t="s">
        <v>9269</v>
      </c>
      <c r="D1888" s="10" t="s">
        <v>21</v>
      </c>
      <c r="E1888" s="7" t="s">
        <v>9270</v>
      </c>
      <c r="F1888" s="10" t="s">
        <v>23</v>
      </c>
      <c r="G1888" s="7" t="s">
        <v>24</v>
      </c>
      <c r="H1888" s="15">
        <v>39904</v>
      </c>
      <c r="I1888" s="10" t="s">
        <v>25</v>
      </c>
      <c r="J1888" s="10" t="s">
        <v>95</v>
      </c>
      <c r="K1888" s="14">
        <v>42604</v>
      </c>
      <c r="L1888" s="10" t="s">
        <v>28</v>
      </c>
      <c r="M1888" s="7" t="s">
        <v>29</v>
      </c>
      <c r="N1888" s="10" t="s">
        <v>30</v>
      </c>
      <c r="P1888" s="10" t="s">
        <v>488</v>
      </c>
      <c r="Q1888" s="7" t="s">
        <v>9271</v>
      </c>
      <c r="R1888" s="7" t="s">
        <v>33</v>
      </c>
      <c r="S1888" s="7" t="s">
        <v>34</v>
      </c>
      <c r="T1888" s="7" t="s">
        <v>35</v>
      </c>
      <c r="U1888" s="7" t="s">
        <v>9272</v>
      </c>
      <c r="V1888" s="7" t="s">
        <v>37</v>
      </c>
      <c r="W1888" s="7" t="s">
        <v>9273</v>
      </c>
      <c r="X1888" s="7" t="str">
        <f ca="1">DATEDIF(Q1888,NOW( ),"y") &amp; " thn, " &amp; DATEDIF(Q1888,NOW( ),"ym") &amp; " bln "</f>
        <v xml:space="preserve">56 thn, 5 bln </v>
      </c>
      <c r="Y1888" s="7" t="str">
        <f>DATEDIF(Q1888,($Y$2),"y") &amp; " thn"</f>
        <v>55 thn</v>
      </c>
      <c r="Z1888" s="13">
        <v>60</v>
      </c>
      <c r="AA1888" s="14">
        <f>DATE(YEAR(Q1888)+Z1888,MONTH(Q1888)+1,1)</f>
        <v>45352</v>
      </c>
      <c r="AB1888" s="10" t="s">
        <v>9274</v>
      </c>
      <c r="AJ1888" s="4" t="s">
        <v>9268</v>
      </c>
    </row>
    <row r="1889" spans="1:43" ht="12.9" hidden="1" customHeight="1" outlineLevel="1" x14ac:dyDescent="0.3">
      <c r="C1889" s="10" t="s">
        <v>9275</v>
      </c>
      <c r="D1889" s="10" t="s">
        <v>145</v>
      </c>
      <c r="E1889" s="7" t="s">
        <v>9276</v>
      </c>
      <c r="F1889" s="10" t="s">
        <v>9277</v>
      </c>
      <c r="G1889" s="7" t="s">
        <v>79</v>
      </c>
      <c r="H1889" s="11">
        <v>43009</v>
      </c>
      <c r="I1889" s="10" t="s">
        <v>80</v>
      </c>
      <c r="J1889" s="10" t="s">
        <v>269</v>
      </c>
      <c r="K1889" s="8">
        <v>42278</v>
      </c>
      <c r="L1889" s="10" t="s">
        <v>28</v>
      </c>
      <c r="M1889" s="7" t="s">
        <v>29</v>
      </c>
      <c r="N1889" s="10" t="s">
        <v>83</v>
      </c>
      <c r="O1889" s="7" t="s">
        <v>119</v>
      </c>
      <c r="P1889" s="10" t="s">
        <v>824</v>
      </c>
      <c r="Q1889" s="7" t="s">
        <v>9278</v>
      </c>
      <c r="R1889" s="7" t="s">
        <v>50</v>
      </c>
      <c r="S1889" s="7" t="s">
        <v>34</v>
      </c>
      <c r="U1889" s="7" t="s">
        <v>9279</v>
      </c>
      <c r="V1889" s="7" t="s">
        <v>37</v>
      </c>
      <c r="X1889" s="7" t="str">
        <f ca="1">DATEDIF(Q1889,NOW( ),"y") &amp; " thn, " &amp; DATEDIF(Q1889,NOW( ),"ym") &amp; " bln "</f>
        <v xml:space="preserve">43 thn, 1 bln </v>
      </c>
      <c r="Y1889" s="7" t="str">
        <f>DATEDIF(Q1889,($Y$2),"y") &amp; " thn"</f>
        <v>42 thn</v>
      </c>
      <c r="Z1889" s="13">
        <v>60</v>
      </c>
      <c r="AA1889" s="14">
        <f>DATE(YEAR(Q1889)+Z1889,MONTH(Q1889)+1,1)</f>
        <v>50222</v>
      </c>
      <c r="AJ1889" s="4" t="s">
        <v>9268</v>
      </c>
    </row>
    <row r="1890" spans="1:43" ht="12.9" hidden="1" customHeight="1" outlineLevel="1" x14ac:dyDescent="0.3">
      <c r="C1890" s="10" t="s">
        <v>9280</v>
      </c>
      <c r="D1890" s="10" t="s">
        <v>21</v>
      </c>
      <c r="E1890" s="7" t="s">
        <v>9281</v>
      </c>
      <c r="F1890" s="10" t="s">
        <v>276</v>
      </c>
      <c r="G1890" s="7" t="s">
        <v>43</v>
      </c>
      <c r="H1890" s="14">
        <v>43009</v>
      </c>
      <c r="I1890" s="10" t="s">
        <v>277</v>
      </c>
      <c r="J1890" s="10" t="s">
        <v>547</v>
      </c>
      <c r="K1890" s="8">
        <v>42156</v>
      </c>
      <c r="L1890" s="10" t="s">
        <v>28</v>
      </c>
      <c r="M1890" s="7" t="s">
        <v>29</v>
      </c>
      <c r="N1890" s="6" t="s">
        <v>30</v>
      </c>
      <c r="O1890" s="7">
        <v>2012</v>
      </c>
      <c r="P1890" s="10" t="s">
        <v>5542</v>
      </c>
      <c r="Q1890" s="7" t="s">
        <v>9282</v>
      </c>
      <c r="R1890" s="7" t="s">
        <v>33</v>
      </c>
      <c r="S1890" s="7" t="s">
        <v>34</v>
      </c>
      <c r="T1890" s="7" t="s">
        <v>35</v>
      </c>
      <c r="U1890" s="7" t="s">
        <v>9283</v>
      </c>
      <c r="V1890" s="7" t="s">
        <v>37</v>
      </c>
      <c r="W1890" s="7" t="s">
        <v>9284</v>
      </c>
      <c r="X1890" s="7" t="str">
        <f ca="1">DATEDIF(Q1890,NOW( ),"y") &amp; " thn, " &amp; DATEDIF(Q1890,NOW( ),"ym") &amp; " bln "</f>
        <v xml:space="preserve">48 thn, 5 bln </v>
      </c>
      <c r="Y1890" s="7" t="str">
        <f>DATEDIF(Q1890,($Y$2),"y") &amp; " thn"</f>
        <v>47 thn</v>
      </c>
      <c r="Z1890" s="13">
        <v>60</v>
      </c>
      <c r="AA1890" s="14">
        <f>DATE(YEAR(Q1890)+Z1890,MONTH(Q1890)+1,1)</f>
        <v>48274</v>
      </c>
      <c r="AB1890" s="10" t="s">
        <v>9285</v>
      </c>
      <c r="AJ1890" s="4" t="s">
        <v>9268</v>
      </c>
    </row>
    <row r="1891" spans="1:43" ht="12.9" hidden="1" customHeight="1" outlineLevel="1" x14ac:dyDescent="0.3">
      <c r="B1891" s="6"/>
      <c r="C1891" s="6" t="s">
        <v>1057</v>
      </c>
      <c r="D1891" s="6" t="s">
        <v>41</v>
      </c>
      <c r="E1891" s="7" t="s">
        <v>9286</v>
      </c>
      <c r="F1891" s="6" t="s">
        <v>332</v>
      </c>
      <c r="G1891" s="19" t="s">
        <v>333</v>
      </c>
      <c r="H1891" s="20">
        <v>43556</v>
      </c>
      <c r="I1891" s="6" t="s">
        <v>334</v>
      </c>
      <c r="J1891" s="6" t="s">
        <v>547</v>
      </c>
      <c r="K1891" s="7" t="s">
        <v>336</v>
      </c>
      <c r="L1891" s="6" t="s">
        <v>28</v>
      </c>
      <c r="M1891" s="7" t="s">
        <v>29</v>
      </c>
      <c r="N1891" s="6" t="s">
        <v>8847</v>
      </c>
      <c r="O1891" s="7" t="s">
        <v>168</v>
      </c>
      <c r="P1891" s="6" t="s">
        <v>98</v>
      </c>
      <c r="Q1891" s="6" t="s">
        <v>9287</v>
      </c>
      <c r="R1891" s="7" t="s">
        <v>50</v>
      </c>
      <c r="S1891" s="7" t="s">
        <v>34</v>
      </c>
      <c r="T1891" s="7" t="s">
        <v>35</v>
      </c>
      <c r="V1891" s="7" t="s">
        <v>37</v>
      </c>
      <c r="X1891" s="7" t="str">
        <f ca="1">DATEDIF(Q1891,NOW( ),"y") &amp; " thn, " &amp; DATEDIF(Q1891,NOW( ),"ym") &amp; " bln "</f>
        <v xml:space="preserve">41 thn, 1 bln </v>
      </c>
      <c r="Y1891" s="7" t="str">
        <f>DATEDIF(Q1891,($Y$2),"y") &amp; " thn"</f>
        <v>40 thn</v>
      </c>
      <c r="Z1891" s="13">
        <v>60</v>
      </c>
      <c r="AA1891" s="14">
        <f>DATE(YEAR(Q1891)+Z1891,MONTH(Q1891)+1,1)</f>
        <v>50952</v>
      </c>
      <c r="AB1891" s="6" t="s">
        <v>9288</v>
      </c>
      <c r="AC1891" s="6" t="s">
        <v>9289</v>
      </c>
      <c r="AJ1891" s="4" t="s">
        <v>9268</v>
      </c>
    </row>
    <row r="1892" spans="1:43" ht="12.9" hidden="1" customHeight="1" outlineLevel="1" x14ac:dyDescent="0.3">
      <c r="B1892" s="6"/>
      <c r="C1892" s="6" t="s">
        <v>9290</v>
      </c>
      <c r="D1892" s="6" t="s">
        <v>21</v>
      </c>
      <c r="E1892" s="7" t="s">
        <v>9291</v>
      </c>
      <c r="F1892" s="6" t="s">
        <v>332</v>
      </c>
      <c r="G1892" s="19" t="s">
        <v>333</v>
      </c>
      <c r="H1892" s="20">
        <v>43556</v>
      </c>
      <c r="I1892" s="6" t="s">
        <v>334</v>
      </c>
      <c r="J1892" s="6" t="s">
        <v>547</v>
      </c>
      <c r="K1892" s="7" t="s">
        <v>336</v>
      </c>
      <c r="L1892" s="6" t="s">
        <v>28</v>
      </c>
      <c r="M1892" s="7" t="s">
        <v>29</v>
      </c>
      <c r="N1892" s="6" t="s">
        <v>1370</v>
      </c>
      <c r="O1892" s="7" t="s">
        <v>1010</v>
      </c>
      <c r="P1892" s="6" t="s">
        <v>98</v>
      </c>
      <c r="Q1892" s="6" t="s">
        <v>2658</v>
      </c>
      <c r="R1892" s="7" t="s">
        <v>50</v>
      </c>
      <c r="S1892" s="7" t="s">
        <v>34</v>
      </c>
      <c r="T1892" s="7" t="s">
        <v>35</v>
      </c>
      <c r="V1892" s="7" t="s">
        <v>37</v>
      </c>
      <c r="X1892" s="7" t="str">
        <f ca="1">DATEDIF(Q1892,NOW( ),"y") &amp; " thn, " &amp; DATEDIF(Q1892,NOW( ),"ym") &amp; " bln "</f>
        <v xml:space="preserve">37 thn, 7 bln </v>
      </c>
      <c r="Y1892" s="7" t="str">
        <f>DATEDIF(Q1892,($Y$2),"y") &amp; " thn"</f>
        <v>36 thn</v>
      </c>
      <c r="Z1892" s="13">
        <v>60</v>
      </c>
      <c r="AA1892" s="14">
        <f>DATE(YEAR(Q1892)+Z1892,MONTH(Q1892)+1,1)</f>
        <v>52232</v>
      </c>
      <c r="AB1892" s="6" t="s">
        <v>9292</v>
      </c>
      <c r="AC1892" s="6" t="s">
        <v>9293</v>
      </c>
      <c r="AJ1892" s="4" t="s">
        <v>9268</v>
      </c>
    </row>
    <row r="1893" spans="1:43" ht="12.9" hidden="1" customHeight="1" outlineLevel="1" x14ac:dyDescent="0.25">
      <c r="AJ1893" s="4" t="s">
        <v>9268</v>
      </c>
    </row>
    <row r="1894" spans="1:43" ht="12.9" hidden="1" customHeight="1" outlineLevel="1" x14ac:dyDescent="0.3">
      <c r="B1894" s="6"/>
      <c r="M1894" s="7"/>
      <c r="Q1894" s="6"/>
      <c r="Z1894" s="13"/>
      <c r="AA1894" s="14"/>
      <c r="AC1894" s="6"/>
      <c r="AJ1894" s="4" t="s">
        <v>9268</v>
      </c>
    </row>
    <row r="1895" spans="1:43" ht="12.9" customHeight="1" collapsed="1" x14ac:dyDescent="0.25">
      <c r="A1895" s="4" t="s">
        <v>9294</v>
      </c>
      <c r="M1895" s="7"/>
    </row>
    <row r="1896" spans="1:43" s="30" customFormat="1" ht="12.9" hidden="1" customHeight="1" outlineLevel="1" x14ac:dyDescent="0.3">
      <c r="A1896" s="22"/>
      <c r="B1896" s="23"/>
      <c r="C1896" s="24"/>
      <c r="D1896" s="24"/>
      <c r="E1896" s="25"/>
      <c r="F1896" s="24"/>
      <c r="G1896" s="25"/>
      <c r="H1896" s="26"/>
      <c r="I1896" s="24"/>
      <c r="J1896" s="24" t="s">
        <v>95</v>
      </c>
      <c r="K1896" s="25"/>
      <c r="L1896" s="24"/>
      <c r="M1896" s="25"/>
      <c r="N1896" s="24"/>
      <c r="O1896" s="25"/>
      <c r="P1896" s="24"/>
      <c r="Q1896" s="25"/>
      <c r="R1896" s="25"/>
      <c r="S1896" s="25"/>
      <c r="T1896" s="25"/>
      <c r="U1896" s="25"/>
      <c r="V1896" s="25"/>
      <c r="W1896" s="25"/>
      <c r="X1896" s="25"/>
      <c r="Y1896" s="25"/>
      <c r="Z1896" s="28"/>
      <c r="AA1896" s="29"/>
      <c r="AB1896" s="24"/>
      <c r="AC1896" s="25"/>
      <c r="AJ1896" s="4" t="s">
        <v>9294</v>
      </c>
    </row>
    <row r="1897" spans="1:43" ht="12.9" hidden="1" customHeight="1" outlineLevel="1" x14ac:dyDescent="0.3">
      <c r="C1897" s="10" t="s">
        <v>9295</v>
      </c>
      <c r="D1897" s="10" t="s">
        <v>41</v>
      </c>
      <c r="E1897" s="7" t="s">
        <v>9296</v>
      </c>
      <c r="F1897" s="10" t="s">
        <v>276</v>
      </c>
      <c r="G1897" s="7" t="s">
        <v>43</v>
      </c>
      <c r="H1897" s="14">
        <v>43374</v>
      </c>
      <c r="I1897" s="10" t="s">
        <v>277</v>
      </c>
      <c r="J1897" s="10" t="s">
        <v>547</v>
      </c>
      <c r="K1897" s="7" t="s">
        <v>624</v>
      </c>
      <c r="L1897" s="10" t="s">
        <v>28</v>
      </c>
      <c r="M1897" s="7" t="s">
        <v>29</v>
      </c>
      <c r="N1897" s="6" t="s">
        <v>3486</v>
      </c>
      <c r="O1897" s="7">
        <v>2009</v>
      </c>
      <c r="P1897" s="10" t="s">
        <v>460</v>
      </c>
      <c r="Q1897" s="7" t="s">
        <v>9297</v>
      </c>
      <c r="R1897" s="7" t="s">
        <v>33</v>
      </c>
      <c r="S1897" s="7" t="s">
        <v>34</v>
      </c>
      <c r="T1897" s="7" t="s">
        <v>35</v>
      </c>
      <c r="U1897" s="7" t="s">
        <v>9298</v>
      </c>
      <c r="V1897" s="7" t="s">
        <v>37</v>
      </c>
      <c r="W1897" s="7" t="s">
        <v>9299</v>
      </c>
      <c r="X1897" s="7" t="str">
        <f ca="1">DATEDIF(Q1897,NOW( ),"y") &amp; " thn, " &amp; DATEDIF(Q1897,NOW( ),"ym") &amp; " bln "</f>
        <v xml:space="preserve">44 thn, 0 bln </v>
      </c>
      <c r="Y1897" s="7" t="str">
        <f>DATEDIF(Q1897,($Y$2),"y") &amp; " thn"</f>
        <v>43 thn</v>
      </c>
      <c r="Z1897" s="13">
        <v>60</v>
      </c>
      <c r="AA1897" s="14">
        <f>DATE(YEAR(Q1897)+Z1897,MONTH(Q1897)+1,1)</f>
        <v>49888</v>
      </c>
      <c r="AB1897" s="10" t="s">
        <v>9300</v>
      </c>
      <c r="AJ1897" s="4" t="s">
        <v>9294</v>
      </c>
    </row>
    <row r="1898" spans="1:43" ht="12.9" hidden="1" customHeight="1" outlineLevel="1" x14ac:dyDescent="0.3">
      <c r="C1898" s="10" t="s">
        <v>9301</v>
      </c>
      <c r="D1898" s="10" t="s">
        <v>3858</v>
      </c>
      <c r="E1898" s="7" t="s">
        <v>9302</v>
      </c>
      <c r="F1898" s="10" t="s">
        <v>514</v>
      </c>
      <c r="G1898" s="7" t="s">
        <v>333</v>
      </c>
      <c r="H1898" s="11">
        <v>42461</v>
      </c>
      <c r="I1898" s="10" t="s">
        <v>334</v>
      </c>
      <c r="J1898" s="10" t="s">
        <v>269</v>
      </c>
      <c r="K1898" s="12" t="s">
        <v>975</v>
      </c>
      <c r="L1898" s="10" t="s">
        <v>28</v>
      </c>
      <c r="M1898" s="7" t="s">
        <v>29</v>
      </c>
      <c r="N1898" s="10" t="s">
        <v>83</v>
      </c>
      <c r="P1898" s="10" t="s">
        <v>9303</v>
      </c>
      <c r="Q1898" s="7" t="s">
        <v>9304</v>
      </c>
      <c r="R1898" s="7" t="s">
        <v>33</v>
      </c>
      <c r="U1898" s="7" t="s">
        <v>9305</v>
      </c>
      <c r="V1898" s="7" t="s">
        <v>37</v>
      </c>
      <c r="X1898" s="7" t="str">
        <f ca="1">DATEDIF(Q1898,NOW( ),"y") &amp; " thn, " &amp; DATEDIF(Q1898,NOW( ),"ym") &amp; " bln "</f>
        <v xml:space="preserve">43 thn, 6 bln </v>
      </c>
      <c r="Y1898" s="7" t="str">
        <f>DATEDIF(Q1898,($Y$2),"y") &amp; " thn"</f>
        <v>42 thn</v>
      </c>
      <c r="Z1898" s="13">
        <v>60</v>
      </c>
      <c r="AA1898" s="14">
        <f>DATE(YEAR(Q1898)+Z1898,MONTH(Q1898)+1,1)</f>
        <v>50072</v>
      </c>
      <c r="AJ1898" s="4" t="s">
        <v>9294</v>
      </c>
    </row>
    <row r="1899" spans="1:43" s="16" customFormat="1" collapsed="1" x14ac:dyDescent="0.3">
      <c r="B1899" s="17" t="s">
        <v>2714</v>
      </c>
      <c r="C1899" s="17" t="s">
        <v>9306</v>
      </c>
      <c r="D1899" s="17" t="s">
        <v>41</v>
      </c>
      <c r="E1899" s="17" t="s">
        <v>9307</v>
      </c>
      <c r="F1899" s="17" t="s">
        <v>332</v>
      </c>
      <c r="G1899" s="18" t="s">
        <v>343</v>
      </c>
      <c r="H1899" s="35">
        <v>43525</v>
      </c>
      <c r="I1899" s="6" t="s">
        <v>344</v>
      </c>
      <c r="J1899" s="17" t="s">
        <v>547</v>
      </c>
      <c r="K1899" s="35">
        <v>43573</v>
      </c>
      <c r="L1899" s="6" t="s">
        <v>28</v>
      </c>
      <c r="M1899" s="7" t="s">
        <v>29</v>
      </c>
      <c r="N1899" s="17" t="s">
        <v>3851</v>
      </c>
      <c r="O1899" s="17"/>
      <c r="P1899" s="17" t="s">
        <v>203</v>
      </c>
      <c r="Q1899" s="17" t="s">
        <v>9308</v>
      </c>
      <c r="R1899" s="7" t="s">
        <v>50</v>
      </c>
      <c r="U1899" s="17" t="s">
        <v>2714</v>
      </c>
      <c r="V1899" s="18" t="s">
        <v>2718</v>
      </c>
      <c r="W1899" s="17"/>
      <c r="X1899" s="7" t="str">
        <f ca="1">DATEDIF(Q1899,NOW( ),"y") &amp; " thn, " &amp; DATEDIF(Q1899,NOW( ),"ym") &amp; " bln "</f>
        <v xml:space="preserve">32 thn, 8 bln </v>
      </c>
      <c r="Y1899" s="7" t="str">
        <f>DATEDIF(Q1899,($Y$2),"y") &amp; " thn"</f>
        <v>31 thn</v>
      </c>
      <c r="Z1899" s="13">
        <v>60</v>
      </c>
      <c r="AA1899" s="14">
        <f>DATE(YEAR(Q1899)+Z1899,MONTH(Q1899)+1,1)</f>
        <v>54027</v>
      </c>
      <c r="AB1899" s="17"/>
      <c r="AC1899" s="17"/>
      <c r="AD1899" s="17"/>
      <c r="AE1899" s="17"/>
      <c r="AF1899" s="17"/>
      <c r="AG1899" s="17"/>
      <c r="AH1899" s="17"/>
      <c r="AI1899" s="17"/>
      <c r="AJ1899" s="4" t="s">
        <v>9294</v>
      </c>
      <c r="AK1899" s="17"/>
      <c r="AM1899" s="17"/>
      <c r="AN1899" s="17"/>
      <c r="AO1899" s="17"/>
      <c r="AP1899" s="17"/>
      <c r="AQ1899" s="17"/>
    </row>
    <row r="1900" spans="1:43" s="16" customFormat="1" x14ac:dyDescent="0.3">
      <c r="B1900" s="17" t="s">
        <v>2714</v>
      </c>
      <c r="C1900" s="17" t="s">
        <v>9309</v>
      </c>
      <c r="D1900" s="17" t="s">
        <v>41</v>
      </c>
      <c r="E1900" s="17" t="s">
        <v>9310</v>
      </c>
      <c r="F1900" s="17" t="s">
        <v>332</v>
      </c>
      <c r="G1900" s="18" t="s">
        <v>343</v>
      </c>
      <c r="H1900" s="35">
        <v>43525</v>
      </c>
      <c r="I1900" s="6" t="s">
        <v>344</v>
      </c>
      <c r="J1900" s="17" t="s">
        <v>4684</v>
      </c>
      <c r="K1900" s="35">
        <v>43573</v>
      </c>
      <c r="L1900" s="6" t="s">
        <v>28</v>
      </c>
      <c r="M1900" s="7" t="s">
        <v>29</v>
      </c>
      <c r="N1900" s="17" t="s">
        <v>3500</v>
      </c>
      <c r="O1900" s="17"/>
      <c r="P1900" s="17" t="s">
        <v>8496</v>
      </c>
      <c r="Q1900" s="17" t="s">
        <v>9311</v>
      </c>
      <c r="R1900" s="7" t="s">
        <v>33</v>
      </c>
      <c r="U1900" s="17" t="s">
        <v>2714</v>
      </c>
      <c r="V1900" s="18" t="s">
        <v>2718</v>
      </c>
      <c r="W1900" s="17"/>
      <c r="X1900" s="7" t="str">
        <f ca="1">DATEDIF(Q1900,NOW( ),"y") &amp; " thn, " &amp; DATEDIF(Q1900,NOW( ),"ym") &amp; " bln "</f>
        <v xml:space="preserve">33 thn, 2 bln </v>
      </c>
      <c r="Y1900" s="7" t="str">
        <f>DATEDIF(Q1900,($Y$2),"y") &amp; " thn"</f>
        <v>32 thn</v>
      </c>
      <c r="Z1900" s="13">
        <v>60</v>
      </c>
      <c r="AA1900" s="14">
        <f>DATE(YEAR(Q1900)+Z1900,MONTH(Q1900)+1,1)</f>
        <v>53844</v>
      </c>
      <c r="AB1900" s="17"/>
      <c r="AC1900" s="17"/>
      <c r="AD1900" s="17"/>
      <c r="AE1900" s="17"/>
      <c r="AF1900" s="17"/>
      <c r="AG1900" s="17"/>
      <c r="AH1900" s="17"/>
      <c r="AI1900" s="17"/>
      <c r="AJ1900" s="4" t="s">
        <v>9294</v>
      </c>
      <c r="AK1900" s="17"/>
      <c r="AM1900" s="17"/>
      <c r="AN1900" s="17"/>
      <c r="AO1900" s="17"/>
      <c r="AP1900" s="17"/>
      <c r="AQ1900" s="17"/>
    </row>
    <row r="1901" spans="1:43" ht="12.9" hidden="1" customHeight="1" outlineLevel="1" x14ac:dyDescent="0.3">
      <c r="C1901" s="10" t="s">
        <v>9312</v>
      </c>
      <c r="D1901" s="10" t="s">
        <v>3651</v>
      </c>
      <c r="E1901" s="7" t="s">
        <v>9313</v>
      </c>
      <c r="F1901" s="10" t="s">
        <v>332</v>
      </c>
      <c r="G1901" s="19" t="s">
        <v>333</v>
      </c>
      <c r="H1901" s="20">
        <v>43556</v>
      </c>
      <c r="I1901" s="6" t="s">
        <v>334</v>
      </c>
      <c r="J1901" s="10" t="s">
        <v>547</v>
      </c>
      <c r="K1901" s="8">
        <v>41708</v>
      </c>
      <c r="L1901" s="10" t="s">
        <v>28</v>
      </c>
      <c r="M1901" s="7" t="s">
        <v>29</v>
      </c>
      <c r="N1901" s="10" t="s">
        <v>3367</v>
      </c>
      <c r="O1901" s="7">
        <v>2012</v>
      </c>
      <c r="P1901" s="10" t="s">
        <v>98</v>
      </c>
      <c r="Q1901" s="7" t="s">
        <v>9314</v>
      </c>
      <c r="R1901" s="7" t="s">
        <v>33</v>
      </c>
      <c r="S1901" s="7" t="s">
        <v>34</v>
      </c>
      <c r="T1901" s="7" t="s">
        <v>311</v>
      </c>
      <c r="V1901" s="7" t="s">
        <v>37</v>
      </c>
      <c r="X1901" s="7" t="str">
        <f ca="1">DATEDIF(Q1901,NOW( ),"y") &amp; " thn, " &amp; DATEDIF(Q1901,NOW( ),"ym") &amp; " bln "</f>
        <v xml:space="preserve">31 thn, 2 bln </v>
      </c>
      <c r="Y1901" s="7" t="str">
        <f>DATEDIF(Q1901,($Y$2),"y") &amp; " thn"</f>
        <v>30 thn</v>
      </c>
      <c r="Z1901" s="13">
        <v>60</v>
      </c>
      <c r="AA1901" s="14">
        <f>DATE(YEAR(Q1901)+Z1901,MONTH(Q1901)+1,1)</f>
        <v>54575</v>
      </c>
      <c r="AB1901" s="6" t="s">
        <v>9315</v>
      </c>
      <c r="AC1901" s="12" t="s">
        <v>9316</v>
      </c>
      <c r="AJ1901" s="4" t="s">
        <v>9294</v>
      </c>
    </row>
    <row r="1902" spans="1:43" ht="12.9" hidden="1" customHeight="1" outlineLevel="1" x14ac:dyDescent="0.3">
      <c r="C1902" s="10"/>
      <c r="D1902" s="10"/>
      <c r="F1902" s="10"/>
      <c r="H1902" s="15"/>
      <c r="I1902" s="10"/>
      <c r="J1902" s="10"/>
      <c r="L1902" s="10"/>
      <c r="M1902" s="7"/>
      <c r="N1902" s="10"/>
      <c r="P1902" s="10"/>
      <c r="Z1902" s="13"/>
      <c r="AA1902" s="14"/>
      <c r="AB1902" s="10"/>
      <c r="AJ1902" s="4" t="s">
        <v>9294</v>
      </c>
    </row>
    <row r="1903" spans="1:43" ht="12.9" customHeight="1" collapsed="1" x14ac:dyDescent="0.25">
      <c r="A1903" s="4" t="s">
        <v>9317</v>
      </c>
      <c r="M1903" s="7"/>
    </row>
    <row r="1904" spans="1:43" ht="12.9" hidden="1" customHeight="1" outlineLevel="1" x14ac:dyDescent="0.3">
      <c r="C1904" s="10" t="s">
        <v>9318</v>
      </c>
      <c r="D1904" s="10" t="s">
        <v>41</v>
      </c>
      <c r="E1904" s="7" t="s">
        <v>9319</v>
      </c>
      <c r="F1904" s="10" t="s">
        <v>23</v>
      </c>
      <c r="G1904" s="7" t="s">
        <v>24</v>
      </c>
      <c r="H1904" s="15">
        <v>39904</v>
      </c>
      <c r="I1904" s="10" t="s">
        <v>25</v>
      </c>
      <c r="J1904" s="10" t="s">
        <v>95</v>
      </c>
      <c r="K1904" s="12" t="s">
        <v>27</v>
      </c>
      <c r="L1904" s="10" t="s">
        <v>28</v>
      </c>
      <c r="M1904" s="7" t="s">
        <v>29</v>
      </c>
      <c r="N1904" s="10" t="s">
        <v>30</v>
      </c>
      <c r="P1904" s="10" t="s">
        <v>9320</v>
      </c>
      <c r="Q1904" s="7" t="s">
        <v>2209</v>
      </c>
      <c r="R1904" s="7" t="s">
        <v>33</v>
      </c>
      <c r="S1904" s="7" t="s">
        <v>34</v>
      </c>
      <c r="T1904" s="7" t="s">
        <v>35</v>
      </c>
      <c r="U1904" s="7" t="s">
        <v>9321</v>
      </c>
      <c r="V1904" s="7" t="s">
        <v>37</v>
      </c>
      <c r="W1904" s="7" t="s">
        <v>9322</v>
      </c>
      <c r="X1904" s="7" t="str">
        <f t="shared" ref="X1904:X1910" ca="1" si="462">DATEDIF(Q1904,NOW( ),"y") &amp; " thn, " &amp; DATEDIF(Q1904,NOW( ),"ym") &amp; " bln "</f>
        <v xml:space="preserve">50 thn, 1 bln </v>
      </c>
      <c r="Y1904" s="7" t="str">
        <f t="shared" ref="Y1904:Y1910" si="463">DATEDIF(Q1904,($Y$2),"y") &amp; " thn"</f>
        <v>49 thn</v>
      </c>
      <c r="Z1904" s="13">
        <v>60</v>
      </c>
      <c r="AA1904" s="14">
        <f t="shared" ref="AA1904:AA1910" si="464">DATE(YEAR(Q1904)+Z1904,MONTH(Q1904)+1,1)</f>
        <v>47665</v>
      </c>
      <c r="AB1904" s="10" t="s">
        <v>9323</v>
      </c>
      <c r="AJ1904" s="4" t="s">
        <v>9317</v>
      </c>
    </row>
    <row r="1905" spans="1:43" ht="12.9" hidden="1" customHeight="1" outlineLevel="1" x14ac:dyDescent="0.3">
      <c r="C1905" s="10" t="s">
        <v>9324</v>
      </c>
      <c r="D1905" s="10" t="s">
        <v>41</v>
      </c>
      <c r="E1905" s="7" t="s">
        <v>9325</v>
      </c>
      <c r="F1905" s="10" t="s">
        <v>23</v>
      </c>
      <c r="G1905" s="7" t="s">
        <v>24</v>
      </c>
      <c r="H1905" s="15">
        <v>40452</v>
      </c>
      <c r="I1905" s="10" t="s">
        <v>25</v>
      </c>
      <c r="J1905" s="10" t="s">
        <v>547</v>
      </c>
      <c r="K1905" s="7" t="s">
        <v>624</v>
      </c>
      <c r="L1905" s="10" t="s">
        <v>28</v>
      </c>
      <c r="M1905" s="7" t="s">
        <v>29</v>
      </c>
      <c r="N1905" s="10" t="s">
        <v>3851</v>
      </c>
      <c r="P1905" s="10" t="s">
        <v>2168</v>
      </c>
      <c r="Q1905" s="7" t="s">
        <v>7880</v>
      </c>
      <c r="R1905" s="7" t="s">
        <v>33</v>
      </c>
      <c r="S1905" s="7" t="s">
        <v>34</v>
      </c>
      <c r="T1905" s="7" t="s">
        <v>35</v>
      </c>
      <c r="U1905" s="7" t="s">
        <v>9326</v>
      </c>
      <c r="V1905" s="7" t="s">
        <v>37</v>
      </c>
      <c r="W1905" s="7" t="s">
        <v>9327</v>
      </c>
      <c r="X1905" s="7" t="str">
        <f t="shared" ca="1" si="462"/>
        <v xml:space="preserve">53 thn, 3 bln </v>
      </c>
      <c r="Y1905" s="7" t="str">
        <f t="shared" si="463"/>
        <v>52 thn</v>
      </c>
      <c r="Z1905" s="13">
        <v>60</v>
      </c>
      <c r="AA1905" s="14">
        <f t="shared" si="464"/>
        <v>46508</v>
      </c>
      <c r="AB1905" s="10" t="s">
        <v>9328</v>
      </c>
      <c r="AJ1905" s="4" t="s">
        <v>9317</v>
      </c>
    </row>
    <row r="1906" spans="1:43" s="30" customFormat="1" ht="12.9" hidden="1" customHeight="1" outlineLevel="1" x14ac:dyDescent="0.3">
      <c r="A1906" s="22"/>
      <c r="B1906" s="23"/>
      <c r="C1906" s="24" t="s">
        <v>9329</v>
      </c>
      <c r="D1906" s="24" t="s">
        <v>41</v>
      </c>
      <c r="E1906" s="25" t="s">
        <v>9330</v>
      </c>
      <c r="F1906" s="24" t="s">
        <v>23</v>
      </c>
      <c r="G1906" s="25" t="s">
        <v>24</v>
      </c>
      <c r="H1906" s="26">
        <v>38443</v>
      </c>
      <c r="I1906" s="24" t="s">
        <v>25</v>
      </c>
      <c r="J1906" s="24" t="s">
        <v>547</v>
      </c>
      <c r="K1906" s="27">
        <v>43466</v>
      </c>
      <c r="L1906" s="24" t="s">
        <v>28</v>
      </c>
      <c r="M1906" s="7" t="s">
        <v>29</v>
      </c>
      <c r="N1906" s="24" t="s">
        <v>3265</v>
      </c>
      <c r="O1906" s="25"/>
      <c r="P1906" s="24" t="s">
        <v>211</v>
      </c>
      <c r="Q1906" s="25" t="s">
        <v>9331</v>
      </c>
      <c r="R1906" s="25" t="s">
        <v>33</v>
      </c>
      <c r="S1906" s="25" t="s">
        <v>34</v>
      </c>
      <c r="T1906" s="25" t="s">
        <v>35</v>
      </c>
      <c r="U1906" s="25" t="s">
        <v>9332</v>
      </c>
      <c r="V1906" s="25" t="s">
        <v>37</v>
      </c>
      <c r="W1906" s="25" t="s">
        <v>9333</v>
      </c>
      <c r="X1906" s="25" t="str">
        <f t="shared" ca="1" si="462"/>
        <v xml:space="preserve">55 thn, 9 bln </v>
      </c>
      <c r="Y1906" s="25" t="str">
        <f>DATEDIF(Q1906,($Y$2),"y") &amp; " thn"</f>
        <v>55 thn</v>
      </c>
      <c r="Z1906" s="28">
        <v>60</v>
      </c>
      <c r="AA1906" s="29">
        <f>DATE(YEAR(Q1906)+Z1906,MONTH(Q1906)+1,1)</f>
        <v>45597</v>
      </c>
      <c r="AB1906" s="24" t="s">
        <v>9334</v>
      </c>
      <c r="AC1906" s="25"/>
      <c r="AJ1906" s="4" t="s">
        <v>9317</v>
      </c>
    </row>
    <row r="1907" spans="1:43" ht="12.9" hidden="1" customHeight="1" outlineLevel="1" x14ac:dyDescent="0.3">
      <c r="C1907" s="10" t="s">
        <v>9335</v>
      </c>
      <c r="D1907" s="10" t="s">
        <v>76</v>
      </c>
      <c r="E1907" s="7" t="s">
        <v>9336</v>
      </c>
      <c r="F1907" s="10" t="s">
        <v>276</v>
      </c>
      <c r="G1907" s="7" t="s">
        <v>43</v>
      </c>
      <c r="H1907" s="11">
        <v>41365</v>
      </c>
      <c r="I1907" s="10" t="s">
        <v>277</v>
      </c>
      <c r="J1907" s="10" t="s">
        <v>269</v>
      </c>
      <c r="K1907" s="14">
        <v>42006</v>
      </c>
      <c r="L1907" s="10" t="s">
        <v>28</v>
      </c>
      <c r="M1907" s="7" t="s">
        <v>29</v>
      </c>
      <c r="N1907" s="10" t="s">
        <v>83</v>
      </c>
      <c r="O1907" s="7" t="s">
        <v>393</v>
      </c>
      <c r="P1907" s="10" t="s">
        <v>9337</v>
      </c>
      <c r="Q1907" s="7" t="s">
        <v>9338</v>
      </c>
      <c r="R1907" s="7" t="s">
        <v>50</v>
      </c>
      <c r="S1907" s="7" t="s">
        <v>34</v>
      </c>
      <c r="U1907" s="7" t="s">
        <v>9339</v>
      </c>
      <c r="V1907" s="7" t="s">
        <v>37</v>
      </c>
      <c r="X1907" s="7" t="str">
        <f t="shared" ca="1" si="462"/>
        <v xml:space="preserve">44 thn, 11 bln </v>
      </c>
      <c r="Y1907" s="7" t="str">
        <f t="shared" si="463"/>
        <v>44 thn</v>
      </c>
      <c r="Z1907" s="13">
        <v>60</v>
      </c>
      <c r="AA1907" s="14">
        <f t="shared" si="464"/>
        <v>49553</v>
      </c>
      <c r="AJ1907" s="4" t="s">
        <v>9317</v>
      </c>
    </row>
    <row r="1908" spans="1:43" ht="12.9" hidden="1" customHeight="1" outlineLevel="1" x14ac:dyDescent="0.3">
      <c r="C1908" s="10" t="s">
        <v>6037</v>
      </c>
      <c r="D1908" s="10" t="s">
        <v>21</v>
      </c>
      <c r="E1908" s="7" t="s">
        <v>9340</v>
      </c>
      <c r="F1908" s="10" t="s">
        <v>514</v>
      </c>
      <c r="G1908" s="7" t="s">
        <v>333</v>
      </c>
      <c r="H1908" s="8">
        <v>42461</v>
      </c>
      <c r="I1908" s="10" t="s">
        <v>334</v>
      </c>
      <c r="J1908" s="10" t="s">
        <v>547</v>
      </c>
      <c r="K1908" s="7" t="s">
        <v>1749</v>
      </c>
      <c r="L1908" s="10" t="s">
        <v>28</v>
      </c>
      <c r="M1908" s="7" t="s">
        <v>29</v>
      </c>
      <c r="N1908" s="10" t="s">
        <v>30</v>
      </c>
      <c r="O1908" s="7" t="s">
        <v>1010</v>
      </c>
      <c r="P1908" s="10" t="s">
        <v>3227</v>
      </c>
      <c r="Q1908" s="7" t="s">
        <v>9341</v>
      </c>
      <c r="R1908" s="7" t="s">
        <v>50</v>
      </c>
      <c r="S1908" s="7" t="s">
        <v>34</v>
      </c>
      <c r="T1908" s="7" t="s">
        <v>35</v>
      </c>
      <c r="V1908" s="7" t="s">
        <v>37</v>
      </c>
      <c r="X1908" s="7" t="str">
        <f t="shared" ca="1" si="462"/>
        <v xml:space="preserve">40 thn, 9 bln </v>
      </c>
      <c r="Y1908" s="7" t="str">
        <f t="shared" si="463"/>
        <v>40 thn</v>
      </c>
      <c r="Z1908" s="13">
        <v>60</v>
      </c>
      <c r="AA1908" s="14">
        <f t="shared" si="464"/>
        <v>51075</v>
      </c>
      <c r="AB1908" s="10" t="s">
        <v>9342</v>
      </c>
      <c r="AC1908" s="7" t="s">
        <v>9343</v>
      </c>
      <c r="AJ1908" s="4" t="s">
        <v>9317</v>
      </c>
    </row>
    <row r="1909" spans="1:43" ht="12.9" hidden="1" customHeight="1" outlineLevel="1" x14ac:dyDescent="0.3">
      <c r="B1909" s="6"/>
      <c r="C1909" s="6" t="s">
        <v>9344</v>
      </c>
      <c r="D1909" s="6" t="s">
        <v>21</v>
      </c>
      <c r="E1909" s="7" t="s">
        <v>9345</v>
      </c>
      <c r="F1909" s="6" t="s">
        <v>332</v>
      </c>
      <c r="G1909" s="19" t="s">
        <v>333</v>
      </c>
      <c r="H1909" s="20">
        <v>43556</v>
      </c>
      <c r="I1909" s="6" t="s">
        <v>334</v>
      </c>
      <c r="J1909" s="6" t="s">
        <v>547</v>
      </c>
      <c r="K1909" s="7" t="s">
        <v>336</v>
      </c>
      <c r="L1909" s="6" t="s">
        <v>28</v>
      </c>
      <c r="M1909" s="7" t="s">
        <v>29</v>
      </c>
      <c r="N1909" s="6" t="s">
        <v>1370</v>
      </c>
      <c r="O1909" s="7" t="s">
        <v>3696</v>
      </c>
      <c r="P1909" s="6" t="s">
        <v>98</v>
      </c>
      <c r="Q1909" s="6" t="s">
        <v>9346</v>
      </c>
      <c r="R1909" s="7" t="s">
        <v>50</v>
      </c>
      <c r="S1909" s="7" t="s">
        <v>9347</v>
      </c>
      <c r="T1909" s="7" t="s">
        <v>35</v>
      </c>
      <c r="V1909" s="7" t="s">
        <v>37</v>
      </c>
      <c r="X1909" s="7" t="str">
        <f t="shared" ca="1" si="462"/>
        <v xml:space="preserve">50 thn, 0 bln </v>
      </c>
      <c r="Y1909" s="7" t="str">
        <f t="shared" si="463"/>
        <v>49 thn</v>
      </c>
      <c r="Z1909" s="13">
        <v>60</v>
      </c>
      <c r="AA1909" s="14">
        <f t="shared" si="464"/>
        <v>47696</v>
      </c>
      <c r="AB1909" s="6" t="s">
        <v>9348</v>
      </c>
      <c r="AC1909" s="6" t="s">
        <v>9349</v>
      </c>
      <c r="AJ1909" s="4" t="s">
        <v>9317</v>
      </c>
    </row>
    <row r="1910" spans="1:43" ht="12.9" hidden="1" customHeight="1" outlineLevel="1" x14ac:dyDescent="0.3">
      <c r="C1910" s="10" t="s">
        <v>9350</v>
      </c>
      <c r="D1910" s="10" t="s">
        <v>41</v>
      </c>
      <c r="E1910" s="7" t="s">
        <v>9351</v>
      </c>
      <c r="F1910" s="10" t="s">
        <v>514</v>
      </c>
      <c r="G1910" s="7" t="s">
        <v>333</v>
      </c>
      <c r="H1910" s="15">
        <v>43739</v>
      </c>
      <c r="I1910" s="6" t="s">
        <v>334</v>
      </c>
      <c r="J1910" s="10" t="s">
        <v>547</v>
      </c>
      <c r="K1910" s="8">
        <v>42278</v>
      </c>
      <c r="L1910" s="10" t="s">
        <v>28</v>
      </c>
      <c r="M1910" s="7" t="s">
        <v>29</v>
      </c>
      <c r="N1910" s="10" t="s">
        <v>30</v>
      </c>
      <c r="O1910" s="7">
        <v>2014</v>
      </c>
      <c r="P1910" s="10" t="s">
        <v>9352</v>
      </c>
      <c r="Q1910" s="7" t="s">
        <v>9353</v>
      </c>
      <c r="R1910" s="7" t="s">
        <v>50</v>
      </c>
      <c r="S1910" s="7" t="s">
        <v>34</v>
      </c>
      <c r="T1910" s="7" t="s">
        <v>311</v>
      </c>
      <c r="V1910" s="7" t="s">
        <v>37</v>
      </c>
      <c r="X1910" s="7" t="str">
        <f t="shared" ca="1" si="462"/>
        <v xml:space="preserve">33 thn, 2 bln </v>
      </c>
      <c r="Y1910" s="7" t="str">
        <f t="shared" si="463"/>
        <v>32 thn</v>
      </c>
      <c r="Z1910" s="13">
        <v>60</v>
      </c>
      <c r="AA1910" s="14">
        <f t="shared" si="464"/>
        <v>53844</v>
      </c>
      <c r="AB1910" s="10" t="s">
        <v>9354</v>
      </c>
      <c r="AC1910" s="7" t="s">
        <v>9355</v>
      </c>
      <c r="AJ1910" s="4" t="s">
        <v>9317</v>
      </c>
    </row>
    <row r="1911" spans="1:43" ht="12.9" hidden="1" customHeight="1" outlineLevel="1" x14ac:dyDescent="0.3">
      <c r="B1911" s="6"/>
      <c r="H1911" s="15"/>
      <c r="M1911" s="7"/>
      <c r="Q1911" s="6"/>
      <c r="Z1911" s="13"/>
      <c r="AA1911" s="14"/>
      <c r="AC1911" s="6"/>
      <c r="AJ1911" s="4" t="s">
        <v>9317</v>
      </c>
    </row>
    <row r="1912" spans="1:43" ht="12.9" customHeight="1" collapsed="1" x14ac:dyDescent="0.25">
      <c r="A1912" s="4" t="s">
        <v>9356</v>
      </c>
      <c r="M1912" s="7"/>
    </row>
    <row r="1913" spans="1:43" ht="12.9" hidden="1" customHeight="1" outlineLevel="1" x14ac:dyDescent="0.3">
      <c r="C1913" s="10" t="s">
        <v>9357</v>
      </c>
      <c r="D1913" s="10" t="s">
        <v>41</v>
      </c>
      <c r="E1913" s="7" t="s">
        <v>9358</v>
      </c>
      <c r="F1913" s="10" t="s">
        <v>23</v>
      </c>
      <c r="G1913" s="7" t="s">
        <v>24</v>
      </c>
      <c r="H1913" s="11">
        <v>40817</v>
      </c>
      <c r="I1913" s="10" t="s">
        <v>25</v>
      </c>
      <c r="J1913" s="10" t="s">
        <v>95</v>
      </c>
      <c r="K1913" s="8">
        <v>42604</v>
      </c>
      <c r="L1913" s="10" t="s">
        <v>28</v>
      </c>
      <c r="M1913" s="7" t="s">
        <v>29</v>
      </c>
      <c r="N1913" s="10" t="s">
        <v>7387</v>
      </c>
      <c r="O1913" s="7" t="s">
        <v>168</v>
      </c>
      <c r="P1913" s="10" t="s">
        <v>9359</v>
      </c>
      <c r="Q1913" s="7" t="s">
        <v>2822</v>
      </c>
      <c r="R1913" s="7" t="s">
        <v>33</v>
      </c>
      <c r="S1913" s="7" t="s">
        <v>34</v>
      </c>
      <c r="T1913" s="7" t="s">
        <v>35</v>
      </c>
      <c r="U1913" s="7" t="s">
        <v>9360</v>
      </c>
      <c r="V1913" s="7" t="s">
        <v>37</v>
      </c>
      <c r="W1913" s="7" t="s">
        <v>9361</v>
      </c>
      <c r="X1913" s="7" t="str">
        <f t="shared" ref="X1913:X1919" ca="1" si="465">DATEDIF(Q1913,NOW( ),"y") &amp; " thn, " &amp; DATEDIF(Q1913,NOW( ),"ym") &amp; " bln "</f>
        <v xml:space="preserve">56 thn, 2 bln </v>
      </c>
      <c r="Y1913" s="7" t="str">
        <f t="shared" ref="Y1913:Y1919" si="466">DATEDIF(Q1913,($Y$2),"y") &amp; " thn"</f>
        <v>55 thn</v>
      </c>
      <c r="Z1913" s="13">
        <v>60</v>
      </c>
      <c r="AA1913" s="14">
        <f t="shared" ref="AA1913:AA1919" si="467">DATE(YEAR(Q1913)+Z1913,MONTH(Q1913)+1,1)</f>
        <v>45444</v>
      </c>
      <c r="AB1913" s="10" t="s">
        <v>9362</v>
      </c>
      <c r="AC1913" s="7" t="s">
        <v>9363</v>
      </c>
      <c r="AJ1913" s="4" t="s">
        <v>9356</v>
      </c>
    </row>
    <row r="1914" spans="1:43" ht="12.9" hidden="1" customHeight="1" outlineLevel="1" x14ac:dyDescent="0.3">
      <c r="C1914" s="10" t="s">
        <v>9364</v>
      </c>
      <c r="D1914" s="10" t="s">
        <v>21</v>
      </c>
      <c r="E1914" s="7" t="s">
        <v>9365</v>
      </c>
      <c r="F1914" s="10" t="s">
        <v>514</v>
      </c>
      <c r="G1914" s="7" t="s">
        <v>333</v>
      </c>
      <c r="H1914" s="8">
        <v>43191</v>
      </c>
      <c r="I1914" s="10" t="s">
        <v>334</v>
      </c>
      <c r="J1914" s="10" t="s">
        <v>547</v>
      </c>
      <c r="K1914" s="8">
        <v>41708</v>
      </c>
      <c r="L1914" s="10" t="s">
        <v>28</v>
      </c>
      <c r="M1914" s="7" t="s">
        <v>29</v>
      </c>
      <c r="N1914" s="10" t="s">
        <v>3367</v>
      </c>
      <c r="O1914" s="7">
        <v>2011</v>
      </c>
      <c r="P1914" s="10" t="s">
        <v>98</v>
      </c>
      <c r="Q1914" s="7" t="s">
        <v>9366</v>
      </c>
      <c r="R1914" s="7" t="s">
        <v>50</v>
      </c>
      <c r="S1914" s="7" t="s">
        <v>34</v>
      </c>
      <c r="T1914" s="7" t="s">
        <v>35</v>
      </c>
      <c r="V1914" s="7" t="s">
        <v>37</v>
      </c>
      <c r="X1914" s="7" t="str">
        <f t="shared" ca="1" si="465"/>
        <v xml:space="preserve">33 thn, 3 bln </v>
      </c>
      <c r="Y1914" s="7" t="str">
        <f t="shared" si="466"/>
        <v>32 thn</v>
      </c>
      <c r="Z1914" s="13">
        <v>60</v>
      </c>
      <c r="AA1914" s="14">
        <f t="shared" si="467"/>
        <v>53813</v>
      </c>
      <c r="AB1914" s="10" t="s">
        <v>9367</v>
      </c>
      <c r="AC1914" s="12" t="s">
        <v>9368</v>
      </c>
      <c r="AJ1914" s="4" t="s">
        <v>9356</v>
      </c>
    </row>
    <row r="1915" spans="1:43" ht="12.9" hidden="1" customHeight="1" outlineLevel="1" x14ac:dyDescent="0.3">
      <c r="C1915" s="10" t="s">
        <v>1086</v>
      </c>
      <c r="D1915" s="32" t="s">
        <v>145</v>
      </c>
      <c r="E1915" s="7" t="s">
        <v>9369</v>
      </c>
      <c r="F1915" s="6" t="s">
        <v>332</v>
      </c>
      <c r="G1915" s="19" t="s">
        <v>333</v>
      </c>
      <c r="H1915" s="20">
        <v>43556</v>
      </c>
      <c r="I1915" s="6" t="s">
        <v>334</v>
      </c>
      <c r="J1915" s="10" t="s">
        <v>547</v>
      </c>
      <c r="K1915" s="7" t="s">
        <v>774</v>
      </c>
      <c r="L1915" s="10" t="s">
        <v>28</v>
      </c>
      <c r="M1915" s="7" t="s">
        <v>29</v>
      </c>
      <c r="N1915" s="10" t="s">
        <v>83</v>
      </c>
      <c r="O1915" s="7">
        <v>2014</v>
      </c>
      <c r="P1915" s="10" t="s">
        <v>891</v>
      </c>
      <c r="Q1915" s="7" t="s">
        <v>9370</v>
      </c>
      <c r="R1915" s="7" t="s">
        <v>50</v>
      </c>
      <c r="S1915" s="7" t="s">
        <v>34</v>
      </c>
      <c r="T1915" s="7" t="s">
        <v>35</v>
      </c>
      <c r="U1915" s="7" t="s">
        <v>9371</v>
      </c>
      <c r="V1915" s="7" t="s">
        <v>37</v>
      </c>
      <c r="X1915" s="7" t="str">
        <f t="shared" ca="1" si="465"/>
        <v xml:space="preserve">52 thn, 1 bln </v>
      </c>
      <c r="Y1915" s="7" t="str">
        <f t="shared" si="466"/>
        <v>51 thn</v>
      </c>
      <c r="Z1915" s="13">
        <v>60</v>
      </c>
      <c r="AA1915" s="14">
        <f t="shared" si="467"/>
        <v>46935</v>
      </c>
      <c r="AB1915" s="10" t="s">
        <v>9372</v>
      </c>
      <c r="AC1915" s="7" t="s">
        <v>9373</v>
      </c>
      <c r="AJ1915" s="4" t="s">
        <v>9356</v>
      </c>
    </row>
    <row r="1916" spans="1:43" ht="12.9" hidden="1" customHeight="1" outlineLevel="1" x14ac:dyDescent="0.3">
      <c r="B1916" s="6"/>
      <c r="C1916" s="6" t="s">
        <v>590</v>
      </c>
      <c r="D1916" s="6" t="s">
        <v>41</v>
      </c>
      <c r="E1916" s="7" t="s">
        <v>9374</v>
      </c>
      <c r="F1916" s="6" t="s">
        <v>332</v>
      </c>
      <c r="G1916" s="19" t="s">
        <v>333</v>
      </c>
      <c r="H1916" s="20">
        <v>43556</v>
      </c>
      <c r="I1916" s="6" t="s">
        <v>334</v>
      </c>
      <c r="J1916" s="6" t="s">
        <v>547</v>
      </c>
      <c r="K1916" s="8">
        <v>42219</v>
      </c>
      <c r="L1916" s="6" t="s">
        <v>28</v>
      </c>
      <c r="M1916" s="7" t="s">
        <v>29</v>
      </c>
      <c r="N1916" s="6" t="s">
        <v>3284</v>
      </c>
      <c r="O1916" s="7" t="s">
        <v>3876</v>
      </c>
      <c r="P1916" s="6" t="s">
        <v>148</v>
      </c>
      <c r="Q1916" s="6" t="s">
        <v>9375</v>
      </c>
      <c r="R1916" s="7" t="s">
        <v>50</v>
      </c>
      <c r="S1916" s="7" t="s">
        <v>34</v>
      </c>
      <c r="T1916" s="7" t="s">
        <v>35</v>
      </c>
      <c r="V1916" s="7" t="s">
        <v>37</v>
      </c>
      <c r="X1916" s="7" t="str">
        <f t="shared" ca="1" si="465"/>
        <v xml:space="preserve">41 thn, 5 bln </v>
      </c>
      <c r="Y1916" s="7" t="str">
        <f t="shared" si="466"/>
        <v>40 thn</v>
      </c>
      <c r="Z1916" s="13">
        <v>60</v>
      </c>
      <c r="AA1916" s="14">
        <f t="shared" si="467"/>
        <v>50830</v>
      </c>
      <c r="AB1916" s="6" t="s">
        <v>9376</v>
      </c>
      <c r="AC1916" s="6" t="s">
        <v>340</v>
      </c>
      <c r="AJ1916" s="4" t="s">
        <v>9356</v>
      </c>
    </row>
    <row r="1917" spans="1:43" s="16" customFormat="1" collapsed="1" x14ac:dyDescent="0.3">
      <c r="B1917" s="17" t="s">
        <v>2714</v>
      </c>
      <c r="C1917" s="17" t="s">
        <v>9377</v>
      </c>
      <c r="D1917" s="17" t="s">
        <v>41</v>
      </c>
      <c r="E1917" s="17" t="s">
        <v>9378</v>
      </c>
      <c r="F1917" s="17" t="s">
        <v>332</v>
      </c>
      <c r="G1917" s="18" t="s">
        <v>343</v>
      </c>
      <c r="H1917" s="35">
        <v>43525</v>
      </c>
      <c r="I1917" s="6" t="s">
        <v>344</v>
      </c>
      <c r="J1917" s="17" t="s">
        <v>547</v>
      </c>
      <c r="K1917" s="35">
        <v>43573</v>
      </c>
      <c r="L1917" s="6" t="s">
        <v>28</v>
      </c>
      <c r="M1917" s="7" t="s">
        <v>29</v>
      </c>
      <c r="N1917" s="17" t="s">
        <v>3851</v>
      </c>
      <c r="O1917" s="17"/>
      <c r="P1917" s="17" t="s">
        <v>8496</v>
      </c>
      <c r="Q1917" s="17" t="s">
        <v>9379</v>
      </c>
      <c r="R1917" s="7" t="s">
        <v>50</v>
      </c>
      <c r="U1917" s="17" t="s">
        <v>2714</v>
      </c>
      <c r="V1917" s="18" t="s">
        <v>2718</v>
      </c>
      <c r="W1917" s="17"/>
      <c r="X1917" s="7" t="str">
        <f t="shared" ca="1" si="465"/>
        <v xml:space="preserve">32 thn, 2 bln </v>
      </c>
      <c r="Y1917" s="7" t="str">
        <f t="shared" si="466"/>
        <v>31 thn</v>
      </c>
      <c r="Z1917" s="13">
        <v>60</v>
      </c>
      <c r="AA1917" s="14">
        <f t="shared" si="467"/>
        <v>54210</v>
      </c>
      <c r="AB1917" s="17"/>
      <c r="AC1917" s="17"/>
      <c r="AD1917" s="17"/>
      <c r="AE1917" s="17"/>
      <c r="AF1917" s="17"/>
      <c r="AG1917" s="17"/>
      <c r="AH1917" s="17"/>
      <c r="AI1917" s="17"/>
      <c r="AJ1917" s="4" t="s">
        <v>9356</v>
      </c>
      <c r="AK1917" s="17"/>
      <c r="AM1917" s="17"/>
      <c r="AN1917" s="17"/>
      <c r="AO1917" s="17"/>
      <c r="AP1917" s="17"/>
      <c r="AQ1917" s="17"/>
    </row>
    <row r="1918" spans="1:43" s="16" customFormat="1" x14ac:dyDescent="0.3">
      <c r="B1918" s="17"/>
      <c r="C1918" s="17" t="s">
        <v>9380</v>
      </c>
      <c r="D1918" s="17" t="s">
        <v>41</v>
      </c>
      <c r="E1918" s="17" t="s">
        <v>9381</v>
      </c>
      <c r="F1918" s="17" t="s">
        <v>332</v>
      </c>
      <c r="G1918" s="18" t="s">
        <v>343</v>
      </c>
      <c r="H1918" s="35">
        <v>43525</v>
      </c>
      <c r="I1918" s="6" t="s">
        <v>344</v>
      </c>
      <c r="J1918" s="17" t="s">
        <v>4684</v>
      </c>
      <c r="K1918" s="35">
        <v>43573</v>
      </c>
      <c r="L1918" s="6" t="s">
        <v>28</v>
      </c>
      <c r="M1918" s="7" t="s">
        <v>29</v>
      </c>
      <c r="N1918" s="17" t="s">
        <v>3500</v>
      </c>
      <c r="O1918" s="17"/>
      <c r="P1918" s="17" t="s">
        <v>431</v>
      </c>
      <c r="Q1918" s="17" t="s">
        <v>7716</v>
      </c>
      <c r="R1918" s="7" t="s">
        <v>33</v>
      </c>
      <c r="U1918" s="17" t="s">
        <v>2714</v>
      </c>
      <c r="V1918" s="18" t="s">
        <v>2718</v>
      </c>
      <c r="W1918" s="17"/>
      <c r="X1918" s="7" t="str">
        <f t="shared" ca="1" si="465"/>
        <v xml:space="preserve">29 thn, 5 bln </v>
      </c>
      <c r="Y1918" s="7" t="str">
        <f t="shared" si="466"/>
        <v>28 thn</v>
      </c>
      <c r="Z1918" s="13">
        <v>60</v>
      </c>
      <c r="AA1918" s="14">
        <f t="shared" si="467"/>
        <v>55213</v>
      </c>
      <c r="AB1918" s="17"/>
      <c r="AC1918" s="17"/>
      <c r="AD1918" s="17"/>
      <c r="AE1918" s="17"/>
      <c r="AF1918" s="17"/>
      <c r="AG1918" s="17"/>
      <c r="AH1918" s="17"/>
      <c r="AI1918" s="17"/>
      <c r="AJ1918" s="4" t="s">
        <v>9356</v>
      </c>
      <c r="AK1918" s="17"/>
      <c r="AM1918" s="17"/>
      <c r="AN1918" s="17"/>
      <c r="AO1918" s="17"/>
      <c r="AP1918" s="17"/>
      <c r="AQ1918" s="17"/>
    </row>
    <row r="1919" spans="1:43" s="16" customFormat="1" x14ac:dyDescent="0.3">
      <c r="B1919" s="17" t="s">
        <v>2714</v>
      </c>
      <c r="C1919" s="17" t="s">
        <v>9382</v>
      </c>
      <c r="D1919" s="17" t="s">
        <v>145</v>
      </c>
      <c r="E1919" s="17" t="s">
        <v>9383</v>
      </c>
      <c r="F1919" s="17" t="s">
        <v>332</v>
      </c>
      <c r="G1919" s="18" t="s">
        <v>343</v>
      </c>
      <c r="H1919" s="35">
        <v>43525</v>
      </c>
      <c r="I1919" s="6" t="s">
        <v>344</v>
      </c>
      <c r="J1919" s="17" t="s">
        <v>2725</v>
      </c>
      <c r="K1919" s="35">
        <v>43573</v>
      </c>
      <c r="L1919" s="6" t="s">
        <v>28</v>
      </c>
      <c r="M1919" s="7" t="s">
        <v>29</v>
      </c>
      <c r="N1919" s="17" t="s">
        <v>83</v>
      </c>
      <c r="O1919" s="17"/>
      <c r="P1919" s="17" t="s">
        <v>98</v>
      </c>
      <c r="Q1919" s="17" t="s">
        <v>9384</v>
      </c>
      <c r="R1919" s="7" t="s">
        <v>50</v>
      </c>
      <c r="U1919" s="17" t="s">
        <v>2714</v>
      </c>
      <c r="V1919" s="18" t="s">
        <v>2718</v>
      </c>
      <c r="W1919" s="17"/>
      <c r="X1919" s="7" t="str">
        <f t="shared" ca="1" si="465"/>
        <v xml:space="preserve">29 thn, 9 bln </v>
      </c>
      <c r="Y1919" s="7" t="str">
        <f t="shared" si="466"/>
        <v>29 thn</v>
      </c>
      <c r="Z1919" s="13">
        <v>60</v>
      </c>
      <c r="AA1919" s="14">
        <f t="shared" si="467"/>
        <v>55093</v>
      </c>
      <c r="AB1919" s="17"/>
      <c r="AC1919" s="17"/>
      <c r="AD1919" s="17"/>
      <c r="AE1919" s="17"/>
      <c r="AF1919" s="17"/>
      <c r="AG1919" s="17"/>
      <c r="AH1919" s="17"/>
      <c r="AI1919" s="17"/>
      <c r="AJ1919" s="4" t="s">
        <v>9356</v>
      </c>
      <c r="AK1919" s="17"/>
      <c r="AM1919" s="17"/>
      <c r="AN1919" s="17"/>
      <c r="AO1919" s="17"/>
      <c r="AP1919" s="17"/>
      <c r="AQ1919" s="17"/>
    </row>
    <row r="1920" spans="1:43" ht="12.9" hidden="1" customHeight="1" outlineLevel="1" x14ac:dyDescent="0.3">
      <c r="C1920" s="10"/>
      <c r="D1920" s="10"/>
      <c r="F1920" s="10"/>
      <c r="H1920" s="8"/>
      <c r="I1920" s="10"/>
      <c r="J1920" s="10"/>
      <c r="L1920" s="10"/>
      <c r="M1920" s="7"/>
      <c r="N1920" s="10"/>
      <c r="P1920" s="10"/>
      <c r="Z1920" s="13"/>
      <c r="AA1920" s="14"/>
      <c r="AB1920" s="10"/>
      <c r="AJ1920" s="4"/>
    </row>
    <row r="1921" spans="1:36" ht="12.9" customHeight="1" collapsed="1" x14ac:dyDescent="0.25">
      <c r="A1921" s="4" t="s">
        <v>9385</v>
      </c>
      <c r="M1921" s="7"/>
    </row>
    <row r="1922" spans="1:36" ht="12.9" hidden="1" customHeight="1" outlineLevel="1" x14ac:dyDescent="0.3">
      <c r="C1922" s="10" t="s">
        <v>9386</v>
      </c>
      <c r="D1922" s="10" t="s">
        <v>3336</v>
      </c>
      <c r="E1922" s="7" t="s">
        <v>9387</v>
      </c>
      <c r="F1922" s="10" t="s">
        <v>23</v>
      </c>
      <c r="G1922" s="7" t="s">
        <v>24</v>
      </c>
      <c r="H1922" s="15">
        <v>39173</v>
      </c>
      <c r="I1922" s="10" t="s">
        <v>25</v>
      </c>
      <c r="J1922" s="10" t="s">
        <v>95</v>
      </c>
      <c r="K1922" s="8">
        <v>42104</v>
      </c>
      <c r="L1922" s="10" t="s">
        <v>28</v>
      </c>
      <c r="M1922" s="7" t="s">
        <v>29</v>
      </c>
      <c r="N1922" s="10" t="s">
        <v>30</v>
      </c>
      <c r="O1922" s="7">
        <v>2010</v>
      </c>
      <c r="P1922" s="10" t="s">
        <v>98</v>
      </c>
      <c r="Q1922" s="7" t="s">
        <v>9388</v>
      </c>
      <c r="R1922" s="7" t="s">
        <v>33</v>
      </c>
      <c r="S1922" s="7" t="s">
        <v>34</v>
      </c>
      <c r="T1922" s="7" t="s">
        <v>35</v>
      </c>
      <c r="U1922" s="7" t="s">
        <v>9389</v>
      </c>
      <c r="V1922" s="7" t="s">
        <v>37</v>
      </c>
      <c r="W1922" s="7" t="s">
        <v>9390</v>
      </c>
      <c r="X1922" s="7" t="str">
        <f t="shared" ref="X1922:X1927" ca="1" si="468">DATEDIF(Q1922,NOW( ),"y") &amp; " thn, " &amp; DATEDIF(Q1922,NOW( ),"ym") &amp; " bln "</f>
        <v xml:space="preserve">53 thn, 2 bln </v>
      </c>
      <c r="Y1922" s="7" t="str">
        <f t="shared" ref="Y1922:Y1927" si="469">DATEDIF(Q1922,($Y$2),"y") &amp; " thn"</f>
        <v>52 thn</v>
      </c>
      <c r="Z1922" s="13">
        <v>60</v>
      </c>
      <c r="AA1922" s="14">
        <f t="shared" ref="AA1922:AA1927" si="470">DATE(YEAR(Q1922)+Z1922,MONTH(Q1922)+1,1)</f>
        <v>46539</v>
      </c>
      <c r="AB1922" s="10" t="s">
        <v>9391</v>
      </c>
      <c r="AJ1922" s="4" t="s">
        <v>9385</v>
      </c>
    </row>
    <row r="1923" spans="1:36" ht="12.9" hidden="1" customHeight="1" outlineLevel="1" x14ac:dyDescent="0.3">
      <c r="C1923" s="10" t="s">
        <v>9392</v>
      </c>
      <c r="D1923" s="10" t="s">
        <v>4292</v>
      </c>
      <c r="E1923" s="7" t="s">
        <v>9393</v>
      </c>
      <c r="F1923" s="10" t="s">
        <v>23</v>
      </c>
      <c r="G1923" s="7" t="s">
        <v>24</v>
      </c>
      <c r="H1923" s="15">
        <v>39356</v>
      </c>
      <c r="I1923" s="10" t="s">
        <v>25</v>
      </c>
      <c r="J1923" s="10" t="s">
        <v>269</v>
      </c>
      <c r="K1923" s="7" t="s">
        <v>129</v>
      </c>
      <c r="L1923" s="10" t="s">
        <v>28</v>
      </c>
      <c r="M1923" s="7" t="s">
        <v>361</v>
      </c>
      <c r="N1923" s="10" t="s">
        <v>83</v>
      </c>
      <c r="O1923" s="7" t="s">
        <v>58</v>
      </c>
      <c r="P1923" s="10" t="s">
        <v>4177</v>
      </c>
      <c r="Q1923" s="7" t="s">
        <v>9394</v>
      </c>
      <c r="R1923" s="7" t="s">
        <v>50</v>
      </c>
      <c r="S1923" s="7" t="s">
        <v>34</v>
      </c>
      <c r="T1923" s="7" t="s">
        <v>35</v>
      </c>
      <c r="U1923" s="7" t="s">
        <v>9395</v>
      </c>
      <c r="V1923" s="7" t="s">
        <v>37</v>
      </c>
      <c r="W1923" s="7" t="s">
        <v>9396</v>
      </c>
      <c r="X1923" s="7" t="str">
        <f t="shared" ca="1" si="468"/>
        <v xml:space="preserve">55 thn, 3 bln </v>
      </c>
      <c r="Y1923" s="7" t="str">
        <f t="shared" si="469"/>
        <v>54 thn</v>
      </c>
      <c r="Z1923" s="13">
        <v>60</v>
      </c>
      <c r="AA1923" s="14">
        <f t="shared" si="470"/>
        <v>45778</v>
      </c>
      <c r="AB1923" s="10" t="s">
        <v>9397</v>
      </c>
      <c r="AJ1923" s="4" t="s">
        <v>9385</v>
      </c>
    </row>
    <row r="1924" spans="1:36" ht="12.9" hidden="1" customHeight="1" outlineLevel="1" x14ac:dyDescent="0.3">
      <c r="C1924" s="10" t="s">
        <v>9398</v>
      </c>
      <c r="D1924" s="10" t="s">
        <v>3336</v>
      </c>
      <c r="E1924" s="7" t="s">
        <v>9399</v>
      </c>
      <c r="F1924" s="10" t="s">
        <v>276</v>
      </c>
      <c r="G1924" s="7" t="s">
        <v>43</v>
      </c>
      <c r="H1924" s="8">
        <v>43374</v>
      </c>
      <c r="I1924" s="10" t="s">
        <v>44</v>
      </c>
      <c r="J1924" s="10" t="s">
        <v>547</v>
      </c>
      <c r="K1924" s="8">
        <v>42979</v>
      </c>
      <c r="L1924" s="10" t="s">
        <v>28</v>
      </c>
      <c r="M1924" s="7" t="s">
        <v>29</v>
      </c>
      <c r="N1924" s="10" t="s">
        <v>30</v>
      </c>
      <c r="O1924" s="7">
        <v>2009</v>
      </c>
      <c r="P1924" s="10" t="s">
        <v>88</v>
      </c>
      <c r="Q1924" s="7" t="s">
        <v>5561</v>
      </c>
      <c r="R1924" s="7" t="s">
        <v>50</v>
      </c>
      <c r="S1924" s="7" t="s">
        <v>34</v>
      </c>
      <c r="T1924" s="7" t="s">
        <v>35</v>
      </c>
      <c r="U1924" s="7" t="s">
        <v>9400</v>
      </c>
      <c r="V1924" s="7" t="s">
        <v>37</v>
      </c>
      <c r="W1924" s="7" t="s">
        <v>9401</v>
      </c>
      <c r="X1924" s="7" t="str">
        <f t="shared" ca="1" si="468"/>
        <v xml:space="preserve">49 thn, 8 bln </v>
      </c>
      <c r="Y1924" s="7" t="str">
        <f t="shared" si="469"/>
        <v>48 thn</v>
      </c>
      <c r="Z1924" s="13">
        <v>60</v>
      </c>
      <c r="AA1924" s="14">
        <f t="shared" si="470"/>
        <v>47818</v>
      </c>
      <c r="AB1924" s="10" t="s">
        <v>9402</v>
      </c>
      <c r="AD1924" s="6" t="s">
        <v>771</v>
      </c>
      <c r="AJ1924" s="4" t="s">
        <v>9385</v>
      </c>
    </row>
    <row r="1925" spans="1:36" ht="12.9" hidden="1" customHeight="1" outlineLevel="1" x14ac:dyDescent="0.3">
      <c r="C1925" s="10" t="s">
        <v>9403</v>
      </c>
      <c r="D1925" s="10" t="s">
        <v>41</v>
      </c>
      <c r="E1925" s="7" t="s">
        <v>9404</v>
      </c>
      <c r="F1925" s="10" t="s">
        <v>514</v>
      </c>
      <c r="G1925" s="7" t="s">
        <v>333</v>
      </c>
      <c r="H1925" s="8">
        <v>43374</v>
      </c>
      <c r="I1925" s="10" t="s">
        <v>334</v>
      </c>
      <c r="J1925" s="10" t="s">
        <v>547</v>
      </c>
      <c r="K1925" s="7" t="s">
        <v>1749</v>
      </c>
      <c r="L1925" s="10" t="s">
        <v>28</v>
      </c>
      <c r="M1925" s="7" t="s">
        <v>29</v>
      </c>
      <c r="N1925" s="10" t="s">
        <v>30</v>
      </c>
      <c r="O1925" s="7" t="s">
        <v>524</v>
      </c>
      <c r="P1925" s="10" t="s">
        <v>824</v>
      </c>
      <c r="Q1925" s="7" t="s">
        <v>9405</v>
      </c>
      <c r="R1925" s="7" t="s">
        <v>50</v>
      </c>
      <c r="S1925" s="7" t="s">
        <v>34</v>
      </c>
      <c r="T1925" s="7" t="s">
        <v>311</v>
      </c>
      <c r="V1925" s="7" t="s">
        <v>37</v>
      </c>
      <c r="X1925" s="7" t="str">
        <f t="shared" ca="1" si="468"/>
        <v xml:space="preserve">34 thn, 5 bln </v>
      </c>
      <c r="Y1925" s="7" t="str">
        <f t="shared" si="469"/>
        <v>33 thn</v>
      </c>
      <c r="Z1925" s="13">
        <v>60</v>
      </c>
      <c r="AA1925" s="14">
        <f t="shared" si="470"/>
        <v>53387</v>
      </c>
      <c r="AB1925" s="10" t="s">
        <v>9406</v>
      </c>
      <c r="AC1925" s="7" t="s">
        <v>9407</v>
      </c>
      <c r="AJ1925" s="4" t="s">
        <v>9385</v>
      </c>
    </row>
    <row r="1926" spans="1:36" ht="12.9" hidden="1" customHeight="1" outlineLevel="1" x14ac:dyDescent="0.3">
      <c r="C1926" s="10" t="s">
        <v>9408</v>
      </c>
      <c r="D1926" s="10" t="s">
        <v>21</v>
      </c>
      <c r="E1926" s="7" t="s">
        <v>9409</v>
      </c>
      <c r="F1926" s="10" t="s">
        <v>514</v>
      </c>
      <c r="G1926" s="7" t="s">
        <v>333</v>
      </c>
      <c r="H1926" s="8">
        <v>43191</v>
      </c>
      <c r="I1926" s="10" t="s">
        <v>334</v>
      </c>
      <c r="J1926" s="10" t="s">
        <v>547</v>
      </c>
      <c r="K1926" s="7" t="s">
        <v>1749</v>
      </c>
      <c r="L1926" s="10" t="s">
        <v>28</v>
      </c>
      <c r="M1926" s="7" t="s">
        <v>29</v>
      </c>
      <c r="N1926" s="10" t="s">
        <v>30</v>
      </c>
      <c r="O1926" s="7">
        <v>2013</v>
      </c>
      <c r="P1926" s="10" t="s">
        <v>270</v>
      </c>
      <c r="Q1926" s="7" t="s">
        <v>9410</v>
      </c>
      <c r="R1926" s="7" t="s">
        <v>50</v>
      </c>
      <c r="S1926" s="7" t="s">
        <v>34</v>
      </c>
      <c r="T1926" s="7" t="s">
        <v>311</v>
      </c>
      <c r="V1926" s="7" t="s">
        <v>37</v>
      </c>
      <c r="X1926" s="7" t="str">
        <f t="shared" ca="1" si="468"/>
        <v xml:space="preserve">37 thn, 10 bln </v>
      </c>
      <c r="Y1926" s="7" t="str">
        <f t="shared" si="469"/>
        <v>37 thn</v>
      </c>
      <c r="Z1926" s="13">
        <v>60</v>
      </c>
      <c r="AA1926" s="14">
        <f t="shared" si="470"/>
        <v>52140</v>
      </c>
      <c r="AB1926" s="10" t="s">
        <v>9411</v>
      </c>
      <c r="AC1926" s="7" t="s">
        <v>9412</v>
      </c>
      <c r="AJ1926" s="4" t="s">
        <v>9385</v>
      </c>
    </row>
    <row r="1927" spans="1:36" ht="12.9" hidden="1" customHeight="1" outlineLevel="1" x14ac:dyDescent="0.3">
      <c r="B1927" s="59"/>
      <c r="C1927" s="10" t="s">
        <v>9413</v>
      </c>
      <c r="D1927" s="10" t="s">
        <v>8320</v>
      </c>
      <c r="E1927" s="7" t="s">
        <v>9414</v>
      </c>
      <c r="F1927" s="10" t="s">
        <v>514</v>
      </c>
      <c r="G1927" s="7" t="s">
        <v>333</v>
      </c>
      <c r="H1927" s="8">
        <v>43556</v>
      </c>
      <c r="I1927" s="6" t="s">
        <v>334</v>
      </c>
      <c r="J1927" s="10" t="s">
        <v>4684</v>
      </c>
      <c r="K1927" s="8">
        <v>42151</v>
      </c>
      <c r="L1927" s="10" t="s">
        <v>28</v>
      </c>
      <c r="M1927" s="7" t="s">
        <v>29</v>
      </c>
      <c r="N1927" s="10" t="s">
        <v>3500</v>
      </c>
      <c r="O1927" s="7" t="s">
        <v>3876</v>
      </c>
      <c r="P1927" s="10" t="s">
        <v>1158</v>
      </c>
      <c r="Q1927" s="7" t="s">
        <v>9415</v>
      </c>
      <c r="R1927" s="7" t="s">
        <v>33</v>
      </c>
      <c r="S1927" s="7" t="s">
        <v>34</v>
      </c>
      <c r="T1927" s="7" t="s">
        <v>311</v>
      </c>
      <c r="V1927" s="7" t="s">
        <v>37</v>
      </c>
      <c r="W1927" s="6"/>
      <c r="X1927" s="7" t="str">
        <f t="shared" ca="1" si="468"/>
        <v xml:space="preserve">28 thn, 1 bln </v>
      </c>
      <c r="Y1927" s="7" t="str">
        <f t="shared" si="469"/>
        <v>27 thn</v>
      </c>
      <c r="Z1927" s="13">
        <v>60</v>
      </c>
      <c r="AA1927" s="14">
        <f t="shared" si="470"/>
        <v>55701</v>
      </c>
      <c r="AB1927" s="10" t="s">
        <v>9416</v>
      </c>
      <c r="AC1927" s="46" t="s">
        <v>9417</v>
      </c>
      <c r="AJ1927" s="4" t="s">
        <v>9385</v>
      </c>
    </row>
    <row r="1928" spans="1:36" ht="12.9" customHeight="1" collapsed="1" x14ac:dyDescent="0.25">
      <c r="A1928" s="4" t="s">
        <v>9418</v>
      </c>
      <c r="M1928" s="7"/>
    </row>
    <row r="1929" spans="1:36" ht="12.9" hidden="1" customHeight="1" outlineLevel="1" x14ac:dyDescent="0.3">
      <c r="C1929" s="10" t="s">
        <v>9419</v>
      </c>
      <c r="D1929" s="10" t="s">
        <v>41</v>
      </c>
      <c r="E1929" s="7" t="s">
        <v>9420</v>
      </c>
      <c r="F1929" s="10" t="s">
        <v>23</v>
      </c>
      <c r="G1929" s="7" t="s">
        <v>24</v>
      </c>
      <c r="H1929" s="15">
        <v>38626</v>
      </c>
      <c r="I1929" s="10" t="s">
        <v>25</v>
      </c>
      <c r="J1929" s="10" t="s">
        <v>95</v>
      </c>
      <c r="K1929" s="12" t="s">
        <v>27</v>
      </c>
      <c r="L1929" s="10" t="s">
        <v>28</v>
      </c>
      <c r="M1929" s="7" t="s">
        <v>29</v>
      </c>
      <c r="P1929" s="10" t="s">
        <v>2295</v>
      </c>
      <c r="Q1929" s="7" t="s">
        <v>1814</v>
      </c>
      <c r="R1929" s="7" t="s">
        <v>33</v>
      </c>
      <c r="S1929" s="7" t="s">
        <v>34</v>
      </c>
      <c r="T1929" s="7" t="s">
        <v>35</v>
      </c>
      <c r="U1929" s="7" t="s">
        <v>9421</v>
      </c>
      <c r="V1929" s="7" t="s">
        <v>37</v>
      </c>
      <c r="W1929" s="7" t="s">
        <v>9422</v>
      </c>
      <c r="X1929" s="7" t="str">
        <f t="shared" ref="X1929:X1934" ca="1" si="471">DATEDIF(Q1929,NOW( ),"y") &amp; " thn, " &amp; DATEDIF(Q1929,NOW( ),"ym") &amp; " bln "</f>
        <v xml:space="preserve">57 thn, 9 bln </v>
      </c>
      <c r="Y1929" s="7" t="str">
        <f t="shared" ref="Y1929:Y1934" si="472">DATEDIF(Q1929,($Y$2),"y") &amp; " thn"</f>
        <v>57 thn</v>
      </c>
      <c r="Z1929" s="13">
        <v>60</v>
      </c>
      <c r="AA1929" s="14">
        <f t="shared" ref="AA1929:AA1934" si="473">DATE(YEAR(Q1929)+Z1929,MONTH(Q1929)+1,1)</f>
        <v>44866</v>
      </c>
      <c r="AB1929" s="10" t="s">
        <v>9423</v>
      </c>
      <c r="AC1929" s="6"/>
      <c r="AJ1929" s="4" t="s">
        <v>9418</v>
      </c>
    </row>
    <row r="1930" spans="1:36" ht="12.9" hidden="1" customHeight="1" outlineLevel="1" x14ac:dyDescent="0.3">
      <c r="C1930" s="10" t="s">
        <v>9424</v>
      </c>
      <c r="D1930" s="10" t="s">
        <v>21</v>
      </c>
      <c r="E1930" s="7" t="s">
        <v>9425</v>
      </c>
      <c r="F1930" s="10" t="s">
        <v>23</v>
      </c>
      <c r="G1930" s="7" t="s">
        <v>24</v>
      </c>
      <c r="H1930" s="11">
        <v>40817</v>
      </c>
      <c r="I1930" s="10" t="s">
        <v>25</v>
      </c>
      <c r="J1930" s="10" t="s">
        <v>547</v>
      </c>
      <c r="K1930" s="8">
        <v>42370</v>
      </c>
      <c r="L1930" s="10" t="s">
        <v>28</v>
      </c>
      <c r="M1930" s="7" t="s">
        <v>29</v>
      </c>
      <c r="N1930" s="10" t="s">
        <v>30</v>
      </c>
      <c r="O1930" s="7">
        <v>2010</v>
      </c>
      <c r="P1930" s="10" t="s">
        <v>98</v>
      </c>
      <c r="Q1930" s="7" t="s">
        <v>9426</v>
      </c>
      <c r="R1930" s="7" t="s">
        <v>50</v>
      </c>
      <c r="S1930" s="7" t="s">
        <v>34</v>
      </c>
      <c r="T1930" s="7" t="s">
        <v>35</v>
      </c>
      <c r="U1930" s="7" t="s">
        <v>9427</v>
      </c>
      <c r="V1930" s="7" t="s">
        <v>37</v>
      </c>
      <c r="W1930" s="7" t="s">
        <v>9428</v>
      </c>
      <c r="X1930" s="7" t="str">
        <f t="shared" ca="1" si="471"/>
        <v xml:space="preserve">53 thn, 8 bln </v>
      </c>
      <c r="Y1930" s="7" t="str">
        <f t="shared" si="472"/>
        <v>52 thn</v>
      </c>
      <c r="Z1930" s="13">
        <v>60</v>
      </c>
      <c r="AA1930" s="14">
        <f t="shared" si="473"/>
        <v>46357</v>
      </c>
      <c r="AB1930" s="10" t="s">
        <v>9429</v>
      </c>
      <c r="AC1930" s="6"/>
      <c r="AJ1930" s="4" t="s">
        <v>9418</v>
      </c>
    </row>
    <row r="1931" spans="1:36" ht="12.9" hidden="1" customHeight="1" outlineLevel="1" x14ac:dyDescent="0.3">
      <c r="C1931" s="10" t="s">
        <v>9430</v>
      </c>
      <c r="D1931" s="10" t="s">
        <v>21</v>
      </c>
      <c r="E1931" s="7" t="s">
        <v>9431</v>
      </c>
      <c r="F1931" s="10" t="s">
        <v>276</v>
      </c>
      <c r="G1931" s="19" t="s">
        <v>43</v>
      </c>
      <c r="H1931" s="20">
        <v>43556</v>
      </c>
      <c r="I1931" s="10" t="s">
        <v>277</v>
      </c>
      <c r="J1931" s="10" t="s">
        <v>547</v>
      </c>
      <c r="K1931" s="7" t="s">
        <v>1749</v>
      </c>
      <c r="L1931" s="10" t="s">
        <v>28</v>
      </c>
      <c r="M1931" s="7" t="s">
        <v>29</v>
      </c>
      <c r="N1931" s="10" t="s">
        <v>30</v>
      </c>
      <c r="O1931" s="7" t="s">
        <v>1010</v>
      </c>
      <c r="P1931" s="10" t="s">
        <v>891</v>
      </c>
      <c r="Q1931" s="7" t="s">
        <v>9432</v>
      </c>
      <c r="R1931" s="7" t="s">
        <v>50</v>
      </c>
      <c r="S1931" s="7" t="s">
        <v>34</v>
      </c>
      <c r="T1931" s="7" t="s">
        <v>35</v>
      </c>
      <c r="V1931" s="7" t="s">
        <v>37</v>
      </c>
      <c r="X1931" s="7" t="str">
        <f t="shared" ca="1" si="471"/>
        <v xml:space="preserve">43 thn, 4 bln </v>
      </c>
      <c r="Y1931" s="7" t="str">
        <f t="shared" si="472"/>
        <v>42 thn</v>
      </c>
      <c r="Z1931" s="13">
        <v>60</v>
      </c>
      <c r="AA1931" s="14">
        <f t="shared" si="473"/>
        <v>50131</v>
      </c>
      <c r="AB1931" s="10" t="s">
        <v>9433</v>
      </c>
      <c r="AC1931" s="7" t="s">
        <v>9434</v>
      </c>
      <c r="AJ1931" s="4" t="s">
        <v>9418</v>
      </c>
    </row>
    <row r="1932" spans="1:36" ht="12.9" hidden="1" customHeight="1" outlineLevel="1" x14ac:dyDescent="0.3">
      <c r="B1932" s="6"/>
      <c r="C1932" s="6" t="s">
        <v>7139</v>
      </c>
      <c r="D1932" s="6" t="s">
        <v>145</v>
      </c>
      <c r="E1932" s="7" t="s">
        <v>9435</v>
      </c>
      <c r="F1932" s="6" t="s">
        <v>332</v>
      </c>
      <c r="G1932" s="19" t="s">
        <v>333</v>
      </c>
      <c r="H1932" s="20">
        <v>43556</v>
      </c>
      <c r="I1932" s="6" t="s">
        <v>334</v>
      </c>
      <c r="J1932" s="6" t="s">
        <v>547</v>
      </c>
      <c r="K1932" s="7" t="s">
        <v>336</v>
      </c>
      <c r="L1932" s="6" t="s">
        <v>28</v>
      </c>
      <c r="M1932" s="7" t="s">
        <v>29</v>
      </c>
      <c r="N1932" s="6" t="s">
        <v>346</v>
      </c>
      <c r="O1932" s="7" t="s">
        <v>1371</v>
      </c>
      <c r="P1932" s="6" t="s">
        <v>98</v>
      </c>
      <c r="Q1932" s="6" t="s">
        <v>9436</v>
      </c>
      <c r="R1932" s="7" t="s">
        <v>50</v>
      </c>
      <c r="S1932" s="7" t="s">
        <v>34</v>
      </c>
      <c r="T1932" s="7" t="s">
        <v>35</v>
      </c>
      <c r="V1932" s="7" t="s">
        <v>37</v>
      </c>
      <c r="X1932" s="7" t="str">
        <f t="shared" ca="1" si="471"/>
        <v xml:space="preserve">38 thn, 0 bln </v>
      </c>
      <c r="Y1932" s="7" t="str">
        <f t="shared" si="472"/>
        <v>37 thn</v>
      </c>
      <c r="Z1932" s="13">
        <v>60</v>
      </c>
      <c r="AA1932" s="14">
        <f t="shared" si="473"/>
        <v>52079</v>
      </c>
      <c r="AB1932" s="6" t="s">
        <v>9437</v>
      </c>
      <c r="AC1932" s="6" t="s">
        <v>9438</v>
      </c>
      <c r="AJ1932" s="4" t="s">
        <v>9418</v>
      </c>
    </row>
    <row r="1933" spans="1:36" ht="12.9" hidden="1" customHeight="1" outlineLevel="1" x14ac:dyDescent="0.3">
      <c r="B1933" s="6"/>
      <c r="C1933" s="17" t="s">
        <v>9439</v>
      </c>
      <c r="D1933" s="17" t="s">
        <v>41</v>
      </c>
      <c r="E1933" s="17" t="s">
        <v>9440</v>
      </c>
      <c r="F1933" s="17" t="s">
        <v>332</v>
      </c>
      <c r="G1933" s="18" t="s">
        <v>343</v>
      </c>
      <c r="H1933" s="35">
        <v>43525</v>
      </c>
      <c r="I1933" s="6" t="s">
        <v>344</v>
      </c>
      <c r="J1933" s="17" t="s">
        <v>547</v>
      </c>
      <c r="K1933" s="35">
        <v>43573</v>
      </c>
      <c r="L1933" s="6" t="s">
        <v>28</v>
      </c>
      <c r="M1933" s="7" t="s">
        <v>29</v>
      </c>
      <c r="N1933" s="17" t="s">
        <v>3851</v>
      </c>
      <c r="O1933" s="17"/>
      <c r="P1933" s="17" t="s">
        <v>148</v>
      </c>
      <c r="Q1933" s="17" t="s">
        <v>9441</v>
      </c>
      <c r="R1933" s="7" t="s">
        <v>50</v>
      </c>
      <c r="S1933" s="16"/>
      <c r="T1933" s="16"/>
      <c r="U1933" s="17" t="s">
        <v>2714</v>
      </c>
      <c r="V1933" s="18" t="s">
        <v>2718</v>
      </c>
      <c r="W1933" s="17"/>
      <c r="X1933" s="7" t="str">
        <f t="shared" ca="1" si="471"/>
        <v xml:space="preserve">26 thn, 5 bln </v>
      </c>
      <c r="Y1933" s="7" t="str">
        <f t="shared" si="472"/>
        <v>25 thn</v>
      </c>
      <c r="Z1933" s="13">
        <v>60</v>
      </c>
      <c r="AA1933" s="14">
        <f t="shared" si="473"/>
        <v>56309</v>
      </c>
      <c r="AB1933" s="17"/>
      <c r="AC1933" s="17"/>
      <c r="AD1933" s="17"/>
      <c r="AE1933" s="17"/>
      <c r="AF1933" s="17"/>
      <c r="AG1933" s="17"/>
      <c r="AH1933" s="17"/>
      <c r="AI1933" s="17"/>
      <c r="AJ1933" s="4" t="s">
        <v>9418</v>
      </c>
    </row>
    <row r="1934" spans="1:36" ht="12.9" hidden="1" customHeight="1" outlineLevel="1" x14ac:dyDescent="0.3">
      <c r="B1934" s="59"/>
      <c r="C1934" s="10" t="s">
        <v>9442</v>
      </c>
      <c r="D1934" s="10" t="s">
        <v>3353</v>
      </c>
      <c r="E1934" s="7" t="s">
        <v>9443</v>
      </c>
      <c r="F1934" s="10" t="s">
        <v>332</v>
      </c>
      <c r="G1934" s="7" t="s">
        <v>343</v>
      </c>
      <c r="H1934" s="7" t="s">
        <v>8245</v>
      </c>
      <c r="I1934" s="10" t="s">
        <v>344</v>
      </c>
      <c r="J1934" s="10" t="s">
        <v>5670</v>
      </c>
      <c r="K1934" s="8">
        <v>42151</v>
      </c>
      <c r="L1934" s="10" t="s">
        <v>28</v>
      </c>
      <c r="M1934" s="7" t="s">
        <v>29</v>
      </c>
      <c r="N1934" s="10" t="s">
        <v>3367</v>
      </c>
      <c r="O1934" s="7" t="s">
        <v>3311</v>
      </c>
      <c r="P1934" s="10" t="s">
        <v>98</v>
      </c>
      <c r="Q1934" s="7" t="s">
        <v>9444</v>
      </c>
      <c r="R1934" s="7" t="s">
        <v>50</v>
      </c>
      <c r="S1934" s="7" t="s">
        <v>34</v>
      </c>
      <c r="T1934" s="7" t="s">
        <v>311</v>
      </c>
      <c r="V1934" s="7" t="s">
        <v>37</v>
      </c>
      <c r="W1934" s="6"/>
      <c r="X1934" s="7" t="str">
        <f t="shared" ca="1" si="471"/>
        <v xml:space="preserve">32 thn, 7 bln </v>
      </c>
      <c r="Y1934" s="7" t="str">
        <f t="shared" si="472"/>
        <v>31 thn</v>
      </c>
      <c r="Z1934" s="13">
        <v>60</v>
      </c>
      <c r="AA1934" s="14">
        <f t="shared" si="473"/>
        <v>54058</v>
      </c>
      <c r="AB1934" s="10" t="s">
        <v>9445</v>
      </c>
      <c r="AC1934" s="46" t="s">
        <v>9446</v>
      </c>
      <c r="AJ1934" s="4" t="s">
        <v>9418</v>
      </c>
    </row>
    <row r="1935" spans="1:36" ht="12.9" hidden="1" customHeight="1" outlineLevel="1" x14ac:dyDescent="0.3">
      <c r="C1935" s="10"/>
      <c r="F1935" s="10"/>
      <c r="H1935" s="11"/>
      <c r="I1935" s="10"/>
      <c r="J1935" s="10"/>
      <c r="L1935" s="10"/>
      <c r="M1935" s="7"/>
      <c r="N1935" s="10"/>
      <c r="P1935" s="10"/>
      <c r="Z1935" s="13"/>
      <c r="AA1935" s="14"/>
      <c r="AB1935" s="10"/>
      <c r="AC1935" s="6"/>
      <c r="AJ1935" s="4" t="s">
        <v>9418</v>
      </c>
    </row>
    <row r="1936" spans="1:36" ht="12.9" customHeight="1" collapsed="1" x14ac:dyDescent="0.25">
      <c r="A1936" s="4" t="s">
        <v>9447</v>
      </c>
      <c r="M1936" s="7"/>
      <c r="AC1936" s="6"/>
    </row>
    <row r="1937" spans="1:36" ht="12.9" hidden="1" customHeight="1" outlineLevel="1" x14ac:dyDescent="0.3">
      <c r="C1937" s="10" t="s">
        <v>9448</v>
      </c>
      <c r="D1937" s="10" t="s">
        <v>41</v>
      </c>
      <c r="E1937" s="7" t="s">
        <v>9449</v>
      </c>
      <c r="F1937" s="10" t="s">
        <v>23</v>
      </c>
      <c r="G1937" s="7" t="s">
        <v>24</v>
      </c>
      <c r="H1937" s="15">
        <v>38261</v>
      </c>
      <c r="I1937" s="10" t="s">
        <v>25</v>
      </c>
      <c r="J1937" s="10" t="s">
        <v>95</v>
      </c>
      <c r="K1937" s="12" t="s">
        <v>27</v>
      </c>
      <c r="L1937" s="10" t="s">
        <v>28</v>
      </c>
      <c r="M1937" s="7" t="s">
        <v>29</v>
      </c>
      <c r="N1937" s="10" t="s">
        <v>3265</v>
      </c>
      <c r="P1937" s="10" t="s">
        <v>98</v>
      </c>
      <c r="Q1937" s="7" t="s">
        <v>9450</v>
      </c>
      <c r="R1937" s="7" t="s">
        <v>33</v>
      </c>
      <c r="S1937" s="7" t="s">
        <v>34</v>
      </c>
      <c r="T1937" s="7" t="s">
        <v>35</v>
      </c>
      <c r="U1937" s="7" t="s">
        <v>9451</v>
      </c>
      <c r="V1937" s="7" t="s">
        <v>37</v>
      </c>
      <c r="W1937" s="7" t="s">
        <v>9452</v>
      </c>
      <c r="X1937" s="7" t="str">
        <f t="shared" ref="X1937:X1943" ca="1" si="474">DATEDIF(Q1937,NOW( ),"y") &amp; " thn, " &amp; DATEDIF(Q1937,NOW( ),"ym") &amp; " bln "</f>
        <v xml:space="preserve">58 thn, 5 bln </v>
      </c>
      <c r="Y1937" s="7" t="str">
        <f t="shared" ref="Y1937:Y1943" si="475">DATEDIF(Q1937,($Y$2),"y") &amp; " thn"</f>
        <v>57 thn</v>
      </c>
      <c r="Z1937" s="13">
        <v>60</v>
      </c>
      <c r="AA1937" s="14">
        <f t="shared" ref="AA1937:AA1943" si="476">DATE(YEAR(Q1937)+Z1937,MONTH(Q1937)+1,1)</f>
        <v>44621</v>
      </c>
      <c r="AB1937" s="10" t="s">
        <v>9453</v>
      </c>
      <c r="AJ1937" s="4" t="s">
        <v>9447</v>
      </c>
    </row>
    <row r="1938" spans="1:36" ht="12.9" hidden="1" customHeight="1" outlineLevel="1" x14ac:dyDescent="0.3">
      <c r="C1938" s="10" t="s">
        <v>1990</v>
      </c>
      <c r="D1938" s="10" t="s">
        <v>1545</v>
      </c>
      <c r="E1938" s="7" t="s">
        <v>9454</v>
      </c>
      <c r="F1938" s="10" t="s">
        <v>23</v>
      </c>
      <c r="G1938" s="7" t="s">
        <v>24</v>
      </c>
      <c r="H1938" s="15">
        <v>38626</v>
      </c>
      <c r="I1938" s="10" t="s">
        <v>25</v>
      </c>
      <c r="J1938" s="10" t="s">
        <v>547</v>
      </c>
      <c r="K1938" s="7" t="s">
        <v>210</v>
      </c>
      <c r="L1938" s="10" t="s">
        <v>28</v>
      </c>
      <c r="M1938" s="7" t="s">
        <v>361</v>
      </c>
      <c r="N1938" s="10" t="s">
        <v>30</v>
      </c>
      <c r="O1938" s="7" t="s">
        <v>393</v>
      </c>
      <c r="P1938" s="10" t="s">
        <v>824</v>
      </c>
      <c r="Q1938" s="7" t="s">
        <v>9455</v>
      </c>
      <c r="R1938" s="7" t="s">
        <v>33</v>
      </c>
      <c r="S1938" s="7" t="s">
        <v>34</v>
      </c>
      <c r="T1938" s="7" t="s">
        <v>35</v>
      </c>
      <c r="U1938" s="7" t="s">
        <v>9456</v>
      </c>
      <c r="V1938" s="7" t="s">
        <v>37</v>
      </c>
      <c r="W1938" s="7" t="s">
        <v>9457</v>
      </c>
      <c r="X1938" s="7" t="str">
        <f t="shared" ca="1" si="474"/>
        <v xml:space="preserve">55 thn, 8 bln </v>
      </c>
      <c r="Y1938" s="7" t="str">
        <f t="shared" si="475"/>
        <v>54 thn</v>
      </c>
      <c r="Z1938" s="13">
        <v>60</v>
      </c>
      <c r="AA1938" s="14">
        <f t="shared" si="476"/>
        <v>45627</v>
      </c>
      <c r="AB1938" s="10" t="s">
        <v>9458</v>
      </c>
      <c r="AC1938" s="6"/>
      <c r="AJ1938" s="4" t="s">
        <v>9447</v>
      </c>
    </row>
    <row r="1939" spans="1:36" ht="12.9" hidden="1" customHeight="1" outlineLevel="1" x14ac:dyDescent="0.3">
      <c r="C1939" s="10" t="s">
        <v>2372</v>
      </c>
      <c r="D1939" s="10" t="s">
        <v>21</v>
      </c>
      <c r="E1939" s="7" t="s">
        <v>9459</v>
      </c>
      <c r="F1939" s="10" t="s">
        <v>23</v>
      </c>
      <c r="G1939" s="7" t="s">
        <v>24</v>
      </c>
      <c r="H1939" s="14">
        <v>41183</v>
      </c>
      <c r="I1939" s="10" t="s">
        <v>25</v>
      </c>
      <c r="J1939" s="10" t="s">
        <v>547</v>
      </c>
      <c r="K1939" s="7" t="s">
        <v>82</v>
      </c>
      <c r="L1939" s="10" t="s">
        <v>28</v>
      </c>
      <c r="M1939" s="7" t="s">
        <v>29</v>
      </c>
      <c r="N1939" s="10" t="s">
        <v>30</v>
      </c>
      <c r="O1939" s="7">
        <v>2010</v>
      </c>
      <c r="P1939" s="10" t="s">
        <v>2867</v>
      </c>
      <c r="Q1939" s="7" t="s">
        <v>9460</v>
      </c>
      <c r="R1939" s="7" t="s">
        <v>50</v>
      </c>
      <c r="S1939" s="7" t="s">
        <v>34</v>
      </c>
      <c r="T1939" s="7" t="s">
        <v>35</v>
      </c>
      <c r="U1939" s="7" t="s">
        <v>9461</v>
      </c>
      <c r="V1939" s="7" t="s">
        <v>37</v>
      </c>
      <c r="W1939" s="7" t="s">
        <v>9462</v>
      </c>
      <c r="X1939" s="7" t="str">
        <f t="shared" ca="1" si="474"/>
        <v xml:space="preserve">45 thn, 7 bln </v>
      </c>
      <c r="Y1939" s="7" t="str">
        <f t="shared" si="475"/>
        <v>44 thn</v>
      </c>
      <c r="Z1939" s="13">
        <v>60</v>
      </c>
      <c r="AA1939" s="14">
        <f t="shared" si="476"/>
        <v>49310</v>
      </c>
      <c r="AB1939" s="10" t="s">
        <v>9463</v>
      </c>
      <c r="AC1939" s="6"/>
      <c r="AJ1939" s="4" t="s">
        <v>9447</v>
      </c>
    </row>
    <row r="1940" spans="1:36" ht="12.9" hidden="1" customHeight="1" outlineLevel="1" x14ac:dyDescent="0.3">
      <c r="C1940" s="10" t="s">
        <v>9464</v>
      </c>
      <c r="D1940" s="10" t="s">
        <v>21</v>
      </c>
      <c r="E1940" s="7" t="s">
        <v>9465</v>
      </c>
      <c r="F1940" s="10" t="s">
        <v>23</v>
      </c>
      <c r="G1940" s="7" t="s">
        <v>24</v>
      </c>
      <c r="H1940" s="11">
        <v>40817</v>
      </c>
      <c r="I1940" s="10" t="s">
        <v>25</v>
      </c>
      <c r="J1940" s="10" t="s">
        <v>547</v>
      </c>
      <c r="K1940" s="7" t="s">
        <v>82</v>
      </c>
      <c r="L1940" s="10" t="s">
        <v>28</v>
      </c>
      <c r="M1940" s="7" t="s">
        <v>29</v>
      </c>
      <c r="N1940" s="10" t="s">
        <v>30</v>
      </c>
      <c r="O1940" s="7">
        <v>2010</v>
      </c>
      <c r="P1940" s="10" t="s">
        <v>148</v>
      </c>
      <c r="Q1940" s="7" t="s">
        <v>8301</v>
      </c>
      <c r="R1940" s="7" t="s">
        <v>50</v>
      </c>
      <c r="S1940" s="7" t="s">
        <v>34</v>
      </c>
      <c r="T1940" s="7" t="s">
        <v>35</v>
      </c>
      <c r="U1940" s="7" t="s">
        <v>9466</v>
      </c>
      <c r="V1940" s="7" t="s">
        <v>37</v>
      </c>
      <c r="W1940" s="7" t="s">
        <v>9467</v>
      </c>
      <c r="X1940" s="7" t="str">
        <f t="shared" ca="1" si="474"/>
        <v xml:space="preserve">55 thn, 5 bln </v>
      </c>
      <c r="Y1940" s="7" t="str">
        <f t="shared" si="475"/>
        <v>54 thn</v>
      </c>
      <c r="Z1940" s="13">
        <v>60</v>
      </c>
      <c r="AA1940" s="14">
        <f t="shared" si="476"/>
        <v>45717</v>
      </c>
      <c r="AB1940" s="10" t="s">
        <v>9468</v>
      </c>
      <c r="AC1940" s="6"/>
      <c r="AJ1940" s="4" t="s">
        <v>9447</v>
      </c>
    </row>
    <row r="1941" spans="1:36" ht="12.9" hidden="1" customHeight="1" outlineLevel="1" x14ac:dyDescent="0.3">
      <c r="C1941" s="10" t="s">
        <v>5821</v>
      </c>
      <c r="D1941" s="10" t="s">
        <v>76</v>
      </c>
      <c r="E1941" s="7" t="s">
        <v>9469</v>
      </c>
      <c r="F1941" s="10" t="s">
        <v>276</v>
      </c>
      <c r="G1941" s="7" t="s">
        <v>43</v>
      </c>
      <c r="H1941" s="11">
        <v>41365</v>
      </c>
      <c r="I1941" s="10" t="s">
        <v>277</v>
      </c>
      <c r="J1941" s="10" t="s">
        <v>269</v>
      </c>
      <c r="K1941" s="8">
        <v>42128</v>
      </c>
      <c r="L1941" s="10" t="s">
        <v>28</v>
      </c>
      <c r="M1941" s="7" t="s">
        <v>29</v>
      </c>
      <c r="N1941" s="10" t="s">
        <v>83</v>
      </c>
      <c r="O1941" s="7" t="s">
        <v>393</v>
      </c>
      <c r="P1941" s="10" t="s">
        <v>891</v>
      </c>
      <c r="Q1941" s="7" t="s">
        <v>9470</v>
      </c>
      <c r="R1941" s="7" t="s">
        <v>50</v>
      </c>
      <c r="S1941" s="7" t="s">
        <v>34</v>
      </c>
      <c r="U1941" s="7" t="s">
        <v>9471</v>
      </c>
      <c r="V1941" s="7" t="s">
        <v>37</v>
      </c>
      <c r="X1941" s="7" t="str">
        <f t="shared" ca="1" si="474"/>
        <v xml:space="preserve">48 thn, 3 bln </v>
      </c>
      <c r="Y1941" s="7" t="str">
        <f t="shared" si="475"/>
        <v>47 thn</v>
      </c>
      <c r="Z1941" s="13">
        <v>60</v>
      </c>
      <c r="AA1941" s="14">
        <f t="shared" si="476"/>
        <v>48335</v>
      </c>
      <c r="AJ1941" s="4" t="s">
        <v>9447</v>
      </c>
    </row>
    <row r="1942" spans="1:36" ht="12.9" hidden="1" customHeight="1" outlineLevel="1" x14ac:dyDescent="0.3">
      <c r="C1942" s="17" t="s">
        <v>9472</v>
      </c>
      <c r="D1942" s="17" t="s">
        <v>41</v>
      </c>
      <c r="E1942" s="17" t="s">
        <v>9473</v>
      </c>
      <c r="F1942" s="17" t="s">
        <v>332</v>
      </c>
      <c r="G1942" s="18" t="s">
        <v>343</v>
      </c>
      <c r="H1942" s="35">
        <v>43525</v>
      </c>
      <c r="I1942" s="6" t="s">
        <v>344</v>
      </c>
      <c r="J1942" s="17" t="s">
        <v>547</v>
      </c>
      <c r="K1942" s="35">
        <v>43573</v>
      </c>
      <c r="L1942" s="6" t="s">
        <v>28</v>
      </c>
      <c r="M1942" s="7" t="s">
        <v>29</v>
      </c>
      <c r="N1942" s="17" t="s">
        <v>547</v>
      </c>
      <c r="O1942" s="17"/>
      <c r="P1942" s="17" t="s">
        <v>218</v>
      </c>
      <c r="Q1942" s="17" t="s">
        <v>9474</v>
      </c>
      <c r="R1942" s="7" t="s">
        <v>50</v>
      </c>
      <c r="S1942" s="16"/>
      <c r="T1942" s="16"/>
      <c r="U1942" s="17" t="s">
        <v>2714</v>
      </c>
      <c r="V1942" s="18" t="s">
        <v>2718</v>
      </c>
      <c r="W1942" s="17"/>
      <c r="X1942" s="7" t="str">
        <f t="shared" ca="1" si="474"/>
        <v xml:space="preserve">30 thn, 3 bln </v>
      </c>
      <c r="Y1942" s="7" t="str">
        <f>DATEDIF(Q1942,($Y$2),"y") &amp; " thn"</f>
        <v>29 thn</v>
      </c>
      <c r="Z1942" s="13">
        <v>60</v>
      </c>
      <c r="AA1942" s="14">
        <f>DATE(YEAR(Q1942)+Z1942,MONTH(Q1942)+1,1)</f>
        <v>54909</v>
      </c>
      <c r="AB1942" s="17"/>
      <c r="AC1942" s="17"/>
      <c r="AD1942" s="17"/>
      <c r="AE1942" s="17"/>
      <c r="AF1942" s="17"/>
      <c r="AG1942" s="17"/>
      <c r="AH1942" s="17"/>
      <c r="AI1942" s="17"/>
      <c r="AJ1942" s="4" t="s">
        <v>9447</v>
      </c>
    </row>
    <row r="1943" spans="1:36" ht="12.9" hidden="1" customHeight="1" outlineLevel="1" x14ac:dyDescent="0.3">
      <c r="B1943" s="6"/>
      <c r="C1943" s="6" t="s">
        <v>9475</v>
      </c>
      <c r="D1943" s="6" t="s">
        <v>21</v>
      </c>
      <c r="E1943" s="7" t="s">
        <v>9476</v>
      </c>
      <c r="F1943" s="6" t="s">
        <v>332</v>
      </c>
      <c r="G1943" s="19" t="s">
        <v>333</v>
      </c>
      <c r="H1943" s="20">
        <v>43556</v>
      </c>
      <c r="I1943" s="6" t="s">
        <v>334</v>
      </c>
      <c r="J1943" s="6" t="s">
        <v>547</v>
      </c>
      <c r="K1943" s="7" t="s">
        <v>336</v>
      </c>
      <c r="L1943" s="6" t="s">
        <v>28</v>
      </c>
      <c r="M1943" s="7" t="s">
        <v>29</v>
      </c>
      <c r="N1943" s="6" t="s">
        <v>1370</v>
      </c>
      <c r="O1943" s="7" t="s">
        <v>1371</v>
      </c>
      <c r="P1943" s="6" t="s">
        <v>98</v>
      </c>
      <c r="Q1943" s="6" t="s">
        <v>9477</v>
      </c>
      <c r="R1943" s="7" t="s">
        <v>33</v>
      </c>
      <c r="S1943" s="7" t="s">
        <v>34</v>
      </c>
      <c r="T1943" s="7" t="s">
        <v>35</v>
      </c>
      <c r="V1943" s="7" t="s">
        <v>37</v>
      </c>
      <c r="X1943" s="7" t="str">
        <f t="shared" ca="1" si="474"/>
        <v xml:space="preserve">35 thn, 3 bln </v>
      </c>
      <c r="Y1943" s="7" t="str">
        <f t="shared" si="475"/>
        <v>34 thn</v>
      </c>
      <c r="Z1943" s="13">
        <v>60</v>
      </c>
      <c r="AA1943" s="14">
        <f t="shared" si="476"/>
        <v>53083</v>
      </c>
      <c r="AB1943" s="6" t="s">
        <v>9478</v>
      </c>
      <c r="AC1943" s="6" t="s">
        <v>340</v>
      </c>
      <c r="AJ1943" s="4" t="s">
        <v>9447</v>
      </c>
    </row>
    <row r="1944" spans="1:36" ht="12.9" customHeight="1" collapsed="1" x14ac:dyDescent="0.25">
      <c r="A1944" s="4" t="s">
        <v>9479</v>
      </c>
      <c r="M1944" s="7"/>
      <c r="AC1944" s="6"/>
    </row>
    <row r="1945" spans="1:36" ht="12.9" hidden="1" customHeight="1" outlineLevel="1" x14ac:dyDescent="0.3">
      <c r="C1945" s="10" t="s">
        <v>9480</v>
      </c>
      <c r="D1945" s="10" t="s">
        <v>41</v>
      </c>
      <c r="E1945" s="7" t="s">
        <v>9481</v>
      </c>
      <c r="F1945" s="10" t="s">
        <v>23</v>
      </c>
      <c r="G1945" s="7" t="s">
        <v>24</v>
      </c>
      <c r="H1945" s="15">
        <v>38626</v>
      </c>
      <c r="I1945" s="10" t="s">
        <v>25</v>
      </c>
      <c r="J1945" s="10" t="s">
        <v>95</v>
      </c>
      <c r="K1945" s="14">
        <v>42957</v>
      </c>
      <c r="L1945" s="10" t="s">
        <v>28</v>
      </c>
      <c r="M1945" s="7" t="s">
        <v>29</v>
      </c>
      <c r="N1945" s="10" t="s">
        <v>3265</v>
      </c>
      <c r="P1945" s="10" t="s">
        <v>460</v>
      </c>
      <c r="Q1945" s="7" t="s">
        <v>9482</v>
      </c>
      <c r="R1945" s="7" t="s">
        <v>33</v>
      </c>
      <c r="S1945" s="7" t="s">
        <v>34</v>
      </c>
      <c r="T1945" s="7" t="s">
        <v>35</v>
      </c>
      <c r="U1945" s="7" t="s">
        <v>9483</v>
      </c>
      <c r="V1945" s="7" t="s">
        <v>37</v>
      </c>
      <c r="W1945" s="7" t="s">
        <v>9484</v>
      </c>
      <c r="X1945" s="7" t="str">
        <f t="shared" ref="X1945:X1952" ca="1" si="477">DATEDIF(Q1945,NOW( ),"y") &amp; " thn, " &amp; DATEDIF(Q1945,NOW( ),"ym") &amp; " bln "</f>
        <v xml:space="preserve">56 thn, 2 bln </v>
      </c>
      <c r="Y1945" s="7" t="str">
        <f>DATEDIF(Q1945,($Y$2),"y") &amp; " thn"</f>
        <v>55 thn</v>
      </c>
      <c r="Z1945" s="13">
        <v>60</v>
      </c>
      <c r="AA1945" s="14">
        <f t="shared" ref="AA1945:AA1952" si="478">DATE(YEAR(Q1945)+Z1945,MONTH(Q1945)+1,1)</f>
        <v>45444</v>
      </c>
      <c r="AB1945" s="10" t="s">
        <v>9485</v>
      </c>
      <c r="AJ1945" s="4" t="s">
        <v>9479</v>
      </c>
    </row>
    <row r="1946" spans="1:36" ht="12.9" hidden="1" customHeight="1" outlineLevel="1" x14ac:dyDescent="0.3">
      <c r="C1946" s="10" t="s">
        <v>9486</v>
      </c>
      <c r="D1946" s="10" t="s">
        <v>1545</v>
      </c>
      <c r="E1946" s="7" t="s">
        <v>9487</v>
      </c>
      <c r="F1946" s="10" t="s">
        <v>23</v>
      </c>
      <c r="G1946" s="7" t="s">
        <v>24</v>
      </c>
      <c r="H1946" s="15">
        <v>38626</v>
      </c>
      <c r="I1946" s="10" t="s">
        <v>25</v>
      </c>
      <c r="J1946" s="10" t="s">
        <v>547</v>
      </c>
      <c r="K1946" s="8">
        <v>42583</v>
      </c>
      <c r="L1946" s="10" t="s">
        <v>28</v>
      </c>
      <c r="M1946" s="7" t="s">
        <v>361</v>
      </c>
      <c r="N1946" s="10" t="s">
        <v>3265</v>
      </c>
      <c r="O1946" s="7" t="s">
        <v>84</v>
      </c>
      <c r="P1946" s="10" t="s">
        <v>460</v>
      </c>
      <c r="Q1946" s="7" t="s">
        <v>9488</v>
      </c>
      <c r="R1946" s="7" t="s">
        <v>50</v>
      </c>
      <c r="S1946" s="7" t="s">
        <v>34</v>
      </c>
      <c r="T1946" s="7" t="s">
        <v>35</v>
      </c>
      <c r="U1946" s="7" t="s">
        <v>9489</v>
      </c>
      <c r="V1946" s="7" t="s">
        <v>37</v>
      </c>
      <c r="W1946" s="7" t="s">
        <v>9490</v>
      </c>
      <c r="X1946" s="7" t="str">
        <f t="shared" ca="1" si="477"/>
        <v xml:space="preserve">55 thn, 0 bln </v>
      </c>
      <c r="Y1946" s="7" t="str">
        <f t="shared" ref="Y1946:Y1952" si="479">DATEDIF(Q1946,($Y$2),"y") &amp; " thn"</f>
        <v>54 thn</v>
      </c>
      <c r="Z1946" s="13">
        <v>60</v>
      </c>
      <c r="AA1946" s="14">
        <f t="shared" si="478"/>
        <v>45870</v>
      </c>
      <c r="AB1946" s="10" t="s">
        <v>9491</v>
      </c>
      <c r="AJ1946" s="4" t="s">
        <v>9479</v>
      </c>
    </row>
    <row r="1947" spans="1:36" ht="12.9" hidden="1" customHeight="1" outlineLevel="1" x14ac:dyDescent="0.3">
      <c r="C1947" s="10" t="s">
        <v>9492</v>
      </c>
      <c r="D1947" s="10" t="s">
        <v>21</v>
      </c>
      <c r="E1947" s="7" t="s">
        <v>9493</v>
      </c>
      <c r="F1947" s="10" t="s">
        <v>23</v>
      </c>
      <c r="G1947" s="7" t="s">
        <v>24</v>
      </c>
      <c r="H1947" s="11">
        <v>41000</v>
      </c>
      <c r="I1947" s="10" t="s">
        <v>25</v>
      </c>
      <c r="J1947" s="10" t="s">
        <v>547</v>
      </c>
      <c r="K1947" s="7" t="s">
        <v>82</v>
      </c>
      <c r="L1947" s="10" t="s">
        <v>28</v>
      </c>
      <c r="M1947" s="7" t="s">
        <v>29</v>
      </c>
      <c r="N1947" s="10" t="s">
        <v>30</v>
      </c>
      <c r="P1947" s="10" t="s">
        <v>431</v>
      </c>
      <c r="Q1947" s="7" t="s">
        <v>9494</v>
      </c>
      <c r="R1947" s="7" t="s">
        <v>33</v>
      </c>
      <c r="S1947" s="7" t="s">
        <v>34</v>
      </c>
      <c r="T1947" s="7" t="s">
        <v>35</v>
      </c>
      <c r="U1947" s="7" t="s">
        <v>9495</v>
      </c>
      <c r="V1947" s="7" t="s">
        <v>37</v>
      </c>
      <c r="W1947" s="7" t="s">
        <v>9496</v>
      </c>
      <c r="X1947" s="7" t="str">
        <f t="shared" ca="1" si="477"/>
        <v xml:space="preserve">55 thn, 5 bln </v>
      </c>
      <c r="Y1947" s="7" t="str">
        <f t="shared" si="479"/>
        <v>54 thn</v>
      </c>
      <c r="Z1947" s="13">
        <v>60</v>
      </c>
      <c r="AA1947" s="14">
        <f t="shared" si="478"/>
        <v>45717</v>
      </c>
      <c r="AB1947" s="10" t="s">
        <v>9497</v>
      </c>
      <c r="AC1947" s="6"/>
      <c r="AJ1947" s="4" t="s">
        <v>9479</v>
      </c>
    </row>
    <row r="1948" spans="1:36" ht="12.9" hidden="1" customHeight="1" outlineLevel="1" x14ac:dyDescent="0.3">
      <c r="C1948" s="10" t="s">
        <v>9498</v>
      </c>
      <c r="D1948" s="10" t="s">
        <v>145</v>
      </c>
      <c r="E1948" s="7" t="s">
        <v>9499</v>
      </c>
      <c r="F1948" s="10" t="s">
        <v>78</v>
      </c>
      <c r="G1948" s="7" t="s">
        <v>79</v>
      </c>
      <c r="H1948" s="8">
        <v>42644</v>
      </c>
      <c r="I1948" s="10" t="s">
        <v>80</v>
      </c>
      <c r="J1948" s="10" t="s">
        <v>269</v>
      </c>
      <c r="K1948" s="7" t="s">
        <v>82</v>
      </c>
      <c r="L1948" s="10" t="s">
        <v>28</v>
      </c>
      <c r="M1948" s="7" t="s">
        <v>29</v>
      </c>
      <c r="N1948" s="10" t="s">
        <v>83</v>
      </c>
      <c r="O1948" s="7" t="s">
        <v>168</v>
      </c>
      <c r="P1948" s="10" t="s">
        <v>88</v>
      </c>
      <c r="Q1948" s="7" t="s">
        <v>9500</v>
      </c>
      <c r="R1948" s="7" t="s">
        <v>50</v>
      </c>
      <c r="S1948" s="7" t="s">
        <v>34</v>
      </c>
      <c r="U1948" s="7" t="s">
        <v>9501</v>
      </c>
      <c r="V1948" s="7" t="s">
        <v>37</v>
      </c>
      <c r="X1948" s="7" t="str">
        <f t="shared" ca="1" si="477"/>
        <v xml:space="preserve">43 thn, 5 bln </v>
      </c>
      <c r="Y1948" s="7" t="str">
        <f t="shared" si="479"/>
        <v>42 thn</v>
      </c>
      <c r="Z1948" s="13">
        <v>60</v>
      </c>
      <c r="AA1948" s="14">
        <f t="shared" si="478"/>
        <v>50100</v>
      </c>
      <c r="AC1948" s="6"/>
      <c r="AJ1948" s="4" t="s">
        <v>9479</v>
      </c>
    </row>
    <row r="1949" spans="1:36" ht="12.9" hidden="1" customHeight="1" outlineLevel="1" x14ac:dyDescent="0.3">
      <c r="C1949" s="10" t="s">
        <v>9502</v>
      </c>
      <c r="D1949" s="10" t="s">
        <v>41</v>
      </c>
      <c r="E1949" s="7" t="s">
        <v>9503</v>
      </c>
      <c r="F1949" s="10" t="s">
        <v>276</v>
      </c>
      <c r="G1949" s="7" t="s">
        <v>43</v>
      </c>
      <c r="H1949" s="14">
        <v>43009</v>
      </c>
      <c r="I1949" s="10" t="s">
        <v>277</v>
      </c>
      <c r="J1949" s="10" t="s">
        <v>547</v>
      </c>
      <c r="K1949" s="7" t="s">
        <v>624</v>
      </c>
      <c r="L1949" s="10" t="s">
        <v>28</v>
      </c>
      <c r="M1949" s="7" t="s">
        <v>29</v>
      </c>
      <c r="N1949" s="6" t="s">
        <v>529</v>
      </c>
      <c r="O1949" s="7">
        <v>2009</v>
      </c>
      <c r="P1949" s="10" t="s">
        <v>2481</v>
      </c>
      <c r="Q1949" s="7" t="s">
        <v>9504</v>
      </c>
      <c r="R1949" s="7" t="s">
        <v>50</v>
      </c>
      <c r="S1949" s="7" t="s">
        <v>34</v>
      </c>
      <c r="T1949" s="7" t="s">
        <v>311</v>
      </c>
      <c r="U1949" s="7" t="s">
        <v>9505</v>
      </c>
      <c r="V1949" s="7" t="s">
        <v>37</v>
      </c>
      <c r="X1949" s="7" t="str">
        <f t="shared" ca="1" si="477"/>
        <v xml:space="preserve">36 thn, 8 bln </v>
      </c>
      <c r="Y1949" s="7" t="str">
        <f t="shared" si="479"/>
        <v>35 thn</v>
      </c>
      <c r="Z1949" s="13">
        <v>60</v>
      </c>
      <c r="AA1949" s="14">
        <f t="shared" si="478"/>
        <v>52566</v>
      </c>
      <c r="AB1949" s="10" t="s">
        <v>891</v>
      </c>
      <c r="AC1949" s="6"/>
      <c r="AJ1949" s="4" t="s">
        <v>9479</v>
      </c>
    </row>
    <row r="1950" spans="1:36" ht="12.9" hidden="1" customHeight="1" outlineLevel="1" x14ac:dyDescent="0.3">
      <c r="C1950" s="10" t="s">
        <v>9506</v>
      </c>
      <c r="D1950" s="10" t="s">
        <v>41</v>
      </c>
      <c r="E1950" s="7" t="s">
        <v>9507</v>
      </c>
      <c r="F1950" s="10" t="s">
        <v>332</v>
      </c>
      <c r="G1950" s="19" t="s">
        <v>333</v>
      </c>
      <c r="H1950" s="20">
        <v>43556</v>
      </c>
      <c r="I1950" s="6" t="s">
        <v>334</v>
      </c>
      <c r="J1950" s="10" t="s">
        <v>106</v>
      </c>
      <c r="K1950" s="8">
        <v>42370</v>
      </c>
      <c r="L1950" s="10" t="s">
        <v>28</v>
      </c>
      <c r="M1950" s="7" t="s">
        <v>29</v>
      </c>
      <c r="N1950" s="10" t="s">
        <v>3500</v>
      </c>
      <c r="O1950" s="7">
        <v>2015</v>
      </c>
      <c r="P1950" s="10" t="s">
        <v>460</v>
      </c>
      <c r="Q1950" s="7" t="s">
        <v>9508</v>
      </c>
      <c r="R1950" s="7" t="s">
        <v>33</v>
      </c>
      <c r="S1950" s="7" t="s">
        <v>34</v>
      </c>
      <c r="T1950" s="7" t="s">
        <v>35</v>
      </c>
      <c r="U1950" s="7" t="s">
        <v>9509</v>
      </c>
      <c r="V1950" s="7" t="s">
        <v>37</v>
      </c>
      <c r="X1950" s="7" t="str">
        <f t="shared" ca="1" si="477"/>
        <v xml:space="preserve">51 thn, 1 bln </v>
      </c>
      <c r="Y1950" s="7" t="str">
        <f t="shared" si="479"/>
        <v>50 thn</v>
      </c>
      <c r="Z1950" s="13">
        <v>60</v>
      </c>
      <c r="AA1950" s="14">
        <f t="shared" si="478"/>
        <v>47300</v>
      </c>
      <c r="AB1950" s="10" t="s">
        <v>9510</v>
      </c>
      <c r="AC1950" s="7" t="s">
        <v>9511</v>
      </c>
      <c r="AJ1950" s="4" t="s">
        <v>9479</v>
      </c>
    </row>
    <row r="1951" spans="1:36" ht="12.9" hidden="1" customHeight="1" outlineLevel="1" x14ac:dyDescent="0.3">
      <c r="C1951" s="10" t="s">
        <v>9512</v>
      </c>
      <c r="D1951" s="6" t="s">
        <v>145</v>
      </c>
      <c r="E1951" s="7" t="s">
        <v>9513</v>
      </c>
      <c r="F1951" s="10" t="s">
        <v>332</v>
      </c>
      <c r="G1951" s="7" t="s">
        <v>343</v>
      </c>
      <c r="H1951" s="15">
        <v>43374</v>
      </c>
      <c r="I1951" s="10" t="s">
        <v>344</v>
      </c>
      <c r="J1951" s="10" t="s">
        <v>269</v>
      </c>
      <c r="K1951" s="7" t="s">
        <v>82</v>
      </c>
      <c r="L1951" s="10" t="s">
        <v>28</v>
      </c>
      <c r="M1951" s="7" t="s">
        <v>29</v>
      </c>
      <c r="N1951" s="10" t="s">
        <v>4012</v>
      </c>
      <c r="P1951" s="10" t="s">
        <v>98</v>
      </c>
      <c r="Q1951" s="7" t="s">
        <v>9514</v>
      </c>
      <c r="R1951" s="7" t="s">
        <v>50</v>
      </c>
      <c r="S1951" s="7" t="s">
        <v>34</v>
      </c>
      <c r="T1951" s="7" t="s">
        <v>35</v>
      </c>
      <c r="U1951" s="7" t="s">
        <v>9515</v>
      </c>
      <c r="V1951" s="7" t="s">
        <v>37</v>
      </c>
      <c r="X1951" s="7" t="str">
        <f t="shared" ca="1" si="477"/>
        <v xml:space="preserve">49 thn, 4 bln </v>
      </c>
      <c r="Y1951" s="7" t="str">
        <f t="shared" si="479"/>
        <v>48 thn</v>
      </c>
      <c r="Z1951" s="13">
        <v>60</v>
      </c>
      <c r="AA1951" s="14">
        <f t="shared" si="478"/>
        <v>47939</v>
      </c>
      <c r="AB1951" s="10" t="s">
        <v>9516</v>
      </c>
      <c r="AC1951" s="6"/>
      <c r="AJ1951" s="4" t="s">
        <v>9479</v>
      </c>
    </row>
    <row r="1952" spans="1:36" ht="12.9" hidden="1" customHeight="1" outlineLevel="1" x14ac:dyDescent="0.3">
      <c r="B1952" s="6"/>
      <c r="C1952" s="6" t="s">
        <v>9517</v>
      </c>
      <c r="E1952" s="7" t="s">
        <v>9518</v>
      </c>
      <c r="F1952" s="6" t="s">
        <v>5797</v>
      </c>
      <c r="G1952" s="7" t="s">
        <v>9519</v>
      </c>
      <c r="H1952" s="15">
        <v>41852</v>
      </c>
      <c r="I1952" s="6" t="s">
        <v>6305</v>
      </c>
      <c r="J1952" s="6" t="s">
        <v>547</v>
      </c>
      <c r="K1952" s="7" t="s">
        <v>336</v>
      </c>
      <c r="L1952" s="6" t="s">
        <v>28</v>
      </c>
      <c r="M1952" s="7" t="s">
        <v>4020</v>
      </c>
      <c r="N1952" s="6" t="s">
        <v>9520</v>
      </c>
      <c r="O1952" s="7" t="s">
        <v>884</v>
      </c>
      <c r="P1952" s="6" t="s">
        <v>98</v>
      </c>
      <c r="Q1952" s="6" t="s">
        <v>9521</v>
      </c>
      <c r="R1952" s="7" t="s">
        <v>33</v>
      </c>
      <c r="S1952" s="7" t="s">
        <v>34</v>
      </c>
      <c r="T1952" s="7" t="s">
        <v>35</v>
      </c>
      <c r="V1952" s="7" t="s">
        <v>37</v>
      </c>
      <c r="X1952" s="7" t="str">
        <f t="shared" ca="1" si="477"/>
        <v xml:space="preserve">44 thn, 1 bln </v>
      </c>
      <c r="Y1952" s="7" t="str">
        <f t="shared" si="479"/>
        <v>43 thn</v>
      </c>
      <c r="Z1952" s="13">
        <v>60</v>
      </c>
      <c r="AA1952" s="14">
        <f t="shared" si="478"/>
        <v>49857</v>
      </c>
      <c r="AB1952" s="6" t="s">
        <v>9522</v>
      </c>
      <c r="AC1952" s="6" t="s">
        <v>9523</v>
      </c>
      <c r="AJ1952" s="4" t="s">
        <v>9479</v>
      </c>
    </row>
    <row r="1953" spans="1:39" ht="12.9" customHeight="1" collapsed="1" x14ac:dyDescent="0.25">
      <c r="A1953" s="4" t="s">
        <v>9524</v>
      </c>
      <c r="M1953" s="7"/>
    </row>
    <row r="1954" spans="1:39" ht="11.4" hidden="1" customHeight="1" outlineLevel="1" x14ac:dyDescent="0.3">
      <c r="C1954" s="10"/>
      <c r="D1954" s="10"/>
      <c r="F1954" s="10"/>
      <c r="H1954" s="15"/>
      <c r="I1954" s="10"/>
      <c r="J1954" s="10" t="s">
        <v>95</v>
      </c>
      <c r="K1954" s="12"/>
      <c r="L1954" s="10"/>
      <c r="M1954" s="7"/>
      <c r="N1954" s="10"/>
      <c r="P1954" s="10"/>
      <c r="Z1954" s="13"/>
      <c r="AA1954" s="14"/>
      <c r="AB1954" s="10"/>
      <c r="AJ1954" s="4" t="s">
        <v>9524</v>
      </c>
    </row>
    <row r="1955" spans="1:39" ht="12.9" customHeight="1" collapsed="1" x14ac:dyDescent="0.25">
      <c r="A1955" s="4" t="s">
        <v>9525</v>
      </c>
      <c r="M1955" s="7"/>
    </row>
    <row r="1956" spans="1:39" ht="12.9" hidden="1" customHeight="1" outlineLevel="1" x14ac:dyDescent="0.3">
      <c r="C1956" s="10" t="s">
        <v>9526</v>
      </c>
      <c r="D1956" s="10" t="s">
        <v>1545</v>
      </c>
      <c r="E1956" s="7" t="s">
        <v>9527</v>
      </c>
      <c r="F1956" s="10" t="s">
        <v>23</v>
      </c>
      <c r="G1956" s="7" t="s">
        <v>24</v>
      </c>
      <c r="H1956" s="15">
        <v>38443</v>
      </c>
      <c r="I1956" s="10" t="s">
        <v>25</v>
      </c>
      <c r="J1956" s="10" t="s">
        <v>95</v>
      </c>
      <c r="K1956" s="8">
        <v>42604</v>
      </c>
      <c r="L1956" s="10" t="s">
        <v>28</v>
      </c>
      <c r="M1956" s="7" t="s">
        <v>361</v>
      </c>
      <c r="N1956" s="10" t="s">
        <v>3265</v>
      </c>
      <c r="O1956" s="7" t="s">
        <v>108</v>
      </c>
      <c r="P1956" s="10" t="s">
        <v>2851</v>
      </c>
      <c r="Q1956" s="7" t="s">
        <v>1073</v>
      </c>
      <c r="R1956" s="7" t="s">
        <v>33</v>
      </c>
      <c r="S1956" s="7" t="s">
        <v>34</v>
      </c>
      <c r="T1956" s="7" t="s">
        <v>35</v>
      </c>
      <c r="U1956" s="7" t="s">
        <v>9528</v>
      </c>
      <c r="V1956" s="7" t="s">
        <v>37</v>
      </c>
      <c r="W1956" s="7" t="s">
        <v>9529</v>
      </c>
      <c r="X1956" s="7" t="str">
        <f t="shared" ref="X1956:X1961" ca="1" si="480">DATEDIF(Q1956,NOW( ),"y") &amp; " thn, " &amp; DATEDIF(Q1956,NOW( ),"ym") &amp; " bln "</f>
        <v xml:space="preserve">58 thn, 2 bln </v>
      </c>
      <c r="Y1956" s="7" t="str">
        <f t="shared" ref="Y1956:Y1961" si="481">DATEDIF(Q1956,($Y$2),"y") &amp; " thn"</f>
        <v>57 thn</v>
      </c>
      <c r="Z1956" s="13">
        <v>60</v>
      </c>
      <c r="AA1956" s="14">
        <f t="shared" ref="AA1956:AA1961" si="482">DATE(YEAR(Q1956)+Z1956,MONTH(Q1956)+1,1)</f>
        <v>44713</v>
      </c>
      <c r="AB1956" s="10" t="s">
        <v>2912</v>
      </c>
      <c r="AJ1956" s="4" t="s">
        <v>9525</v>
      </c>
    </row>
    <row r="1957" spans="1:39" ht="12.9" hidden="1" customHeight="1" outlineLevel="1" x14ac:dyDescent="0.3">
      <c r="C1957" s="10" t="s">
        <v>9512</v>
      </c>
      <c r="D1957" s="10" t="s">
        <v>1545</v>
      </c>
      <c r="E1957" s="7" t="s">
        <v>9530</v>
      </c>
      <c r="F1957" s="10" t="s">
        <v>23</v>
      </c>
      <c r="G1957" s="7" t="s">
        <v>24</v>
      </c>
      <c r="H1957" s="15">
        <v>38808</v>
      </c>
      <c r="I1957" s="10" t="s">
        <v>25</v>
      </c>
      <c r="J1957" s="10" t="s">
        <v>547</v>
      </c>
      <c r="K1957" s="8">
        <v>42552</v>
      </c>
      <c r="L1957" s="10" t="s">
        <v>28</v>
      </c>
      <c r="M1957" s="7" t="s">
        <v>361</v>
      </c>
      <c r="N1957" s="10" t="s">
        <v>30</v>
      </c>
      <c r="O1957" s="7" t="s">
        <v>393</v>
      </c>
      <c r="P1957" s="10" t="s">
        <v>637</v>
      </c>
      <c r="Q1957" s="7" t="s">
        <v>9531</v>
      </c>
      <c r="R1957" s="7" t="s">
        <v>50</v>
      </c>
      <c r="S1957" s="7" t="s">
        <v>34</v>
      </c>
      <c r="T1957" s="7" t="s">
        <v>35</v>
      </c>
      <c r="U1957" s="7" t="s">
        <v>9532</v>
      </c>
      <c r="V1957" s="7" t="s">
        <v>37</v>
      </c>
      <c r="W1957" s="7" t="s">
        <v>9533</v>
      </c>
      <c r="X1957" s="7" t="str">
        <f t="shared" ca="1" si="480"/>
        <v xml:space="preserve">59 thn, 9 bln </v>
      </c>
      <c r="Y1957" s="7" t="str">
        <f t="shared" si="481"/>
        <v>59 thn</v>
      </c>
      <c r="Z1957" s="13">
        <v>60</v>
      </c>
      <c r="AA1957" s="14">
        <f t="shared" si="482"/>
        <v>44136</v>
      </c>
      <c r="AB1957" s="10" t="s">
        <v>9534</v>
      </c>
      <c r="AC1957" s="6"/>
      <c r="AJ1957" s="4" t="s">
        <v>9525</v>
      </c>
    </row>
    <row r="1958" spans="1:39" ht="12.9" hidden="1" customHeight="1" outlineLevel="1" x14ac:dyDescent="0.3">
      <c r="C1958" s="10" t="s">
        <v>9535</v>
      </c>
      <c r="E1958" s="7" t="s">
        <v>9536</v>
      </c>
      <c r="F1958" s="10" t="s">
        <v>23</v>
      </c>
      <c r="G1958" s="7" t="s">
        <v>24</v>
      </c>
      <c r="H1958" s="11">
        <v>40817</v>
      </c>
      <c r="I1958" s="10" t="s">
        <v>25</v>
      </c>
      <c r="J1958" s="10" t="s">
        <v>106</v>
      </c>
      <c r="K1958" s="8">
        <v>42705</v>
      </c>
      <c r="L1958" s="10" t="s">
        <v>28</v>
      </c>
      <c r="M1958" s="7" t="s">
        <v>4020</v>
      </c>
      <c r="N1958" s="10" t="s">
        <v>4400</v>
      </c>
      <c r="O1958" s="7" t="s">
        <v>5167</v>
      </c>
      <c r="P1958" s="10" t="s">
        <v>326</v>
      </c>
      <c r="Q1958" s="7" t="s">
        <v>9537</v>
      </c>
      <c r="R1958" s="7" t="s">
        <v>33</v>
      </c>
      <c r="S1958" s="7" t="s">
        <v>34</v>
      </c>
      <c r="T1958" s="7" t="s">
        <v>35</v>
      </c>
      <c r="U1958" s="7" t="s">
        <v>9538</v>
      </c>
      <c r="V1958" s="7" t="s">
        <v>37</v>
      </c>
      <c r="W1958" s="7" t="s">
        <v>9539</v>
      </c>
      <c r="X1958" s="7" t="str">
        <f t="shared" ca="1" si="480"/>
        <v xml:space="preserve">56 thn, 2 bln </v>
      </c>
      <c r="Y1958" s="7" t="str">
        <f t="shared" si="481"/>
        <v>55 thn</v>
      </c>
      <c r="Z1958" s="13">
        <v>60</v>
      </c>
      <c r="AA1958" s="14">
        <f t="shared" si="482"/>
        <v>45444</v>
      </c>
      <c r="AB1958" s="10" t="s">
        <v>9540</v>
      </c>
      <c r="AC1958" s="6"/>
      <c r="AJ1958" s="4" t="s">
        <v>9525</v>
      </c>
    </row>
    <row r="1959" spans="1:39" ht="12.9" hidden="1" customHeight="1" outlineLevel="1" x14ac:dyDescent="0.3">
      <c r="C1959" s="10" t="s">
        <v>3028</v>
      </c>
      <c r="D1959" s="6" t="s">
        <v>41</v>
      </c>
      <c r="E1959" s="7" t="s">
        <v>9541</v>
      </c>
      <c r="F1959" s="10" t="s">
        <v>332</v>
      </c>
      <c r="G1959" s="7" t="s">
        <v>343</v>
      </c>
      <c r="H1959" s="14">
        <v>43374</v>
      </c>
      <c r="I1959" s="10" t="s">
        <v>344</v>
      </c>
      <c r="J1959" s="10" t="s">
        <v>269</v>
      </c>
      <c r="K1959" s="8">
        <v>42370</v>
      </c>
      <c r="L1959" s="10" t="s">
        <v>28</v>
      </c>
      <c r="M1959" s="7" t="s">
        <v>29</v>
      </c>
      <c r="N1959" s="10" t="s">
        <v>2402</v>
      </c>
      <c r="O1959" s="7">
        <v>2014</v>
      </c>
      <c r="P1959" s="10" t="s">
        <v>9542</v>
      </c>
      <c r="Q1959" s="7" t="s">
        <v>9543</v>
      </c>
      <c r="R1959" s="7" t="s">
        <v>50</v>
      </c>
      <c r="S1959" s="7" t="s">
        <v>34</v>
      </c>
      <c r="T1959" s="7" t="s">
        <v>35</v>
      </c>
      <c r="U1959" s="7" t="s">
        <v>9544</v>
      </c>
      <c r="V1959" s="7" t="s">
        <v>37</v>
      </c>
      <c r="X1959" s="7" t="str">
        <f t="shared" ca="1" si="480"/>
        <v xml:space="preserve">49 thn, 4 bln </v>
      </c>
      <c r="Y1959" s="7" t="str">
        <f t="shared" si="481"/>
        <v>48 thn</v>
      </c>
      <c r="Z1959" s="13">
        <v>60</v>
      </c>
      <c r="AA1959" s="14">
        <f t="shared" si="482"/>
        <v>47939</v>
      </c>
      <c r="AB1959" s="10" t="s">
        <v>9545</v>
      </c>
      <c r="AC1959" s="6"/>
      <c r="AJ1959" s="4" t="s">
        <v>9525</v>
      </c>
    </row>
    <row r="1960" spans="1:39" ht="12.9" hidden="1" customHeight="1" outlineLevel="1" x14ac:dyDescent="0.3">
      <c r="C1960" s="17" t="s">
        <v>9546</v>
      </c>
      <c r="D1960" s="17" t="s">
        <v>41</v>
      </c>
      <c r="E1960" s="17" t="s">
        <v>9547</v>
      </c>
      <c r="F1960" s="17" t="s">
        <v>332</v>
      </c>
      <c r="G1960" s="18" t="s">
        <v>343</v>
      </c>
      <c r="H1960" s="35">
        <v>43525</v>
      </c>
      <c r="I1960" s="6" t="s">
        <v>344</v>
      </c>
      <c r="J1960" s="17" t="s">
        <v>547</v>
      </c>
      <c r="K1960" s="35">
        <v>43573</v>
      </c>
      <c r="L1960" s="6" t="s">
        <v>28</v>
      </c>
      <c r="M1960" s="7" t="s">
        <v>29</v>
      </c>
      <c r="N1960" s="17" t="s">
        <v>3851</v>
      </c>
      <c r="O1960" s="17"/>
      <c r="P1960" s="17" t="s">
        <v>203</v>
      </c>
      <c r="Q1960" s="17" t="s">
        <v>9548</v>
      </c>
      <c r="R1960" s="7" t="s">
        <v>33</v>
      </c>
      <c r="S1960" s="16"/>
      <c r="T1960" s="16"/>
      <c r="U1960" s="17" t="s">
        <v>2714</v>
      </c>
      <c r="V1960" s="18" t="s">
        <v>2718</v>
      </c>
      <c r="W1960" s="17"/>
      <c r="X1960" s="7" t="str">
        <f t="shared" ca="1" si="480"/>
        <v xml:space="preserve">24 thn, 7 bln </v>
      </c>
      <c r="Y1960" s="7" t="str">
        <f>DATEDIF(Q1960,($Y$2),"y") &amp; " thn"</f>
        <v>23 thn</v>
      </c>
      <c r="Z1960" s="13">
        <v>60</v>
      </c>
      <c r="AA1960" s="14">
        <f>DATE(YEAR(Q1960)+Z1960,MONTH(Q1960)+1,1)</f>
        <v>56980</v>
      </c>
      <c r="AB1960" s="17"/>
      <c r="AC1960" s="17"/>
      <c r="AD1960" s="17"/>
      <c r="AE1960" s="17"/>
      <c r="AF1960" s="17"/>
      <c r="AG1960" s="17"/>
      <c r="AH1960" s="17"/>
      <c r="AI1960" s="17"/>
      <c r="AJ1960" s="4" t="s">
        <v>9525</v>
      </c>
    </row>
    <row r="1961" spans="1:39" ht="12.9" hidden="1" customHeight="1" outlineLevel="1" x14ac:dyDescent="0.3">
      <c r="B1961" s="6"/>
      <c r="C1961" s="6" t="s">
        <v>9549</v>
      </c>
      <c r="D1961" s="6" t="s">
        <v>41</v>
      </c>
      <c r="E1961" s="7" t="s">
        <v>9550</v>
      </c>
      <c r="F1961" s="6" t="s">
        <v>9551</v>
      </c>
      <c r="G1961" s="7" t="s">
        <v>343</v>
      </c>
      <c r="H1961" s="15">
        <v>43191</v>
      </c>
      <c r="I1961" s="6" t="s">
        <v>344</v>
      </c>
      <c r="J1961" s="6" t="s">
        <v>547</v>
      </c>
      <c r="K1961" s="7" t="s">
        <v>336</v>
      </c>
      <c r="L1961" s="6" t="s">
        <v>28</v>
      </c>
      <c r="M1961" s="7" t="s">
        <v>29</v>
      </c>
      <c r="N1961" s="6" t="s">
        <v>30</v>
      </c>
      <c r="O1961" s="7">
        <v>2014</v>
      </c>
      <c r="P1961" s="6" t="s">
        <v>98</v>
      </c>
      <c r="Q1961" s="6" t="s">
        <v>9552</v>
      </c>
      <c r="R1961" s="7" t="s">
        <v>50</v>
      </c>
      <c r="S1961" s="7" t="s">
        <v>34</v>
      </c>
      <c r="T1961" s="7" t="s">
        <v>35</v>
      </c>
      <c r="V1961" s="7" t="s">
        <v>37</v>
      </c>
      <c r="X1961" s="7" t="str">
        <f t="shared" ca="1" si="480"/>
        <v xml:space="preserve">37 thn, 0 bln </v>
      </c>
      <c r="Y1961" s="7" t="str">
        <f t="shared" si="481"/>
        <v>36 thn</v>
      </c>
      <c r="Z1961" s="13">
        <v>60</v>
      </c>
      <c r="AA1961" s="14">
        <f t="shared" si="482"/>
        <v>52444</v>
      </c>
      <c r="AB1961" s="6" t="s">
        <v>9553</v>
      </c>
      <c r="AC1961" s="6" t="s">
        <v>9554</v>
      </c>
      <c r="AJ1961" s="4" t="s">
        <v>9525</v>
      </c>
    </row>
    <row r="1962" spans="1:39" ht="12.9" customHeight="1" collapsed="1" x14ac:dyDescent="0.25">
      <c r="A1962" s="4" t="s">
        <v>9555</v>
      </c>
      <c r="M1962" s="7"/>
    </row>
    <row r="1963" spans="1:39" ht="12.9" hidden="1" customHeight="1" outlineLevel="1" x14ac:dyDescent="0.3">
      <c r="C1963" s="24"/>
      <c r="D1963" s="30"/>
      <c r="E1963" s="25"/>
      <c r="F1963" s="24"/>
      <c r="G1963" s="25"/>
      <c r="H1963" s="26"/>
      <c r="I1963" s="24"/>
      <c r="J1963" s="24" t="s">
        <v>95</v>
      </c>
      <c r="K1963" s="25"/>
      <c r="L1963" s="24"/>
      <c r="M1963" s="25"/>
      <c r="N1963" s="24"/>
      <c r="O1963" s="25"/>
      <c r="P1963" s="24"/>
      <c r="Q1963" s="25"/>
      <c r="R1963" s="25"/>
      <c r="S1963" s="25"/>
      <c r="T1963" s="25"/>
      <c r="U1963" s="25"/>
      <c r="V1963" s="25"/>
      <c r="W1963" s="25"/>
      <c r="X1963" s="25"/>
      <c r="Y1963" s="25"/>
      <c r="Z1963" s="28"/>
      <c r="AA1963" s="29"/>
      <c r="AB1963" s="24"/>
      <c r="AC1963" s="25"/>
      <c r="AD1963" s="30"/>
      <c r="AE1963" s="30"/>
      <c r="AF1963" s="30"/>
      <c r="AG1963" s="30"/>
      <c r="AH1963" s="30"/>
      <c r="AI1963" s="30"/>
      <c r="AJ1963" s="47" t="s">
        <v>9555</v>
      </c>
      <c r="AK1963" s="30"/>
      <c r="AL1963" s="30"/>
      <c r="AM1963" s="30"/>
    </row>
    <row r="1964" spans="1:39" ht="12.9" hidden="1" customHeight="1" outlineLevel="1" x14ac:dyDescent="0.3">
      <c r="C1964" s="10" t="s">
        <v>6763</v>
      </c>
      <c r="D1964" s="10" t="s">
        <v>41</v>
      </c>
      <c r="E1964" s="7" t="s">
        <v>9556</v>
      </c>
      <c r="F1964" s="10" t="s">
        <v>23</v>
      </c>
      <c r="G1964" s="7" t="s">
        <v>24</v>
      </c>
      <c r="H1964" s="11">
        <v>41000</v>
      </c>
      <c r="I1964" s="10" t="s">
        <v>25</v>
      </c>
      <c r="J1964" s="10" t="s">
        <v>547</v>
      </c>
      <c r="K1964" s="7" t="s">
        <v>999</v>
      </c>
      <c r="L1964" s="10" t="s">
        <v>28</v>
      </c>
      <c r="M1964" s="7" t="s">
        <v>29</v>
      </c>
      <c r="N1964" s="10" t="s">
        <v>9557</v>
      </c>
      <c r="O1964" s="7">
        <v>2007</v>
      </c>
      <c r="P1964" s="10" t="s">
        <v>9558</v>
      </c>
      <c r="Q1964" s="7" t="s">
        <v>9559</v>
      </c>
      <c r="R1964" s="7" t="s">
        <v>50</v>
      </c>
      <c r="S1964" s="7" t="s">
        <v>34</v>
      </c>
      <c r="T1964" s="7" t="s">
        <v>35</v>
      </c>
      <c r="U1964" s="7" t="s">
        <v>9560</v>
      </c>
      <c r="V1964" s="7" t="s">
        <v>37</v>
      </c>
      <c r="W1964" s="7" t="s">
        <v>9561</v>
      </c>
      <c r="X1964" s="7" t="str">
        <f t="shared" ref="X1964:X1969" ca="1" si="483">DATEDIF(Q1964,NOW( ),"y") &amp; " thn, " &amp; DATEDIF(Q1964,NOW( ),"ym") &amp; " bln "</f>
        <v xml:space="preserve">55 thn, 6 bln </v>
      </c>
      <c r="Y1964" s="7" t="str">
        <f t="shared" ref="Y1964:Y1969" si="484">DATEDIF(Q1964,($Y$2),"y") &amp; " thn"</f>
        <v>54 thn</v>
      </c>
      <c r="Z1964" s="13">
        <v>60</v>
      </c>
      <c r="AA1964" s="14">
        <f t="shared" ref="AA1964:AA1969" si="485">DATE(YEAR(Q1964)+Z1964,MONTH(Q1964)+1,1)</f>
        <v>45658</v>
      </c>
      <c r="AB1964" s="10" t="s">
        <v>9562</v>
      </c>
      <c r="AJ1964" s="4" t="s">
        <v>9555</v>
      </c>
    </row>
    <row r="1965" spans="1:39" ht="12.9" hidden="1" customHeight="1" outlineLevel="1" x14ac:dyDescent="0.3">
      <c r="C1965" s="10" t="s">
        <v>9563</v>
      </c>
      <c r="D1965" s="10" t="s">
        <v>41</v>
      </c>
      <c r="E1965" s="7" t="s">
        <v>9564</v>
      </c>
      <c r="F1965" s="10" t="s">
        <v>23</v>
      </c>
      <c r="G1965" s="7" t="s">
        <v>24</v>
      </c>
      <c r="H1965" s="15">
        <v>41548</v>
      </c>
      <c r="I1965" s="10" t="s">
        <v>25</v>
      </c>
      <c r="J1965" s="10" t="s">
        <v>547</v>
      </c>
      <c r="K1965" s="8">
        <v>42856</v>
      </c>
      <c r="L1965" s="10" t="s">
        <v>28</v>
      </c>
      <c r="M1965" s="7" t="s">
        <v>29</v>
      </c>
      <c r="N1965" s="10" t="s">
        <v>3265</v>
      </c>
      <c r="P1965" s="10" t="s">
        <v>9565</v>
      </c>
      <c r="Q1965" s="7" t="s">
        <v>9566</v>
      </c>
      <c r="R1965" s="7" t="s">
        <v>33</v>
      </c>
      <c r="S1965" s="7" t="s">
        <v>34</v>
      </c>
      <c r="T1965" s="7" t="s">
        <v>35</v>
      </c>
      <c r="U1965" s="7" t="s">
        <v>9567</v>
      </c>
      <c r="V1965" s="7" t="s">
        <v>37</v>
      </c>
      <c r="W1965" s="7" t="s">
        <v>9568</v>
      </c>
      <c r="X1965" s="7" t="str">
        <f t="shared" ca="1" si="483"/>
        <v xml:space="preserve">51 thn, 9 bln </v>
      </c>
      <c r="Y1965" s="7" t="str">
        <f t="shared" si="484"/>
        <v>51 thn</v>
      </c>
      <c r="Z1965" s="13">
        <v>60</v>
      </c>
      <c r="AA1965" s="14">
        <f t="shared" si="485"/>
        <v>47058</v>
      </c>
      <c r="AB1965" s="10" t="s">
        <v>9569</v>
      </c>
      <c r="AJ1965" s="4" t="s">
        <v>9555</v>
      </c>
    </row>
    <row r="1966" spans="1:39" ht="12.9" hidden="1" customHeight="1" outlineLevel="1" x14ac:dyDescent="0.3">
      <c r="C1966" s="10" t="s">
        <v>6226</v>
      </c>
      <c r="D1966" s="10" t="s">
        <v>41</v>
      </c>
      <c r="E1966" s="7" t="s">
        <v>9570</v>
      </c>
      <c r="F1966" s="10" t="s">
        <v>276</v>
      </c>
      <c r="G1966" s="7" t="s">
        <v>43</v>
      </c>
      <c r="H1966" s="14">
        <v>42644</v>
      </c>
      <c r="I1966" s="10" t="s">
        <v>277</v>
      </c>
      <c r="J1966" s="10" t="s">
        <v>547</v>
      </c>
      <c r="K1966" s="7" t="s">
        <v>624</v>
      </c>
      <c r="L1966" s="10" t="s">
        <v>28</v>
      </c>
      <c r="M1966" s="7" t="s">
        <v>29</v>
      </c>
      <c r="N1966" s="6" t="s">
        <v>6656</v>
      </c>
      <c r="O1966" s="7">
        <v>2009</v>
      </c>
      <c r="P1966" s="10" t="s">
        <v>9571</v>
      </c>
      <c r="Q1966" s="7" t="s">
        <v>9572</v>
      </c>
      <c r="R1966" s="7" t="s">
        <v>50</v>
      </c>
      <c r="S1966" s="7" t="s">
        <v>34</v>
      </c>
      <c r="T1966" s="7" t="s">
        <v>35</v>
      </c>
      <c r="U1966" s="7" t="s">
        <v>9573</v>
      </c>
      <c r="V1966" s="7" t="s">
        <v>37</v>
      </c>
      <c r="W1966" s="7" t="s">
        <v>9574</v>
      </c>
      <c r="X1966" s="7" t="str">
        <f t="shared" ca="1" si="483"/>
        <v xml:space="preserve">53 thn, 1 bln </v>
      </c>
      <c r="Y1966" s="7" t="str">
        <f t="shared" si="484"/>
        <v>52 thn</v>
      </c>
      <c r="Z1966" s="13">
        <v>60</v>
      </c>
      <c r="AA1966" s="14">
        <f t="shared" si="485"/>
        <v>46569</v>
      </c>
      <c r="AB1966" s="10" t="s">
        <v>9575</v>
      </c>
      <c r="AJ1966" s="4" t="s">
        <v>9555</v>
      </c>
    </row>
    <row r="1967" spans="1:39" ht="12.9" hidden="1" customHeight="1" outlineLevel="1" x14ac:dyDescent="0.3">
      <c r="C1967" s="10" t="s">
        <v>767</v>
      </c>
      <c r="D1967" s="10" t="s">
        <v>21</v>
      </c>
      <c r="E1967" s="7" t="s">
        <v>9576</v>
      </c>
      <c r="F1967" s="10" t="s">
        <v>514</v>
      </c>
      <c r="G1967" s="7" t="s">
        <v>333</v>
      </c>
      <c r="H1967" s="11">
        <v>42461</v>
      </c>
      <c r="I1967" s="10" t="s">
        <v>334</v>
      </c>
      <c r="J1967" s="10" t="s">
        <v>547</v>
      </c>
      <c r="K1967" s="7" t="s">
        <v>522</v>
      </c>
      <c r="L1967" s="10" t="s">
        <v>28</v>
      </c>
      <c r="M1967" s="7" t="s">
        <v>29</v>
      </c>
      <c r="N1967" s="10" t="s">
        <v>30</v>
      </c>
      <c r="O1967" s="7">
        <v>2010</v>
      </c>
      <c r="P1967" s="10" t="s">
        <v>3158</v>
      </c>
      <c r="Q1967" s="7" t="s">
        <v>9577</v>
      </c>
      <c r="R1967" s="7" t="s">
        <v>50</v>
      </c>
      <c r="V1967" s="7" t="s">
        <v>37</v>
      </c>
      <c r="X1967" s="7" t="str">
        <f t="shared" ca="1" si="483"/>
        <v xml:space="preserve">41 thn, 0 bln </v>
      </c>
      <c r="Y1967" s="7" t="str">
        <f t="shared" si="484"/>
        <v>40 thn</v>
      </c>
      <c r="Z1967" s="13">
        <v>60</v>
      </c>
      <c r="AA1967" s="14">
        <f t="shared" si="485"/>
        <v>50983</v>
      </c>
      <c r="AJ1967" s="4" t="s">
        <v>9555</v>
      </c>
    </row>
    <row r="1968" spans="1:39" ht="12.9" hidden="1" customHeight="1" outlineLevel="1" x14ac:dyDescent="0.3">
      <c r="C1968" s="17" t="s">
        <v>9578</v>
      </c>
      <c r="D1968" s="17" t="s">
        <v>41</v>
      </c>
      <c r="E1968" s="17" t="s">
        <v>9579</v>
      </c>
      <c r="F1968" s="17" t="s">
        <v>332</v>
      </c>
      <c r="G1968" s="18" t="s">
        <v>343</v>
      </c>
      <c r="H1968" s="35">
        <v>43525</v>
      </c>
      <c r="I1968" s="6" t="s">
        <v>344</v>
      </c>
      <c r="J1968" s="17" t="s">
        <v>4684</v>
      </c>
      <c r="K1968" s="35">
        <v>43573</v>
      </c>
      <c r="L1968" s="6" t="s">
        <v>28</v>
      </c>
      <c r="M1968" s="7" t="s">
        <v>29</v>
      </c>
      <c r="N1968" s="17" t="s">
        <v>3500</v>
      </c>
      <c r="O1968" s="17"/>
      <c r="P1968" s="17" t="s">
        <v>9261</v>
      </c>
      <c r="Q1968" s="17" t="s">
        <v>9580</v>
      </c>
      <c r="R1968" s="7" t="s">
        <v>33</v>
      </c>
      <c r="S1968" s="16"/>
      <c r="T1968" s="16"/>
      <c r="U1968" s="17" t="s">
        <v>2714</v>
      </c>
      <c r="V1968" s="18" t="s">
        <v>2718</v>
      </c>
      <c r="W1968" s="17"/>
      <c r="X1968" s="7" t="str">
        <f t="shared" ca="1" si="483"/>
        <v xml:space="preserve">29 thn, 7 bln </v>
      </c>
      <c r="Y1968" s="7" t="str">
        <f t="shared" si="484"/>
        <v>28 thn</v>
      </c>
      <c r="Z1968" s="13">
        <v>60</v>
      </c>
      <c r="AA1968" s="14">
        <f t="shared" si="485"/>
        <v>55154</v>
      </c>
      <c r="AB1968" s="17"/>
      <c r="AC1968" s="17"/>
      <c r="AD1968" s="17"/>
      <c r="AE1968" s="17"/>
      <c r="AF1968" s="17"/>
      <c r="AG1968" s="17"/>
      <c r="AH1968" s="17"/>
      <c r="AI1968" s="17"/>
      <c r="AJ1968" s="4" t="s">
        <v>9555</v>
      </c>
    </row>
    <row r="1969" spans="1:36" ht="12.9" hidden="1" customHeight="1" outlineLevel="1" x14ac:dyDescent="0.3">
      <c r="C1969" s="10" t="s">
        <v>9581</v>
      </c>
      <c r="D1969" s="6" t="s">
        <v>9582</v>
      </c>
      <c r="E1969" s="7" t="s">
        <v>9583</v>
      </c>
      <c r="F1969" s="10" t="s">
        <v>332</v>
      </c>
      <c r="G1969" s="7" t="s">
        <v>343</v>
      </c>
      <c r="H1969" s="14">
        <v>43191</v>
      </c>
      <c r="I1969" s="10" t="s">
        <v>344</v>
      </c>
      <c r="J1969" s="10" t="s">
        <v>269</v>
      </c>
      <c r="K1969" s="7" t="s">
        <v>82</v>
      </c>
      <c r="L1969" s="10" t="s">
        <v>28</v>
      </c>
      <c r="M1969" s="7" t="s">
        <v>29</v>
      </c>
      <c r="N1969" s="6" t="s">
        <v>83</v>
      </c>
      <c r="O1969" s="7">
        <v>2016</v>
      </c>
      <c r="P1969" s="10" t="s">
        <v>98</v>
      </c>
      <c r="Q1969" s="7" t="s">
        <v>9584</v>
      </c>
      <c r="R1969" s="7" t="s">
        <v>50</v>
      </c>
      <c r="S1969" s="7" t="s">
        <v>34</v>
      </c>
      <c r="T1969" s="7" t="s">
        <v>35</v>
      </c>
      <c r="U1969" s="7" t="s">
        <v>9585</v>
      </c>
      <c r="V1969" s="7" t="s">
        <v>37</v>
      </c>
      <c r="X1969" s="7" t="str">
        <f t="shared" ca="1" si="483"/>
        <v xml:space="preserve">50 thn, 7 bln </v>
      </c>
      <c r="Y1969" s="7" t="str">
        <f t="shared" si="484"/>
        <v>49 thn</v>
      </c>
      <c r="Z1969" s="13">
        <v>60</v>
      </c>
      <c r="AA1969" s="14">
        <f t="shared" si="485"/>
        <v>47484</v>
      </c>
      <c r="AB1969" s="10" t="s">
        <v>9586</v>
      </c>
      <c r="AJ1969" s="4" t="s">
        <v>9555</v>
      </c>
    </row>
    <row r="1970" spans="1:36" ht="12.9" customHeight="1" collapsed="1" x14ac:dyDescent="0.25">
      <c r="A1970" s="4" t="s">
        <v>9587</v>
      </c>
      <c r="M1970" s="7"/>
    </row>
    <row r="1971" spans="1:36" ht="12.9" hidden="1" customHeight="1" outlineLevel="1" x14ac:dyDescent="0.3">
      <c r="C1971" s="10" t="s">
        <v>9588</v>
      </c>
      <c r="D1971" s="10" t="s">
        <v>1545</v>
      </c>
      <c r="E1971" s="7" t="s">
        <v>9589</v>
      </c>
      <c r="F1971" s="10" t="s">
        <v>23</v>
      </c>
      <c r="G1971" s="7" t="s">
        <v>24</v>
      </c>
      <c r="H1971" s="15">
        <v>38991</v>
      </c>
      <c r="I1971" s="10" t="s">
        <v>25</v>
      </c>
      <c r="J1971" s="10" t="s">
        <v>95</v>
      </c>
      <c r="K1971" s="8">
        <v>42104</v>
      </c>
      <c r="L1971" s="10" t="s">
        <v>28</v>
      </c>
      <c r="M1971" s="7" t="s">
        <v>361</v>
      </c>
      <c r="N1971" s="10" t="s">
        <v>30</v>
      </c>
      <c r="O1971" s="7" t="s">
        <v>84</v>
      </c>
      <c r="P1971" s="10" t="s">
        <v>3235</v>
      </c>
      <c r="Q1971" s="7" t="s">
        <v>9590</v>
      </c>
      <c r="R1971" s="7" t="s">
        <v>33</v>
      </c>
      <c r="S1971" s="7" t="s">
        <v>803</v>
      </c>
      <c r="T1971" s="7" t="s">
        <v>35</v>
      </c>
      <c r="U1971" s="7" t="s">
        <v>9591</v>
      </c>
      <c r="V1971" s="7" t="s">
        <v>37</v>
      </c>
      <c r="W1971" s="7" t="s">
        <v>9592</v>
      </c>
      <c r="X1971" s="7" t="str">
        <f ca="1">DATEDIF(Q1971,NOW( ),"y") &amp; " thn, " &amp; DATEDIF(Q1971,NOW( ),"ym") &amp; " bln "</f>
        <v xml:space="preserve">57 thn, 2 bln </v>
      </c>
      <c r="Y1971" s="7" t="str">
        <f>DATEDIF(Q1971,($Y$2),"y") &amp; " thn"</f>
        <v>56 thn</v>
      </c>
      <c r="Z1971" s="13">
        <v>60</v>
      </c>
      <c r="AA1971" s="14">
        <f>DATE(YEAR(Q1971)+Z1971,MONTH(Q1971)+1,1)</f>
        <v>45078</v>
      </c>
      <c r="AB1971" s="10" t="s">
        <v>9593</v>
      </c>
      <c r="AC1971" s="7" t="s">
        <v>9594</v>
      </c>
      <c r="AJ1971" s="4" t="s">
        <v>9587</v>
      </c>
    </row>
    <row r="1972" spans="1:36" ht="12.9" hidden="1" customHeight="1" outlineLevel="1" x14ac:dyDescent="0.3">
      <c r="C1972" s="10" t="s">
        <v>2594</v>
      </c>
      <c r="D1972" s="10" t="s">
        <v>1545</v>
      </c>
      <c r="E1972" s="7" t="s">
        <v>9595</v>
      </c>
      <c r="F1972" s="10" t="s">
        <v>23</v>
      </c>
      <c r="G1972" s="7" t="s">
        <v>24</v>
      </c>
      <c r="H1972" s="15">
        <v>39904</v>
      </c>
      <c r="I1972" s="10" t="s">
        <v>25</v>
      </c>
      <c r="J1972" s="10" t="s">
        <v>547</v>
      </c>
      <c r="K1972" s="7" t="s">
        <v>999</v>
      </c>
      <c r="L1972" s="10" t="s">
        <v>28</v>
      </c>
      <c r="M1972" s="7" t="s">
        <v>361</v>
      </c>
      <c r="N1972" s="10" t="s">
        <v>3265</v>
      </c>
      <c r="O1972" s="7" t="s">
        <v>84</v>
      </c>
      <c r="P1972" s="10" t="s">
        <v>8871</v>
      </c>
      <c r="Q1972" s="7" t="s">
        <v>9596</v>
      </c>
      <c r="R1972" s="7" t="s">
        <v>33</v>
      </c>
      <c r="S1972" s="7" t="s">
        <v>34</v>
      </c>
      <c r="T1972" s="7" t="s">
        <v>35</v>
      </c>
      <c r="U1972" s="7" t="s">
        <v>9597</v>
      </c>
      <c r="V1972" s="7" t="s">
        <v>37</v>
      </c>
      <c r="W1972" s="7" t="s">
        <v>9598</v>
      </c>
      <c r="X1972" s="7" t="str">
        <f ca="1">DATEDIF(Q1972,NOW( ),"y") &amp; " thn, " &amp; DATEDIF(Q1972,NOW( ),"ym") &amp; " bln "</f>
        <v xml:space="preserve">57 thn, 2 bln </v>
      </c>
      <c r="Y1972" s="7" t="str">
        <f>DATEDIF(Q1972,($Y$2),"y") &amp; " thn"</f>
        <v>56 thn</v>
      </c>
      <c r="Z1972" s="13">
        <v>60</v>
      </c>
      <c r="AA1972" s="14">
        <f>DATE(YEAR(Q1972)+Z1972,MONTH(Q1972)+1,1)</f>
        <v>45078</v>
      </c>
      <c r="AB1972" s="10" t="s">
        <v>9599</v>
      </c>
      <c r="AJ1972" s="4" t="s">
        <v>9587</v>
      </c>
    </row>
    <row r="1973" spans="1:36" ht="12.9" hidden="1" customHeight="1" outlineLevel="1" x14ac:dyDescent="0.3">
      <c r="C1973" s="10" t="s">
        <v>9600</v>
      </c>
      <c r="D1973" s="10" t="s">
        <v>1545</v>
      </c>
      <c r="E1973" s="7" t="s">
        <v>9601</v>
      </c>
      <c r="F1973" s="10" t="s">
        <v>23</v>
      </c>
      <c r="G1973" s="7" t="s">
        <v>24</v>
      </c>
      <c r="H1973" s="15">
        <v>38991</v>
      </c>
      <c r="I1973" s="10" t="s">
        <v>25</v>
      </c>
      <c r="J1973" s="10" t="s">
        <v>547</v>
      </c>
      <c r="K1973" s="8">
        <v>43101</v>
      </c>
      <c r="L1973" s="10" t="s">
        <v>28</v>
      </c>
      <c r="M1973" s="7" t="s">
        <v>361</v>
      </c>
      <c r="N1973" s="10" t="s">
        <v>30</v>
      </c>
      <c r="O1973" s="7" t="s">
        <v>393</v>
      </c>
      <c r="P1973" s="10" t="s">
        <v>9602</v>
      </c>
      <c r="Q1973" s="7" t="s">
        <v>3109</v>
      </c>
      <c r="R1973" s="7" t="s">
        <v>33</v>
      </c>
      <c r="S1973" s="7" t="s">
        <v>34</v>
      </c>
      <c r="T1973" s="7" t="s">
        <v>35</v>
      </c>
      <c r="U1973" s="7" t="s">
        <v>9603</v>
      </c>
      <c r="V1973" s="7" t="s">
        <v>37</v>
      </c>
      <c r="W1973" s="7" t="s">
        <v>9604</v>
      </c>
      <c r="X1973" s="7" t="str">
        <f ca="1">DATEDIF(Q1973,NOW( ),"y") &amp; " thn, " &amp; DATEDIF(Q1973,NOW( ),"ym") &amp; " bln "</f>
        <v xml:space="preserve">58 thn, 5 bln </v>
      </c>
      <c r="Y1973" s="7" t="str">
        <f>DATEDIF(Q1973,($Y$2),"y") &amp; " thn"</f>
        <v>57 thn</v>
      </c>
      <c r="Z1973" s="13">
        <v>60</v>
      </c>
      <c r="AA1973" s="14">
        <f>DATE(YEAR(Q1973)+Z1973,MONTH(Q1973)+1,1)</f>
        <v>44621</v>
      </c>
      <c r="AB1973" s="10" t="s">
        <v>9605</v>
      </c>
      <c r="AH1973" s="8">
        <v>43101</v>
      </c>
      <c r="AJ1973" s="4" t="s">
        <v>9587</v>
      </c>
    </row>
    <row r="1974" spans="1:36" ht="12.9" hidden="1" customHeight="1" outlineLevel="1" x14ac:dyDescent="0.3">
      <c r="C1974" s="10" t="s">
        <v>9606</v>
      </c>
      <c r="D1974" s="10" t="s">
        <v>21</v>
      </c>
      <c r="E1974" s="7" t="s">
        <v>9607</v>
      </c>
      <c r="F1974" s="10" t="s">
        <v>2490</v>
      </c>
      <c r="G1974" s="7" t="s">
        <v>43</v>
      </c>
      <c r="H1974" s="8">
        <v>43739</v>
      </c>
      <c r="I1974" s="10" t="s">
        <v>44</v>
      </c>
      <c r="J1974" s="10" t="s">
        <v>547</v>
      </c>
      <c r="K1974" s="7" t="s">
        <v>1749</v>
      </c>
      <c r="L1974" s="10" t="s">
        <v>28</v>
      </c>
      <c r="M1974" s="7" t="s">
        <v>29</v>
      </c>
      <c r="N1974" s="10" t="s">
        <v>30</v>
      </c>
      <c r="O1974" s="7" t="s">
        <v>1010</v>
      </c>
      <c r="P1974" s="10" t="s">
        <v>9608</v>
      </c>
      <c r="Q1974" s="7" t="s">
        <v>9609</v>
      </c>
      <c r="R1974" s="7" t="s">
        <v>50</v>
      </c>
      <c r="S1974" s="7" t="s">
        <v>34</v>
      </c>
      <c r="T1974" s="7" t="s">
        <v>311</v>
      </c>
      <c r="V1974" s="7" t="s">
        <v>37</v>
      </c>
      <c r="X1974" s="7" t="str">
        <f ca="1">DATEDIF(Q1974,NOW( ),"y") &amp; " thn, " &amp; DATEDIF(Q1974,NOW( ),"ym") &amp; " bln "</f>
        <v xml:space="preserve">39 thn, 2 bln </v>
      </c>
      <c r="Y1974" s="7" t="str">
        <f>DATEDIF(Q1974,($Y$2),"y") &amp; " thn"</f>
        <v>38 thn</v>
      </c>
      <c r="Z1974" s="13">
        <v>60</v>
      </c>
      <c r="AA1974" s="14">
        <f>DATE(YEAR(Q1974)+Z1974,MONTH(Q1974)+1,1)</f>
        <v>51653</v>
      </c>
      <c r="AB1974" s="10" t="s">
        <v>9610</v>
      </c>
      <c r="AC1974" s="7" t="s">
        <v>9611</v>
      </c>
      <c r="AJ1974" s="4" t="s">
        <v>9587</v>
      </c>
    </row>
    <row r="1975" spans="1:36" ht="12.9" hidden="1" customHeight="1" outlineLevel="1" x14ac:dyDescent="0.3">
      <c r="C1975" s="10" t="s">
        <v>9612</v>
      </c>
      <c r="D1975" s="10" t="s">
        <v>21</v>
      </c>
      <c r="E1975" s="7" t="s">
        <v>9613</v>
      </c>
      <c r="F1975" s="10" t="s">
        <v>332</v>
      </c>
      <c r="G1975" s="7" t="s">
        <v>343</v>
      </c>
      <c r="H1975" s="8">
        <v>41913</v>
      </c>
      <c r="I1975" s="10" t="s">
        <v>344</v>
      </c>
      <c r="J1975" s="10" t="s">
        <v>547</v>
      </c>
      <c r="K1975" s="7" t="s">
        <v>1749</v>
      </c>
      <c r="L1975" s="10" t="s">
        <v>28</v>
      </c>
      <c r="M1975" s="7" t="s">
        <v>29</v>
      </c>
      <c r="N1975" s="10" t="s">
        <v>30</v>
      </c>
      <c r="O1975" s="7">
        <v>2013</v>
      </c>
      <c r="P1975" s="10" t="s">
        <v>88</v>
      </c>
      <c r="Q1975" s="7" t="s">
        <v>9614</v>
      </c>
      <c r="R1975" s="7" t="s">
        <v>50</v>
      </c>
      <c r="S1975" s="7" t="s">
        <v>34</v>
      </c>
      <c r="T1975" s="7" t="s">
        <v>35</v>
      </c>
      <c r="V1975" s="7" t="s">
        <v>37</v>
      </c>
      <c r="X1975" s="7" t="str">
        <f ca="1">DATEDIF(Q1975,NOW( ),"y") &amp; " thn, " &amp; DATEDIF(Q1975,NOW( ),"ym") &amp; " bln "</f>
        <v xml:space="preserve">41 thn, 11 bln </v>
      </c>
      <c r="Y1975" s="7" t="str">
        <f>DATEDIF(Q1975,($Y$2),"y") &amp; " thn"</f>
        <v>41 thn</v>
      </c>
      <c r="Z1975" s="13">
        <v>60</v>
      </c>
      <c r="AA1975" s="14">
        <f>DATE(YEAR(Q1975)+Z1975,MONTH(Q1975)+1,1)</f>
        <v>50649</v>
      </c>
      <c r="AB1975" s="10" t="s">
        <v>9615</v>
      </c>
      <c r="AC1975" s="7" t="s">
        <v>9616</v>
      </c>
      <c r="AJ1975" s="4" t="s">
        <v>9587</v>
      </c>
    </row>
    <row r="1976" spans="1:36" ht="12.9" hidden="1" customHeight="1" outlineLevel="1" x14ac:dyDescent="0.3">
      <c r="C1976" s="10"/>
      <c r="D1976" s="10"/>
      <c r="F1976" s="10"/>
      <c r="H1976" s="8"/>
      <c r="I1976" s="10"/>
      <c r="J1976" s="10"/>
      <c r="L1976" s="10"/>
      <c r="M1976" s="7"/>
      <c r="N1976" s="10"/>
      <c r="P1976" s="10"/>
      <c r="Z1976" s="13"/>
      <c r="AA1976" s="14"/>
      <c r="AB1976" s="10"/>
      <c r="AJ1976" s="4" t="s">
        <v>9587</v>
      </c>
    </row>
    <row r="1977" spans="1:36" ht="12.9" customHeight="1" collapsed="1" x14ac:dyDescent="0.25">
      <c r="A1977" s="4" t="s">
        <v>9617</v>
      </c>
      <c r="F1977" s="46"/>
      <c r="M1977" s="7"/>
    </row>
    <row r="1978" spans="1:36" ht="12.9" hidden="1" customHeight="1" outlineLevel="1" x14ac:dyDescent="0.3">
      <c r="C1978" s="10" t="s">
        <v>9618</v>
      </c>
      <c r="D1978" s="10" t="s">
        <v>1545</v>
      </c>
      <c r="E1978" s="7" t="s">
        <v>9619</v>
      </c>
      <c r="F1978" s="10" t="s">
        <v>23</v>
      </c>
      <c r="G1978" s="7" t="s">
        <v>24</v>
      </c>
      <c r="H1978" s="14">
        <v>40087</v>
      </c>
      <c r="I1978" s="10" t="s">
        <v>25</v>
      </c>
      <c r="J1978" s="10" t="s">
        <v>95</v>
      </c>
      <c r="K1978" s="8">
        <v>42604</v>
      </c>
      <c r="L1978" s="10" t="s">
        <v>28</v>
      </c>
      <c r="M1978" s="7" t="s">
        <v>361</v>
      </c>
      <c r="N1978" s="10" t="s">
        <v>30</v>
      </c>
      <c r="O1978" s="7" t="s">
        <v>393</v>
      </c>
      <c r="P1978" s="10" t="s">
        <v>148</v>
      </c>
      <c r="Q1978" s="7" t="s">
        <v>8066</v>
      </c>
      <c r="R1978" s="7" t="s">
        <v>50</v>
      </c>
      <c r="S1978" s="7" t="s">
        <v>34</v>
      </c>
      <c r="T1978" s="7" t="s">
        <v>35</v>
      </c>
      <c r="U1978" s="7" t="s">
        <v>9620</v>
      </c>
      <c r="V1978" s="7" t="s">
        <v>37</v>
      </c>
      <c r="W1978" s="7" t="s">
        <v>9621</v>
      </c>
      <c r="X1978" s="7" t="str">
        <f t="shared" ref="X1978:X1983" ca="1" si="486">DATEDIF(Q1978,NOW( ),"y") &amp; " thn, " &amp; DATEDIF(Q1978,NOW( ),"ym") &amp; " bln "</f>
        <v xml:space="preserve">55 thn, 3 bln </v>
      </c>
      <c r="Y1978" s="7" t="str">
        <f t="shared" ref="Y1978:Y1983" si="487">DATEDIF(Q1978,($Y$2),"y") &amp; " thn"</f>
        <v>54 thn</v>
      </c>
      <c r="Z1978" s="13">
        <v>60</v>
      </c>
      <c r="AA1978" s="14">
        <f t="shared" ref="AA1978:AA1983" si="488">DATE(YEAR(Q1978)+Z1978,MONTH(Q1978)+1,1)</f>
        <v>45778</v>
      </c>
      <c r="AB1978" s="10" t="s">
        <v>9622</v>
      </c>
      <c r="AJ1978" s="4" t="s">
        <v>9617</v>
      </c>
    </row>
    <row r="1979" spans="1:36" ht="12.9" hidden="1" customHeight="1" outlineLevel="1" x14ac:dyDescent="0.3">
      <c r="C1979" s="10" t="s">
        <v>9623</v>
      </c>
      <c r="D1979" s="10" t="s">
        <v>4292</v>
      </c>
      <c r="E1979" s="7" t="s">
        <v>9624</v>
      </c>
      <c r="F1979" s="10" t="s">
        <v>23</v>
      </c>
      <c r="G1979" s="7" t="s">
        <v>24</v>
      </c>
      <c r="H1979" s="15">
        <v>38443</v>
      </c>
      <c r="I1979" s="10" t="s">
        <v>25</v>
      </c>
      <c r="J1979" s="10" t="s">
        <v>269</v>
      </c>
      <c r="K1979" s="7" t="s">
        <v>190</v>
      </c>
      <c r="L1979" s="10" t="s">
        <v>28</v>
      </c>
      <c r="M1979" s="7" t="s">
        <v>361</v>
      </c>
      <c r="N1979" s="10" t="s">
        <v>83</v>
      </c>
      <c r="O1979" s="7" t="s">
        <v>884</v>
      </c>
      <c r="P1979" s="10" t="s">
        <v>824</v>
      </c>
      <c r="Q1979" s="7" t="s">
        <v>9625</v>
      </c>
      <c r="R1979" s="7" t="s">
        <v>33</v>
      </c>
      <c r="S1979" s="7" t="s">
        <v>34</v>
      </c>
      <c r="T1979" s="7" t="s">
        <v>35</v>
      </c>
      <c r="U1979" s="7" t="s">
        <v>9626</v>
      </c>
      <c r="V1979" s="7" t="s">
        <v>37</v>
      </c>
      <c r="W1979" s="7" t="s">
        <v>9627</v>
      </c>
      <c r="X1979" s="7" t="str">
        <f t="shared" ca="1" si="486"/>
        <v xml:space="preserve">59 thn, 6 bln </v>
      </c>
      <c r="Y1979" s="7" t="str">
        <f t="shared" si="487"/>
        <v>58 thn</v>
      </c>
      <c r="Z1979" s="13">
        <v>60</v>
      </c>
      <c r="AA1979" s="14">
        <f t="shared" si="488"/>
        <v>44228</v>
      </c>
      <c r="AB1979" s="10" t="s">
        <v>9628</v>
      </c>
      <c r="AJ1979" s="4" t="s">
        <v>9617</v>
      </c>
    </row>
    <row r="1980" spans="1:36" ht="12.9" hidden="1" customHeight="1" outlineLevel="1" x14ac:dyDescent="0.3">
      <c r="C1980" s="10" t="s">
        <v>9629</v>
      </c>
      <c r="D1980" s="10" t="s">
        <v>21</v>
      </c>
      <c r="E1980" s="7" t="s">
        <v>9630</v>
      </c>
      <c r="F1980" s="10" t="s">
        <v>276</v>
      </c>
      <c r="G1980" s="19" t="s">
        <v>43</v>
      </c>
      <c r="H1980" s="20">
        <v>43556</v>
      </c>
      <c r="I1980" s="10" t="s">
        <v>277</v>
      </c>
      <c r="J1980" s="10" t="s">
        <v>547</v>
      </c>
      <c r="K1980" s="7" t="s">
        <v>1749</v>
      </c>
      <c r="L1980" s="10" t="s">
        <v>28</v>
      </c>
      <c r="M1980" s="7" t="s">
        <v>29</v>
      </c>
      <c r="N1980" s="10" t="s">
        <v>30</v>
      </c>
      <c r="O1980" s="7" t="s">
        <v>1010</v>
      </c>
      <c r="P1980" s="10" t="s">
        <v>9631</v>
      </c>
      <c r="Q1980" s="7" t="s">
        <v>9632</v>
      </c>
      <c r="R1980" s="7" t="s">
        <v>33</v>
      </c>
      <c r="S1980" s="7" t="s">
        <v>34</v>
      </c>
      <c r="T1980" s="7" t="s">
        <v>35</v>
      </c>
      <c r="V1980" s="7" t="s">
        <v>37</v>
      </c>
      <c r="X1980" s="7" t="str">
        <f t="shared" ca="1" si="486"/>
        <v xml:space="preserve">40 thn, 11 bln </v>
      </c>
      <c r="Y1980" s="7" t="str">
        <f t="shared" si="487"/>
        <v>40 thn</v>
      </c>
      <c r="Z1980" s="13">
        <v>60</v>
      </c>
      <c r="AA1980" s="14">
        <f t="shared" si="488"/>
        <v>51014</v>
      </c>
      <c r="AB1980" s="10" t="s">
        <v>9633</v>
      </c>
      <c r="AC1980" s="7" t="s">
        <v>9634</v>
      </c>
      <c r="AJ1980" s="4" t="s">
        <v>9617</v>
      </c>
    </row>
    <row r="1981" spans="1:36" ht="12.9" hidden="1" customHeight="1" outlineLevel="1" x14ac:dyDescent="0.3">
      <c r="C1981" s="10" t="s">
        <v>9635</v>
      </c>
      <c r="D1981" s="10" t="s">
        <v>41</v>
      </c>
      <c r="E1981" s="7" t="s">
        <v>9636</v>
      </c>
      <c r="F1981" s="10" t="s">
        <v>276</v>
      </c>
      <c r="G1981" s="7" t="s">
        <v>43</v>
      </c>
      <c r="H1981" s="11">
        <v>42461</v>
      </c>
      <c r="I1981" s="10" t="s">
        <v>277</v>
      </c>
      <c r="J1981" s="10" t="s">
        <v>547</v>
      </c>
      <c r="K1981" s="8">
        <v>42006</v>
      </c>
      <c r="L1981" s="10" t="s">
        <v>28</v>
      </c>
      <c r="M1981" s="7" t="s">
        <v>29</v>
      </c>
      <c r="N1981" s="10" t="s">
        <v>3367</v>
      </c>
      <c r="O1981" s="7">
        <v>2014</v>
      </c>
      <c r="P1981" s="10" t="s">
        <v>824</v>
      </c>
      <c r="Q1981" s="7" t="s">
        <v>9637</v>
      </c>
      <c r="R1981" s="7" t="s">
        <v>33</v>
      </c>
      <c r="S1981" s="7" t="s">
        <v>34</v>
      </c>
      <c r="T1981" s="7" t="s">
        <v>35</v>
      </c>
      <c r="U1981" s="7" t="s">
        <v>9638</v>
      </c>
      <c r="V1981" s="7" t="s">
        <v>37</v>
      </c>
      <c r="W1981" s="7" t="s">
        <v>9639</v>
      </c>
      <c r="X1981" s="7" t="str">
        <f t="shared" ca="1" si="486"/>
        <v xml:space="preserve">48 thn, 10 bln </v>
      </c>
      <c r="Y1981" s="7" t="str">
        <f t="shared" si="487"/>
        <v>48 thn</v>
      </c>
      <c r="Z1981" s="13">
        <v>60</v>
      </c>
      <c r="AA1981" s="14">
        <f t="shared" si="488"/>
        <v>48122</v>
      </c>
      <c r="AB1981" s="10" t="s">
        <v>9640</v>
      </c>
      <c r="AJ1981" s="4" t="s">
        <v>9617</v>
      </c>
    </row>
    <row r="1982" spans="1:36" hidden="1" outlineLevel="1" x14ac:dyDescent="0.3">
      <c r="C1982" s="10" t="s">
        <v>9641</v>
      </c>
      <c r="D1982" s="6" t="s">
        <v>21</v>
      </c>
      <c r="E1982" s="7" t="s">
        <v>9642</v>
      </c>
      <c r="F1982" s="6" t="s">
        <v>332</v>
      </c>
      <c r="G1982" s="19" t="s">
        <v>343</v>
      </c>
      <c r="H1982" s="20">
        <v>43556</v>
      </c>
      <c r="I1982" s="6" t="s">
        <v>344</v>
      </c>
      <c r="J1982" s="10" t="s">
        <v>269</v>
      </c>
      <c r="K1982" s="7" t="s">
        <v>515</v>
      </c>
      <c r="L1982" s="10" t="s">
        <v>28</v>
      </c>
      <c r="M1982" s="7" t="s">
        <v>29</v>
      </c>
      <c r="N1982" s="10" t="s">
        <v>30</v>
      </c>
      <c r="O1982" s="7">
        <v>2010</v>
      </c>
      <c r="P1982" s="10" t="s">
        <v>148</v>
      </c>
      <c r="Q1982" s="7" t="s">
        <v>9643</v>
      </c>
      <c r="R1982" s="7" t="s">
        <v>50</v>
      </c>
      <c r="U1982" s="7" t="s">
        <v>9644</v>
      </c>
      <c r="V1982" s="7" t="s">
        <v>37</v>
      </c>
      <c r="X1982" s="7" t="str">
        <f t="shared" ca="1" si="486"/>
        <v xml:space="preserve">47 thn, 2 bln </v>
      </c>
      <c r="Y1982" s="7" t="str">
        <f t="shared" si="487"/>
        <v>46 thn</v>
      </c>
      <c r="Z1982" s="13">
        <v>60</v>
      </c>
      <c r="AA1982" s="14">
        <f t="shared" si="488"/>
        <v>48731</v>
      </c>
      <c r="AJ1982" s="4" t="s">
        <v>9617</v>
      </c>
    </row>
    <row r="1983" spans="1:36" ht="12.9" hidden="1" customHeight="1" outlineLevel="1" x14ac:dyDescent="0.3">
      <c r="B1983" s="59"/>
      <c r="C1983" s="10" t="s">
        <v>9645</v>
      </c>
      <c r="D1983" s="10" t="s">
        <v>3353</v>
      </c>
      <c r="E1983" s="7" t="s">
        <v>9646</v>
      </c>
      <c r="F1983" s="10" t="s">
        <v>332</v>
      </c>
      <c r="G1983" s="19" t="s">
        <v>333</v>
      </c>
      <c r="H1983" s="20">
        <v>43556</v>
      </c>
      <c r="I1983" s="6" t="s">
        <v>334</v>
      </c>
      <c r="J1983" s="10" t="s">
        <v>5670</v>
      </c>
      <c r="K1983" s="8">
        <v>42151</v>
      </c>
      <c r="L1983" s="10" t="s">
        <v>28</v>
      </c>
      <c r="M1983" s="7" t="s">
        <v>29</v>
      </c>
      <c r="N1983" s="10" t="s">
        <v>3367</v>
      </c>
      <c r="O1983" s="7" t="s">
        <v>3311</v>
      </c>
      <c r="P1983" s="10" t="s">
        <v>1930</v>
      </c>
      <c r="Q1983" s="7" t="s">
        <v>9647</v>
      </c>
      <c r="R1983" s="7" t="s">
        <v>33</v>
      </c>
      <c r="S1983" s="7" t="s">
        <v>34</v>
      </c>
      <c r="T1983" s="7" t="s">
        <v>311</v>
      </c>
      <c r="V1983" s="7" t="s">
        <v>37</v>
      </c>
      <c r="W1983" s="6"/>
      <c r="X1983" s="7" t="str">
        <f t="shared" ca="1" si="486"/>
        <v xml:space="preserve">33 thn, 1 bln </v>
      </c>
      <c r="Y1983" s="7" t="str">
        <f t="shared" si="487"/>
        <v>32 thn</v>
      </c>
      <c r="Z1983" s="13">
        <v>60</v>
      </c>
      <c r="AA1983" s="14">
        <f t="shared" si="488"/>
        <v>53874</v>
      </c>
      <c r="AB1983" s="10" t="s">
        <v>9648</v>
      </c>
      <c r="AC1983" s="46" t="s">
        <v>9649</v>
      </c>
      <c r="AJ1983" s="4" t="s">
        <v>9617</v>
      </c>
    </row>
    <row r="1984" spans="1:36" ht="12.9" hidden="1" customHeight="1" outlineLevel="1" x14ac:dyDescent="0.3">
      <c r="C1984" s="10"/>
      <c r="D1984" s="10"/>
      <c r="F1984" s="10"/>
      <c r="H1984" s="11"/>
      <c r="I1984" s="10"/>
      <c r="J1984" s="10"/>
      <c r="K1984" s="8"/>
      <c r="L1984" s="10"/>
      <c r="M1984" s="7"/>
      <c r="N1984" s="10"/>
      <c r="P1984" s="10"/>
      <c r="Z1984" s="13"/>
      <c r="AA1984" s="14"/>
      <c r="AB1984" s="10"/>
      <c r="AJ1984" s="4" t="s">
        <v>9617</v>
      </c>
    </row>
    <row r="1985" spans="1:36" ht="12.9" customHeight="1" collapsed="1" x14ac:dyDescent="0.25">
      <c r="A1985" s="4" t="s">
        <v>9650</v>
      </c>
      <c r="M1985" s="7"/>
    </row>
    <row r="1986" spans="1:36" ht="12.9" hidden="1" customHeight="1" outlineLevel="1" x14ac:dyDescent="0.3">
      <c r="C1986" s="10" t="s">
        <v>9651</v>
      </c>
      <c r="D1986" s="10" t="s">
        <v>41</v>
      </c>
      <c r="E1986" s="7" t="s">
        <v>9652</v>
      </c>
      <c r="F1986" s="10" t="s">
        <v>23</v>
      </c>
      <c r="G1986" s="7" t="s">
        <v>24</v>
      </c>
      <c r="H1986" s="14">
        <v>40087</v>
      </c>
      <c r="I1986" s="10" t="s">
        <v>25</v>
      </c>
      <c r="J1986" s="10" t="s">
        <v>95</v>
      </c>
      <c r="K1986" s="7" t="s">
        <v>874</v>
      </c>
      <c r="L1986" s="10" t="s">
        <v>28</v>
      </c>
      <c r="M1986" s="7" t="s">
        <v>29</v>
      </c>
      <c r="N1986" s="10" t="s">
        <v>2402</v>
      </c>
      <c r="O1986" s="7" t="s">
        <v>168</v>
      </c>
      <c r="P1986" s="10" t="s">
        <v>148</v>
      </c>
      <c r="Q1986" s="7" t="s">
        <v>9653</v>
      </c>
      <c r="R1986" s="7" t="s">
        <v>50</v>
      </c>
      <c r="S1986" s="7" t="s">
        <v>34</v>
      </c>
      <c r="T1986" s="7" t="s">
        <v>35</v>
      </c>
      <c r="U1986" s="7" t="s">
        <v>9654</v>
      </c>
      <c r="V1986" s="7" t="s">
        <v>37</v>
      </c>
      <c r="W1986" s="7" t="s">
        <v>9655</v>
      </c>
      <c r="X1986" s="7" t="str">
        <f t="shared" ref="X1986:X1991" ca="1" si="489">DATEDIF(Q1986,NOW( ),"y") &amp; " thn, " &amp; DATEDIF(Q1986,NOW( ),"ym") &amp; " bln "</f>
        <v xml:space="preserve">51 thn, 10 bln </v>
      </c>
      <c r="Y1986" s="7" t="str">
        <f t="shared" ref="Y1986:Y1991" si="490">DATEDIF(Q1986,($Y$2),"y") &amp; " thn"</f>
        <v>51 thn</v>
      </c>
      <c r="Z1986" s="13">
        <v>60</v>
      </c>
      <c r="AA1986" s="14">
        <f t="shared" ref="AA1986:AA1991" si="491">DATE(YEAR(Q1986)+Z1986,MONTH(Q1986)+1,1)</f>
        <v>47027</v>
      </c>
      <c r="AB1986" s="10" t="s">
        <v>9656</v>
      </c>
      <c r="AJ1986" s="4" t="s">
        <v>9650</v>
      </c>
    </row>
    <row r="1987" spans="1:36" ht="12.9" hidden="1" customHeight="1" outlineLevel="1" x14ac:dyDescent="0.3">
      <c r="C1987" s="10" t="s">
        <v>9657</v>
      </c>
      <c r="D1987" s="10" t="s">
        <v>145</v>
      </c>
      <c r="E1987" s="7" t="s">
        <v>9658</v>
      </c>
      <c r="F1987" s="10" t="s">
        <v>78</v>
      </c>
      <c r="G1987" s="7" t="s">
        <v>79</v>
      </c>
      <c r="H1987" s="8">
        <v>42644</v>
      </c>
      <c r="I1987" s="10" t="s">
        <v>80</v>
      </c>
      <c r="J1987" s="10" t="s">
        <v>269</v>
      </c>
      <c r="K1987" s="7" t="s">
        <v>82</v>
      </c>
      <c r="L1987" s="10" t="s">
        <v>28</v>
      </c>
      <c r="M1987" s="7" t="s">
        <v>29</v>
      </c>
      <c r="N1987" s="10" t="s">
        <v>83</v>
      </c>
      <c r="O1987" s="7" t="s">
        <v>119</v>
      </c>
      <c r="P1987" s="10" t="s">
        <v>9659</v>
      </c>
      <c r="Q1987" s="7" t="s">
        <v>9660</v>
      </c>
      <c r="R1987" s="7" t="s">
        <v>50</v>
      </c>
      <c r="S1987" s="7" t="s">
        <v>34</v>
      </c>
      <c r="U1987" s="7" t="s">
        <v>9661</v>
      </c>
      <c r="V1987" s="7" t="s">
        <v>37</v>
      </c>
      <c r="X1987" s="7" t="str">
        <f t="shared" ca="1" si="489"/>
        <v xml:space="preserve">47 thn, 7 bln </v>
      </c>
      <c r="Y1987" s="7" t="str">
        <f t="shared" si="490"/>
        <v>46 thn</v>
      </c>
      <c r="Z1987" s="13">
        <v>60</v>
      </c>
      <c r="AA1987" s="14">
        <f t="shared" si="491"/>
        <v>48580</v>
      </c>
      <c r="AJ1987" s="4" t="s">
        <v>9650</v>
      </c>
    </row>
    <row r="1988" spans="1:36" ht="12.9" hidden="1" customHeight="1" outlineLevel="1" x14ac:dyDescent="0.3">
      <c r="C1988" s="10" t="s">
        <v>9662</v>
      </c>
      <c r="D1988" s="10" t="s">
        <v>21</v>
      </c>
      <c r="E1988" s="7" t="s">
        <v>9663</v>
      </c>
      <c r="F1988" s="10" t="s">
        <v>276</v>
      </c>
      <c r="G1988" s="19" t="s">
        <v>43</v>
      </c>
      <c r="H1988" s="20">
        <v>43556</v>
      </c>
      <c r="I1988" s="10" t="s">
        <v>277</v>
      </c>
      <c r="J1988" s="10" t="s">
        <v>547</v>
      </c>
      <c r="K1988" s="7" t="s">
        <v>1749</v>
      </c>
      <c r="L1988" s="10" t="s">
        <v>28</v>
      </c>
      <c r="M1988" s="7" t="s">
        <v>29</v>
      </c>
      <c r="N1988" s="10" t="s">
        <v>30</v>
      </c>
      <c r="O1988" s="7" t="s">
        <v>1010</v>
      </c>
      <c r="P1988" s="10" t="s">
        <v>9664</v>
      </c>
      <c r="Q1988" s="7" t="s">
        <v>9665</v>
      </c>
      <c r="R1988" s="7" t="s">
        <v>50</v>
      </c>
      <c r="S1988" s="7" t="s">
        <v>34</v>
      </c>
      <c r="T1988" s="7" t="s">
        <v>35</v>
      </c>
      <c r="V1988" s="7" t="s">
        <v>37</v>
      </c>
      <c r="X1988" s="7" t="str">
        <f t="shared" ca="1" si="489"/>
        <v xml:space="preserve">40 thn, 3 bln </v>
      </c>
      <c r="Y1988" s="7" t="str">
        <f t="shared" si="490"/>
        <v>39 thn</v>
      </c>
      <c r="Z1988" s="13">
        <v>60</v>
      </c>
      <c r="AA1988" s="14">
        <f t="shared" si="491"/>
        <v>51257</v>
      </c>
      <c r="AB1988" s="10" t="s">
        <v>9666</v>
      </c>
      <c r="AC1988" s="7" t="s">
        <v>9667</v>
      </c>
      <c r="AJ1988" s="4" t="s">
        <v>9650</v>
      </c>
    </row>
    <row r="1989" spans="1:36" ht="12.9" hidden="1" customHeight="1" outlineLevel="1" x14ac:dyDescent="0.3">
      <c r="C1989" s="10" t="s">
        <v>1471</v>
      </c>
      <c r="D1989" s="10" t="s">
        <v>41</v>
      </c>
      <c r="E1989" s="7" t="s">
        <v>9668</v>
      </c>
      <c r="F1989" s="10" t="s">
        <v>276</v>
      </c>
      <c r="G1989" s="19" t="s">
        <v>43</v>
      </c>
      <c r="H1989" s="20">
        <v>43556</v>
      </c>
      <c r="I1989" s="10" t="s">
        <v>277</v>
      </c>
      <c r="J1989" s="10" t="s">
        <v>547</v>
      </c>
      <c r="K1989" s="8">
        <v>43101</v>
      </c>
      <c r="L1989" s="10" t="s">
        <v>28</v>
      </c>
      <c r="M1989" s="7" t="s">
        <v>29</v>
      </c>
      <c r="N1989" s="10" t="s">
        <v>3265</v>
      </c>
      <c r="O1989" s="7">
        <v>2011</v>
      </c>
      <c r="P1989" s="10" t="s">
        <v>9669</v>
      </c>
      <c r="Q1989" s="7" t="s">
        <v>4810</v>
      </c>
      <c r="R1989" s="7" t="s">
        <v>33</v>
      </c>
      <c r="S1989" s="7" t="s">
        <v>34</v>
      </c>
      <c r="T1989" s="7" t="s">
        <v>35</v>
      </c>
      <c r="U1989" s="7" t="s">
        <v>9670</v>
      </c>
      <c r="V1989" s="7" t="s">
        <v>37</v>
      </c>
      <c r="X1989" s="7" t="str">
        <f t="shared" ca="1" si="489"/>
        <v xml:space="preserve">45 thn, 1 bln </v>
      </c>
      <c r="Y1989" s="7" t="str">
        <f t="shared" si="490"/>
        <v>44 thn</v>
      </c>
      <c r="Z1989" s="13">
        <v>60</v>
      </c>
      <c r="AA1989" s="14">
        <f t="shared" si="491"/>
        <v>49491</v>
      </c>
      <c r="AB1989" s="10" t="s">
        <v>637</v>
      </c>
      <c r="AH1989" s="8">
        <v>43101</v>
      </c>
      <c r="AJ1989" s="4" t="s">
        <v>9650</v>
      </c>
    </row>
    <row r="1990" spans="1:36" ht="12.9" hidden="1" customHeight="1" outlineLevel="1" x14ac:dyDescent="0.3">
      <c r="C1990" s="10" t="s">
        <v>9671</v>
      </c>
      <c r="D1990" s="10" t="s">
        <v>41</v>
      </c>
      <c r="E1990" s="7" t="s">
        <v>9672</v>
      </c>
      <c r="F1990" s="10" t="s">
        <v>514</v>
      </c>
      <c r="G1990" s="7" t="s">
        <v>333</v>
      </c>
      <c r="H1990" s="11">
        <v>43191</v>
      </c>
      <c r="I1990" s="10" t="s">
        <v>334</v>
      </c>
      <c r="J1990" s="10" t="s">
        <v>547</v>
      </c>
      <c r="K1990" s="8">
        <v>41708</v>
      </c>
      <c r="L1990" s="10" t="s">
        <v>28</v>
      </c>
      <c r="M1990" s="7" t="s">
        <v>29</v>
      </c>
      <c r="N1990" s="10" t="s">
        <v>3367</v>
      </c>
      <c r="O1990" s="7">
        <v>2011</v>
      </c>
      <c r="P1990" s="10" t="s">
        <v>98</v>
      </c>
      <c r="Q1990" s="7" t="s">
        <v>9673</v>
      </c>
      <c r="R1990" s="7" t="s">
        <v>50</v>
      </c>
      <c r="S1990" s="7" t="s">
        <v>34</v>
      </c>
      <c r="T1990" s="7" t="s">
        <v>35</v>
      </c>
      <c r="V1990" s="7" t="s">
        <v>37</v>
      </c>
      <c r="X1990" s="7" t="str">
        <f t="shared" ca="1" si="489"/>
        <v xml:space="preserve">31 thn, 3 bln </v>
      </c>
      <c r="Y1990" s="7" t="str">
        <f t="shared" si="490"/>
        <v>30 thn</v>
      </c>
      <c r="Z1990" s="13">
        <v>60</v>
      </c>
      <c r="AA1990" s="14">
        <f t="shared" si="491"/>
        <v>54544</v>
      </c>
      <c r="AB1990" s="10" t="s">
        <v>9674</v>
      </c>
      <c r="AC1990" s="12" t="s">
        <v>9675</v>
      </c>
      <c r="AJ1990" s="4" t="s">
        <v>9650</v>
      </c>
    </row>
    <row r="1991" spans="1:36" ht="12.9" hidden="1" customHeight="1" outlineLevel="1" x14ac:dyDescent="0.3">
      <c r="B1991" s="6"/>
      <c r="C1991" s="6" t="s">
        <v>9676</v>
      </c>
      <c r="D1991" s="6" t="s">
        <v>21</v>
      </c>
      <c r="E1991" s="7" t="s">
        <v>9677</v>
      </c>
      <c r="F1991" s="6" t="s">
        <v>332</v>
      </c>
      <c r="G1991" s="19" t="s">
        <v>333</v>
      </c>
      <c r="H1991" s="20">
        <v>43556</v>
      </c>
      <c r="I1991" s="6" t="s">
        <v>334</v>
      </c>
      <c r="J1991" s="6" t="s">
        <v>547</v>
      </c>
      <c r="K1991" s="7" t="s">
        <v>336</v>
      </c>
      <c r="L1991" s="6" t="s">
        <v>28</v>
      </c>
      <c r="M1991" s="7" t="s">
        <v>29</v>
      </c>
      <c r="N1991" s="6" t="s">
        <v>1370</v>
      </c>
      <c r="O1991" s="7" t="s">
        <v>3311</v>
      </c>
      <c r="P1991" s="6" t="s">
        <v>98</v>
      </c>
      <c r="Q1991" s="6" t="s">
        <v>9678</v>
      </c>
      <c r="R1991" s="7" t="s">
        <v>33</v>
      </c>
      <c r="S1991" s="7" t="s">
        <v>34</v>
      </c>
      <c r="T1991" s="7" t="s">
        <v>35</v>
      </c>
      <c r="V1991" s="7" t="s">
        <v>37</v>
      </c>
      <c r="X1991" s="7" t="str">
        <f t="shared" ca="1" si="489"/>
        <v xml:space="preserve">40 thn, 7 bln </v>
      </c>
      <c r="Y1991" s="7" t="str">
        <f t="shared" si="490"/>
        <v>39 thn</v>
      </c>
      <c r="Z1991" s="13">
        <v>60</v>
      </c>
      <c r="AA1991" s="14">
        <f t="shared" si="491"/>
        <v>51136</v>
      </c>
      <c r="AB1991" s="6" t="s">
        <v>9679</v>
      </c>
      <c r="AC1991" s="6" t="s">
        <v>9680</v>
      </c>
      <c r="AJ1991" s="4" t="s">
        <v>9650</v>
      </c>
    </row>
    <row r="1992" spans="1:36" ht="12.9" customHeight="1" collapsed="1" x14ac:dyDescent="0.25">
      <c r="A1992" s="4" t="s">
        <v>9681</v>
      </c>
      <c r="M1992" s="7"/>
    </row>
    <row r="1993" spans="1:36" ht="12.9" hidden="1" customHeight="1" outlineLevel="1" x14ac:dyDescent="0.3">
      <c r="C1993" s="10" t="s">
        <v>9682</v>
      </c>
      <c r="D1993" s="10" t="s">
        <v>21</v>
      </c>
      <c r="E1993" s="7" t="s">
        <v>9683</v>
      </c>
      <c r="F1993" s="10" t="s">
        <v>23</v>
      </c>
      <c r="G1993" s="7" t="s">
        <v>24</v>
      </c>
      <c r="H1993" s="15">
        <v>42461</v>
      </c>
      <c r="I1993" s="10" t="s">
        <v>25</v>
      </c>
      <c r="J1993" s="10" t="s">
        <v>95</v>
      </c>
      <c r="K1993" s="14">
        <v>42604</v>
      </c>
      <c r="L1993" s="10" t="s">
        <v>28</v>
      </c>
      <c r="M1993" s="7" t="s">
        <v>29</v>
      </c>
      <c r="N1993" s="10" t="s">
        <v>30</v>
      </c>
      <c r="O1993" s="7">
        <v>2008</v>
      </c>
      <c r="P1993" s="10" t="s">
        <v>3403</v>
      </c>
      <c r="Q1993" s="7" t="s">
        <v>9684</v>
      </c>
      <c r="R1993" s="7" t="s">
        <v>33</v>
      </c>
      <c r="S1993" s="7" t="s">
        <v>34</v>
      </c>
      <c r="T1993" s="7" t="s">
        <v>35</v>
      </c>
      <c r="U1993" s="7" t="s">
        <v>9685</v>
      </c>
      <c r="V1993" s="7" t="s">
        <v>37</v>
      </c>
      <c r="W1993" s="7" t="s">
        <v>9686</v>
      </c>
      <c r="X1993" s="7" t="str">
        <f ca="1">DATEDIF(Q1993,NOW( ),"y") &amp; " thn, " &amp; DATEDIF(Q1993,NOW( ),"ym") &amp; " bln "</f>
        <v xml:space="preserve">51 thn, 11 bln </v>
      </c>
      <c r="Y1993" s="7" t="str">
        <f>DATEDIF(Q1993,($Y$2),"y") &amp; " thn"</f>
        <v>51 thn</v>
      </c>
      <c r="Z1993" s="13">
        <v>60</v>
      </c>
      <c r="AA1993" s="14">
        <f>DATE(YEAR(Q1993)+Z1993,MONTH(Q1993)+1,1)</f>
        <v>46997</v>
      </c>
      <c r="AB1993" s="10" t="s">
        <v>9173</v>
      </c>
      <c r="AJ1993" s="4" t="s">
        <v>9681</v>
      </c>
    </row>
    <row r="1994" spans="1:36" ht="12.9" hidden="1" customHeight="1" outlineLevel="1" x14ac:dyDescent="0.3">
      <c r="C1994" s="10" t="s">
        <v>9687</v>
      </c>
      <c r="D1994" s="10" t="s">
        <v>4292</v>
      </c>
      <c r="E1994" s="7" t="s">
        <v>9688</v>
      </c>
      <c r="F1994" s="10" t="s">
        <v>23</v>
      </c>
      <c r="G1994" s="7" t="s">
        <v>24</v>
      </c>
      <c r="H1994" s="15">
        <v>39904</v>
      </c>
      <c r="I1994" s="10" t="s">
        <v>25</v>
      </c>
      <c r="J1994" s="10" t="s">
        <v>547</v>
      </c>
      <c r="K1994" s="7" t="s">
        <v>999</v>
      </c>
      <c r="L1994" s="10" t="s">
        <v>28</v>
      </c>
      <c r="M1994" s="7" t="s">
        <v>361</v>
      </c>
      <c r="N1994" s="10" t="s">
        <v>30</v>
      </c>
      <c r="O1994" s="7" t="s">
        <v>676</v>
      </c>
      <c r="P1994" s="10" t="s">
        <v>1158</v>
      </c>
      <c r="Q1994" s="7" t="s">
        <v>9689</v>
      </c>
      <c r="R1994" s="7" t="s">
        <v>33</v>
      </c>
      <c r="S1994" s="7" t="s">
        <v>34</v>
      </c>
      <c r="T1994" s="7" t="s">
        <v>311</v>
      </c>
      <c r="U1994" s="7" t="s">
        <v>9690</v>
      </c>
      <c r="V1994" s="7" t="s">
        <v>37</v>
      </c>
      <c r="W1994" s="7" t="s">
        <v>9691</v>
      </c>
      <c r="X1994" s="7" t="str">
        <f ca="1">DATEDIF(Q1994,NOW( ),"y") &amp; " thn, " &amp; DATEDIF(Q1994,NOW( ),"ym") &amp; " bln "</f>
        <v xml:space="preserve">53 thn, 6 bln </v>
      </c>
      <c r="Y1994" s="7" t="str">
        <f>DATEDIF(Q1994,($Y$2),"y") &amp; " thn"</f>
        <v>52 thn</v>
      </c>
      <c r="Z1994" s="13">
        <v>60</v>
      </c>
      <c r="AA1994" s="14">
        <f>DATE(YEAR(Q1994)+Z1994,MONTH(Q1994)+1,1)</f>
        <v>46419</v>
      </c>
      <c r="AB1994" s="10" t="s">
        <v>9692</v>
      </c>
      <c r="AJ1994" s="4" t="s">
        <v>9681</v>
      </c>
    </row>
    <row r="1995" spans="1:36" ht="12.9" hidden="1" customHeight="1" outlineLevel="1" x14ac:dyDescent="0.3">
      <c r="C1995" s="10" t="s">
        <v>9693</v>
      </c>
      <c r="D1995" s="10" t="s">
        <v>4292</v>
      </c>
      <c r="E1995" s="7" t="s">
        <v>9694</v>
      </c>
      <c r="F1995" s="10" t="s">
        <v>332</v>
      </c>
      <c r="G1995" s="7" t="s">
        <v>343</v>
      </c>
      <c r="H1995" s="8">
        <v>42826</v>
      </c>
      <c r="I1995" s="10" t="s">
        <v>344</v>
      </c>
      <c r="J1995" s="10" t="s">
        <v>547</v>
      </c>
      <c r="K1995" s="7" t="s">
        <v>82</v>
      </c>
      <c r="L1995" s="10" t="s">
        <v>28</v>
      </c>
      <c r="M1995" s="7" t="s">
        <v>361</v>
      </c>
      <c r="N1995" s="10" t="s">
        <v>83</v>
      </c>
      <c r="O1995" s="7" t="s">
        <v>119</v>
      </c>
      <c r="P1995" s="10" t="s">
        <v>891</v>
      </c>
      <c r="Q1995" s="7" t="s">
        <v>9695</v>
      </c>
      <c r="R1995" s="7" t="s">
        <v>33</v>
      </c>
      <c r="U1995" s="7" t="s">
        <v>9696</v>
      </c>
      <c r="V1995" s="7" t="s">
        <v>37</v>
      </c>
      <c r="X1995" s="7" t="str">
        <f ca="1">DATEDIF(Q1995,NOW( ),"y") &amp; " thn, " &amp; DATEDIF(Q1995,NOW( ),"ym") &amp; " bln "</f>
        <v xml:space="preserve">43 thn, 0 bln </v>
      </c>
      <c r="Y1995" s="7" t="str">
        <f>DATEDIF(Q1995,($Y$2),"y") &amp; " thn"</f>
        <v>42 thn</v>
      </c>
      <c r="Z1995" s="13">
        <v>60</v>
      </c>
      <c r="AA1995" s="14">
        <f>DATE(YEAR(Q1995)+Z1995,MONTH(Q1995)+1,1)</f>
        <v>50253</v>
      </c>
      <c r="AJ1995" s="4" t="s">
        <v>9681</v>
      </c>
    </row>
    <row r="1996" spans="1:36" ht="12.9" hidden="1" customHeight="1" outlineLevel="1" x14ac:dyDescent="0.3">
      <c r="C1996" s="17" t="s">
        <v>9697</v>
      </c>
      <c r="D1996" s="17" t="s">
        <v>41</v>
      </c>
      <c r="E1996" s="17" t="s">
        <v>9698</v>
      </c>
      <c r="F1996" s="17" t="s">
        <v>332</v>
      </c>
      <c r="G1996" s="18" t="s">
        <v>343</v>
      </c>
      <c r="H1996" s="35">
        <v>43525</v>
      </c>
      <c r="I1996" s="6" t="s">
        <v>344</v>
      </c>
      <c r="J1996" s="17" t="s">
        <v>547</v>
      </c>
      <c r="K1996" s="35">
        <v>43573</v>
      </c>
      <c r="L1996" s="6" t="s">
        <v>28</v>
      </c>
      <c r="M1996" s="7" t="s">
        <v>29</v>
      </c>
      <c r="N1996" s="17" t="s">
        <v>3851</v>
      </c>
      <c r="O1996" s="17"/>
      <c r="P1996" s="17" t="s">
        <v>1930</v>
      </c>
      <c r="Q1996" s="17" t="s">
        <v>9699</v>
      </c>
      <c r="R1996" s="7" t="s">
        <v>50</v>
      </c>
      <c r="S1996" s="16"/>
      <c r="T1996" s="16"/>
      <c r="U1996" s="17" t="s">
        <v>2714</v>
      </c>
      <c r="V1996" s="18" t="s">
        <v>2718</v>
      </c>
      <c r="W1996" s="17"/>
      <c r="X1996" s="7" t="str">
        <f ca="1">DATEDIF(Q1996,NOW( ),"y") &amp; " thn, " &amp; DATEDIF(Q1996,NOW( ),"ym") &amp; " bln "</f>
        <v xml:space="preserve">28 thn, 11 bln </v>
      </c>
      <c r="Y1996" s="7" t="str">
        <f>DATEDIF(Q1996,($Y$2),"y") &amp; " thn"</f>
        <v>28 thn</v>
      </c>
      <c r="Z1996" s="13">
        <v>60</v>
      </c>
      <c r="AA1996" s="14">
        <f>DATE(YEAR(Q1996)+Z1996,MONTH(Q1996)+1,1)</f>
        <v>55397</v>
      </c>
      <c r="AB1996" s="17"/>
      <c r="AC1996" s="17"/>
      <c r="AD1996" s="17"/>
      <c r="AE1996" s="17"/>
      <c r="AF1996" s="17"/>
      <c r="AG1996" s="17"/>
      <c r="AH1996" s="17"/>
      <c r="AI1996" s="17"/>
      <c r="AJ1996" s="4" t="s">
        <v>9681</v>
      </c>
    </row>
    <row r="1997" spans="1:36" ht="12.9" hidden="1" customHeight="1" outlineLevel="1" x14ac:dyDescent="0.3">
      <c r="B1997" s="6"/>
      <c r="C1997" s="6" t="s">
        <v>6549</v>
      </c>
      <c r="D1997" s="6" t="s">
        <v>21</v>
      </c>
      <c r="E1997" s="7" t="s">
        <v>9700</v>
      </c>
      <c r="F1997" s="6" t="s">
        <v>332</v>
      </c>
      <c r="G1997" s="19" t="s">
        <v>333</v>
      </c>
      <c r="H1997" s="20">
        <v>43556</v>
      </c>
      <c r="I1997" s="6" t="s">
        <v>334</v>
      </c>
      <c r="J1997" s="6" t="s">
        <v>547</v>
      </c>
      <c r="K1997" s="7" t="s">
        <v>336</v>
      </c>
      <c r="L1997" s="6" t="s">
        <v>28</v>
      </c>
      <c r="M1997" s="7" t="s">
        <v>29</v>
      </c>
      <c r="N1997" s="6" t="s">
        <v>1370</v>
      </c>
      <c r="O1997" s="7" t="s">
        <v>3696</v>
      </c>
      <c r="P1997" s="6" t="s">
        <v>98</v>
      </c>
      <c r="Q1997" s="6" t="s">
        <v>9701</v>
      </c>
      <c r="R1997" s="7" t="s">
        <v>33</v>
      </c>
      <c r="S1997" s="7" t="s">
        <v>34</v>
      </c>
      <c r="T1997" s="7" t="s">
        <v>35</v>
      </c>
      <c r="V1997" s="7" t="s">
        <v>37</v>
      </c>
      <c r="X1997" s="7" t="str">
        <f ca="1">DATEDIF(Q1997,NOW( ),"y") &amp; " thn, " &amp; DATEDIF(Q1997,NOW( ),"ym") &amp; " bln "</f>
        <v xml:space="preserve">44 thn, 6 bln </v>
      </c>
      <c r="Y1997" s="7" t="str">
        <f>DATEDIF(Q1997,($Y$2),"y") &amp; " thn"</f>
        <v>43 thn</v>
      </c>
      <c r="Z1997" s="13">
        <v>60</v>
      </c>
      <c r="AA1997" s="14">
        <f>DATE(YEAR(Q1997)+Z1997,MONTH(Q1997)+1,1)</f>
        <v>49706</v>
      </c>
      <c r="AB1997" s="6" t="s">
        <v>4475</v>
      </c>
      <c r="AC1997" s="6" t="s">
        <v>9702</v>
      </c>
      <c r="AJ1997" s="4" t="s">
        <v>9681</v>
      </c>
    </row>
    <row r="1998" spans="1:36" ht="12.9" customHeight="1" collapsed="1" x14ac:dyDescent="0.25">
      <c r="A1998" s="4" t="s">
        <v>9703</v>
      </c>
      <c r="M1998" s="7"/>
    </row>
    <row r="1999" spans="1:36" ht="12.9" hidden="1" customHeight="1" outlineLevel="1" x14ac:dyDescent="0.3">
      <c r="C1999" s="10" t="s">
        <v>9704</v>
      </c>
      <c r="D1999" s="10" t="s">
        <v>401</v>
      </c>
      <c r="E1999" s="7" t="s">
        <v>9705</v>
      </c>
      <c r="F1999" s="10" t="s">
        <v>23</v>
      </c>
      <c r="G1999" s="7" t="s">
        <v>24</v>
      </c>
      <c r="H1999" s="15">
        <v>39356</v>
      </c>
      <c r="I1999" s="10" t="s">
        <v>25</v>
      </c>
      <c r="J1999" s="10" t="s">
        <v>95</v>
      </c>
      <c r="K1999" s="14">
        <v>42604</v>
      </c>
      <c r="L1999" s="10" t="s">
        <v>28</v>
      </c>
      <c r="M1999" s="7" t="s">
        <v>361</v>
      </c>
      <c r="N1999" s="10" t="s">
        <v>3265</v>
      </c>
      <c r="O1999" s="7" t="s">
        <v>130</v>
      </c>
      <c r="P1999" s="10" t="s">
        <v>460</v>
      </c>
      <c r="Q1999" s="7" t="s">
        <v>9706</v>
      </c>
      <c r="R1999" s="7" t="s">
        <v>33</v>
      </c>
      <c r="S1999" s="7" t="s">
        <v>34</v>
      </c>
      <c r="T1999" s="7" t="s">
        <v>35</v>
      </c>
      <c r="U1999" s="7" t="s">
        <v>9707</v>
      </c>
      <c r="V1999" s="7" t="s">
        <v>37</v>
      </c>
      <c r="W1999" s="7" t="s">
        <v>9708</v>
      </c>
      <c r="X1999" s="7" t="str">
        <f t="shared" ref="X1999:X2005" ca="1" si="492">DATEDIF(Q1999,NOW( ),"y") &amp; " thn, " &amp; DATEDIF(Q1999,NOW( ),"ym") &amp; " bln "</f>
        <v xml:space="preserve">48 thn, 2 bln </v>
      </c>
      <c r="Y1999" s="7" t="str">
        <f t="shared" ref="Y1999:Y2005" si="493">DATEDIF(Q1999,($Y$2),"y") &amp; " thn"</f>
        <v>47 thn</v>
      </c>
      <c r="Z1999" s="13">
        <v>60</v>
      </c>
      <c r="AA1999" s="14">
        <f t="shared" ref="AA1999:AA2005" si="494">DATE(YEAR(Q1999)+Z1999,MONTH(Q1999)+1,1)</f>
        <v>48366</v>
      </c>
      <c r="AB1999" s="10" t="s">
        <v>9709</v>
      </c>
      <c r="AJ1999" s="4" t="s">
        <v>9703</v>
      </c>
    </row>
    <row r="2000" spans="1:36" ht="12.9" hidden="1" customHeight="1" outlineLevel="1" x14ac:dyDescent="0.3">
      <c r="C2000" s="10" t="s">
        <v>9710</v>
      </c>
      <c r="D2000" s="10" t="s">
        <v>41</v>
      </c>
      <c r="E2000" s="7" t="s">
        <v>9711</v>
      </c>
      <c r="F2000" s="10" t="s">
        <v>23</v>
      </c>
      <c r="G2000" s="7" t="s">
        <v>24</v>
      </c>
      <c r="H2000" s="15">
        <v>43739</v>
      </c>
      <c r="I2000" s="10" t="s">
        <v>25</v>
      </c>
      <c r="J2000" s="10" t="s">
        <v>547</v>
      </c>
      <c r="K2000" s="14">
        <v>42979</v>
      </c>
      <c r="L2000" s="10" t="s">
        <v>28</v>
      </c>
      <c r="M2000" s="7" t="s">
        <v>29</v>
      </c>
      <c r="N2000" s="10" t="s">
        <v>2402</v>
      </c>
      <c r="O2000" s="7" t="s">
        <v>97</v>
      </c>
      <c r="P2000" s="10" t="s">
        <v>9712</v>
      </c>
      <c r="Q2000" s="7" t="s">
        <v>2524</v>
      </c>
      <c r="R2000" s="7" t="s">
        <v>33</v>
      </c>
      <c r="S2000" s="7" t="s">
        <v>34</v>
      </c>
      <c r="T2000" s="7" t="s">
        <v>35</v>
      </c>
      <c r="U2000" s="7" t="s">
        <v>9713</v>
      </c>
      <c r="V2000" s="7" t="s">
        <v>37</v>
      </c>
      <c r="W2000" s="7" t="s">
        <v>9714</v>
      </c>
      <c r="X2000" s="7" t="str">
        <f t="shared" ca="1" si="492"/>
        <v xml:space="preserve">50 thn, 10 bln </v>
      </c>
      <c r="Y2000" s="7" t="str">
        <f t="shared" si="493"/>
        <v>50 thn</v>
      </c>
      <c r="Z2000" s="13">
        <v>60</v>
      </c>
      <c r="AA2000" s="14">
        <f t="shared" si="494"/>
        <v>47392</v>
      </c>
      <c r="AB2000" s="10" t="s">
        <v>9715</v>
      </c>
      <c r="AC2000" s="7" t="s">
        <v>9716</v>
      </c>
      <c r="AJ2000" s="4" t="s">
        <v>9703</v>
      </c>
    </row>
    <row r="2001" spans="1:36" ht="12.9" hidden="1" customHeight="1" outlineLevel="1" x14ac:dyDescent="0.3">
      <c r="C2001" s="10" t="s">
        <v>9717</v>
      </c>
      <c r="D2001" s="10" t="s">
        <v>21</v>
      </c>
      <c r="E2001" s="7" t="s">
        <v>9718</v>
      </c>
      <c r="F2001" s="10" t="s">
        <v>276</v>
      </c>
      <c r="G2001" s="19" t="s">
        <v>43</v>
      </c>
      <c r="H2001" s="20">
        <v>43556</v>
      </c>
      <c r="I2001" s="10" t="s">
        <v>277</v>
      </c>
      <c r="J2001" s="10" t="s">
        <v>547</v>
      </c>
      <c r="K2001" s="7" t="s">
        <v>1749</v>
      </c>
      <c r="L2001" s="10" t="s">
        <v>28</v>
      </c>
      <c r="M2001" s="7" t="s">
        <v>29</v>
      </c>
      <c r="N2001" s="10" t="s">
        <v>30</v>
      </c>
      <c r="O2001" s="7" t="s">
        <v>1010</v>
      </c>
      <c r="P2001" s="10" t="s">
        <v>7239</v>
      </c>
      <c r="Q2001" s="7" t="s">
        <v>9719</v>
      </c>
      <c r="R2001" s="7" t="s">
        <v>33</v>
      </c>
      <c r="S2001" s="7" t="s">
        <v>34</v>
      </c>
      <c r="T2001" s="7" t="s">
        <v>35</v>
      </c>
      <c r="V2001" s="7" t="s">
        <v>37</v>
      </c>
      <c r="X2001" s="7" t="str">
        <f t="shared" ca="1" si="492"/>
        <v xml:space="preserve">43 thn, 3 bln </v>
      </c>
      <c r="Y2001" s="7" t="str">
        <f t="shared" si="493"/>
        <v>42 thn</v>
      </c>
      <c r="Z2001" s="13">
        <v>60</v>
      </c>
      <c r="AA2001" s="14">
        <f t="shared" si="494"/>
        <v>50161</v>
      </c>
      <c r="AB2001" s="10" t="s">
        <v>9720</v>
      </c>
      <c r="AC2001" s="7" t="s">
        <v>9721</v>
      </c>
      <c r="AJ2001" s="4" t="s">
        <v>9703</v>
      </c>
    </row>
    <row r="2002" spans="1:36" ht="12.9" hidden="1" customHeight="1" outlineLevel="1" x14ac:dyDescent="0.3">
      <c r="C2002" s="10" t="s">
        <v>9722</v>
      </c>
      <c r="D2002" s="10" t="s">
        <v>21</v>
      </c>
      <c r="E2002" s="7" t="s">
        <v>9723</v>
      </c>
      <c r="F2002" s="10" t="s">
        <v>276</v>
      </c>
      <c r="G2002" s="19" t="s">
        <v>43</v>
      </c>
      <c r="H2002" s="20">
        <v>43556</v>
      </c>
      <c r="I2002" s="10" t="s">
        <v>277</v>
      </c>
      <c r="J2002" s="10" t="s">
        <v>547</v>
      </c>
      <c r="K2002" s="7" t="s">
        <v>999</v>
      </c>
      <c r="L2002" s="10" t="s">
        <v>28</v>
      </c>
      <c r="M2002" s="7" t="s">
        <v>29</v>
      </c>
      <c r="N2002" s="10" t="s">
        <v>7646</v>
      </c>
      <c r="O2002" s="7">
        <v>2011</v>
      </c>
      <c r="P2002" s="10" t="s">
        <v>9724</v>
      </c>
      <c r="Q2002" s="7" t="s">
        <v>9725</v>
      </c>
      <c r="R2002" s="7" t="s">
        <v>50</v>
      </c>
      <c r="V2002" s="7" t="s">
        <v>37</v>
      </c>
      <c r="X2002" s="7" t="str">
        <f t="shared" ca="1" si="492"/>
        <v xml:space="preserve">33 thn, 0 bln </v>
      </c>
      <c r="Y2002" s="7" t="str">
        <f t="shared" si="493"/>
        <v>32 thn</v>
      </c>
      <c r="Z2002" s="13">
        <v>60</v>
      </c>
      <c r="AA2002" s="14">
        <f t="shared" si="494"/>
        <v>53905</v>
      </c>
      <c r="AB2002" s="10" t="s">
        <v>9726</v>
      </c>
      <c r="AC2002" s="7" t="s">
        <v>9727</v>
      </c>
      <c r="AJ2002" s="4" t="s">
        <v>9703</v>
      </c>
    </row>
    <row r="2003" spans="1:36" ht="12.9" hidden="1" customHeight="1" outlineLevel="1" x14ac:dyDescent="0.3">
      <c r="C2003" s="10" t="s">
        <v>9728</v>
      </c>
      <c r="E2003" s="7" t="s">
        <v>9729</v>
      </c>
      <c r="F2003" s="10" t="s">
        <v>357</v>
      </c>
      <c r="G2003" s="7" t="s">
        <v>358</v>
      </c>
      <c r="H2003" s="8">
        <v>42278</v>
      </c>
      <c r="I2003" s="10" t="s">
        <v>359</v>
      </c>
      <c r="J2003" s="10" t="s">
        <v>547</v>
      </c>
      <c r="K2003" s="7" t="s">
        <v>774</v>
      </c>
      <c r="L2003" s="10" t="s">
        <v>28</v>
      </c>
      <c r="M2003" s="7" t="s">
        <v>4020</v>
      </c>
      <c r="O2003" s="7" t="s">
        <v>1427</v>
      </c>
      <c r="P2003" s="10" t="s">
        <v>98</v>
      </c>
      <c r="Q2003" s="7" t="s">
        <v>9730</v>
      </c>
      <c r="R2003" s="7" t="s">
        <v>50</v>
      </c>
      <c r="S2003" s="7" t="s">
        <v>34</v>
      </c>
      <c r="T2003" s="7" t="s">
        <v>35</v>
      </c>
      <c r="U2003" s="7" t="s">
        <v>9731</v>
      </c>
      <c r="V2003" s="7" t="s">
        <v>37</v>
      </c>
      <c r="X2003" s="7" t="str">
        <f t="shared" ca="1" si="492"/>
        <v xml:space="preserve">52 thn, 1 bln </v>
      </c>
      <c r="Y2003" s="7" t="str">
        <f t="shared" si="493"/>
        <v>51 thn</v>
      </c>
      <c r="Z2003" s="13">
        <v>60</v>
      </c>
      <c r="AA2003" s="14">
        <f t="shared" si="494"/>
        <v>46935</v>
      </c>
      <c r="AB2003" s="10" t="s">
        <v>9732</v>
      </c>
      <c r="AC2003" s="7" t="s">
        <v>340</v>
      </c>
      <c r="AJ2003" s="4" t="s">
        <v>9703</v>
      </c>
    </row>
    <row r="2004" spans="1:36" ht="12.9" hidden="1" customHeight="1" outlineLevel="1" x14ac:dyDescent="0.3">
      <c r="C2004" s="17" t="s">
        <v>9733</v>
      </c>
      <c r="D2004" s="17" t="s">
        <v>41</v>
      </c>
      <c r="E2004" s="17" t="s">
        <v>9734</v>
      </c>
      <c r="F2004" s="17" t="s">
        <v>332</v>
      </c>
      <c r="G2004" s="18" t="s">
        <v>343</v>
      </c>
      <c r="H2004" s="35">
        <v>43525</v>
      </c>
      <c r="I2004" s="6" t="s">
        <v>344</v>
      </c>
      <c r="J2004" s="17" t="s">
        <v>4684</v>
      </c>
      <c r="K2004" s="35">
        <v>43573</v>
      </c>
      <c r="L2004" s="6" t="s">
        <v>28</v>
      </c>
      <c r="M2004" s="7" t="s">
        <v>29</v>
      </c>
      <c r="N2004" s="17" t="s">
        <v>3500</v>
      </c>
      <c r="O2004" s="17"/>
      <c r="P2004" s="17" t="s">
        <v>203</v>
      </c>
      <c r="Q2004" s="17" t="s">
        <v>9735</v>
      </c>
      <c r="R2004" s="7" t="s">
        <v>33</v>
      </c>
      <c r="S2004" s="16"/>
      <c r="T2004" s="16"/>
      <c r="U2004" s="17" t="s">
        <v>2714</v>
      </c>
      <c r="V2004" s="18" t="s">
        <v>2718</v>
      </c>
      <c r="W2004" s="17"/>
      <c r="X2004" s="7" t="str">
        <f t="shared" ca="1" si="492"/>
        <v xml:space="preserve">24 thn, 10 bln </v>
      </c>
      <c r="Y2004" s="7" t="str">
        <f t="shared" si="493"/>
        <v>24 thn</v>
      </c>
      <c r="Z2004" s="13">
        <v>60</v>
      </c>
      <c r="AA2004" s="14">
        <f t="shared" si="494"/>
        <v>56888</v>
      </c>
      <c r="AB2004" s="17"/>
      <c r="AC2004" s="17"/>
      <c r="AD2004" s="17"/>
      <c r="AE2004" s="17"/>
      <c r="AF2004" s="17"/>
      <c r="AG2004" s="17"/>
      <c r="AH2004" s="17"/>
      <c r="AI2004" s="17"/>
      <c r="AJ2004" s="4" t="s">
        <v>9703</v>
      </c>
    </row>
    <row r="2005" spans="1:36" ht="12.9" hidden="1" customHeight="1" outlineLevel="1" x14ac:dyDescent="0.3">
      <c r="C2005" s="10" t="s">
        <v>4286</v>
      </c>
      <c r="D2005" s="10" t="s">
        <v>21</v>
      </c>
      <c r="E2005" s="7" t="s">
        <v>9736</v>
      </c>
      <c r="F2005" s="10" t="s">
        <v>332</v>
      </c>
      <c r="G2005" s="7" t="s">
        <v>343</v>
      </c>
      <c r="H2005" s="15">
        <v>42461</v>
      </c>
      <c r="I2005" s="10" t="s">
        <v>344</v>
      </c>
      <c r="J2005" s="10" t="s">
        <v>547</v>
      </c>
      <c r="K2005" s="7" t="s">
        <v>774</v>
      </c>
      <c r="L2005" s="10" t="s">
        <v>28</v>
      </c>
      <c r="M2005" s="7" t="s">
        <v>29</v>
      </c>
      <c r="N2005" s="10" t="s">
        <v>7646</v>
      </c>
      <c r="O2005" s="7">
        <v>2013</v>
      </c>
      <c r="P2005" s="10" t="s">
        <v>9737</v>
      </c>
      <c r="Q2005" s="7" t="s">
        <v>9738</v>
      </c>
      <c r="R2005" s="7" t="s">
        <v>50</v>
      </c>
      <c r="S2005" s="7" t="s">
        <v>34</v>
      </c>
      <c r="T2005" s="7" t="s">
        <v>35</v>
      </c>
      <c r="U2005" s="7" t="s">
        <v>9739</v>
      </c>
      <c r="V2005" s="7" t="s">
        <v>37</v>
      </c>
      <c r="X2005" s="7" t="str">
        <f t="shared" ca="1" si="492"/>
        <v xml:space="preserve">40 thn, 10 bln </v>
      </c>
      <c r="Y2005" s="7" t="str">
        <f t="shared" si="493"/>
        <v>40 thn</v>
      </c>
      <c r="Z2005" s="13">
        <v>60</v>
      </c>
      <c r="AA2005" s="14">
        <f t="shared" si="494"/>
        <v>51044</v>
      </c>
      <c r="AB2005" s="10" t="s">
        <v>9740</v>
      </c>
      <c r="AC2005" s="7" t="s">
        <v>340</v>
      </c>
      <c r="AJ2005" s="4" t="s">
        <v>9703</v>
      </c>
    </row>
    <row r="2006" spans="1:36" ht="12.9" customHeight="1" collapsed="1" x14ac:dyDescent="0.25">
      <c r="A2006" s="4" t="s">
        <v>9741</v>
      </c>
      <c r="M2006" s="7"/>
    </row>
    <row r="2007" spans="1:36" ht="12.9" hidden="1" customHeight="1" outlineLevel="1" x14ac:dyDescent="0.3">
      <c r="C2007" s="10" t="s">
        <v>9742</v>
      </c>
      <c r="D2007" s="10" t="s">
        <v>41</v>
      </c>
      <c r="E2007" s="7" t="s">
        <v>9743</v>
      </c>
      <c r="F2007" s="10" t="s">
        <v>23</v>
      </c>
      <c r="G2007" s="7" t="s">
        <v>24</v>
      </c>
      <c r="H2007" s="14">
        <v>40087</v>
      </c>
      <c r="I2007" s="10" t="s">
        <v>25</v>
      </c>
      <c r="J2007" s="10" t="s">
        <v>95</v>
      </c>
      <c r="K2007" s="12" t="s">
        <v>607</v>
      </c>
      <c r="L2007" s="10" t="s">
        <v>28</v>
      </c>
      <c r="M2007" s="7" t="s">
        <v>29</v>
      </c>
      <c r="N2007" s="10" t="s">
        <v>2402</v>
      </c>
      <c r="O2007" s="7" t="s">
        <v>97</v>
      </c>
      <c r="P2007" s="10" t="s">
        <v>1930</v>
      </c>
      <c r="Q2007" s="7" t="s">
        <v>9744</v>
      </c>
      <c r="R2007" s="7" t="s">
        <v>33</v>
      </c>
      <c r="S2007" s="7" t="s">
        <v>34</v>
      </c>
      <c r="T2007" s="7" t="s">
        <v>35</v>
      </c>
      <c r="U2007" s="7" t="s">
        <v>9745</v>
      </c>
      <c r="V2007" s="7" t="s">
        <v>37</v>
      </c>
      <c r="W2007" s="7" t="s">
        <v>9746</v>
      </c>
      <c r="X2007" s="7" t="str">
        <f t="shared" ref="X2007:X2013" ca="1" si="495">DATEDIF(Q2007,NOW( ),"y") &amp; " thn, " &amp; DATEDIF(Q2007,NOW( ),"ym") &amp; " bln "</f>
        <v xml:space="preserve">53 thn, 1 bln </v>
      </c>
      <c r="Y2007" s="7" t="str">
        <f t="shared" ref="Y2007:Y2013" si="496">DATEDIF(Q2007,($Y$2),"y") &amp; " thn"</f>
        <v>52 thn</v>
      </c>
      <c r="Z2007" s="13">
        <v>60</v>
      </c>
      <c r="AA2007" s="14">
        <f t="shared" ref="AA2007:AA2013" si="497">DATE(YEAR(Q2007)+Z2007,MONTH(Q2007)+1,1)</f>
        <v>46569</v>
      </c>
      <c r="AB2007" s="10" t="s">
        <v>9747</v>
      </c>
      <c r="AC2007" s="7" t="s">
        <v>9748</v>
      </c>
      <c r="AJ2007" s="4" t="s">
        <v>9741</v>
      </c>
    </row>
    <row r="2008" spans="1:36" ht="12.9" hidden="1" customHeight="1" outlineLevel="1" x14ac:dyDescent="0.3">
      <c r="C2008" s="10" t="s">
        <v>9749</v>
      </c>
      <c r="D2008" s="10" t="s">
        <v>145</v>
      </c>
      <c r="E2008" s="7" t="s">
        <v>9750</v>
      </c>
      <c r="F2008" s="10" t="s">
        <v>276</v>
      </c>
      <c r="G2008" s="7" t="s">
        <v>43</v>
      </c>
      <c r="H2008" s="14">
        <v>42461</v>
      </c>
      <c r="I2008" s="10" t="s">
        <v>277</v>
      </c>
      <c r="J2008" s="10" t="s">
        <v>269</v>
      </c>
      <c r="K2008" s="7" t="s">
        <v>999</v>
      </c>
      <c r="L2008" s="10" t="s">
        <v>28</v>
      </c>
      <c r="M2008" s="7" t="s">
        <v>29</v>
      </c>
      <c r="N2008" s="10" t="s">
        <v>83</v>
      </c>
      <c r="O2008" s="7" t="s">
        <v>325</v>
      </c>
      <c r="P2008" s="10" t="s">
        <v>2492</v>
      </c>
      <c r="Q2008" s="7" t="s">
        <v>9751</v>
      </c>
      <c r="R2008" s="7" t="s">
        <v>50</v>
      </c>
      <c r="S2008" s="7" t="s">
        <v>34</v>
      </c>
      <c r="T2008" s="7" t="s">
        <v>35</v>
      </c>
      <c r="V2008" s="7" t="s">
        <v>37</v>
      </c>
      <c r="X2008" s="7" t="str">
        <f t="shared" ca="1" si="495"/>
        <v xml:space="preserve">37 thn, 7 bln </v>
      </c>
      <c r="Y2008" s="7" t="str">
        <f t="shared" si="496"/>
        <v>36 thn</v>
      </c>
      <c r="Z2008" s="13">
        <v>60</v>
      </c>
      <c r="AA2008" s="14">
        <f t="shared" si="497"/>
        <v>52232</v>
      </c>
      <c r="AB2008" s="10" t="s">
        <v>9752</v>
      </c>
      <c r="AC2008" s="7" t="s">
        <v>9753</v>
      </c>
      <c r="AJ2008" s="4" t="s">
        <v>9741</v>
      </c>
    </row>
    <row r="2009" spans="1:36" ht="12.9" hidden="1" customHeight="1" outlineLevel="1" x14ac:dyDescent="0.3">
      <c r="C2009" s="10" t="s">
        <v>8230</v>
      </c>
      <c r="D2009" s="10" t="s">
        <v>41</v>
      </c>
      <c r="E2009" s="7" t="s">
        <v>9754</v>
      </c>
      <c r="F2009" s="10" t="s">
        <v>276</v>
      </c>
      <c r="G2009" s="7" t="s">
        <v>43</v>
      </c>
      <c r="H2009" s="14">
        <v>43191</v>
      </c>
      <c r="I2009" s="10" t="s">
        <v>44</v>
      </c>
      <c r="J2009" s="10" t="s">
        <v>547</v>
      </c>
      <c r="K2009" s="7" t="s">
        <v>1749</v>
      </c>
      <c r="L2009" s="10" t="s">
        <v>28</v>
      </c>
      <c r="M2009" s="7" t="s">
        <v>29</v>
      </c>
      <c r="N2009" s="10" t="s">
        <v>30</v>
      </c>
      <c r="O2009" s="7" t="s">
        <v>524</v>
      </c>
      <c r="P2009" s="10" t="s">
        <v>3061</v>
      </c>
      <c r="Q2009" s="7" t="s">
        <v>9755</v>
      </c>
      <c r="R2009" s="7" t="s">
        <v>33</v>
      </c>
      <c r="S2009" s="7" t="s">
        <v>34</v>
      </c>
      <c r="T2009" s="7" t="s">
        <v>311</v>
      </c>
      <c r="V2009" s="7" t="s">
        <v>37</v>
      </c>
      <c r="X2009" s="7" t="str">
        <f t="shared" ca="1" si="495"/>
        <v xml:space="preserve">41 thn, 1 bln </v>
      </c>
      <c r="Y2009" s="7" t="str">
        <f t="shared" si="496"/>
        <v>40 thn</v>
      </c>
      <c r="Z2009" s="13">
        <v>60</v>
      </c>
      <c r="AA2009" s="14">
        <f t="shared" si="497"/>
        <v>50952</v>
      </c>
      <c r="AB2009" s="10" t="s">
        <v>9756</v>
      </c>
      <c r="AC2009" s="7" t="s">
        <v>9757</v>
      </c>
      <c r="AJ2009" s="4" t="s">
        <v>9741</v>
      </c>
    </row>
    <row r="2010" spans="1:36" ht="12.9" hidden="1" customHeight="1" outlineLevel="1" x14ac:dyDescent="0.3">
      <c r="C2010" s="10" t="s">
        <v>6598</v>
      </c>
      <c r="D2010" s="10" t="s">
        <v>41</v>
      </c>
      <c r="E2010" s="7" t="s">
        <v>9758</v>
      </c>
      <c r="F2010" s="10" t="s">
        <v>276</v>
      </c>
      <c r="G2010" s="7" t="s">
        <v>43</v>
      </c>
      <c r="H2010" s="14">
        <v>43191</v>
      </c>
      <c r="I2010" s="10" t="s">
        <v>277</v>
      </c>
      <c r="J2010" s="10" t="s">
        <v>547</v>
      </c>
      <c r="K2010" s="7" t="s">
        <v>56</v>
      </c>
      <c r="L2010" s="10" t="s">
        <v>28</v>
      </c>
      <c r="M2010" s="7" t="s">
        <v>29</v>
      </c>
      <c r="N2010" s="36" t="s">
        <v>3367</v>
      </c>
      <c r="O2010" s="7">
        <v>2015</v>
      </c>
      <c r="P2010" s="10" t="s">
        <v>211</v>
      </c>
      <c r="Q2010" s="7" t="s">
        <v>9759</v>
      </c>
      <c r="R2010" s="7" t="s">
        <v>33</v>
      </c>
      <c r="S2010" s="7" t="s">
        <v>34</v>
      </c>
      <c r="T2010" s="7" t="s">
        <v>35</v>
      </c>
      <c r="U2010" s="7" t="s">
        <v>9760</v>
      </c>
      <c r="V2010" s="7" t="s">
        <v>37</v>
      </c>
      <c r="W2010" s="7" t="s">
        <v>9761</v>
      </c>
      <c r="X2010" s="7" t="str">
        <f t="shared" ca="1" si="495"/>
        <v xml:space="preserve">49 thn, 2 bln </v>
      </c>
      <c r="Y2010" s="7" t="str">
        <f t="shared" si="496"/>
        <v>48 thn</v>
      </c>
      <c r="Z2010" s="13">
        <v>60</v>
      </c>
      <c r="AA2010" s="14">
        <f t="shared" si="497"/>
        <v>48000</v>
      </c>
      <c r="AB2010" s="10" t="s">
        <v>9762</v>
      </c>
      <c r="AJ2010" s="4" t="s">
        <v>9741</v>
      </c>
    </row>
    <row r="2011" spans="1:36" ht="12.9" hidden="1" customHeight="1" outlineLevel="1" x14ac:dyDescent="0.3">
      <c r="C2011" s="10" t="s">
        <v>9763</v>
      </c>
      <c r="E2011" s="7" t="s">
        <v>9764</v>
      </c>
      <c r="F2011" s="10" t="s">
        <v>514</v>
      </c>
      <c r="G2011" s="7" t="s">
        <v>333</v>
      </c>
      <c r="H2011" s="11">
        <v>41365</v>
      </c>
      <c r="I2011" s="10" t="s">
        <v>334</v>
      </c>
      <c r="J2011" s="10" t="s">
        <v>547</v>
      </c>
      <c r="K2011" s="8">
        <v>42979</v>
      </c>
      <c r="L2011" s="10" t="s">
        <v>28</v>
      </c>
      <c r="M2011" s="7" t="s">
        <v>4020</v>
      </c>
      <c r="N2011" s="10" t="s">
        <v>4021</v>
      </c>
      <c r="O2011" s="7" t="s">
        <v>1444</v>
      </c>
      <c r="P2011" s="10" t="s">
        <v>9765</v>
      </c>
      <c r="Q2011" s="7" t="s">
        <v>9766</v>
      </c>
      <c r="R2011" s="7" t="s">
        <v>33</v>
      </c>
      <c r="S2011" s="7" t="s">
        <v>34</v>
      </c>
      <c r="T2011" s="7" t="s">
        <v>35</v>
      </c>
      <c r="U2011" s="7" t="s">
        <v>9767</v>
      </c>
      <c r="V2011" s="7" t="s">
        <v>37</v>
      </c>
      <c r="W2011" s="7" t="s">
        <v>9768</v>
      </c>
      <c r="X2011" s="7" t="str">
        <f t="shared" ca="1" si="495"/>
        <v xml:space="preserve">51 thn, 9 bln </v>
      </c>
      <c r="Y2011" s="7" t="str">
        <f>DATEDIF(Q2011,($Y$2),"y") &amp; " thn"</f>
        <v>51 thn</v>
      </c>
      <c r="Z2011" s="13">
        <v>60</v>
      </c>
      <c r="AA2011" s="14">
        <f>DATE(YEAR(Q2011)+Z2011,MONTH(Q2011)+1,1)</f>
        <v>47027</v>
      </c>
      <c r="AB2011" s="10" t="s">
        <v>9769</v>
      </c>
      <c r="AD2011" s="6" t="s">
        <v>9770</v>
      </c>
      <c r="AJ2011" s="4" t="s">
        <v>9741</v>
      </c>
    </row>
    <row r="2012" spans="1:36" ht="12.9" hidden="1" customHeight="1" outlineLevel="1" x14ac:dyDescent="0.3">
      <c r="C2012" s="17" t="s">
        <v>9771</v>
      </c>
      <c r="D2012" s="17" t="s">
        <v>41</v>
      </c>
      <c r="E2012" s="17" t="s">
        <v>9772</v>
      </c>
      <c r="F2012" s="17" t="s">
        <v>332</v>
      </c>
      <c r="G2012" s="18" t="s">
        <v>343</v>
      </c>
      <c r="H2012" s="35">
        <v>43525</v>
      </c>
      <c r="I2012" s="6" t="s">
        <v>344</v>
      </c>
      <c r="J2012" s="17" t="s">
        <v>4684</v>
      </c>
      <c r="K2012" s="35">
        <v>43573</v>
      </c>
      <c r="L2012" s="6" t="s">
        <v>28</v>
      </c>
      <c r="M2012" s="7" t="s">
        <v>29</v>
      </c>
      <c r="N2012" s="17" t="s">
        <v>3500</v>
      </c>
      <c r="O2012" s="17"/>
      <c r="P2012" s="17" t="s">
        <v>8496</v>
      </c>
      <c r="Q2012" s="17" t="s">
        <v>9773</v>
      </c>
      <c r="R2012" s="7" t="s">
        <v>33</v>
      </c>
      <c r="S2012" s="16"/>
      <c r="T2012" s="16"/>
      <c r="U2012" s="17" t="s">
        <v>2714</v>
      </c>
      <c r="V2012" s="18" t="s">
        <v>2718</v>
      </c>
      <c r="W2012" s="17"/>
      <c r="X2012" s="7" t="str">
        <f t="shared" ca="1" si="495"/>
        <v xml:space="preserve">32 thn, 1 bln </v>
      </c>
      <c r="Y2012" s="7" t="str">
        <f>DATEDIF(Q2012,($Y$2),"y") &amp; " thn"</f>
        <v>31 thn</v>
      </c>
      <c r="Z2012" s="13">
        <v>60</v>
      </c>
      <c r="AA2012" s="14">
        <f>DATE(YEAR(Q2012)+Z2012,MONTH(Q2012)+1,1)</f>
        <v>54240</v>
      </c>
      <c r="AB2012" s="17"/>
      <c r="AC2012" s="17"/>
      <c r="AD2012" s="17"/>
      <c r="AE2012" s="17"/>
      <c r="AF2012" s="17"/>
      <c r="AG2012" s="17"/>
      <c r="AH2012" s="17"/>
      <c r="AI2012" s="17"/>
      <c r="AJ2012" s="4" t="s">
        <v>9741</v>
      </c>
    </row>
    <row r="2013" spans="1:36" ht="12.9" hidden="1" customHeight="1" outlineLevel="1" x14ac:dyDescent="0.3">
      <c r="C2013" s="10" t="s">
        <v>9774</v>
      </c>
      <c r="D2013" s="10" t="s">
        <v>21</v>
      </c>
      <c r="E2013" s="7" t="s">
        <v>9775</v>
      </c>
      <c r="F2013" s="10" t="s">
        <v>514</v>
      </c>
      <c r="G2013" s="7" t="s">
        <v>333</v>
      </c>
      <c r="H2013" s="11">
        <v>42461</v>
      </c>
      <c r="I2013" s="10" t="s">
        <v>334</v>
      </c>
      <c r="J2013" s="10" t="s">
        <v>547</v>
      </c>
      <c r="K2013" s="7" t="s">
        <v>999</v>
      </c>
      <c r="L2013" s="10" t="s">
        <v>28</v>
      </c>
      <c r="M2013" s="7" t="s">
        <v>29</v>
      </c>
      <c r="N2013" s="10" t="s">
        <v>7646</v>
      </c>
      <c r="O2013" s="7">
        <v>2010</v>
      </c>
      <c r="P2013" s="10" t="s">
        <v>543</v>
      </c>
      <c r="Q2013" s="7" t="s">
        <v>9776</v>
      </c>
      <c r="R2013" s="7" t="s">
        <v>50</v>
      </c>
      <c r="V2013" s="7" t="s">
        <v>37</v>
      </c>
      <c r="X2013" s="7" t="str">
        <f t="shared" ca="1" si="495"/>
        <v xml:space="preserve">40 thn, 2 bln </v>
      </c>
      <c r="Y2013" s="7" t="str">
        <f t="shared" si="496"/>
        <v>39 thn</v>
      </c>
      <c r="Z2013" s="13">
        <v>60</v>
      </c>
      <c r="AA2013" s="14">
        <f t="shared" si="497"/>
        <v>51288</v>
      </c>
      <c r="AB2013" s="10" t="s">
        <v>9777</v>
      </c>
      <c r="AJ2013" s="4" t="s">
        <v>9741</v>
      </c>
    </row>
    <row r="2014" spans="1:36" ht="12.9" customHeight="1" collapsed="1" x14ac:dyDescent="0.25">
      <c r="A2014" s="4" t="s">
        <v>9778</v>
      </c>
      <c r="M2014" s="7"/>
    </row>
    <row r="2015" spans="1:36" ht="12.9" hidden="1" customHeight="1" outlineLevel="1" x14ac:dyDescent="0.3">
      <c r="C2015" s="10" t="s">
        <v>9779</v>
      </c>
      <c r="D2015" s="10" t="s">
        <v>41</v>
      </c>
      <c r="E2015" s="7" t="s">
        <v>9780</v>
      </c>
      <c r="F2015" s="10" t="s">
        <v>23</v>
      </c>
      <c r="G2015" s="7" t="s">
        <v>24</v>
      </c>
      <c r="H2015" s="8">
        <v>41913</v>
      </c>
      <c r="I2015" s="10" t="s">
        <v>25</v>
      </c>
      <c r="J2015" s="10" t="s">
        <v>95</v>
      </c>
      <c r="K2015" s="14">
        <v>42604</v>
      </c>
      <c r="L2015" s="10" t="s">
        <v>28</v>
      </c>
      <c r="M2015" s="7" t="s">
        <v>29</v>
      </c>
      <c r="N2015" s="10" t="s">
        <v>2402</v>
      </c>
      <c r="O2015" s="7" t="s">
        <v>97</v>
      </c>
      <c r="P2015" s="10" t="s">
        <v>414</v>
      </c>
      <c r="Q2015" s="7" t="s">
        <v>6561</v>
      </c>
      <c r="R2015" s="7" t="s">
        <v>33</v>
      </c>
      <c r="S2015" s="7" t="s">
        <v>34</v>
      </c>
      <c r="T2015" s="7" t="s">
        <v>35</v>
      </c>
      <c r="U2015" s="7" t="s">
        <v>9781</v>
      </c>
      <c r="V2015" s="7" t="s">
        <v>37</v>
      </c>
      <c r="W2015" s="7" t="s">
        <v>9782</v>
      </c>
      <c r="X2015" s="7" t="str">
        <f t="shared" ref="X2015:X2020" ca="1" si="498">DATEDIF(Q2015,NOW( ),"y") &amp; " thn, " &amp; DATEDIF(Q2015,NOW( ),"ym") &amp; " bln "</f>
        <v xml:space="preserve">51 thn, 3 bln </v>
      </c>
      <c r="Y2015" s="7" t="str">
        <f t="shared" ref="Y2015:Y2020" si="499">DATEDIF(Q2015,($Y$2),"y") &amp; " thn"</f>
        <v>50 thn</v>
      </c>
      <c r="Z2015" s="13">
        <v>60</v>
      </c>
      <c r="AA2015" s="14">
        <f t="shared" ref="AA2015:AA2020" si="500">DATE(YEAR(Q2015)+Z2015,MONTH(Q2015)+1,1)</f>
        <v>47239</v>
      </c>
      <c r="AB2015" s="10" t="s">
        <v>9783</v>
      </c>
      <c r="AJ2015" s="4" t="s">
        <v>9778</v>
      </c>
    </row>
    <row r="2016" spans="1:36" ht="12.9" hidden="1" customHeight="1" outlineLevel="1" x14ac:dyDescent="0.3">
      <c r="C2016" s="10" t="s">
        <v>9784</v>
      </c>
      <c r="D2016" s="10" t="s">
        <v>145</v>
      </c>
      <c r="E2016" s="7" t="s">
        <v>9785</v>
      </c>
      <c r="F2016" s="10" t="s">
        <v>276</v>
      </c>
      <c r="G2016" s="7" t="s">
        <v>43</v>
      </c>
      <c r="H2016" s="15">
        <v>42278</v>
      </c>
      <c r="I2016" s="10">
        <v>0</v>
      </c>
      <c r="J2016" s="10" t="s">
        <v>269</v>
      </c>
      <c r="K2016" s="7" t="s">
        <v>999</v>
      </c>
      <c r="L2016" s="10" t="s">
        <v>28</v>
      </c>
      <c r="M2016" s="7" t="s">
        <v>29</v>
      </c>
      <c r="N2016" s="10" t="s">
        <v>83</v>
      </c>
      <c r="O2016" s="7" t="s">
        <v>119</v>
      </c>
      <c r="P2016" s="10" t="s">
        <v>824</v>
      </c>
      <c r="Q2016" s="7" t="s">
        <v>9786</v>
      </c>
      <c r="R2016" s="7" t="s">
        <v>50</v>
      </c>
      <c r="S2016" s="7" t="s">
        <v>34</v>
      </c>
      <c r="T2016" s="7" t="s">
        <v>35</v>
      </c>
      <c r="V2016" s="7" t="s">
        <v>37</v>
      </c>
      <c r="X2016" s="7" t="str">
        <f t="shared" ca="1" si="498"/>
        <v xml:space="preserve">46 thn, 0 bln </v>
      </c>
      <c r="Y2016" s="7" t="str">
        <f t="shared" si="499"/>
        <v>45 thn</v>
      </c>
      <c r="Z2016" s="13">
        <v>60</v>
      </c>
      <c r="AA2016" s="14">
        <f t="shared" si="500"/>
        <v>49157</v>
      </c>
      <c r="AB2016" s="10" t="s">
        <v>9787</v>
      </c>
      <c r="AC2016" s="7" t="s">
        <v>9788</v>
      </c>
      <c r="AJ2016" s="4" t="s">
        <v>9778</v>
      </c>
    </row>
    <row r="2017" spans="1:39" ht="12.9" hidden="1" customHeight="1" outlineLevel="1" x14ac:dyDescent="0.3">
      <c r="C2017" s="10" t="s">
        <v>9789</v>
      </c>
      <c r="D2017" s="10" t="s">
        <v>21</v>
      </c>
      <c r="E2017" s="7" t="s">
        <v>9790</v>
      </c>
      <c r="F2017" s="10" t="s">
        <v>514</v>
      </c>
      <c r="G2017" s="7" t="s">
        <v>333</v>
      </c>
      <c r="H2017" s="14">
        <v>43191</v>
      </c>
      <c r="I2017" s="10" t="s">
        <v>334</v>
      </c>
      <c r="J2017" s="10" t="s">
        <v>547</v>
      </c>
      <c r="K2017" s="8">
        <v>41708</v>
      </c>
      <c r="L2017" s="10" t="s">
        <v>28</v>
      </c>
      <c r="M2017" s="7" t="s">
        <v>29</v>
      </c>
      <c r="N2017" s="10" t="s">
        <v>3367</v>
      </c>
      <c r="O2017" s="7">
        <v>2012</v>
      </c>
      <c r="P2017" s="10" t="s">
        <v>98</v>
      </c>
      <c r="Q2017" s="7" t="s">
        <v>9791</v>
      </c>
      <c r="R2017" s="7" t="s">
        <v>50</v>
      </c>
      <c r="S2017" s="7" t="s">
        <v>34</v>
      </c>
      <c r="T2017" s="7" t="s">
        <v>35</v>
      </c>
      <c r="V2017" s="7" t="s">
        <v>37</v>
      </c>
      <c r="X2017" s="7" t="str">
        <f t="shared" ca="1" si="498"/>
        <v xml:space="preserve">32 thn, 3 bln </v>
      </c>
      <c r="Y2017" s="7" t="str">
        <f t="shared" si="499"/>
        <v>31 thn</v>
      </c>
      <c r="Z2017" s="13">
        <v>60</v>
      </c>
      <c r="AA2017" s="14">
        <f t="shared" si="500"/>
        <v>54179</v>
      </c>
      <c r="AB2017" s="10" t="s">
        <v>9792</v>
      </c>
      <c r="AC2017" s="12" t="s">
        <v>9793</v>
      </c>
      <c r="AJ2017" s="4" t="s">
        <v>9778</v>
      </c>
    </row>
    <row r="2018" spans="1:39" ht="12.9" hidden="1" customHeight="1" outlineLevel="1" x14ac:dyDescent="0.3">
      <c r="C2018" s="17" t="s">
        <v>9794</v>
      </c>
      <c r="D2018" s="17" t="s">
        <v>41</v>
      </c>
      <c r="E2018" s="17" t="s">
        <v>9795</v>
      </c>
      <c r="F2018" s="17" t="s">
        <v>332</v>
      </c>
      <c r="G2018" s="18" t="s">
        <v>343</v>
      </c>
      <c r="H2018" s="35">
        <v>43525</v>
      </c>
      <c r="I2018" s="6" t="s">
        <v>344</v>
      </c>
      <c r="J2018" s="17" t="s">
        <v>547</v>
      </c>
      <c r="K2018" s="35">
        <v>43573</v>
      </c>
      <c r="L2018" s="6" t="s">
        <v>28</v>
      </c>
      <c r="M2018" s="7" t="s">
        <v>29</v>
      </c>
      <c r="N2018" s="17" t="s">
        <v>3851</v>
      </c>
      <c r="O2018" s="17"/>
      <c r="P2018" s="17" t="s">
        <v>98</v>
      </c>
      <c r="Q2018" s="17" t="s">
        <v>9796</v>
      </c>
      <c r="R2018" s="7" t="s">
        <v>33</v>
      </c>
      <c r="S2018" s="16"/>
      <c r="T2018" s="16"/>
      <c r="U2018" s="17" t="s">
        <v>2714</v>
      </c>
      <c r="V2018" s="18" t="s">
        <v>2718</v>
      </c>
      <c r="W2018" s="17"/>
      <c r="X2018" s="7" t="str">
        <f t="shared" ca="1" si="498"/>
        <v xml:space="preserve">24 thn, 9 bln </v>
      </c>
      <c r="Y2018" s="7" t="str">
        <f t="shared" si="499"/>
        <v>24 thn</v>
      </c>
      <c r="Z2018" s="13">
        <v>60</v>
      </c>
      <c r="AA2018" s="14">
        <f t="shared" si="500"/>
        <v>56919</v>
      </c>
      <c r="AB2018" s="17"/>
      <c r="AC2018" s="17"/>
      <c r="AD2018" s="17"/>
      <c r="AE2018" s="17"/>
      <c r="AF2018" s="17"/>
      <c r="AG2018" s="17"/>
      <c r="AH2018" s="17"/>
      <c r="AI2018" s="17"/>
      <c r="AJ2018" s="4" t="s">
        <v>9778</v>
      </c>
      <c r="AK2018" s="17"/>
      <c r="AL2018" s="16"/>
      <c r="AM2018" s="17"/>
    </row>
    <row r="2019" spans="1:39" ht="12.9" hidden="1" customHeight="1" outlineLevel="1" x14ac:dyDescent="0.3">
      <c r="C2019" s="17" t="s">
        <v>9797</v>
      </c>
      <c r="D2019" s="17" t="s">
        <v>41</v>
      </c>
      <c r="E2019" s="17" t="s">
        <v>9798</v>
      </c>
      <c r="F2019" s="17" t="s">
        <v>332</v>
      </c>
      <c r="G2019" s="18" t="s">
        <v>343</v>
      </c>
      <c r="H2019" s="35">
        <v>43525</v>
      </c>
      <c r="I2019" s="6" t="s">
        <v>344</v>
      </c>
      <c r="J2019" s="17" t="s">
        <v>4684</v>
      </c>
      <c r="K2019" s="35">
        <v>43573</v>
      </c>
      <c r="L2019" s="6" t="s">
        <v>28</v>
      </c>
      <c r="M2019" s="7" t="s">
        <v>29</v>
      </c>
      <c r="N2019" s="17" t="s">
        <v>3500</v>
      </c>
      <c r="O2019" s="17"/>
      <c r="P2019" s="17" t="s">
        <v>98</v>
      </c>
      <c r="Q2019" s="17" t="s">
        <v>9799</v>
      </c>
      <c r="R2019" s="7" t="s">
        <v>33</v>
      </c>
      <c r="S2019" s="16"/>
      <c r="T2019" s="16"/>
      <c r="U2019" s="17" t="s">
        <v>2714</v>
      </c>
      <c r="V2019" s="18" t="s">
        <v>2718</v>
      </c>
      <c r="W2019" s="17"/>
      <c r="X2019" s="7" t="str">
        <f t="shared" ca="1" si="498"/>
        <v xml:space="preserve">28 thn, 7 bln </v>
      </c>
      <c r="Y2019" s="7" t="str">
        <f t="shared" si="499"/>
        <v>27 thn</v>
      </c>
      <c r="Z2019" s="13">
        <v>60</v>
      </c>
      <c r="AA2019" s="14">
        <f t="shared" si="500"/>
        <v>55519</v>
      </c>
      <c r="AB2019" s="17"/>
      <c r="AC2019" s="17"/>
      <c r="AD2019" s="17"/>
      <c r="AE2019" s="17"/>
      <c r="AF2019" s="17"/>
      <c r="AG2019" s="17"/>
      <c r="AH2019" s="17"/>
      <c r="AI2019" s="17"/>
      <c r="AJ2019" s="4" t="s">
        <v>9778</v>
      </c>
      <c r="AK2019" s="17"/>
      <c r="AL2019" s="16"/>
      <c r="AM2019" s="17"/>
    </row>
    <row r="2020" spans="1:39" ht="12.9" hidden="1" customHeight="1" outlineLevel="1" x14ac:dyDescent="0.3">
      <c r="C2020" s="6" t="s">
        <v>9800</v>
      </c>
      <c r="E2020" s="7" t="s">
        <v>9801</v>
      </c>
      <c r="F2020" s="6" t="s">
        <v>5797</v>
      </c>
      <c r="G2020" s="7" t="s">
        <v>9519</v>
      </c>
      <c r="H2020" s="15">
        <v>41852</v>
      </c>
      <c r="I2020" s="6" t="s">
        <v>6305</v>
      </c>
      <c r="J2020" s="6" t="s">
        <v>547</v>
      </c>
      <c r="K2020" s="7" t="s">
        <v>336</v>
      </c>
      <c r="L2020" s="6" t="s">
        <v>28</v>
      </c>
      <c r="M2020" s="7" t="s">
        <v>4020</v>
      </c>
      <c r="N2020" s="6" t="s">
        <v>9802</v>
      </c>
      <c r="O2020" s="7" t="s">
        <v>884</v>
      </c>
      <c r="P2020" s="6" t="s">
        <v>98</v>
      </c>
      <c r="Q2020" s="6" t="s">
        <v>9803</v>
      </c>
      <c r="R2020" s="7" t="s">
        <v>33</v>
      </c>
      <c r="S2020" s="7" t="s">
        <v>34</v>
      </c>
      <c r="T2020" s="7" t="s">
        <v>311</v>
      </c>
      <c r="V2020" s="7" t="s">
        <v>37</v>
      </c>
      <c r="X2020" s="7" t="str">
        <f t="shared" ca="1" si="498"/>
        <v xml:space="preserve">48 thn, 0 bln </v>
      </c>
      <c r="Y2020" s="7" t="str">
        <f t="shared" si="499"/>
        <v>47 thn</v>
      </c>
      <c r="Z2020" s="13">
        <v>60</v>
      </c>
      <c r="AA2020" s="14">
        <f t="shared" si="500"/>
        <v>48427</v>
      </c>
      <c r="AB2020" s="6" t="s">
        <v>9804</v>
      </c>
      <c r="AC2020" s="6" t="s">
        <v>9805</v>
      </c>
      <c r="AJ2020" s="4" t="s">
        <v>9778</v>
      </c>
    </row>
    <row r="2021" spans="1:39" ht="12.9" customHeight="1" collapsed="1" x14ac:dyDescent="0.25">
      <c r="A2021" s="4" t="s">
        <v>9806</v>
      </c>
      <c r="M2021" s="7"/>
    </row>
    <row r="2022" spans="1:39" ht="12.9" hidden="1" customHeight="1" outlineLevel="1" x14ac:dyDescent="0.3">
      <c r="C2022" s="10"/>
      <c r="D2022" s="10"/>
      <c r="F2022" s="10"/>
      <c r="H2022" s="15"/>
      <c r="I2022" s="10"/>
      <c r="J2022" s="10" t="s">
        <v>95</v>
      </c>
      <c r="K2022" s="8"/>
      <c r="L2022" s="10"/>
      <c r="M2022" s="7"/>
      <c r="N2022" s="10"/>
      <c r="P2022" s="10"/>
      <c r="Z2022" s="13"/>
      <c r="AA2022" s="14"/>
      <c r="AB2022" s="10"/>
      <c r="AJ2022" s="4" t="s">
        <v>9806</v>
      </c>
    </row>
    <row r="2023" spans="1:39" ht="12.9" hidden="1" customHeight="1" outlineLevel="1" x14ac:dyDescent="0.3">
      <c r="C2023" s="10" t="s">
        <v>9807</v>
      </c>
      <c r="E2023" s="7" t="s">
        <v>9808</v>
      </c>
      <c r="F2023" s="10" t="s">
        <v>514</v>
      </c>
      <c r="G2023" s="7" t="s">
        <v>333</v>
      </c>
      <c r="H2023" s="11">
        <v>41365</v>
      </c>
      <c r="I2023" s="10" t="s">
        <v>334</v>
      </c>
      <c r="J2023" s="10" t="s">
        <v>547</v>
      </c>
      <c r="K2023" s="7" t="s">
        <v>9809</v>
      </c>
      <c r="L2023" s="10" t="s">
        <v>28</v>
      </c>
      <c r="M2023" s="7" t="s">
        <v>4020</v>
      </c>
      <c r="N2023" s="10" t="s">
        <v>4021</v>
      </c>
      <c r="O2023" s="7" t="s">
        <v>2777</v>
      </c>
      <c r="P2023" s="10" t="s">
        <v>9810</v>
      </c>
      <c r="Q2023" s="7" t="s">
        <v>4746</v>
      </c>
      <c r="R2023" s="7" t="s">
        <v>33</v>
      </c>
      <c r="S2023" s="7" t="s">
        <v>34</v>
      </c>
      <c r="T2023" s="7" t="s">
        <v>35</v>
      </c>
      <c r="U2023" s="7" t="s">
        <v>9811</v>
      </c>
      <c r="V2023" s="7" t="s">
        <v>37</v>
      </c>
      <c r="W2023" s="7" t="s">
        <v>9812</v>
      </c>
      <c r="X2023" s="7" t="str">
        <f ca="1">DATEDIF(Q2023,NOW( ),"y") &amp; " thn, " &amp; DATEDIF(Q2023,NOW( ),"ym") &amp; " bln "</f>
        <v xml:space="preserve">56 thn, 7 bln </v>
      </c>
      <c r="Y2023" s="7" t="str">
        <f>DATEDIF(Q2023,($Y$2),"y") &amp; " thn"</f>
        <v>55 thn</v>
      </c>
      <c r="Z2023" s="13">
        <v>60</v>
      </c>
      <c r="AA2023" s="14">
        <f>DATE(YEAR(Q2023)+Z2023,MONTH(Q2023)+1,1)</f>
        <v>45292</v>
      </c>
      <c r="AB2023" s="10" t="s">
        <v>9813</v>
      </c>
      <c r="AJ2023" s="4" t="s">
        <v>9806</v>
      </c>
    </row>
    <row r="2024" spans="1:39" ht="12.9" hidden="1" customHeight="1" outlineLevel="1" x14ac:dyDescent="0.3">
      <c r="C2024" s="10" t="s">
        <v>9814</v>
      </c>
      <c r="D2024" s="10" t="s">
        <v>21</v>
      </c>
      <c r="E2024" s="7" t="s">
        <v>9815</v>
      </c>
      <c r="F2024" s="10" t="s">
        <v>514</v>
      </c>
      <c r="G2024" s="7" t="s">
        <v>333</v>
      </c>
      <c r="H2024" s="11">
        <v>43191</v>
      </c>
      <c r="I2024" s="10" t="s">
        <v>334</v>
      </c>
      <c r="J2024" s="10" t="s">
        <v>547</v>
      </c>
      <c r="K2024" s="7" t="s">
        <v>522</v>
      </c>
      <c r="L2024" s="10" t="s">
        <v>28</v>
      </c>
      <c r="M2024" s="7" t="s">
        <v>29</v>
      </c>
      <c r="N2024" s="10" t="s">
        <v>30</v>
      </c>
      <c r="O2024" s="7">
        <v>2013</v>
      </c>
      <c r="P2024" s="10" t="s">
        <v>9816</v>
      </c>
      <c r="Q2024" s="7" t="s">
        <v>9817</v>
      </c>
      <c r="R2024" s="7" t="s">
        <v>50</v>
      </c>
      <c r="V2024" s="7" t="s">
        <v>37</v>
      </c>
      <c r="X2024" s="7" t="str">
        <f ca="1">DATEDIF(Q2024,NOW( ),"y") &amp; " thn, " &amp; DATEDIF(Q2024,NOW( ),"ym") &amp; " bln "</f>
        <v xml:space="preserve">40 thn, 2 bln </v>
      </c>
      <c r="Y2024" s="7" t="str">
        <f>DATEDIF(Q2024,($Y$2),"y") &amp; " thn"</f>
        <v>39 thn</v>
      </c>
      <c r="Z2024" s="13">
        <v>60</v>
      </c>
      <c r="AA2024" s="14">
        <f>DATE(YEAR(Q2024)+Z2024,MONTH(Q2024)+1,1)</f>
        <v>51288</v>
      </c>
      <c r="AJ2024" s="4" t="s">
        <v>9806</v>
      </c>
    </row>
    <row r="2025" spans="1:39" ht="12.9" hidden="1" customHeight="1" outlineLevel="1" x14ac:dyDescent="0.3">
      <c r="C2025" s="10" t="s">
        <v>9818</v>
      </c>
      <c r="D2025" s="10" t="s">
        <v>41</v>
      </c>
      <c r="E2025" s="7" t="s">
        <v>9819</v>
      </c>
      <c r="F2025" s="10" t="s">
        <v>514</v>
      </c>
      <c r="G2025" s="7" t="s">
        <v>333</v>
      </c>
      <c r="H2025" s="11">
        <v>43374</v>
      </c>
      <c r="I2025" s="10" t="s">
        <v>334</v>
      </c>
      <c r="J2025" s="10" t="s">
        <v>547</v>
      </c>
      <c r="K2025" s="7" t="s">
        <v>999</v>
      </c>
      <c r="L2025" s="10" t="s">
        <v>28</v>
      </c>
      <c r="M2025" s="7" t="s">
        <v>29</v>
      </c>
      <c r="N2025" s="10" t="s">
        <v>30</v>
      </c>
      <c r="O2025" s="7">
        <v>2014</v>
      </c>
      <c r="P2025" s="10" t="s">
        <v>1930</v>
      </c>
      <c r="Q2025" s="7" t="s">
        <v>9820</v>
      </c>
      <c r="R2025" s="7" t="s">
        <v>50</v>
      </c>
      <c r="V2025" s="7" t="s">
        <v>37</v>
      </c>
      <c r="X2025" s="7" t="str">
        <f ca="1">DATEDIF(Q2025,NOW( ),"y") &amp; " thn, " &amp; DATEDIF(Q2025,NOW( ),"ym") &amp; " bln "</f>
        <v xml:space="preserve">40 thn, 6 bln </v>
      </c>
      <c r="Y2025" s="7" t="str">
        <f>DATEDIF(Q2025,($Y$2),"y") &amp; " thn"</f>
        <v>39 thn</v>
      </c>
      <c r="Z2025" s="13">
        <v>60</v>
      </c>
      <c r="AA2025" s="14">
        <f>DATE(YEAR(Q2025)+Z2025,MONTH(Q2025)+1,1)</f>
        <v>51167</v>
      </c>
      <c r="AB2025" s="10" t="s">
        <v>9821</v>
      </c>
      <c r="AJ2025" s="4" t="s">
        <v>9806</v>
      </c>
    </row>
    <row r="2026" spans="1:39" ht="12.9" hidden="1" customHeight="1" outlineLevel="1" x14ac:dyDescent="0.3">
      <c r="C2026" s="17" t="s">
        <v>9822</v>
      </c>
      <c r="D2026" s="17" t="s">
        <v>41</v>
      </c>
      <c r="E2026" s="17" t="s">
        <v>9823</v>
      </c>
      <c r="F2026" s="17" t="s">
        <v>332</v>
      </c>
      <c r="G2026" s="18" t="s">
        <v>343</v>
      </c>
      <c r="H2026" s="35">
        <v>43525</v>
      </c>
      <c r="I2026" s="6" t="s">
        <v>344</v>
      </c>
      <c r="J2026" s="17" t="s">
        <v>4684</v>
      </c>
      <c r="K2026" s="35">
        <v>43573</v>
      </c>
      <c r="L2026" s="6" t="s">
        <v>28</v>
      </c>
      <c r="M2026" s="7" t="s">
        <v>29</v>
      </c>
      <c r="N2026" s="17" t="s">
        <v>3500</v>
      </c>
      <c r="O2026" s="17"/>
      <c r="P2026" s="17" t="s">
        <v>9824</v>
      </c>
      <c r="Q2026" s="17" t="s">
        <v>9825</v>
      </c>
      <c r="R2026" s="7" t="s">
        <v>33</v>
      </c>
      <c r="S2026" s="16"/>
      <c r="T2026" s="16"/>
      <c r="U2026" s="17" t="s">
        <v>2714</v>
      </c>
      <c r="V2026" s="18" t="s">
        <v>2718</v>
      </c>
      <c r="W2026" s="17"/>
      <c r="X2026" s="7" t="str">
        <f ca="1">DATEDIF(Q2026,NOW( ),"y") &amp; " thn, " &amp; DATEDIF(Q2026,NOW( ),"ym") &amp; " bln "</f>
        <v xml:space="preserve">34 thn, 2 bln </v>
      </c>
      <c r="Y2026" s="7" t="str">
        <f>DATEDIF(Q2026,($Y$2),"y") &amp; " thn"</f>
        <v>33 thn</v>
      </c>
      <c r="Z2026" s="13">
        <v>60</v>
      </c>
      <c r="AA2026" s="14">
        <f>DATE(YEAR(Q2026)+Z2026,MONTH(Q2026)+1,1)</f>
        <v>53479</v>
      </c>
      <c r="AB2026" s="17"/>
      <c r="AC2026" s="17"/>
      <c r="AD2026" s="17"/>
      <c r="AE2026" s="17"/>
      <c r="AF2026" s="17"/>
      <c r="AG2026" s="17"/>
      <c r="AH2026" s="17"/>
      <c r="AI2026" s="17"/>
      <c r="AJ2026" s="4" t="s">
        <v>9806</v>
      </c>
    </row>
    <row r="2027" spans="1:39" ht="12.9" hidden="1" customHeight="1" outlineLevel="1" x14ac:dyDescent="0.3">
      <c r="C2027" s="10" t="s">
        <v>9826</v>
      </c>
      <c r="E2027" s="7" t="s">
        <v>9827</v>
      </c>
      <c r="F2027" s="10" t="s">
        <v>357</v>
      </c>
      <c r="G2027" s="7" t="s">
        <v>358</v>
      </c>
      <c r="H2027" s="8">
        <v>42278</v>
      </c>
      <c r="I2027" s="10" t="s">
        <v>359</v>
      </c>
      <c r="J2027" s="10" t="s">
        <v>547</v>
      </c>
      <c r="K2027" s="7" t="s">
        <v>774</v>
      </c>
      <c r="L2027" s="10" t="s">
        <v>28</v>
      </c>
      <c r="M2027" s="7" t="s">
        <v>4020</v>
      </c>
      <c r="O2027" s="7" t="s">
        <v>884</v>
      </c>
      <c r="P2027" s="10" t="s">
        <v>120</v>
      </c>
      <c r="Q2027" s="7" t="s">
        <v>9828</v>
      </c>
      <c r="R2027" s="7" t="s">
        <v>33</v>
      </c>
      <c r="S2027" s="7" t="s">
        <v>1218</v>
      </c>
      <c r="T2027" s="7" t="s">
        <v>35</v>
      </c>
      <c r="U2027" s="7" t="s">
        <v>9829</v>
      </c>
      <c r="V2027" s="7" t="s">
        <v>37</v>
      </c>
      <c r="X2027" s="7" t="str">
        <f ca="1">DATEDIF(Q2027,NOW( ),"y") &amp; " thn, " &amp; DATEDIF(Q2027,NOW( ),"ym") &amp; " bln "</f>
        <v xml:space="preserve">45 thn, 7 bln </v>
      </c>
      <c r="Y2027" s="7" t="str">
        <f>DATEDIF(Q2027,($Y$2),"y") &amp; " thn"</f>
        <v>44 thn</v>
      </c>
      <c r="Z2027" s="13">
        <v>60</v>
      </c>
      <c r="AA2027" s="14">
        <f>DATE(YEAR(Q2027)+Z2027,MONTH(Q2027)+1,1)</f>
        <v>49310</v>
      </c>
      <c r="AB2027" s="10" t="s">
        <v>9830</v>
      </c>
      <c r="AC2027" s="7" t="s">
        <v>9831</v>
      </c>
      <c r="AJ2027" s="4" t="s">
        <v>9806</v>
      </c>
    </row>
    <row r="2028" spans="1:39" ht="12.9" customHeight="1" collapsed="1" x14ac:dyDescent="0.25">
      <c r="A2028" s="4" t="s">
        <v>9832</v>
      </c>
      <c r="M2028" s="7"/>
    </row>
    <row r="2029" spans="1:39" ht="12.9" hidden="1" customHeight="1" outlineLevel="1" x14ac:dyDescent="0.3">
      <c r="C2029" s="10" t="s">
        <v>9833</v>
      </c>
      <c r="D2029" s="10" t="s">
        <v>41</v>
      </c>
      <c r="E2029" s="7" t="s">
        <v>9834</v>
      </c>
      <c r="F2029" s="10" t="s">
        <v>23</v>
      </c>
      <c r="G2029" s="7" t="s">
        <v>24</v>
      </c>
      <c r="H2029" s="15">
        <v>40269</v>
      </c>
      <c r="I2029" s="10" t="s">
        <v>25</v>
      </c>
      <c r="J2029" s="10" t="s">
        <v>95</v>
      </c>
      <c r="K2029" s="8">
        <v>42104</v>
      </c>
      <c r="L2029" s="10" t="s">
        <v>28</v>
      </c>
      <c r="M2029" s="7" t="s">
        <v>29</v>
      </c>
      <c r="P2029" s="10" t="s">
        <v>88</v>
      </c>
      <c r="Q2029" s="7" t="s">
        <v>9835</v>
      </c>
      <c r="R2029" s="7" t="s">
        <v>50</v>
      </c>
      <c r="S2029" s="7" t="s">
        <v>34</v>
      </c>
      <c r="T2029" s="7" t="s">
        <v>35</v>
      </c>
      <c r="U2029" s="7" t="s">
        <v>9836</v>
      </c>
      <c r="V2029" s="7" t="s">
        <v>37</v>
      </c>
      <c r="W2029" s="7" t="s">
        <v>9837</v>
      </c>
      <c r="X2029" s="7" t="str">
        <f t="shared" ref="X2029:X2035" ca="1" si="501">DATEDIF(Q2029,NOW( ),"y") &amp; " thn, " &amp; DATEDIF(Q2029,NOW( ),"ym") &amp; " bln "</f>
        <v xml:space="preserve">52 thn, 5 bln </v>
      </c>
      <c r="Y2029" s="7" t="str">
        <f t="shared" ref="Y2029:Y2035" si="502">DATEDIF(Q2029,($Y$2),"y") &amp; " thn"</f>
        <v>51 thn</v>
      </c>
      <c r="Z2029" s="13">
        <v>60</v>
      </c>
      <c r="AA2029" s="14">
        <f t="shared" ref="AA2029:AA2035" si="503">DATE(YEAR(Q2029)+Z2029,MONTH(Q2029)+1,1)</f>
        <v>46813</v>
      </c>
      <c r="AB2029" s="10" t="s">
        <v>9838</v>
      </c>
      <c r="AC2029" s="7" t="s">
        <v>9839</v>
      </c>
      <c r="AJ2029" s="4" t="s">
        <v>9832</v>
      </c>
    </row>
    <row r="2030" spans="1:39" ht="12.9" hidden="1" customHeight="1" outlineLevel="1" x14ac:dyDescent="0.3">
      <c r="C2030" s="10" t="s">
        <v>9840</v>
      </c>
      <c r="D2030" s="10" t="s">
        <v>145</v>
      </c>
      <c r="E2030" s="7" t="s">
        <v>9841</v>
      </c>
      <c r="F2030" s="10" t="s">
        <v>276</v>
      </c>
      <c r="G2030" s="7" t="s">
        <v>43</v>
      </c>
      <c r="H2030" s="14">
        <v>42461</v>
      </c>
      <c r="I2030" s="10" t="s">
        <v>277</v>
      </c>
      <c r="J2030" s="10" t="s">
        <v>269</v>
      </c>
      <c r="K2030" s="7" t="s">
        <v>999</v>
      </c>
      <c r="L2030" s="10" t="s">
        <v>28</v>
      </c>
      <c r="M2030" s="7" t="s">
        <v>29</v>
      </c>
      <c r="N2030" s="10" t="s">
        <v>83</v>
      </c>
      <c r="O2030" s="7" t="s">
        <v>318</v>
      </c>
      <c r="P2030" s="10" t="s">
        <v>9842</v>
      </c>
      <c r="Q2030" s="7" t="s">
        <v>9843</v>
      </c>
      <c r="R2030" s="7" t="s">
        <v>33</v>
      </c>
      <c r="S2030" s="7" t="s">
        <v>34</v>
      </c>
      <c r="T2030" s="7" t="s">
        <v>35</v>
      </c>
      <c r="V2030" s="7" t="s">
        <v>37</v>
      </c>
      <c r="X2030" s="7" t="str">
        <f t="shared" ca="1" si="501"/>
        <v xml:space="preserve">36 thn, 9 bln </v>
      </c>
      <c r="Y2030" s="7" t="str">
        <f t="shared" si="502"/>
        <v>36 thn</v>
      </c>
      <c r="Z2030" s="13">
        <v>60</v>
      </c>
      <c r="AA2030" s="14">
        <f t="shared" si="503"/>
        <v>52536</v>
      </c>
      <c r="AB2030" s="10" t="s">
        <v>9844</v>
      </c>
      <c r="AC2030" s="7" t="s">
        <v>9845</v>
      </c>
      <c r="AJ2030" s="4" t="s">
        <v>9832</v>
      </c>
    </row>
    <row r="2031" spans="1:39" ht="12.9" hidden="1" customHeight="1" outlineLevel="1" x14ac:dyDescent="0.3">
      <c r="C2031" s="10" t="s">
        <v>9846</v>
      </c>
      <c r="D2031" s="10" t="s">
        <v>21</v>
      </c>
      <c r="E2031" s="7" t="s">
        <v>9847</v>
      </c>
      <c r="F2031" s="10" t="s">
        <v>276</v>
      </c>
      <c r="G2031" s="19" t="s">
        <v>43</v>
      </c>
      <c r="H2031" s="20">
        <v>43556</v>
      </c>
      <c r="I2031" s="10" t="s">
        <v>277</v>
      </c>
      <c r="J2031" s="10" t="s">
        <v>547</v>
      </c>
      <c r="K2031" s="7" t="s">
        <v>999</v>
      </c>
      <c r="L2031" s="10" t="s">
        <v>28</v>
      </c>
      <c r="M2031" s="7" t="s">
        <v>29</v>
      </c>
      <c r="N2031" s="10" t="s">
        <v>7646</v>
      </c>
      <c r="O2031" s="7">
        <v>2010</v>
      </c>
      <c r="P2031" s="10" t="s">
        <v>280</v>
      </c>
      <c r="Q2031" s="7" t="s">
        <v>9848</v>
      </c>
      <c r="R2031" s="7" t="s">
        <v>50</v>
      </c>
      <c r="V2031" s="7" t="s">
        <v>37</v>
      </c>
      <c r="X2031" s="7" t="str">
        <f t="shared" ca="1" si="501"/>
        <v xml:space="preserve">42 thn, 11 bln </v>
      </c>
      <c r="Y2031" s="7" t="str">
        <f t="shared" si="502"/>
        <v>42 thn</v>
      </c>
      <c r="Z2031" s="13">
        <v>60</v>
      </c>
      <c r="AA2031" s="14">
        <f t="shared" si="503"/>
        <v>50284</v>
      </c>
      <c r="AB2031" s="10" t="s">
        <v>9849</v>
      </c>
      <c r="AC2031" s="7" t="s">
        <v>9850</v>
      </c>
      <c r="AJ2031" s="4" t="s">
        <v>9832</v>
      </c>
    </row>
    <row r="2032" spans="1:39" ht="12.9" hidden="1" customHeight="1" outlineLevel="1" x14ac:dyDescent="0.3">
      <c r="C2032" s="10" t="s">
        <v>9851</v>
      </c>
      <c r="D2032" s="10" t="s">
        <v>41</v>
      </c>
      <c r="E2032" s="7" t="s">
        <v>9852</v>
      </c>
      <c r="F2032" s="10" t="s">
        <v>514</v>
      </c>
      <c r="G2032" s="7" t="s">
        <v>333</v>
      </c>
      <c r="H2032" s="15">
        <v>43374</v>
      </c>
      <c r="I2032" s="10" t="s">
        <v>334</v>
      </c>
      <c r="J2032" s="10" t="s">
        <v>547</v>
      </c>
      <c r="K2032" s="8">
        <v>41708</v>
      </c>
      <c r="L2032" s="10" t="s">
        <v>28</v>
      </c>
      <c r="M2032" s="7" t="s">
        <v>29</v>
      </c>
      <c r="N2032" s="10" t="s">
        <v>3367</v>
      </c>
      <c r="O2032" s="7">
        <v>2011</v>
      </c>
      <c r="P2032" s="10" t="s">
        <v>2389</v>
      </c>
      <c r="Q2032" s="7" t="s">
        <v>9853</v>
      </c>
      <c r="R2032" s="7" t="s">
        <v>33</v>
      </c>
      <c r="S2032" s="7" t="s">
        <v>34</v>
      </c>
      <c r="T2032" s="7" t="s">
        <v>35</v>
      </c>
      <c r="V2032" s="7" t="s">
        <v>37</v>
      </c>
      <c r="X2032" s="7" t="str">
        <f t="shared" ca="1" si="501"/>
        <v xml:space="preserve">33 thn, 11 bln </v>
      </c>
      <c r="Y2032" s="7" t="str">
        <f t="shared" si="502"/>
        <v>33 thn</v>
      </c>
      <c r="Z2032" s="13">
        <v>60</v>
      </c>
      <c r="AA2032" s="14">
        <f t="shared" si="503"/>
        <v>53571</v>
      </c>
      <c r="AB2032" s="10" t="s">
        <v>9854</v>
      </c>
      <c r="AC2032" s="12" t="s">
        <v>9855</v>
      </c>
      <c r="AJ2032" s="4" t="s">
        <v>9832</v>
      </c>
    </row>
    <row r="2033" spans="1:43" s="30" customFormat="1" ht="12.9" hidden="1" customHeight="1" outlineLevel="1" x14ac:dyDescent="0.3">
      <c r="A2033" s="22"/>
      <c r="B2033" s="23"/>
      <c r="C2033" s="24" t="s">
        <v>9856</v>
      </c>
      <c r="D2033" s="24" t="s">
        <v>3447</v>
      </c>
      <c r="E2033" s="25" t="s">
        <v>9857</v>
      </c>
      <c r="F2033" s="24" t="s">
        <v>514</v>
      </c>
      <c r="G2033" s="25" t="s">
        <v>333</v>
      </c>
      <c r="H2033" s="26">
        <v>42826</v>
      </c>
      <c r="I2033" s="24" t="s">
        <v>334</v>
      </c>
      <c r="J2033" s="24" t="s">
        <v>547</v>
      </c>
      <c r="K2033" s="25" t="s">
        <v>1749</v>
      </c>
      <c r="L2033" s="24" t="s">
        <v>28</v>
      </c>
      <c r="M2033" s="25" t="s">
        <v>29</v>
      </c>
      <c r="N2033" s="24" t="s">
        <v>30</v>
      </c>
      <c r="O2033" s="25">
        <v>2012</v>
      </c>
      <c r="P2033" s="24" t="s">
        <v>2389</v>
      </c>
      <c r="Q2033" s="25" t="s">
        <v>9858</v>
      </c>
      <c r="R2033" s="25" t="s">
        <v>33</v>
      </c>
      <c r="S2033" s="25" t="s">
        <v>34</v>
      </c>
      <c r="T2033" s="25" t="s">
        <v>311</v>
      </c>
      <c r="U2033" s="25"/>
      <c r="V2033" s="25" t="s">
        <v>37</v>
      </c>
      <c r="W2033" s="25"/>
      <c r="X2033" s="25" t="str">
        <f t="shared" ca="1" si="501"/>
        <v xml:space="preserve">32 thn, 11 bln </v>
      </c>
      <c r="Y2033" s="25" t="str">
        <f t="shared" si="502"/>
        <v>32 thn</v>
      </c>
      <c r="Z2033" s="28">
        <v>60</v>
      </c>
      <c r="AA2033" s="29">
        <f t="shared" si="503"/>
        <v>53936</v>
      </c>
      <c r="AB2033" s="24" t="s">
        <v>9859</v>
      </c>
      <c r="AC2033" s="25" t="s">
        <v>9860</v>
      </c>
      <c r="AJ2033" s="47" t="s">
        <v>9861</v>
      </c>
    </row>
    <row r="2034" spans="1:43" s="16" customFormat="1" collapsed="1" x14ac:dyDescent="0.3">
      <c r="B2034" s="17" t="s">
        <v>2714</v>
      </c>
      <c r="C2034" s="17" t="s">
        <v>9862</v>
      </c>
      <c r="D2034" s="17" t="s">
        <v>41</v>
      </c>
      <c r="E2034" s="17" t="s">
        <v>9863</v>
      </c>
      <c r="F2034" s="17" t="s">
        <v>332</v>
      </c>
      <c r="G2034" s="18" t="s">
        <v>343</v>
      </c>
      <c r="H2034" s="35">
        <v>43525</v>
      </c>
      <c r="I2034" s="6" t="s">
        <v>344</v>
      </c>
      <c r="J2034" s="17" t="s">
        <v>547</v>
      </c>
      <c r="K2034" s="35">
        <v>43573</v>
      </c>
      <c r="L2034" s="6" t="s">
        <v>28</v>
      </c>
      <c r="M2034" s="7" t="s">
        <v>29</v>
      </c>
      <c r="N2034" s="17" t="s">
        <v>3851</v>
      </c>
      <c r="O2034" s="17"/>
      <c r="P2034" s="17" t="s">
        <v>98</v>
      </c>
      <c r="Q2034" s="17" t="s">
        <v>9864</v>
      </c>
      <c r="R2034" s="7" t="s">
        <v>50</v>
      </c>
      <c r="U2034" s="17" t="s">
        <v>2714</v>
      </c>
      <c r="V2034" s="18" t="s">
        <v>2718</v>
      </c>
      <c r="W2034" s="17"/>
      <c r="X2034" s="7" t="str">
        <f t="shared" ca="1" si="501"/>
        <v xml:space="preserve">28 thn, 4 bln </v>
      </c>
      <c r="Y2034" s="7" t="str">
        <f t="shared" si="502"/>
        <v>27 thn</v>
      </c>
      <c r="Z2034" s="13">
        <v>60</v>
      </c>
      <c r="AA2034" s="14">
        <f t="shared" si="503"/>
        <v>55610</v>
      </c>
      <c r="AB2034" s="17"/>
      <c r="AC2034" s="17"/>
      <c r="AD2034" s="17"/>
      <c r="AE2034" s="17"/>
      <c r="AF2034" s="17"/>
      <c r="AG2034" s="17"/>
      <c r="AH2034" s="17"/>
      <c r="AI2034" s="17"/>
      <c r="AJ2034" s="47" t="s">
        <v>9861</v>
      </c>
      <c r="AK2034" s="17"/>
      <c r="AM2034" s="17"/>
      <c r="AN2034" s="17"/>
      <c r="AO2034" s="17"/>
      <c r="AP2034" s="17"/>
      <c r="AQ2034" s="17"/>
    </row>
    <row r="2035" spans="1:43" ht="12.9" hidden="1" customHeight="1" outlineLevel="1" x14ac:dyDescent="0.3">
      <c r="C2035" s="10" t="s">
        <v>9865</v>
      </c>
      <c r="E2035" s="7" t="s">
        <v>9866</v>
      </c>
      <c r="F2035" s="10" t="s">
        <v>357</v>
      </c>
      <c r="G2035" s="7" t="s">
        <v>358</v>
      </c>
      <c r="H2035" s="14">
        <v>42644</v>
      </c>
      <c r="I2035" s="10" t="s">
        <v>359</v>
      </c>
      <c r="J2035" s="10" t="s">
        <v>547</v>
      </c>
      <c r="K2035" s="7" t="s">
        <v>774</v>
      </c>
      <c r="L2035" s="10" t="s">
        <v>28</v>
      </c>
      <c r="M2035" s="7" t="s">
        <v>4020</v>
      </c>
      <c r="N2035" s="6" t="s">
        <v>9867</v>
      </c>
      <c r="O2035" s="7" t="s">
        <v>279</v>
      </c>
      <c r="P2035" s="10" t="s">
        <v>9868</v>
      </c>
      <c r="Q2035" s="7" t="s">
        <v>9869</v>
      </c>
      <c r="R2035" s="7" t="s">
        <v>33</v>
      </c>
      <c r="S2035" s="7" t="s">
        <v>122</v>
      </c>
      <c r="T2035" s="7" t="s">
        <v>35</v>
      </c>
      <c r="U2035" s="7" t="s">
        <v>9870</v>
      </c>
      <c r="V2035" s="7" t="s">
        <v>37</v>
      </c>
      <c r="X2035" s="7" t="str">
        <f t="shared" ca="1" si="501"/>
        <v xml:space="preserve">42 thn, 8 bln </v>
      </c>
      <c r="Y2035" s="7" t="str">
        <f t="shared" si="502"/>
        <v>41 thn</v>
      </c>
      <c r="Z2035" s="13">
        <v>60</v>
      </c>
      <c r="AA2035" s="14">
        <f t="shared" si="503"/>
        <v>50375</v>
      </c>
      <c r="AB2035" s="10" t="s">
        <v>9871</v>
      </c>
      <c r="AC2035" s="7" t="s">
        <v>9872</v>
      </c>
      <c r="AJ2035" s="4" t="s">
        <v>9832</v>
      </c>
    </row>
    <row r="2036" spans="1:43" ht="12.9" customHeight="1" collapsed="1" x14ac:dyDescent="0.25">
      <c r="A2036" s="4" t="s">
        <v>9873</v>
      </c>
      <c r="M2036" s="7"/>
    </row>
    <row r="2037" spans="1:43" ht="12.9" hidden="1" customHeight="1" outlineLevel="1" x14ac:dyDescent="0.3">
      <c r="C2037" s="10" t="s">
        <v>9874</v>
      </c>
      <c r="D2037" s="10" t="s">
        <v>21</v>
      </c>
      <c r="E2037" s="7" t="s">
        <v>9875</v>
      </c>
      <c r="F2037" s="10" t="s">
        <v>23</v>
      </c>
      <c r="G2037" s="7" t="s">
        <v>24</v>
      </c>
      <c r="H2037" s="14">
        <v>41183</v>
      </c>
      <c r="I2037" s="10" t="s">
        <v>25</v>
      </c>
      <c r="J2037" s="10" t="s">
        <v>95</v>
      </c>
      <c r="K2037" s="7" t="s">
        <v>624</v>
      </c>
      <c r="L2037" s="10" t="s">
        <v>28</v>
      </c>
      <c r="M2037" s="7" t="s">
        <v>29</v>
      </c>
      <c r="N2037" s="10" t="s">
        <v>30</v>
      </c>
      <c r="O2037" s="7">
        <v>2010</v>
      </c>
      <c r="P2037" s="10" t="s">
        <v>9876</v>
      </c>
      <c r="Q2037" s="7" t="s">
        <v>9877</v>
      </c>
      <c r="R2037" s="7" t="s">
        <v>33</v>
      </c>
      <c r="S2037" s="7" t="s">
        <v>34</v>
      </c>
      <c r="T2037" s="7" t="s">
        <v>35</v>
      </c>
      <c r="U2037" s="7" t="s">
        <v>9878</v>
      </c>
      <c r="V2037" s="7" t="s">
        <v>37</v>
      </c>
      <c r="W2037" s="7" t="s">
        <v>9879</v>
      </c>
      <c r="X2037" s="7" t="str">
        <f ca="1">DATEDIF(Q2037,NOW( ),"y") &amp; " thn, " &amp; DATEDIF(Q2037,NOW( ),"ym") &amp; " bln "</f>
        <v xml:space="preserve">50 thn, 11 bln </v>
      </c>
      <c r="Y2037" s="7" t="str">
        <f t="shared" ref="Y2037:Y2042" si="504">DATEDIF(Q2037,($Y$2),"y") &amp; " thn"</f>
        <v>50 thn</v>
      </c>
      <c r="Z2037" s="13">
        <v>60</v>
      </c>
      <c r="AA2037" s="14">
        <f t="shared" ref="AA2037:AA2042" si="505">DATE(YEAR(Q2037)+Z2037,MONTH(Q2037)+1,1)</f>
        <v>47362</v>
      </c>
      <c r="AB2037" s="10" t="s">
        <v>9880</v>
      </c>
      <c r="AJ2037" s="4" t="s">
        <v>9873</v>
      </c>
    </row>
    <row r="2038" spans="1:43" ht="12.9" hidden="1" customHeight="1" outlineLevel="1" x14ac:dyDescent="0.3">
      <c r="C2038" s="10" t="s">
        <v>9881</v>
      </c>
      <c r="E2038" s="7" t="s">
        <v>9882</v>
      </c>
      <c r="F2038" s="10" t="s">
        <v>514</v>
      </c>
      <c r="G2038" s="7" t="s">
        <v>333</v>
      </c>
      <c r="H2038" s="11">
        <v>41365</v>
      </c>
      <c r="I2038" s="10" t="s">
        <v>334</v>
      </c>
      <c r="J2038" s="10" t="s">
        <v>547</v>
      </c>
      <c r="K2038" s="7" t="s">
        <v>139</v>
      </c>
      <c r="L2038" s="10" t="s">
        <v>28</v>
      </c>
      <c r="M2038" s="7" t="s">
        <v>4020</v>
      </c>
      <c r="N2038" s="10" t="s">
        <v>4021</v>
      </c>
      <c r="O2038" s="7" t="s">
        <v>1427</v>
      </c>
      <c r="P2038" s="10" t="s">
        <v>59</v>
      </c>
      <c r="Q2038" s="7" t="s">
        <v>8666</v>
      </c>
      <c r="R2038" s="7" t="s">
        <v>33</v>
      </c>
      <c r="S2038" s="7" t="s">
        <v>34</v>
      </c>
      <c r="T2038" s="7" t="s">
        <v>35</v>
      </c>
      <c r="U2038" s="7" t="s">
        <v>9883</v>
      </c>
      <c r="V2038" s="7" t="s">
        <v>37</v>
      </c>
      <c r="W2038" s="7" t="s">
        <v>9884</v>
      </c>
      <c r="X2038" s="7" t="str">
        <f ca="1">DATEDIF(Q2038,NOW( ),"y") &amp; " thn, " &amp; DATEDIF(Q2038,NOW( ),"ym") &amp; " bln "</f>
        <v xml:space="preserve">52 thn, 6 bln </v>
      </c>
      <c r="Y2038" s="7" t="str">
        <f t="shared" si="504"/>
        <v>51 thn</v>
      </c>
      <c r="Z2038" s="13">
        <v>60</v>
      </c>
      <c r="AA2038" s="14">
        <f t="shared" si="505"/>
        <v>46784</v>
      </c>
      <c r="AB2038" s="10" t="s">
        <v>9885</v>
      </c>
      <c r="AJ2038" s="4" t="s">
        <v>9873</v>
      </c>
    </row>
    <row r="2039" spans="1:43" ht="12.9" hidden="1" customHeight="1" outlineLevel="1" x14ac:dyDescent="0.3">
      <c r="C2039" s="10" t="s">
        <v>9886</v>
      </c>
      <c r="D2039" s="10" t="s">
        <v>41</v>
      </c>
      <c r="E2039" s="7" t="s">
        <v>9887</v>
      </c>
      <c r="F2039" s="10" t="s">
        <v>332</v>
      </c>
      <c r="G2039" s="7" t="s">
        <v>343</v>
      </c>
      <c r="H2039" s="8">
        <v>41671</v>
      </c>
      <c r="I2039" s="10" t="s">
        <v>344</v>
      </c>
      <c r="J2039" s="10" t="s">
        <v>547</v>
      </c>
      <c r="K2039" s="8">
        <v>41708</v>
      </c>
      <c r="L2039" s="10" t="s">
        <v>28</v>
      </c>
      <c r="M2039" s="7" t="s">
        <v>29</v>
      </c>
      <c r="N2039" s="10" t="s">
        <v>3367</v>
      </c>
      <c r="O2039" s="7">
        <v>2011</v>
      </c>
      <c r="P2039" s="10" t="s">
        <v>203</v>
      </c>
      <c r="Q2039" s="7" t="s">
        <v>9888</v>
      </c>
      <c r="R2039" s="7" t="s">
        <v>33</v>
      </c>
      <c r="S2039" s="7" t="s">
        <v>34</v>
      </c>
      <c r="T2039" s="7" t="s">
        <v>35</v>
      </c>
      <c r="V2039" s="7" t="s">
        <v>37</v>
      </c>
      <c r="X2039" s="7" t="str">
        <f ca="1">DATEDIF(Q2039,NOW( ),"y") &amp; " thn, " &amp; DATEDIF(Q2039,NOW( ),"ym") &amp; " bln "</f>
        <v xml:space="preserve">32 thn, 2 bln </v>
      </c>
      <c r="Y2039" s="7" t="str">
        <f t="shared" si="504"/>
        <v>31 thn</v>
      </c>
      <c r="Z2039" s="13">
        <v>60</v>
      </c>
      <c r="AA2039" s="14">
        <f t="shared" si="505"/>
        <v>54210</v>
      </c>
      <c r="AB2039" s="10" t="s">
        <v>9889</v>
      </c>
      <c r="AC2039" s="12" t="s">
        <v>9890</v>
      </c>
      <c r="AJ2039" s="4" t="s">
        <v>9873</v>
      </c>
    </row>
    <row r="2040" spans="1:43" s="16" customFormat="1" collapsed="1" x14ac:dyDescent="0.3">
      <c r="B2040" s="17" t="s">
        <v>2714</v>
      </c>
      <c r="C2040" s="17" t="s">
        <v>9891</v>
      </c>
      <c r="D2040" s="17" t="s">
        <v>145</v>
      </c>
      <c r="E2040" s="17" t="s">
        <v>9892</v>
      </c>
      <c r="F2040" s="17" t="s">
        <v>332</v>
      </c>
      <c r="G2040" s="18" t="s">
        <v>343</v>
      </c>
      <c r="H2040" s="35">
        <v>43525</v>
      </c>
      <c r="I2040" s="6" t="s">
        <v>344</v>
      </c>
      <c r="J2040" s="17" t="s">
        <v>2725</v>
      </c>
      <c r="K2040" s="35">
        <v>43573</v>
      </c>
      <c r="L2040" s="6" t="s">
        <v>28</v>
      </c>
      <c r="M2040" s="7" t="s">
        <v>29</v>
      </c>
      <c r="N2040" s="17" t="s">
        <v>83</v>
      </c>
      <c r="O2040" s="17"/>
      <c r="P2040" s="17" t="s">
        <v>1365</v>
      </c>
      <c r="Q2040" s="17" t="s">
        <v>9893</v>
      </c>
      <c r="R2040" s="7" t="s">
        <v>33</v>
      </c>
      <c r="U2040" s="17" t="s">
        <v>2714</v>
      </c>
      <c r="V2040" s="18" t="s">
        <v>2718</v>
      </c>
      <c r="W2040" s="17"/>
      <c r="X2040" s="7" t="str">
        <f ca="1">DATEDIF(Q2040,NOW( ),"y") &amp; " thn, " &amp; DATEDIF(Q2040,NOW( ),"ym") &amp; " bln "</f>
        <v xml:space="preserve">34 thn, 8 bln </v>
      </c>
      <c r="Y2040" s="7" t="str">
        <f t="shared" si="504"/>
        <v>33 thn</v>
      </c>
      <c r="Z2040" s="13">
        <v>60</v>
      </c>
      <c r="AA2040" s="14">
        <f t="shared" si="505"/>
        <v>53297</v>
      </c>
      <c r="AB2040" s="17"/>
      <c r="AC2040" s="17"/>
      <c r="AD2040" s="17"/>
      <c r="AE2040" s="17"/>
      <c r="AF2040" s="17"/>
      <c r="AG2040" s="17"/>
      <c r="AH2040" s="17"/>
      <c r="AI2040" s="17"/>
      <c r="AJ2040" s="4" t="s">
        <v>9873</v>
      </c>
      <c r="AK2040" s="17"/>
      <c r="AM2040" s="17"/>
      <c r="AN2040" s="17"/>
      <c r="AO2040" s="17"/>
      <c r="AP2040" s="17"/>
      <c r="AQ2040" s="17"/>
    </row>
    <row r="2041" spans="1:43" s="16" customFormat="1" x14ac:dyDescent="0.3">
      <c r="B2041" s="17"/>
      <c r="C2041" s="17" t="s">
        <v>9894</v>
      </c>
      <c r="D2041" s="17" t="s">
        <v>41</v>
      </c>
      <c r="E2041" s="17" t="s">
        <v>9895</v>
      </c>
      <c r="F2041" s="17" t="s">
        <v>332</v>
      </c>
      <c r="G2041" s="18" t="s">
        <v>343</v>
      </c>
      <c r="H2041" s="35">
        <v>43525</v>
      </c>
      <c r="I2041" s="6" t="s">
        <v>344</v>
      </c>
      <c r="J2041" s="17" t="s">
        <v>547</v>
      </c>
      <c r="K2041" s="35">
        <v>43573</v>
      </c>
      <c r="L2041" s="6" t="s">
        <v>28</v>
      </c>
      <c r="M2041" s="7" t="s">
        <v>29</v>
      </c>
      <c r="N2041" s="17" t="s">
        <v>3851</v>
      </c>
      <c r="O2041" s="17"/>
      <c r="P2041" s="17" t="s">
        <v>98</v>
      </c>
      <c r="Q2041" s="17" t="s">
        <v>9896</v>
      </c>
      <c r="R2041" s="7" t="s">
        <v>50</v>
      </c>
      <c r="U2041" s="17" t="s">
        <v>2714</v>
      </c>
      <c r="V2041" s="18" t="s">
        <v>2718</v>
      </c>
      <c r="W2041" s="17"/>
      <c r="X2041" s="7" t="str">
        <f ca="1">DATEDIF(Q2041,NOW( ),"y") &amp; " thn, " &amp; DATEDIF(Q2041,NOW( ),"ym") &amp; " bln "</f>
        <v xml:space="preserve">35 thn, 11 bln </v>
      </c>
      <c r="Y2041" s="7" t="str">
        <f t="shared" si="504"/>
        <v>35 thn</v>
      </c>
      <c r="Z2041" s="13">
        <v>60</v>
      </c>
      <c r="AA2041" s="14">
        <f t="shared" si="505"/>
        <v>52841</v>
      </c>
      <c r="AB2041" s="17"/>
      <c r="AC2041" s="17"/>
      <c r="AD2041" s="17"/>
      <c r="AE2041" s="17"/>
      <c r="AF2041" s="17"/>
      <c r="AG2041" s="17"/>
      <c r="AH2041" s="17"/>
      <c r="AI2041" s="17"/>
      <c r="AJ2041" s="4" t="s">
        <v>9873</v>
      </c>
      <c r="AK2041" s="17"/>
      <c r="AM2041" s="17"/>
      <c r="AN2041" s="17"/>
      <c r="AO2041" s="17"/>
      <c r="AP2041" s="17"/>
      <c r="AQ2041" s="17"/>
    </row>
    <row r="2042" spans="1:43" ht="12.9" hidden="1" customHeight="1" outlineLevel="1" x14ac:dyDescent="0.3">
      <c r="C2042" s="32" t="s">
        <v>9897</v>
      </c>
      <c r="E2042" s="45" t="s">
        <v>9898</v>
      </c>
      <c r="F2042" s="6" t="s">
        <v>5797</v>
      </c>
      <c r="G2042" s="45" t="s">
        <v>9519</v>
      </c>
      <c r="H2042" s="15">
        <v>41852</v>
      </c>
      <c r="I2042" s="6" t="s">
        <v>6305</v>
      </c>
      <c r="J2042" s="32" t="s">
        <v>4041</v>
      </c>
      <c r="K2042" s="8">
        <v>42151</v>
      </c>
      <c r="L2042" s="6" t="s">
        <v>28</v>
      </c>
      <c r="M2042" s="45" t="s">
        <v>4020</v>
      </c>
      <c r="N2042" s="32" t="s">
        <v>9899</v>
      </c>
      <c r="O2042" s="45" t="s">
        <v>393</v>
      </c>
      <c r="P2042" s="32" t="s">
        <v>98</v>
      </c>
      <c r="Q2042" s="45" t="s">
        <v>9900</v>
      </c>
      <c r="R2042" s="45" t="s">
        <v>50</v>
      </c>
      <c r="S2042" s="45" t="s">
        <v>34</v>
      </c>
      <c r="T2042" s="45" t="s">
        <v>35</v>
      </c>
      <c r="U2042" s="6"/>
      <c r="V2042" s="7" t="s">
        <v>37</v>
      </c>
      <c r="W2042" s="6"/>
      <c r="X2042" s="7" t="str">
        <f ca="1">DATEDIF(Q2042,NOW( ),"y") &amp; " thn, " &amp; DATEDIF(O2042,NOW( ),"ym") &amp; " bln "</f>
        <v xml:space="preserve">40 thn, 1 bln </v>
      </c>
      <c r="Y2042" s="7" t="str">
        <f t="shared" si="504"/>
        <v>40 thn</v>
      </c>
      <c r="Z2042" s="13">
        <v>60</v>
      </c>
      <c r="AA2042" s="14">
        <f t="shared" si="505"/>
        <v>51014</v>
      </c>
      <c r="AB2042" s="32" t="s">
        <v>9901</v>
      </c>
      <c r="AC2042" s="6"/>
      <c r="AJ2042" s="4" t="s">
        <v>9873</v>
      </c>
    </row>
    <row r="2043" spans="1:43" ht="12.9" customHeight="1" collapsed="1" x14ac:dyDescent="0.25">
      <c r="A2043" s="4" t="s">
        <v>9902</v>
      </c>
      <c r="M2043" s="7"/>
    </row>
    <row r="2044" spans="1:43" ht="12.9" hidden="1" customHeight="1" outlineLevel="1" x14ac:dyDescent="0.3">
      <c r="C2044" s="10" t="s">
        <v>9903</v>
      </c>
      <c r="D2044" s="10" t="s">
        <v>1545</v>
      </c>
      <c r="E2044" s="7" t="s">
        <v>9904</v>
      </c>
      <c r="F2044" s="10" t="s">
        <v>23</v>
      </c>
      <c r="G2044" s="7" t="s">
        <v>24</v>
      </c>
      <c r="H2044" s="11">
        <v>37895</v>
      </c>
      <c r="I2044" s="10" t="s">
        <v>25</v>
      </c>
      <c r="J2044" s="10" t="s">
        <v>95</v>
      </c>
      <c r="K2044" s="7" t="s">
        <v>9905</v>
      </c>
      <c r="L2044" s="10" t="s">
        <v>28</v>
      </c>
      <c r="M2044" s="7" t="s">
        <v>361</v>
      </c>
      <c r="N2044" s="10" t="s">
        <v>3265</v>
      </c>
      <c r="O2044" s="7" t="s">
        <v>748</v>
      </c>
      <c r="P2044" s="10" t="s">
        <v>926</v>
      </c>
      <c r="Q2044" s="7" t="s">
        <v>9906</v>
      </c>
      <c r="R2044" s="7" t="s">
        <v>33</v>
      </c>
      <c r="S2044" s="7" t="s">
        <v>34</v>
      </c>
      <c r="T2044" s="7" t="s">
        <v>35</v>
      </c>
      <c r="U2044" s="7" t="s">
        <v>9907</v>
      </c>
      <c r="V2044" s="7" t="s">
        <v>37</v>
      </c>
      <c r="W2044" s="7" t="s">
        <v>9908</v>
      </c>
      <c r="X2044" s="7" t="str">
        <f t="shared" ref="X2044:X2050" ca="1" si="506">DATEDIF(Q2044,NOW( ),"y") &amp; " thn, " &amp; DATEDIF(Q2044,NOW( ),"ym") &amp; " bln "</f>
        <v xml:space="preserve">59 thn, 1 bln </v>
      </c>
      <c r="Y2044" s="7" t="str">
        <f t="shared" ref="Y2044:Y2050" si="507">DATEDIF(Q2044,($Y$2),"y") &amp; " thn"</f>
        <v>58 thn</v>
      </c>
      <c r="Z2044" s="13">
        <v>60</v>
      </c>
      <c r="AA2044" s="14">
        <f t="shared" ref="AA2044:AA2050" si="508">DATE(YEAR(Q2044)+Z2044,MONTH(Q2044)+1,1)</f>
        <v>44378</v>
      </c>
      <c r="AB2044" s="10" t="s">
        <v>9909</v>
      </c>
      <c r="AC2044" s="7" t="s">
        <v>9910</v>
      </c>
      <c r="AJ2044" s="4" t="s">
        <v>9902</v>
      </c>
    </row>
    <row r="2045" spans="1:43" ht="12.9" hidden="1" customHeight="1" outlineLevel="1" x14ac:dyDescent="0.3">
      <c r="C2045" s="10" t="s">
        <v>9911</v>
      </c>
      <c r="D2045" s="10" t="s">
        <v>1545</v>
      </c>
      <c r="E2045" s="7" t="s">
        <v>9912</v>
      </c>
      <c r="F2045" s="10" t="s">
        <v>23</v>
      </c>
      <c r="G2045" s="7" t="s">
        <v>24</v>
      </c>
      <c r="H2045" s="11">
        <v>40817</v>
      </c>
      <c r="I2045" s="10" t="s">
        <v>25</v>
      </c>
      <c r="J2045" s="10" t="s">
        <v>547</v>
      </c>
      <c r="K2045" s="7" t="s">
        <v>147</v>
      </c>
      <c r="L2045" s="10" t="s">
        <v>28</v>
      </c>
      <c r="M2045" s="7" t="s">
        <v>361</v>
      </c>
      <c r="N2045" s="10" t="s">
        <v>3265</v>
      </c>
      <c r="O2045" s="7" t="s">
        <v>168</v>
      </c>
      <c r="P2045" s="10" t="s">
        <v>9913</v>
      </c>
      <c r="Q2045" s="7" t="s">
        <v>9914</v>
      </c>
      <c r="R2045" s="7" t="s">
        <v>50</v>
      </c>
      <c r="S2045" s="7" t="s">
        <v>34</v>
      </c>
      <c r="T2045" s="7" t="s">
        <v>35</v>
      </c>
      <c r="U2045" s="7" t="s">
        <v>9915</v>
      </c>
      <c r="V2045" s="7" t="s">
        <v>37</v>
      </c>
      <c r="W2045" s="7" t="s">
        <v>9916</v>
      </c>
      <c r="X2045" s="7" t="str">
        <f t="shared" ca="1" si="506"/>
        <v xml:space="preserve">56 thn, 4 bln </v>
      </c>
      <c r="Y2045" s="7" t="str">
        <f t="shared" si="507"/>
        <v>55 thn</v>
      </c>
      <c r="Z2045" s="13">
        <v>60</v>
      </c>
      <c r="AA2045" s="14">
        <f t="shared" si="508"/>
        <v>45383</v>
      </c>
      <c r="AB2045" s="10" t="s">
        <v>9917</v>
      </c>
      <c r="AJ2045" s="4" t="s">
        <v>9902</v>
      </c>
    </row>
    <row r="2046" spans="1:43" ht="12.9" hidden="1" customHeight="1" outlineLevel="1" x14ac:dyDescent="0.3">
      <c r="C2046" s="10" t="s">
        <v>9918</v>
      </c>
      <c r="D2046" s="10" t="s">
        <v>1545</v>
      </c>
      <c r="E2046" s="7" t="s">
        <v>9919</v>
      </c>
      <c r="F2046" s="10" t="s">
        <v>23</v>
      </c>
      <c r="G2046" s="7" t="s">
        <v>24</v>
      </c>
      <c r="H2046" s="11">
        <v>40817</v>
      </c>
      <c r="I2046" s="10" t="s">
        <v>25</v>
      </c>
      <c r="J2046" s="10" t="s">
        <v>547</v>
      </c>
      <c r="K2046" s="7" t="s">
        <v>147</v>
      </c>
      <c r="L2046" s="10" t="s">
        <v>28</v>
      </c>
      <c r="M2046" s="7" t="s">
        <v>361</v>
      </c>
      <c r="N2046" s="10" t="s">
        <v>3265</v>
      </c>
      <c r="O2046" s="7" t="s">
        <v>168</v>
      </c>
      <c r="P2046" s="10" t="s">
        <v>9920</v>
      </c>
      <c r="Q2046" s="7" t="s">
        <v>9921</v>
      </c>
      <c r="R2046" s="7" t="s">
        <v>50</v>
      </c>
      <c r="S2046" s="7" t="s">
        <v>34</v>
      </c>
      <c r="T2046" s="7" t="s">
        <v>35</v>
      </c>
      <c r="U2046" s="7" t="s">
        <v>9922</v>
      </c>
      <c r="V2046" s="7" t="s">
        <v>37</v>
      </c>
      <c r="W2046" s="7" t="s">
        <v>9923</v>
      </c>
      <c r="X2046" s="7" t="str">
        <f t="shared" ca="1" si="506"/>
        <v xml:space="preserve">55 thn, 6 bln </v>
      </c>
      <c r="Y2046" s="7" t="str">
        <f t="shared" si="507"/>
        <v>54 thn</v>
      </c>
      <c r="Z2046" s="13">
        <v>60</v>
      </c>
      <c r="AA2046" s="14">
        <f t="shared" si="508"/>
        <v>45689</v>
      </c>
      <c r="AB2046" s="10" t="s">
        <v>9924</v>
      </c>
      <c r="AJ2046" s="4" t="s">
        <v>9902</v>
      </c>
    </row>
    <row r="2047" spans="1:43" ht="12.9" hidden="1" customHeight="1" outlineLevel="1" x14ac:dyDescent="0.3">
      <c r="C2047" s="10" t="s">
        <v>9925</v>
      </c>
      <c r="D2047" s="10" t="s">
        <v>41</v>
      </c>
      <c r="E2047" s="7" t="s">
        <v>9926</v>
      </c>
      <c r="F2047" s="10" t="s">
        <v>276</v>
      </c>
      <c r="G2047" s="7" t="s">
        <v>43</v>
      </c>
      <c r="H2047" s="14">
        <v>43009</v>
      </c>
      <c r="I2047" s="10" t="s">
        <v>44</v>
      </c>
      <c r="J2047" s="10" t="s">
        <v>547</v>
      </c>
      <c r="K2047" s="7" t="s">
        <v>129</v>
      </c>
      <c r="L2047" s="10" t="s">
        <v>28</v>
      </c>
      <c r="M2047" s="7" t="s">
        <v>29</v>
      </c>
      <c r="N2047" s="10" t="s">
        <v>3367</v>
      </c>
      <c r="P2047" s="10" t="s">
        <v>280</v>
      </c>
      <c r="Q2047" s="7" t="s">
        <v>9927</v>
      </c>
      <c r="R2047" s="7" t="s">
        <v>33</v>
      </c>
      <c r="S2047" s="7" t="s">
        <v>34</v>
      </c>
      <c r="T2047" s="7" t="s">
        <v>35</v>
      </c>
      <c r="U2047" s="7" t="s">
        <v>9928</v>
      </c>
      <c r="V2047" s="7" t="s">
        <v>37</v>
      </c>
      <c r="W2047" s="7" t="s">
        <v>9929</v>
      </c>
      <c r="X2047" s="7" t="str">
        <f t="shared" ca="1" si="506"/>
        <v xml:space="preserve">38 thn, 1 bln </v>
      </c>
      <c r="Y2047" s="7" t="str">
        <f t="shared" si="507"/>
        <v>37 thn</v>
      </c>
      <c r="Z2047" s="13">
        <v>60</v>
      </c>
      <c r="AA2047" s="14">
        <f t="shared" si="508"/>
        <v>52048</v>
      </c>
      <c r="AB2047" s="10" t="s">
        <v>9930</v>
      </c>
      <c r="AJ2047" s="4" t="s">
        <v>9902</v>
      </c>
    </row>
    <row r="2048" spans="1:43" ht="12.9" hidden="1" customHeight="1" outlineLevel="1" x14ac:dyDescent="0.3">
      <c r="C2048" s="10" t="s">
        <v>9931</v>
      </c>
      <c r="D2048" s="10" t="s">
        <v>21</v>
      </c>
      <c r="E2048" s="7" t="s">
        <v>9932</v>
      </c>
      <c r="F2048" s="10" t="s">
        <v>514</v>
      </c>
      <c r="G2048" s="7" t="s">
        <v>333</v>
      </c>
      <c r="H2048" s="11">
        <v>42461</v>
      </c>
      <c r="I2048" s="10" t="s">
        <v>334</v>
      </c>
      <c r="J2048" s="10" t="s">
        <v>547</v>
      </c>
      <c r="K2048" s="8">
        <v>42979</v>
      </c>
      <c r="L2048" s="10" t="s">
        <v>28</v>
      </c>
      <c r="M2048" s="7" t="s">
        <v>29</v>
      </c>
      <c r="N2048" s="10" t="s">
        <v>30</v>
      </c>
      <c r="O2048" s="7">
        <v>2011</v>
      </c>
      <c r="P2048" s="10" t="s">
        <v>9933</v>
      </c>
      <c r="Q2048" s="7" t="s">
        <v>9934</v>
      </c>
      <c r="R2048" s="7" t="s">
        <v>50</v>
      </c>
      <c r="U2048" s="7" t="s">
        <v>9935</v>
      </c>
      <c r="V2048" s="7" t="s">
        <v>37</v>
      </c>
      <c r="X2048" s="7" t="str">
        <f t="shared" ca="1" si="506"/>
        <v xml:space="preserve">51 thn, 6 bln </v>
      </c>
      <c r="Y2048" s="7" t="str">
        <f t="shared" si="507"/>
        <v>50 thn</v>
      </c>
      <c r="Z2048" s="13">
        <v>60</v>
      </c>
      <c r="AA2048" s="14">
        <f>DATE(YEAR(Q2048)+Z2048,MONTH(Q2048)+1,1)</f>
        <v>47150</v>
      </c>
      <c r="AD2048" s="6" t="s">
        <v>771</v>
      </c>
      <c r="AJ2048" s="4" t="s">
        <v>9902</v>
      </c>
    </row>
    <row r="2049" spans="1:43" ht="12.9" hidden="1" customHeight="1" outlineLevel="1" x14ac:dyDescent="0.3">
      <c r="C2049" s="10" t="s">
        <v>4169</v>
      </c>
      <c r="D2049" s="10" t="s">
        <v>41</v>
      </c>
      <c r="E2049" s="7" t="s">
        <v>9936</v>
      </c>
      <c r="F2049" s="10" t="s">
        <v>514</v>
      </c>
      <c r="G2049" s="7" t="s">
        <v>333</v>
      </c>
      <c r="H2049" s="11">
        <v>43191</v>
      </c>
      <c r="I2049" s="10" t="s">
        <v>334</v>
      </c>
      <c r="J2049" s="10" t="s">
        <v>547</v>
      </c>
      <c r="K2049" s="8">
        <v>41708</v>
      </c>
      <c r="L2049" s="10" t="s">
        <v>28</v>
      </c>
      <c r="M2049" s="7" t="s">
        <v>29</v>
      </c>
      <c r="N2049" s="10" t="s">
        <v>3367</v>
      </c>
      <c r="O2049" s="7">
        <v>2011</v>
      </c>
      <c r="P2049" s="10" t="s">
        <v>98</v>
      </c>
      <c r="Q2049" s="7" t="s">
        <v>9937</v>
      </c>
      <c r="R2049" s="7" t="s">
        <v>50</v>
      </c>
      <c r="S2049" s="7" t="s">
        <v>34</v>
      </c>
      <c r="T2049" s="7" t="s">
        <v>311</v>
      </c>
      <c r="V2049" s="7" t="s">
        <v>37</v>
      </c>
      <c r="X2049" s="7" t="str">
        <f t="shared" ca="1" si="506"/>
        <v xml:space="preserve">32 thn, 6 bln </v>
      </c>
      <c r="Y2049" s="7" t="str">
        <f t="shared" si="507"/>
        <v>31 thn</v>
      </c>
      <c r="Z2049" s="13">
        <v>60</v>
      </c>
      <c r="AA2049" s="14">
        <f>DATE(YEAR(Q2049)+Z2049,MONTH(Q2049)+1,1)</f>
        <v>54089</v>
      </c>
      <c r="AB2049" s="10" t="s">
        <v>9938</v>
      </c>
      <c r="AC2049" s="12" t="s">
        <v>9939</v>
      </c>
      <c r="AJ2049" s="4" t="s">
        <v>9902</v>
      </c>
    </row>
    <row r="2050" spans="1:43" ht="12.9" hidden="1" customHeight="1" outlineLevel="1" x14ac:dyDescent="0.3">
      <c r="C2050" s="10" t="s">
        <v>9940</v>
      </c>
      <c r="D2050" s="10" t="s">
        <v>41</v>
      </c>
      <c r="E2050" s="7" t="s">
        <v>9941</v>
      </c>
      <c r="F2050" s="10" t="s">
        <v>332</v>
      </c>
      <c r="G2050" s="7" t="s">
        <v>343</v>
      </c>
      <c r="H2050" s="8">
        <v>43009</v>
      </c>
      <c r="I2050" s="10" t="s">
        <v>344</v>
      </c>
      <c r="J2050" s="10" t="s">
        <v>106</v>
      </c>
      <c r="K2050" s="7" t="s">
        <v>82</v>
      </c>
      <c r="L2050" s="10" t="s">
        <v>28</v>
      </c>
      <c r="M2050" s="7" t="s">
        <v>29</v>
      </c>
      <c r="N2050" s="10" t="s">
        <v>3500</v>
      </c>
      <c r="O2050" s="7">
        <v>2013</v>
      </c>
      <c r="P2050" s="10" t="s">
        <v>9942</v>
      </c>
      <c r="Q2050" s="7" t="s">
        <v>9943</v>
      </c>
      <c r="R2050" s="7" t="s">
        <v>33</v>
      </c>
      <c r="U2050" s="7" t="s">
        <v>9944</v>
      </c>
      <c r="V2050" s="7" t="s">
        <v>37</v>
      </c>
      <c r="X2050" s="7" t="str">
        <f t="shared" ca="1" si="506"/>
        <v xml:space="preserve">46 thn, 2 bln </v>
      </c>
      <c r="Y2050" s="7" t="str">
        <f t="shared" si="507"/>
        <v>45 thn</v>
      </c>
      <c r="Z2050" s="13">
        <v>60</v>
      </c>
      <c r="AA2050" s="14">
        <f t="shared" si="508"/>
        <v>49096</v>
      </c>
      <c r="AJ2050" s="4" t="s">
        <v>9902</v>
      </c>
    </row>
    <row r="2051" spans="1:43" ht="12.9" customHeight="1" collapsed="1" x14ac:dyDescent="0.25">
      <c r="A2051" s="4" t="s">
        <v>9945</v>
      </c>
      <c r="M2051" s="7"/>
    </row>
    <row r="2052" spans="1:43" ht="12.9" hidden="1" customHeight="1" outlineLevel="1" x14ac:dyDescent="0.3">
      <c r="A2052" s="4"/>
      <c r="C2052" s="10" t="s">
        <v>9946</v>
      </c>
      <c r="D2052" s="10" t="s">
        <v>9947</v>
      </c>
      <c r="E2052" s="7" t="s">
        <v>9948</v>
      </c>
      <c r="F2052" s="10" t="s">
        <v>92</v>
      </c>
      <c r="G2052" s="7" t="s">
        <v>93</v>
      </c>
      <c r="H2052" s="15">
        <v>42826</v>
      </c>
      <c r="I2052" s="10" t="s">
        <v>94</v>
      </c>
      <c r="J2052" s="10" t="s">
        <v>95</v>
      </c>
      <c r="K2052" s="8">
        <v>42104</v>
      </c>
      <c r="L2052" s="10" t="s">
        <v>28</v>
      </c>
      <c r="M2052" s="7" t="s">
        <v>237</v>
      </c>
      <c r="N2052" s="10" t="s">
        <v>30</v>
      </c>
      <c r="O2052" s="7">
        <v>2005</v>
      </c>
      <c r="P2052" s="10" t="s">
        <v>1859</v>
      </c>
      <c r="Q2052" s="7" t="s">
        <v>9949</v>
      </c>
      <c r="R2052" s="7" t="s">
        <v>33</v>
      </c>
      <c r="S2052" s="7" t="s">
        <v>34</v>
      </c>
      <c r="T2052" s="7" t="s">
        <v>35</v>
      </c>
      <c r="U2052" s="7" t="s">
        <v>9950</v>
      </c>
      <c r="V2052" s="7" t="s">
        <v>37</v>
      </c>
      <c r="W2052" s="7" t="s">
        <v>9951</v>
      </c>
      <c r="X2052" s="7" t="str">
        <f ca="1">DATEDIF(Q2052,NOW( ),"y") &amp; " thn, " &amp; DATEDIF(Q2052,NOW( ),"ym") &amp; " bln "</f>
        <v xml:space="preserve">54 thn, 7 bln </v>
      </c>
      <c r="Y2052" s="7" t="str">
        <f>DATEDIF(Q2052,($Y$2),"y") &amp; " thn"</f>
        <v>53 thn</v>
      </c>
      <c r="Z2052" s="13">
        <v>60</v>
      </c>
      <c r="AA2052" s="14">
        <f>DATE(YEAR(Q2052)+Z2052,MONTH(Q2052)+1,1)</f>
        <v>46023</v>
      </c>
      <c r="AB2052" s="10" t="s">
        <v>9952</v>
      </c>
      <c r="AJ2052" s="4" t="s">
        <v>9945</v>
      </c>
    </row>
    <row r="2053" spans="1:43" ht="12.9" hidden="1" customHeight="1" outlineLevel="1" x14ac:dyDescent="0.3">
      <c r="A2053" s="4"/>
      <c r="C2053" s="17" t="s">
        <v>9953</v>
      </c>
      <c r="D2053" s="17" t="s">
        <v>41</v>
      </c>
      <c r="E2053" s="17" t="s">
        <v>9954</v>
      </c>
      <c r="F2053" s="17" t="s">
        <v>332</v>
      </c>
      <c r="G2053" s="18" t="s">
        <v>343</v>
      </c>
      <c r="H2053" s="35">
        <v>43525</v>
      </c>
      <c r="I2053" s="6" t="s">
        <v>344</v>
      </c>
      <c r="J2053" s="17" t="s">
        <v>547</v>
      </c>
      <c r="K2053" s="35">
        <v>43573</v>
      </c>
      <c r="L2053" s="6" t="s">
        <v>28</v>
      </c>
      <c r="M2053" s="7" t="s">
        <v>29</v>
      </c>
      <c r="N2053" s="17" t="s">
        <v>3851</v>
      </c>
      <c r="O2053" s="17"/>
      <c r="P2053" s="17" t="s">
        <v>685</v>
      </c>
      <c r="Q2053" s="17" t="s">
        <v>9955</v>
      </c>
      <c r="R2053" s="7" t="s">
        <v>50</v>
      </c>
      <c r="S2053" s="16"/>
      <c r="T2053" s="16"/>
      <c r="U2053" s="17" t="s">
        <v>2714</v>
      </c>
      <c r="V2053" s="18" t="s">
        <v>2718</v>
      </c>
      <c r="W2053" s="17"/>
      <c r="X2053" s="7" t="str">
        <f ca="1">DATEDIF(Q2053,NOW( ),"y") &amp; " thn, " &amp; DATEDIF(Q2053,NOW( ),"ym") &amp; " bln "</f>
        <v xml:space="preserve">29 thn, 6 bln </v>
      </c>
      <c r="Y2053" s="7" t="str">
        <f>DATEDIF(Q2053,($Y$2),"y") &amp; " thn"</f>
        <v>28 thn</v>
      </c>
      <c r="Z2053" s="13">
        <v>60</v>
      </c>
      <c r="AA2053" s="14">
        <f>DATE(YEAR(Q2053)+Z2053,MONTH(Q2053)+1,1)</f>
        <v>55185</v>
      </c>
      <c r="AB2053" s="17"/>
      <c r="AC2053" s="17"/>
      <c r="AD2053" s="17"/>
      <c r="AE2053" s="17"/>
      <c r="AF2053" s="17"/>
      <c r="AG2053" s="17"/>
      <c r="AH2053" s="17"/>
      <c r="AI2053" s="17"/>
      <c r="AJ2053" s="4" t="s">
        <v>9945</v>
      </c>
    </row>
    <row r="2054" spans="1:43" ht="12.9" hidden="1" customHeight="1" outlineLevel="1" x14ac:dyDescent="0.3">
      <c r="B2054" s="6"/>
      <c r="C2054" s="6" t="s">
        <v>9956</v>
      </c>
      <c r="D2054" s="6" t="s">
        <v>355</v>
      </c>
      <c r="E2054" s="7" t="s">
        <v>9957</v>
      </c>
      <c r="F2054" s="10" t="s">
        <v>3290</v>
      </c>
      <c r="G2054" s="19" t="s">
        <v>358</v>
      </c>
      <c r="H2054" s="20">
        <v>43556</v>
      </c>
      <c r="I2054" s="6" t="s">
        <v>3291</v>
      </c>
      <c r="J2054" s="6" t="s">
        <v>547</v>
      </c>
      <c r="K2054" s="7" t="s">
        <v>336</v>
      </c>
      <c r="L2054" s="6" t="s">
        <v>28</v>
      </c>
      <c r="M2054" s="7" t="s">
        <v>361</v>
      </c>
      <c r="N2054" s="6" t="s">
        <v>362</v>
      </c>
      <c r="O2054" s="7" t="s">
        <v>318</v>
      </c>
      <c r="P2054" s="6" t="s">
        <v>3067</v>
      </c>
      <c r="Q2054" s="6" t="s">
        <v>9958</v>
      </c>
      <c r="R2054" s="7" t="s">
        <v>50</v>
      </c>
      <c r="S2054" s="7" t="s">
        <v>34</v>
      </c>
      <c r="T2054" s="7" t="s">
        <v>35</v>
      </c>
      <c r="V2054" s="7" t="s">
        <v>37</v>
      </c>
      <c r="X2054" s="7" t="str">
        <f ca="1">DATEDIF(Q2054,NOW( ),"y") &amp; " thn, " &amp; DATEDIF(Q2054,NOW( ),"ym") &amp; " bln "</f>
        <v xml:space="preserve">36 thn, 5 bln </v>
      </c>
      <c r="Y2054" s="7" t="str">
        <f>DATEDIF(Q2054,($Y$2),"y") &amp; " thn"</f>
        <v>35 thn</v>
      </c>
      <c r="Z2054" s="13">
        <v>60</v>
      </c>
      <c r="AA2054" s="14">
        <f>DATE(YEAR(Q2054)+Z2054,MONTH(Q2054)+1,1)</f>
        <v>52657</v>
      </c>
      <c r="AB2054" s="6" t="s">
        <v>9959</v>
      </c>
      <c r="AC2054" s="6" t="s">
        <v>9960</v>
      </c>
      <c r="AJ2054" s="4" t="s">
        <v>9945</v>
      </c>
    </row>
    <row r="2055" spans="1:43" ht="12.9" hidden="1" customHeight="1" outlineLevel="1" x14ac:dyDescent="0.3">
      <c r="B2055" s="6"/>
      <c r="F2055" s="10"/>
      <c r="H2055" s="15"/>
      <c r="M2055" s="7"/>
      <c r="Q2055" s="6"/>
      <c r="Z2055" s="13"/>
      <c r="AA2055" s="14"/>
      <c r="AC2055" s="6"/>
      <c r="AJ2055" s="4" t="s">
        <v>9945</v>
      </c>
    </row>
    <row r="2056" spans="1:43" ht="12.9" customHeight="1" collapsed="1" x14ac:dyDescent="0.25">
      <c r="A2056" s="4" t="s">
        <v>9961</v>
      </c>
      <c r="M2056" s="7"/>
    </row>
    <row r="2057" spans="1:43" ht="12.9" hidden="1" customHeight="1" outlineLevel="1" x14ac:dyDescent="0.3">
      <c r="A2057" s="4"/>
      <c r="C2057" s="10"/>
      <c r="D2057" s="10"/>
      <c r="F2057" s="10"/>
      <c r="H2057" s="14"/>
      <c r="I2057" s="10"/>
      <c r="J2057" s="10" t="s">
        <v>95</v>
      </c>
      <c r="K2057" s="8"/>
      <c r="L2057" s="10"/>
      <c r="M2057" s="7"/>
      <c r="N2057" s="10"/>
      <c r="P2057" s="10"/>
      <c r="Z2057" s="13"/>
      <c r="AA2057" s="14"/>
      <c r="AB2057" s="10"/>
      <c r="AJ2057" s="4" t="s">
        <v>9961</v>
      </c>
    </row>
    <row r="2058" spans="1:43" ht="12.9" hidden="1" customHeight="1" outlineLevel="1" x14ac:dyDescent="0.3">
      <c r="C2058" s="10" t="s">
        <v>9962</v>
      </c>
      <c r="D2058" s="10" t="s">
        <v>3447</v>
      </c>
      <c r="E2058" s="7" t="s">
        <v>9963</v>
      </c>
      <c r="F2058" s="10" t="s">
        <v>276</v>
      </c>
      <c r="G2058" s="7" t="s">
        <v>43</v>
      </c>
      <c r="H2058" s="15">
        <v>42278</v>
      </c>
      <c r="I2058" s="10" t="s">
        <v>277</v>
      </c>
      <c r="J2058" s="10" t="s">
        <v>547</v>
      </c>
      <c r="K2058" s="7" t="s">
        <v>56</v>
      </c>
      <c r="L2058" s="10" t="s">
        <v>28</v>
      </c>
      <c r="M2058" s="7" t="s">
        <v>29</v>
      </c>
      <c r="N2058" s="10" t="s">
        <v>3367</v>
      </c>
      <c r="O2058" s="7">
        <v>2011</v>
      </c>
      <c r="P2058" s="10" t="s">
        <v>9964</v>
      </c>
      <c r="Q2058" s="7" t="s">
        <v>9965</v>
      </c>
      <c r="R2058" s="7" t="s">
        <v>50</v>
      </c>
      <c r="S2058" s="7" t="s">
        <v>34</v>
      </c>
      <c r="T2058" s="7" t="s">
        <v>35</v>
      </c>
      <c r="U2058" s="7" t="s">
        <v>9966</v>
      </c>
      <c r="V2058" s="7" t="s">
        <v>37</v>
      </c>
      <c r="W2058" s="7" t="s">
        <v>9967</v>
      </c>
      <c r="X2058" s="7" t="str">
        <f ca="1">DATEDIF(Q2058,NOW( ),"y") &amp; " thn, " &amp; DATEDIF(Q2058,NOW( ),"ym") &amp; " bln "</f>
        <v xml:space="preserve">52 thn, 6 bln </v>
      </c>
      <c r="Y2058" s="7" t="str">
        <f>DATEDIF(Q2058,($Y$2),"y") &amp; " thn"</f>
        <v>51 thn</v>
      </c>
      <c r="Z2058" s="13">
        <v>60</v>
      </c>
      <c r="AA2058" s="14">
        <f>DATE(YEAR(Q2058)+Z2058,MONTH(Q2058)+1,1)</f>
        <v>46784</v>
      </c>
      <c r="AB2058" s="10" t="s">
        <v>9968</v>
      </c>
      <c r="AJ2058" s="4" t="s">
        <v>9961</v>
      </c>
    </row>
    <row r="2059" spans="1:43" ht="12.9" hidden="1" customHeight="1" outlineLevel="1" x14ac:dyDescent="0.3">
      <c r="C2059" s="10" t="s">
        <v>9969</v>
      </c>
      <c r="D2059" s="10" t="s">
        <v>41</v>
      </c>
      <c r="E2059" s="7" t="s">
        <v>9970</v>
      </c>
      <c r="F2059" s="10" t="s">
        <v>276</v>
      </c>
      <c r="G2059" s="7" t="s">
        <v>43</v>
      </c>
      <c r="H2059" s="14">
        <v>42461</v>
      </c>
      <c r="I2059" s="10" t="s">
        <v>277</v>
      </c>
      <c r="J2059" s="10" t="s">
        <v>547</v>
      </c>
      <c r="K2059" s="7" t="s">
        <v>129</v>
      </c>
      <c r="L2059" s="10" t="s">
        <v>28</v>
      </c>
      <c r="M2059" s="7" t="s">
        <v>29</v>
      </c>
      <c r="N2059" s="10" t="s">
        <v>9971</v>
      </c>
      <c r="O2059" s="7">
        <v>2008</v>
      </c>
      <c r="P2059" s="10" t="s">
        <v>9972</v>
      </c>
      <c r="Q2059" s="7" t="s">
        <v>9973</v>
      </c>
      <c r="R2059" s="7" t="s">
        <v>33</v>
      </c>
      <c r="S2059" s="7" t="s">
        <v>34</v>
      </c>
      <c r="T2059" s="7" t="s">
        <v>35</v>
      </c>
      <c r="U2059" s="7" t="s">
        <v>9974</v>
      </c>
      <c r="V2059" s="7" t="s">
        <v>37</v>
      </c>
      <c r="W2059" s="7" t="s">
        <v>9975</v>
      </c>
      <c r="X2059" s="7" t="str">
        <f ca="1">DATEDIF(Q2059,NOW( ),"y") &amp; " thn, " &amp; DATEDIF(Q2059,NOW( ),"ym") &amp; " bln "</f>
        <v xml:space="preserve">49 thn, 11 bln </v>
      </c>
      <c r="Y2059" s="7" t="str">
        <f>DATEDIF(Q2059,($Y$2),"y") &amp; " thn"</f>
        <v>49 thn</v>
      </c>
      <c r="Z2059" s="13">
        <v>60</v>
      </c>
      <c r="AA2059" s="14">
        <f>DATE(YEAR(Q2059)+Z2059,MONTH(Q2059)+1,1)</f>
        <v>47727</v>
      </c>
      <c r="AB2059" s="10" t="s">
        <v>9976</v>
      </c>
      <c r="AC2059" s="7" t="s">
        <v>9977</v>
      </c>
      <c r="AJ2059" s="4" t="s">
        <v>9961</v>
      </c>
    </row>
    <row r="2060" spans="1:43" ht="12.9" hidden="1" customHeight="1" outlineLevel="1" x14ac:dyDescent="0.3">
      <c r="C2060" s="10" t="s">
        <v>9978</v>
      </c>
      <c r="D2060" s="10" t="s">
        <v>41</v>
      </c>
      <c r="E2060" s="7" t="s">
        <v>9979</v>
      </c>
      <c r="F2060" s="10" t="s">
        <v>514</v>
      </c>
      <c r="G2060" s="7" t="s">
        <v>333</v>
      </c>
      <c r="H2060" s="15">
        <v>43739</v>
      </c>
      <c r="I2060" s="10" t="s">
        <v>334</v>
      </c>
      <c r="J2060" s="10" t="s">
        <v>106</v>
      </c>
      <c r="K2060" s="8">
        <v>43101</v>
      </c>
      <c r="L2060" s="10" t="s">
        <v>28</v>
      </c>
      <c r="M2060" s="7" t="s">
        <v>29</v>
      </c>
      <c r="N2060" s="10" t="s">
        <v>3500</v>
      </c>
      <c r="O2060" s="7">
        <v>2015</v>
      </c>
      <c r="P2060" s="10" t="s">
        <v>9980</v>
      </c>
      <c r="Q2060" s="7" t="s">
        <v>9981</v>
      </c>
      <c r="R2060" s="7" t="s">
        <v>33</v>
      </c>
      <c r="U2060" s="7" t="s">
        <v>9982</v>
      </c>
      <c r="V2060" s="7" t="s">
        <v>37</v>
      </c>
      <c r="X2060" s="7" t="str">
        <f ca="1">DATEDIF(Q2060,NOW( ),"y") &amp; " thn, " &amp; DATEDIF(Q2060,NOW( ),"ym") &amp; " bln "</f>
        <v xml:space="preserve">51 thn, 3 bln </v>
      </c>
      <c r="Y2060" s="7" t="str">
        <f>DATEDIF(Q2060,($Y$2),"y") &amp; " thn"</f>
        <v>50 thn</v>
      </c>
      <c r="Z2060" s="13">
        <v>60</v>
      </c>
      <c r="AA2060" s="14">
        <f>DATE(YEAR(Q2060)+Z2060,MONTH(Q2060)+1,1)</f>
        <v>47239</v>
      </c>
      <c r="AH2060" s="8">
        <v>43101</v>
      </c>
      <c r="AJ2060" s="4" t="s">
        <v>9961</v>
      </c>
    </row>
    <row r="2061" spans="1:43" s="16" customFormat="1" collapsed="1" x14ac:dyDescent="0.3">
      <c r="B2061" s="17" t="s">
        <v>2714</v>
      </c>
      <c r="C2061" s="17" t="s">
        <v>9983</v>
      </c>
      <c r="D2061" s="17" t="s">
        <v>41</v>
      </c>
      <c r="E2061" s="17" t="s">
        <v>9984</v>
      </c>
      <c r="F2061" s="17" t="s">
        <v>332</v>
      </c>
      <c r="G2061" s="18" t="s">
        <v>343</v>
      </c>
      <c r="H2061" s="35">
        <v>43525</v>
      </c>
      <c r="I2061" s="6" t="s">
        <v>344</v>
      </c>
      <c r="J2061" s="17" t="s">
        <v>547</v>
      </c>
      <c r="K2061" s="35">
        <v>43573</v>
      </c>
      <c r="L2061" s="6" t="s">
        <v>28</v>
      </c>
      <c r="M2061" s="7" t="s">
        <v>29</v>
      </c>
      <c r="N2061" s="17" t="s">
        <v>3851</v>
      </c>
      <c r="O2061" s="17"/>
      <c r="P2061" s="17" t="s">
        <v>148</v>
      </c>
      <c r="Q2061" s="17" t="s">
        <v>9985</v>
      </c>
      <c r="R2061" s="7" t="s">
        <v>33</v>
      </c>
      <c r="U2061" s="17" t="s">
        <v>2714</v>
      </c>
      <c r="V2061" s="18" t="s">
        <v>2718</v>
      </c>
      <c r="W2061" s="17"/>
      <c r="X2061" s="7" t="str">
        <f ca="1">DATEDIF(Q2061,NOW( ),"y") &amp; " thn, " &amp; DATEDIF(Q2061,NOW( ),"ym") &amp; " bln "</f>
        <v xml:space="preserve">28 thn, 11 bln </v>
      </c>
      <c r="Y2061" s="7" t="str">
        <f>DATEDIF(Q2061,($Y$2),"y") &amp; " thn"</f>
        <v>28 thn</v>
      </c>
      <c r="Z2061" s="13">
        <v>60</v>
      </c>
      <c r="AA2061" s="14">
        <f>DATE(YEAR(Q2061)+Z2061,MONTH(Q2061)+1,1)</f>
        <v>55397</v>
      </c>
      <c r="AB2061" s="17"/>
      <c r="AC2061" s="17"/>
      <c r="AD2061" s="17"/>
      <c r="AE2061" s="17"/>
      <c r="AF2061" s="17"/>
      <c r="AG2061" s="17"/>
      <c r="AH2061" s="17"/>
      <c r="AI2061" s="17"/>
      <c r="AJ2061" s="4" t="s">
        <v>9961</v>
      </c>
      <c r="AK2061" s="17"/>
      <c r="AM2061" s="17"/>
      <c r="AN2061" s="17"/>
      <c r="AO2061" s="17"/>
      <c r="AP2061" s="17"/>
      <c r="AQ2061" s="17"/>
    </row>
    <row r="2062" spans="1:43" ht="12.9" hidden="1" customHeight="1" outlineLevel="1" x14ac:dyDescent="0.3">
      <c r="B2062" s="59"/>
      <c r="C2062" s="10" t="s">
        <v>9986</v>
      </c>
      <c r="D2062" s="10" t="s">
        <v>8320</v>
      </c>
      <c r="E2062" s="7" t="s">
        <v>9987</v>
      </c>
      <c r="F2062" s="10" t="s">
        <v>332</v>
      </c>
      <c r="G2062" s="19" t="s">
        <v>333</v>
      </c>
      <c r="H2062" s="20">
        <v>43556</v>
      </c>
      <c r="I2062" s="6" t="s">
        <v>334</v>
      </c>
      <c r="J2062" s="10" t="s">
        <v>5670</v>
      </c>
      <c r="K2062" s="8">
        <v>42151</v>
      </c>
      <c r="L2062" s="10" t="s">
        <v>28</v>
      </c>
      <c r="M2062" s="7" t="s">
        <v>29</v>
      </c>
      <c r="N2062" s="10" t="s">
        <v>3326</v>
      </c>
      <c r="O2062" s="7" t="s">
        <v>1371</v>
      </c>
      <c r="P2062" s="10" t="s">
        <v>148</v>
      </c>
      <c r="Q2062" s="7" t="s">
        <v>9988</v>
      </c>
      <c r="R2062" s="7" t="s">
        <v>33</v>
      </c>
      <c r="S2062" s="7" t="s">
        <v>34</v>
      </c>
      <c r="T2062" s="7" t="s">
        <v>35</v>
      </c>
      <c r="V2062" s="7" t="s">
        <v>37</v>
      </c>
      <c r="W2062" s="6"/>
      <c r="X2062" s="7" t="str">
        <f ca="1">DATEDIF(Q2062,NOW( ),"y") &amp; " thn, " &amp; DATEDIF(Q2062,NOW( ),"ym") &amp; " bln "</f>
        <v xml:space="preserve">31 thn, 1 bln </v>
      </c>
      <c r="Y2062" s="7" t="str">
        <f>DATEDIF(Q2062,($Y$2),"y") &amp; " thn"</f>
        <v>30 thn</v>
      </c>
      <c r="Z2062" s="13">
        <v>60</v>
      </c>
      <c r="AA2062" s="14">
        <f>DATE(YEAR(Q2062)+Z2062,MONTH(Q2062)+1,1)</f>
        <v>54605</v>
      </c>
      <c r="AB2062" s="10" t="s">
        <v>9989</v>
      </c>
      <c r="AC2062" s="46" t="s">
        <v>9990</v>
      </c>
      <c r="AJ2062" s="4" t="s">
        <v>9961</v>
      </c>
    </row>
    <row r="2063" spans="1:43" ht="12.9" customHeight="1" collapsed="1" x14ac:dyDescent="0.25">
      <c r="A2063" s="4" t="s">
        <v>9861</v>
      </c>
      <c r="M2063" s="7"/>
    </row>
    <row r="2064" spans="1:43" ht="12.9" hidden="1" customHeight="1" outlineLevel="1" x14ac:dyDescent="0.3">
      <c r="C2064" s="10" t="s">
        <v>9991</v>
      </c>
      <c r="D2064" s="10" t="s">
        <v>41</v>
      </c>
      <c r="E2064" s="7" t="s">
        <v>9992</v>
      </c>
      <c r="F2064" s="10" t="s">
        <v>23</v>
      </c>
      <c r="G2064" s="7" t="s">
        <v>24</v>
      </c>
      <c r="H2064" s="14">
        <v>40087</v>
      </c>
      <c r="I2064" s="10" t="s">
        <v>25</v>
      </c>
      <c r="J2064" s="10" t="s">
        <v>95</v>
      </c>
      <c r="K2064" s="8">
        <v>42104</v>
      </c>
      <c r="L2064" s="10" t="s">
        <v>28</v>
      </c>
      <c r="M2064" s="7" t="s">
        <v>29</v>
      </c>
      <c r="N2064" s="10" t="s">
        <v>2402</v>
      </c>
      <c r="O2064" s="7" t="s">
        <v>97</v>
      </c>
      <c r="P2064" s="10" t="s">
        <v>98</v>
      </c>
      <c r="Q2064" s="7" t="s">
        <v>9993</v>
      </c>
      <c r="R2064" s="7" t="s">
        <v>33</v>
      </c>
      <c r="S2064" s="7" t="s">
        <v>34</v>
      </c>
      <c r="T2064" s="7" t="s">
        <v>35</v>
      </c>
      <c r="U2064" s="7" t="s">
        <v>9994</v>
      </c>
      <c r="V2064" s="7" t="s">
        <v>37</v>
      </c>
      <c r="W2064" s="7" t="s">
        <v>9995</v>
      </c>
      <c r="X2064" s="7" t="str">
        <f ca="1">DATEDIF(Q2064,NOW( ),"y") &amp; " thn, " &amp; DATEDIF(Q2064,NOW( ),"ym") &amp; " bln "</f>
        <v xml:space="preserve">54 thn, 2 bln </v>
      </c>
      <c r="Y2064" s="7" t="str">
        <f>DATEDIF(Q2064,($Y$2),"y") &amp; " thn"</f>
        <v>53 thn</v>
      </c>
      <c r="Z2064" s="13">
        <v>60</v>
      </c>
      <c r="AA2064" s="14">
        <f>DATE(YEAR(Q2064)+Z2064,MONTH(Q2064)+1,1)</f>
        <v>46174</v>
      </c>
      <c r="AB2064" s="10" t="s">
        <v>9996</v>
      </c>
      <c r="AJ2064" s="4" t="s">
        <v>9861</v>
      </c>
    </row>
    <row r="2065" spans="1:39" ht="12.9" hidden="1" customHeight="1" outlineLevel="1" x14ac:dyDescent="0.3">
      <c r="C2065" s="10" t="s">
        <v>6542</v>
      </c>
      <c r="D2065" s="10" t="s">
        <v>1545</v>
      </c>
      <c r="E2065" s="7" t="s">
        <v>9997</v>
      </c>
      <c r="F2065" s="10" t="s">
        <v>514</v>
      </c>
      <c r="G2065" s="7" t="s">
        <v>333</v>
      </c>
      <c r="H2065" s="15">
        <v>40269</v>
      </c>
      <c r="I2065" s="10" t="s">
        <v>334</v>
      </c>
      <c r="J2065" s="10" t="s">
        <v>547</v>
      </c>
      <c r="K2065" s="7" t="s">
        <v>82</v>
      </c>
      <c r="L2065" s="10" t="s">
        <v>28</v>
      </c>
      <c r="M2065" s="7" t="s">
        <v>361</v>
      </c>
      <c r="N2065" s="10" t="s">
        <v>547</v>
      </c>
      <c r="O2065" s="7" t="s">
        <v>393</v>
      </c>
      <c r="P2065" s="10" t="s">
        <v>9998</v>
      </c>
      <c r="Q2065" s="7" t="s">
        <v>9999</v>
      </c>
      <c r="R2065" s="7" t="s">
        <v>33</v>
      </c>
      <c r="S2065" s="7" t="s">
        <v>34</v>
      </c>
      <c r="T2065" s="7" t="s">
        <v>35</v>
      </c>
      <c r="U2065" s="7" t="s">
        <v>10000</v>
      </c>
      <c r="V2065" s="7" t="s">
        <v>37</v>
      </c>
      <c r="W2065" s="7" t="s">
        <v>10001</v>
      </c>
      <c r="X2065" s="7" t="str">
        <f ca="1">DATEDIF(Q2065,NOW( ),"y") &amp; " thn, " &amp; DATEDIF(Q2065,NOW( ),"ym") &amp; " bln "</f>
        <v xml:space="preserve">51 thn, 3 bln </v>
      </c>
      <c r="Y2065" s="7" t="str">
        <f>DATEDIF(Q2065,($Y$2),"y") &amp; " thn"</f>
        <v>50 thn</v>
      </c>
      <c r="Z2065" s="13">
        <v>60</v>
      </c>
      <c r="AA2065" s="14">
        <f>DATE(YEAR(Q2065)+Z2065,MONTH(Q2065)+1,1)</f>
        <v>47239</v>
      </c>
      <c r="AB2065" s="10" t="s">
        <v>10002</v>
      </c>
      <c r="AJ2065" s="4" t="s">
        <v>9861</v>
      </c>
    </row>
    <row r="2066" spans="1:39" ht="12.9" hidden="1" customHeight="1" outlineLevel="1" x14ac:dyDescent="0.3">
      <c r="C2066" s="10" t="s">
        <v>10003</v>
      </c>
      <c r="D2066" s="10" t="s">
        <v>3447</v>
      </c>
      <c r="E2066" s="7" t="s">
        <v>10004</v>
      </c>
      <c r="F2066" s="10" t="s">
        <v>78</v>
      </c>
      <c r="G2066" s="7" t="s">
        <v>79</v>
      </c>
      <c r="H2066" s="11">
        <v>42461</v>
      </c>
      <c r="I2066" s="10" t="s">
        <v>80</v>
      </c>
      <c r="J2066" s="10" t="s">
        <v>547</v>
      </c>
      <c r="K2066" s="7" t="s">
        <v>82</v>
      </c>
      <c r="L2066" s="10" t="s">
        <v>28</v>
      </c>
      <c r="M2066" s="7" t="s">
        <v>29</v>
      </c>
      <c r="N2066" s="10" t="s">
        <v>3851</v>
      </c>
      <c r="O2066" s="7">
        <v>2011</v>
      </c>
      <c r="P2066" s="10" t="s">
        <v>211</v>
      </c>
      <c r="Q2066" s="7" t="s">
        <v>10005</v>
      </c>
      <c r="R2066" s="7" t="s">
        <v>33</v>
      </c>
      <c r="S2066" s="7" t="s">
        <v>34</v>
      </c>
      <c r="T2066" s="7" t="s">
        <v>35</v>
      </c>
      <c r="U2066" s="7" t="s">
        <v>10006</v>
      </c>
      <c r="V2066" s="7" t="s">
        <v>37</v>
      </c>
      <c r="W2066" s="7" t="s">
        <v>10007</v>
      </c>
      <c r="X2066" s="7" t="str">
        <f ca="1">DATEDIF(Q2066,NOW( ),"y") &amp; " thn, " &amp; DATEDIF(Q2066,NOW( ),"ym") &amp; " bln "</f>
        <v xml:space="preserve">49 thn, 8 bln </v>
      </c>
      <c r="Y2066" s="7" t="str">
        <f>DATEDIF(Q2066,($Y$2),"y") &amp; " thn"</f>
        <v>48 thn</v>
      </c>
      <c r="Z2066" s="13">
        <v>60</v>
      </c>
      <c r="AA2066" s="14">
        <f>DATE(YEAR(Q2066)+Z2066,MONTH(Q2066)+1,1)</f>
        <v>47818</v>
      </c>
      <c r="AB2066" s="10" t="s">
        <v>10008</v>
      </c>
      <c r="AC2066" s="7" t="s">
        <v>10009</v>
      </c>
      <c r="AJ2066" s="4" t="s">
        <v>9861</v>
      </c>
    </row>
    <row r="2067" spans="1:39" ht="12.9" hidden="1" customHeight="1" outlineLevel="1" x14ac:dyDescent="0.3">
      <c r="C2067" s="10" t="s">
        <v>10010</v>
      </c>
      <c r="D2067" s="10" t="s">
        <v>4292</v>
      </c>
      <c r="E2067" s="7" t="s">
        <v>10011</v>
      </c>
      <c r="F2067" s="10" t="s">
        <v>3988</v>
      </c>
      <c r="G2067" s="7" t="s">
        <v>1709</v>
      </c>
      <c r="H2067" s="8">
        <v>41913</v>
      </c>
      <c r="I2067" s="10" t="s">
        <v>3989</v>
      </c>
      <c r="J2067" s="10" t="s">
        <v>547</v>
      </c>
      <c r="K2067" s="7" t="s">
        <v>56</v>
      </c>
      <c r="L2067" s="10" t="s">
        <v>28</v>
      </c>
      <c r="M2067" s="7" t="s">
        <v>361</v>
      </c>
      <c r="N2067" s="10" t="s">
        <v>7309</v>
      </c>
      <c r="O2067" s="7">
        <v>2001</v>
      </c>
      <c r="P2067" s="10" t="s">
        <v>98</v>
      </c>
      <c r="Q2067" s="7" t="s">
        <v>10012</v>
      </c>
      <c r="R2067" s="7" t="s">
        <v>33</v>
      </c>
      <c r="S2067" s="7" t="s">
        <v>34</v>
      </c>
      <c r="T2067" s="7" t="s">
        <v>35</v>
      </c>
      <c r="U2067" s="7" t="s">
        <v>10013</v>
      </c>
      <c r="V2067" s="7" t="s">
        <v>37</v>
      </c>
      <c r="W2067" s="7" t="s">
        <v>10014</v>
      </c>
      <c r="X2067" s="7" t="str">
        <f ca="1">DATEDIF(Q2067,NOW( ),"y") &amp; " thn, " &amp; DATEDIF(Q2067,NOW( ),"ym") &amp; " bln "</f>
        <v xml:space="preserve">48 thn, 0 bln </v>
      </c>
      <c r="Y2067" s="7" t="str">
        <f>DATEDIF(Q2067,($Y$2),"y") &amp; " thn"</f>
        <v>47 thn</v>
      </c>
      <c r="Z2067" s="13">
        <v>60</v>
      </c>
      <c r="AA2067" s="14">
        <f>DATE(YEAR(Q2067)+Z2067,MONTH(Q2067)+1,1)</f>
        <v>48427</v>
      </c>
      <c r="AB2067" s="10" t="s">
        <v>10015</v>
      </c>
      <c r="AJ2067" s="4" t="s">
        <v>9861</v>
      </c>
    </row>
    <row r="2068" spans="1:39" ht="12.9" hidden="1" customHeight="1" outlineLevel="1" x14ac:dyDescent="0.3">
      <c r="C2068" s="10" t="s">
        <v>10016</v>
      </c>
      <c r="D2068" s="10" t="s">
        <v>3447</v>
      </c>
      <c r="E2068" s="7" t="s">
        <v>10017</v>
      </c>
      <c r="F2068" s="10" t="s">
        <v>276</v>
      </c>
      <c r="G2068" s="7" t="s">
        <v>43</v>
      </c>
      <c r="H2068" s="14">
        <v>43009</v>
      </c>
      <c r="I2068" s="10" t="s">
        <v>44</v>
      </c>
      <c r="J2068" s="10" t="s">
        <v>547</v>
      </c>
      <c r="K2068" s="7" t="s">
        <v>129</v>
      </c>
      <c r="L2068" s="10" t="s">
        <v>28</v>
      </c>
      <c r="M2068" s="7" t="s">
        <v>29</v>
      </c>
      <c r="N2068" s="10" t="s">
        <v>30</v>
      </c>
      <c r="O2068" s="7">
        <v>2011</v>
      </c>
      <c r="P2068" s="10" t="s">
        <v>280</v>
      </c>
      <c r="Q2068" s="8">
        <v>26294</v>
      </c>
      <c r="R2068" s="7" t="s">
        <v>33</v>
      </c>
      <c r="S2068" s="7" t="s">
        <v>34</v>
      </c>
      <c r="T2068" s="7" t="s">
        <v>35</v>
      </c>
      <c r="U2068" s="7" t="s">
        <v>10018</v>
      </c>
      <c r="V2068" s="7" t="s">
        <v>37</v>
      </c>
      <c r="W2068" s="7" t="s">
        <v>10019</v>
      </c>
      <c r="X2068" s="7" t="str">
        <f ca="1">DATEDIF(Q2068,NOW( ),"y") &amp; " thn, " &amp; DATEDIF(Q2068,NOW( ),"ym") &amp; " bln "</f>
        <v xml:space="preserve">48 thn, 7 bln </v>
      </c>
      <c r="Y2068" s="7" t="str">
        <f>DATEDIF(Q2068,($Y$2),"y") &amp; " thn"</f>
        <v>47 thn</v>
      </c>
      <c r="Z2068" s="13">
        <v>60</v>
      </c>
      <c r="AA2068" s="14">
        <f>DATE(YEAR(Q2068)+Z2068,MONTH(Q2068)+1,1)</f>
        <v>48214</v>
      </c>
      <c r="AB2068" s="10" t="s">
        <v>10020</v>
      </c>
      <c r="AJ2068" s="4" t="s">
        <v>9861</v>
      </c>
    </row>
    <row r="2069" spans="1:39" s="30" customFormat="1" ht="12.9" hidden="1" customHeight="1" outlineLevel="1" x14ac:dyDescent="0.3">
      <c r="A2069" s="22"/>
      <c r="B2069" s="23"/>
      <c r="C2069" s="24"/>
      <c r="D2069" s="24"/>
      <c r="E2069" s="25"/>
      <c r="F2069" s="24"/>
      <c r="G2069" s="25"/>
      <c r="H2069" s="26"/>
      <c r="I2069" s="24"/>
      <c r="J2069" s="24"/>
      <c r="K2069" s="25"/>
      <c r="L2069" s="24"/>
      <c r="M2069" s="25"/>
      <c r="N2069" s="24"/>
      <c r="O2069" s="25"/>
      <c r="P2069" s="24"/>
      <c r="Q2069" s="25"/>
      <c r="R2069" s="25"/>
      <c r="S2069" s="25"/>
      <c r="T2069" s="25"/>
      <c r="U2069" s="25"/>
      <c r="V2069" s="25"/>
      <c r="W2069" s="25"/>
      <c r="X2069" s="25"/>
      <c r="Y2069" s="25"/>
      <c r="Z2069" s="28"/>
      <c r="AA2069" s="29"/>
      <c r="AB2069" s="24"/>
      <c r="AC2069" s="25"/>
      <c r="AJ2069" s="47"/>
    </row>
    <row r="2070" spans="1:39" ht="12.9" hidden="1" customHeight="1" outlineLevel="1" x14ac:dyDescent="0.3">
      <c r="C2070" s="10"/>
      <c r="D2070" s="10"/>
      <c r="F2070" s="10"/>
      <c r="H2070" s="15"/>
      <c r="I2070" s="10"/>
      <c r="J2070" s="10"/>
      <c r="K2070" s="8"/>
      <c r="L2070" s="10"/>
      <c r="M2070" s="7"/>
      <c r="N2070" s="10"/>
      <c r="P2070" s="10"/>
      <c r="Z2070" s="13"/>
      <c r="AA2070" s="14"/>
      <c r="AJ2070" s="4" t="s">
        <v>9861</v>
      </c>
    </row>
    <row r="2071" spans="1:39" ht="12.9" hidden="1" customHeight="1" outlineLevel="1" x14ac:dyDescent="0.3">
      <c r="C2071" s="10"/>
      <c r="D2071" s="10"/>
      <c r="F2071" s="10"/>
      <c r="H2071" s="15"/>
      <c r="I2071" s="10"/>
      <c r="J2071" s="10"/>
      <c r="L2071" s="10"/>
      <c r="M2071" s="7"/>
      <c r="N2071" s="10"/>
      <c r="P2071" s="10"/>
      <c r="Z2071" s="13"/>
      <c r="AA2071" s="14"/>
      <c r="AB2071" s="10"/>
      <c r="AJ2071" s="4" t="s">
        <v>9861</v>
      </c>
    </row>
    <row r="2072" spans="1:39" ht="12.9" customHeight="1" collapsed="1" x14ac:dyDescent="0.25">
      <c r="A2072" s="4" t="s">
        <v>10021</v>
      </c>
      <c r="M2072" s="7"/>
    </row>
    <row r="2073" spans="1:39" ht="12.9" hidden="1" customHeight="1" outlineLevel="1" x14ac:dyDescent="0.3">
      <c r="C2073" s="10"/>
      <c r="D2073" s="32"/>
      <c r="F2073" s="10"/>
      <c r="H2073" s="15"/>
      <c r="I2073" s="10"/>
      <c r="J2073" s="10" t="s">
        <v>95</v>
      </c>
      <c r="K2073" s="8"/>
      <c r="L2073" s="10"/>
      <c r="M2073" s="7"/>
      <c r="N2073" s="10"/>
      <c r="P2073" s="10"/>
      <c r="Q2073" s="12"/>
      <c r="Z2073" s="13"/>
      <c r="AA2073" s="14"/>
      <c r="AJ2073" s="4" t="s">
        <v>10021</v>
      </c>
    </row>
    <row r="2074" spans="1:39" ht="12.9" hidden="1" customHeight="1" outlineLevel="1" x14ac:dyDescent="0.3">
      <c r="C2074" s="10" t="s">
        <v>603</v>
      </c>
      <c r="E2074" s="7" t="s">
        <v>10022</v>
      </c>
      <c r="F2074" s="10" t="s">
        <v>23</v>
      </c>
      <c r="G2074" s="7" t="s">
        <v>24</v>
      </c>
      <c r="H2074" s="11">
        <v>40817</v>
      </c>
      <c r="I2074" s="10" t="s">
        <v>25</v>
      </c>
      <c r="J2074" s="10" t="s">
        <v>106</v>
      </c>
      <c r="K2074" s="7" t="s">
        <v>139</v>
      </c>
      <c r="L2074" s="10" t="s">
        <v>28</v>
      </c>
      <c r="M2074" s="7" t="s">
        <v>4020</v>
      </c>
      <c r="N2074" s="10" t="s">
        <v>4400</v>
      </c>
      <c r="O2074" s="7" t="s">
        <v>10023</v>
      </c>
      <c r="P2074" s="10" t="s">
        <v>5547</v>
      </c>
      <c r="Q2074" s="7" t="s">
        <v>6046</v>
      </c>
      <c r="R2074" s="7" t="s">
        <v>33</v>
      </c>
      <c r="S2074" s="7" t="s">
        <v>34</v>
      </c>
      <c r="T2074" s="7" t="s">
        <v>35</v>
      </c>
      <c r="U2074" s="7" t="s">
        <v>10024</v>
      </c>
      <c r="V2074" s="7" t="s">
        <v>37</v>
      </c>
      <c r="W2074" s="7" t="s">
        <v>10025</v>
      </c>
      <c r="X2074" s="7" t="str">
        <f t="shared" ref="X2074:X2079" ca="1" si="509">DATEDIF(Q2074,NOW( ),"y") &amp; " thn, " &amp; DATEDIF(Q2074,NOW( ),"ym") &amp; " bln "</f>
        <v xml:space="preserve">56 thn, 5 bln </v>
      </c>
      <c r="Y2074" s="7" t="str">
        <f t="shared" ref="Y2074:Y2079" si="510">DATEDIF(Q2074,($Y$2),"y") &amp; " thn"</f>
        <v>55 thn</v>
      </c>
      <c r="Z2074" s="13">
        <v>60</v>
      </c>
      <c r="AA2074" s="14">
        <f t="shared" ref="AA2074:AA2079" si="511">DATE(YEAR(Q2074)+Z2074,MONTH(Q2074)+1,1)</f>
        <v>45352</v>
      </c>
      <c r="AB2074" s="10" t="s">
        <v>10026</v>
      </c>
      <c r="AJ2074" s="4" t="s">
        <v>10021</v>
      </c>
    </row>
    <row r="2075" spans="1:39" ht="12.9" hidden="1" customHeight="1" outlineLevel="1" x14ac:dyDescent="0.3">
      <c r="C2075" s="10" t="s">
        <v>4836</v>
      </c>
      <c r="D2075" s="10" t="s">
        <v>41</v>
      </c>
      <c r="E2075" s="7" t="s">
        <v>10027</v>
      </c>
      <c r="F2075" s="10" t="s">
        <v>276</v>
      </c>
      <c r="G2075" s="7" t="s">
        <v>43</v>
      </c>
      <c r="H2075" s="14">
        <v>41913</v>
      </c>
      <c r="I2075" s="10" t="s">
        <v>277</v>
      </c>
      <c r="J2075" s="10" t="s">
        <v>547</v>
      </c>
      <c r="K2075" s="8">
        <v>42705</v>
      </c>
      <c r="L2075" s="10" t="s">
        <v>28</v>
      </c>
      <c r="M2075" s="7" t="s">
        <v>29</v>
      </c>
      <c r="N2075" s="10" t="s">
        <v>30</v>
      </c>
      <c r="O2075" s="7">
        <v>2005</v>
      </c>
      <c r="P2075" s="10" t="s">
        <v>632</v>
      </c>
      <c r="Q2075" s="7" t="s">
        <v>10028</v>
      </c>
      <c r="R2075" s="7" t="s">
        <v>50</v>
      </c>
      <c r="S2075" s="7" t="s">
        <v>34</v>
      </c>
      <c r="T2075" s="7" t="s">
        <v>35</v>
      </c>
      <c r="U2075" s="7" t="s">
        <v>10029</v>
      </c>
      <c r="V2075" s="7" t="s">
        <v>37</v>
      </c>
      <c r="W2075" s="7" t="s">
        <v>10030</v>
      </c>
      <c r="X2075" s="7" t="str">
        <f t="shared" ca="1" si="509"/>
        <v xml:space="preserve">50 thn, 10 bln </v>
      </c>
      <c r="Y2075" s="7" t="str">
        <f t="shared" si="510"/>
        <v>50 thn</v>
      </c>
      <c r="Z2075" s="13">
        <v>60</v>
      </c>
      <c r="AA2075" s="14">
        <f t="shared" si="511"/>
        <v>47392</v>
      </c>
      <c r="AB2075" s="10" t="s">
        <v>10031</v>
      </c>
      <c r="AJ2075" s="4" t="s">
        <v>10021</v>
      </c>
    </row>
    <row r="2076" spans="1:39" ht="12.9" hidden="1" customHeight="1" outlineLevel="1" x14ac:dyDescent="0.3">
      <c r="C2076" s="10" t="s">
        <v>9733</v>
      </c>
      <c r="D2076" s="10" t="s">
        <v>3651</v>
      </c>
      <c r="E2076" s="7" t="s">
        <v>10032</v>
      </c>
      <c r="F2076" s="10" t="s">
        <v>276</v>
      </c>
      <c r="G2076" s="7" t="s">
        <v>43</v>
      </c>
      <c r="H2076" s="14">
        <v>43191</v>
      </c>
      <c r="I2076" s="10" t="s">
        <v>277</v>
      </c>
      <c r="J2076" s="10" t="s">
        <v>547</v>
      </c>
      <c r="K2076" s="7" t="s">
        <v>129</v>
      </c>
      <c r="L2076" s="10" t="s">
        <v>28</v>
      </c>
      <c r="M2076" s="7" t="s">
        <v>29</v>
      </c>
      <c r="N2076" s="10" t="s">
        <v>3326</v>
      </c>
      <c r="O2076" s="7">
        <v>2011</v>
      </c>
      <c r="P2076" s="10" t="s">
        <v>148</v>
      </c>
      <c r="Q2076" s="7" t="s">
        <v>10033</v>
      </c>
      <c r="R2076" s="7" t="s">
        <v>33</v>
      </c>
      <c r="S2076" s="7" t="s">
        <v>34</v>
      </c>
      <c r="T2076" s="7" t="s">
        <v>35</v>
      </c>
      <c r="U2076" s="7" t="s">
        <v>10034</v>
      </c>
      <c r="V2076" s="7" t="s">
        <v>37</v>
      </c>
      <c r="W2076" s="7" t="s">
        <v>10035</v>
      </c>
      <c r="X2076" s="7" t="str">
        <f t="shared" ca="1" si="509"/>
        <v xml:space="preserve">51 thn, 0 bln </v>
      </c>
      <c r="Y2076" s="7" t="str">
        <f t="shared" si="510"/>
        <v>50 thn</v>
      </c>
      <c r="Z2076" s="13">
        <v>60</v>
      </c>
      <c r="AA2076" s="14">
        <f t="shared" si="511"/>
        <v>47331</v>
      </c>
      <c r="AB2076" s="10" t="s">
        <v>10036</v>
      </c>
      <c r="AJ2076" s="4" t="s">
        <v>10021</v>
      </c>
    </row>
    <row r="2077" spans="1:39" ht="12.9" hidden="1" customHeight="1" outlineLevel="1" x14ac:dyDescent="0.3">
      <c r="B2077" s="59"/>
      <c r="C2077" s="10" t="s">
        <v>10037</v>
      </c>
      <c r="D2077" s="10" t="s">
        <v>8320</v>
      </c>
      <c r="E2077" s="7" t="s">
        <v>10038</v>
      </c>
      <c r="F2077" s="10" t="s">
        <v>332</v>
      </c>
      <c r="G2077" s="19" t="s">
        <v>333</v>
      </c>
      <c r="H2077" s="20">
        <v>43556</v>
      </c>
      <c r="I2077" s="6" t="s">
        <v>334</v>
      </c>
      <c r="J2077" s="10" t="s">
        <v>5670</v>
      </c>
      <c r="K2077" s="8">
        <v>42151</v>
      </c>
      <c r="L2077" s="10" t="s">
        <v>28</v>
      </c>
      <c r="M2077" s="7" t="s">
        <v>29</v>
      </c>
      <c r="N2077" s="10" t="s">
        <v>3326</v>
      </c>
      <c r="O2077" s="7" t="s">
        <v>1371</v>
      </c>
      <c r="P2077" s="10" t="s">
        <v>98</v>
      </c>
      <c r="Q2077" s="7" t="s">
        <v>10039</v>
      </c>
      <c r="R2077" s="7" t="s">
        <v>50</v>
      </c>
      <c r="S2077" s="7" t="s">
        <v>34</v>
      </c>
      <c r="T2077" s="7" t="s">
        <v>311</v>
      </c>
      <c r="V2077" s="7" t="s">
        <v>37</v>
      </c>
      <c r="W2077" s="6"/>
      <c r="X2077" s="7" t="str">
        <f t="shared" ca="1" si="509"/>
        <v xml:space="preserve">30 thn, 11 bln </v>
      </c>
      <c r="Y2077" s="7" t="str">
        <f t="shared" si="510"/>
        <v>30 thn</v>
      </c>
      <c r="Z2077" s="13">
        <v>60</v>
      </c>
      <c r="AA2077" s="14">
        <f t="shared" si="511"/>
        <v>54667</v>
      </c>
      <c r="AB2077" s="10" t="s">
        <v>10040</v>
      </c>
      <c r="AC2077" s="46" t="s">
        <v>10041</v>
      </c>
      <c r="AJ2077" s="4" t="s">
        <v>10021</v>
      </c>
    </row>
    <row r="2078" spans="1:39" ht="12.9" hidden="1" customHeight="1" outlineLevel="1" x14ac:dyDescent="0.3">
      <c r="C2078" s="10" t="s">
        <v>10042</v>
      </c>
      <c r="D2078" s="6" t="s">
        <v>3651</v>
      </c>
      <c r="E2078" s="7" t="s">
        <v>10043</v>
      </c>
      <c r="F2078" s="10" t="s">
        <v>514</v>
      </c>
      <c r="G2078" s="7" t="s">
        <v>333</v>
      </c>
      <c r="H2078" s="15">
        <v>43739</v>
      </c>
      <c r="I2078" s="10" t="s">
        <v>334</v>
      </c>
      <c r="J2078" s="10" t="s">
        <v>547</v>
      </c>
      <c r="K2078" s="8">
        <v>42705</v>
      </c>
      <c r="L2078" s="10" t="s">
        <v>28</v>
      </c>
      <c r="M2078" s="7" t="s">
        <v>29</v>
      </c>
      <c r="N2078" s="10" t="s">
        <v>3367</v>
      </c>
      <c r="O2078" s="7">
        <v>2014</v>
      </c>
      <c r="P2078" s="10" t="s">
        <v>10044</v>
      </c>
      <c r="Q2078" s="7" t="s">
        <v>10045</v>
      </c>
      <c r="R2078" s="7" t="s">
        <v>33</v>
      </c>
      <c r="U2078" s="7" t="s">
        <v>10046</v>
      </c>
      <c r="V2078" s="7" t="s">
        <v>37</v>
      </c>
      <c r="X2078" s="7" t="str">
        <f t="shared" ca="1" si="509"/>
        <v xml:space="preserve">55 thn, 0 bln </v>
      </c>
      <c r="Y2078" s="7" t="str">
        <f t="shared" si="510"/>
        <v>54 thn</v>
      </c>
      <c r="Z2078" s="13">
        <v>60</v>
      </c>
      <c r="AA2078" s="14">
        <f t="shared" si="511"/>
        <v>45870</v>
      </c>
      <c r="AJ2078" s="4" t="s">
        <v>10021</v>
      </c>
    </row>
    <row r="2079" spans="1:39" ht="12.9" hidden="1" customHeight="1" outlineLevel="1" x14ac:dyDescent="0.3">
      <c r="A2079" s="16"/>
      <c r="B2079" s="17" t="s">
        <v>2714</v>
      </c>
      <c r="C2079" s="17" t="s">
        <v>10047</v>
      </c>
      <c r="D2079" s="17" t="s">
        <v>41</v>
      </c>
      <c r="E2079" s="17" t="s">
        <v>10048</v>
      </c>
      <c r="F2079" s="17" t="s">
        <v>332</v>
      </c>
      <c r="G2079" s="18" t="s">
        <v>343</v>
      </c>
      <c r="H2079" s="35">
        <v>43525</v>
      </c>
      <c r="I2079" s="6" t="s">
        <v>344</v>
      </c>
      <c r="J2079" s="17" t="s">
        <v>547</v>
      </c>
      <c r="K2079" s="35">
        <v>43573</v>
      </c>
      <c r="L2079" s="6" t="s">
        <v>28</v>
      </c>
      <c r="M2079" s="7" t="s">
        <v>29</v>
      </c>
      <c r="N2079" s="17" t="s">
        <v>3851</v>
      </c>
      <c r="O2079" s="17"/>
      <c r="P2079" s="17" t="s">
        <v>98</v>
      </c>
      <c r="Q2079" s="17" t="s">
        <v>10049</v>
      </c>
      <c r="R2079" s="7" t="s">
        <v>50</v>
      </c>
      <c r="S2079" s="16"/>
      <c r="T2079" s="16"/>
      <c r="U2079" s="17" t="s">
        <v>2714</v>
      </c>
      <c r="V2079" s="18" t="s">
        <v>2718</v>
      </c>
      <c r="W2079" s="17"/>
      <c r="X2079" s="7" t="str">
        <f t="shared" ca="1" si="509"/>
        <v xml:space="preserve">24 thn, 11 bln </v>
      </c>
      <c r="Y2079" s="7" t="str">
        <f t="shared" si="510"/>
        <v>24 thn</v>
      </c>
      <c r="Z2079" s="13">
        <v>60</v>
      </c>
      <c r="AA2079" s="14">
        <f t="shared" si="511"/>
        <v>56858</v>
      </c>
      <c r="AB2079" s="17"/>
      <c r="AC2079" s="17"/>
      <c r="AD2079" s="17"/>
      <c r="AE2079" s="17"/>
      <c r="AF2079" s="17"/>
      <c r="AG2079" s="17"/>
      <c r="AH2079" s="17"/>
      <c r="AI2079" s="17"/>
      <c r="AJ2079" s="4" t="s">
        <v>10021</v>
      </c>
      <c r="AK2079" s="17"/>
      <c r="AL2079" s="16"/>
      <c r="AM2079" s="17"/>
    </row>
    <row r="2080" spans="1:39" ht="12.9" hidden="1" customHeight="1" outlineLevel="1" x14ac:dyDescent="0.3">
      <c r="C2080" s="10"/>
      <c r="F2080" s="10"/>
      <c r="H2080" s="15"/>
      <c r="I2080" s="10"/>
      <c r="J2080" s="10"/>
      <c r="L2080" s="10"/>
      <c r="M2080" s="7"/>
      <c r="N2080" s="10"/>
      <c r="P2080" s="10"/>
      <c r="Z2080" s="13"/>
      <c r="AA2080" s="14"/>
      <c r="AJ2080" s="4"/>
    </row>
    <row r="2081" spans="1:36" ht="12.9" customHeight="1" collapsed="1" x14ac:dyDescent="0.25">
      <c r="A2081" s="4" t="s">
        <v>10050</v>
      </c>
      <c r="M2081" s="7"/>
    </row>
    <row r="2082" spans="1:36" ht="12.9" hidden="1" customHeight="1" outlineLevel="1" x14ac:dyDescent="0.3">
      <c r="C2082" s="10" t="s">
        <v>10051</v>
      </c>
      <c r="D2082" s="10" t="s">
        <v>41</v>
      </c>
      <c r="E2082" s="7" t="s">
        <v>10052</v>
      </c>
      <c r="F2082" s="10" t="s">
        <v>23</v>
      </c>
      <c r="G2082" s="7" t="s">
        <v>24</v>
      </c>
      <c r="H2082" s="15">
        <v>38626</v>
      </c>
      <c r="I2082" s="10" t="s">
        <v>25</v>
      </c>
      <c r="J2082" s="10" t="s">
        <v>95</v>
      </c>
      <c r="K2082" s="12" t="s">
        <v>27</v>
      </c>
      <c r="L2082" s="10" t="s">
        <v>28</v>
      </c>
      <c r="M2082" s="7" t="s">
        <v>29</v>
      </c>
      <c r="N2082" s="10" t="s">
        <v>3265</v>
      </c>
      <c r="P2082" s="10" t="s">
        <v>203</v>
      </c>
      <c r="Q2082" s="7" t="s">
        <v>6463</v>
      </c>
      <c r="R2082" s="7" t="s">
        <v>33</v>
      </c>
      <c r="S2082" s="7" t="s">
        <v>34</v>
      </c>
      <c r="T2082" s="7" t="s">
        <v>35</v>
      </c>
      <c r="U2082" s="7" t="s">
        <v>10053</v>
      </c>
      <c r="V2082" s="7" t="s">
        <v>37</v>
      </c>
      <c r="W2082" s="7" t="s">
        <v>10054</v>
      </c>
      <c r="X2082" s="7" t="str">
        <f t="shared" ref="X2082:X2089" ca="1" si="512">DATEDIF(Q2082,NOW( ),"y") &amp; " thn, " &amp; DATEDIF(Q2082,NOW( ),"ym") &amp; " bln "</f>
        <v xml:space="preserve">59 thn, 10 bln </v>
      </c>
      <c r="Y2082" s="7" t="str">
        <f t="shared" ref="Y2082:Y2089" si="513">DATEDIF(Q2082,($Y$2),"y") &amp; " thn"</f>
        <v>59 thn</v>
      </c>
      <c r="Z2082" s="13">
        <v>60</v>
      </c>
      <c r="AA2082" s="14">
        <f t="shared" ref="AA2082:AA2089" si="514">DATE(YEAR(Q2082)+Z2082,MONTH(Q2082)+1,1)</f>
        <v>44105</v>
      </c>
      <c r="AB2082" s="10" t="s">
        <v>10055</v>
      </c>
      <c r="AJ2082" s="4" t="s">
        <v>10050</v>
      </c>
    </row>
    <row r="2083" spans="1:36" ht="12.9" hidden="1" customHeight="1" outlineLevel="1" x14ac:dyDescent="0.3">
      <c r="C2083" s="10" t="s">
        <v>10056</v>
      </c>
      <c r="E2083" s="7" t="s">
        <v>10057</v>
      </c>
      <c r="F2083" s="10" t="s">
        <v>23</v>
      </c>
      <c r="G2083" s="7" t="s">
        <v>24</v>
      </c>
      <c r="H2083" s="11">
        <v>40634</v>
      </c>
      <c r="I2083" s="10" t="s">
        <v>25</v>
      </c>
      <c r="J2083" s="10" t="s">
        <v>106</v>
      </c>
      <c r="K2083" s="7" t="s">
        <v>129</v>
      </c>
      <c r="L2083" s="10" t="s">
        <v>28</v>
      </c>
      <c r="M2083" s="7" t="s">
        <v>4020</v>
      </c>
      <c r="N2083" s="10" t="s">
        <v>4400</v>
      </c>
      <c r="O2083" s="7" t="s">
        <v>5167</v>
      </c>
      <c r="P2083" s="10" t="s">
        <v>460</v>
      </c>
      <c r="Q2083" s="7" t="s">
        <v>5408</v>
      </c>
      <c r="R2083" s="7" t="s">
        <v>33</v>
      </c>
      <c r="S2083" s="7" t="s">
        <v>34</v>
      </c>
      <c r="T2083" s="7" t="s">
        <v>35</v>
      </c>
      <c r="U2083" s="7" t="s">
        <v>10058</v>
      </c>
      <c r="V2083" s="7" t="s">
        <v>37</v>
      </c>
      <c r="W2083" s="7" t="s">
        <v>10059</v>
      </c>
      <c r="X2083" s="7" t="str">
        <f t="shared" ca="1" si="512"/>
        <v xml:space="preserve">54 thn, 10 bln </v>
      </c>
      <c r="Y2083" s="7" t="str">
        <f t="shared" si="513"/>
        <v>54 thn</v>
      </c>
      <c r="Z2083" s="13">
        <v>60</v>
      </c>
      <c r="AA2083" s="14">
        <f t="shared" si="514"/>
        <v>45931</v>
      </c>
      <c r="AB2083" s="10" t="s">
        <v>10060</v>
      </c>
      <c r="AJ2083" s="4" t="s">
        <v>10050</v>
      </c>
    </row>
    <row r="2084" spans="1:36" ht="12.9" hidden="1" customHeight="1" outlineLevel="1" x14ac:dyDescent="0.3">
      <c r="C2084" s="10" t="s">
        <v>10061</v>
      </c>
      <c r="D2084" s="10" t="s">
        <v>3484</v>
      </c>
      <c r="E2084" s="7" t="s">
        <v>10062</v>
      </c>
      <c r="F2084" s="10" t="s">
        <v>276</v>
      </c>
      <c r="G2084" s="7" t="s">
        <v>43</v>
      </c>
      <c r="H2084" s="11">
        <v>43374</v>
      </c>
      <c r="I2084" s="10" t="s">
        <v>277</v>
      </c>
      <c r="J2084" s="10" t="s">
        <v>547</v>
      </c>
      <c r="K2084" s="8">
        <v>42186</v>
      </c>
      <c r="L2084" s="10" t="s">
        <v>28</v>
      </c>
      <c r="M2084" s="7" t="s">
        <v>29</v>
      </c>
      <c r="N2084" s="10" t="s">
        <v>30</v>
      </c>
      <c r="P2084" s="10"/>
      <c r="Q2084" s="8">
        <v>31427</v>
      </c>
      <c r="R2084" s="7" t="s">
        <v>50</v>
      </c>
      <c r="S2084" s="7" t="s">
        <v>34</v>
      </c>
      <c r="T2084" s="7" t="s">
        <v>35</v>
      </c>
      <c r="V2084" s="7" t="s">
        <v>37</v>
      </c>
      <c r="X2084" s="7" t="str">
        <f t="shared" ca="1" si="512"/>
        <v xml:space="preserve">34 thn, 6 bln </v>
      </c>
      <c r="Y2084" s="7" t="str">
        <f t="shared" si="513"/>
        <v>33 thn</v>
      </c>
      <c r="Z2084" s="13">
        <v>60</v>
      </c>
      <c r="AA2084" s="14">
        <f t="shared" si="514"/>
        <v>53359</v>
      </c>
      <c r="AJ2084" s="4" t="s">
        <v>10050</v>
      </c>
    </row>
    <row r="2085" spans="1:36" ht="12.9" hidden="1" customHeight="1" outlineLevel="1" x14ac:dyDescent="0.3">
      <c r="C2085" s="10" t="s">
        <v>1492</v>
      </c>
      <c r="D2085" s="10" t="s">
        <v>21</v>
      </c>
      <c r="E2085" s="7" t="s">
        <v>10063</v>
      </c>
      <c r="F2085" s="10" t="s">
        <v>514</v>
      </c>
      <c r="G2085" s="7" t="s">
        <v>333</v>
      </c>
      <c r="H2085" s="11">
        <v>42461</v>
      </c>
      <c r="I2085" s="10" t="s">
        <v>334</v>
      </c>
      <c r="J2085" s="10" t="s">
        <v>547</v>
      </c>
      <c r="K2085" s="7" t="s">
        <v>522</v>
      </c>
      <c r="L2085" s="10" t="s">
        <v>28</v>
      </c>
      <c r="M2085" s="7" t="s">
        <v>29</v>
      </c>
      <c r="N2085" s="10" t="s">
        <v>30</v>
      </c>
      <c r="O2085" s="7">
        <v>2011</v>
      </c>
      <c r="P2085" s="10" t="s">
        <v>2403</v>
      </c>
      <c r="Q2085" s="7" t="s">
        <v>10064</v>
      </c>
      <c r="R2085" s="7" t="s">
        <v>50</v>
      </c>
      <c r="V2085" s="7" t="s">
        <v>37</v>
      </c>
      <c r="X2085" s="7" t="str">
        <f t="shared" ca="1" si="512"/>
        <v xml:space="preserve">41 thn, 1 bln </v>
      </c>
      <c r="Y2085" s="7" t="str">
        <f t="shared" si="513"/>
        <v>40 thn</v>
      </c>
      <c r="Z2085" s="13">
        <v>60</v>
      </c>
      <c r="AA2085" s="14">
        <f t="shared" si="514"/>
        <v>50952</v>
      </c>
      <c r="AJ2085" s="4" t="s">
        <v>10050</v>
      </c>
    </row>
    <row r="2086" spans="1:36" ht="12.9" hidden="1" customHeight="1" outlineLevel="1" x14ac:dyDescent="0.3">
      <c r="C2086" s="10" t="s">
        <v>10065</v>
      </c>
      <c r="D2086" s="10" t="s">
        <v>145</v>
      </c>
      <c r="E2086" s="7" t="s">
        <v>10066</v>
      </c>
      <c r="F2086" s="10" t="s">
        <v>292</v>
      </c>
      <c r="G2086" s="19" t="s">
        <v>79</v>
      </c>
      <c r="H2086" s="20">
        <v>43556</v>
      </c>
      <c r="I2086" s="10" t="s">
        <v>80</v>
      </c>
      <c r="J2086" s="10" t="s">
        <v>269</v>
      </c>
      <c r="K2086" s="7" t="s">
        <v>82</v>
      </c>
      <c r="L2086" s="10" t="s">
        <v>28</v>
      </c>
      <c r="M2086" s="7" t="s">
        <v>29</v>
      </c>
      <c r="N2086" s="10" t="s">
        <v>83</v>
      </c>
      <c r="O2086" s="7">
        <v>2004</v>
      </c>
      <c r="P2086" s="10" t="s">
        <v>855</v>
      </c>
      <c r="Q2086" s="7" t="s">
        <v>9759</v>
      </c>
      <c r="R2086" s="7" t="s">
        <v>33</v>
      </c>
      <c r="S2086" s="7" t="s">
        <v>34</v>
      </c>
      <c r="T2086" s="7" t="s">
        <v>35</v>
      </c>
      <c r="U2086" s="7" t="s">
        <v>10067</v>
      </c>
      <c r="V2086" s="7" t="s">
        <v>37</v>
      </c>
      <c r="X2086" s="7" t="str">
        <f t="shared" ca="1" si="512"/>
        <v xml:space="preserve">49 thn, 2 bln </v>
      </c>
      <c r="Y2086" s="7" t="str">
        <f t="shared" si="513"/>
        <v>48 thn</v>
      </c>
      <c r="Z2086" s="13">
        <v>60</v>
      </c>
      <c r="AA2086" s="14">
        <f>DATE(YEAR(Q2086)+Z2086,MONTH(Q2086)+1,1)</f>
        <v>48000</v>
      </c>
      <c r="AB2086" s="10" t="s">
        <v>10068</v>
      </c>
      <c r="AC2086" s="7" t="s">
        <v>10069</v>
      </c>
      <c r="AJ2086" s="4" t="s">
        <v>10050</v>
      </c>
    </row>
    <row r="2087" spans="1:36" ht="12.9" hidden="1" customHeight="1" outlineLevel="1" x14ac:dyDescent="0.3">
      <c r="C2087" s="10" t="s">
        <v>10070</v>
      </c>
      <c r="D2087" s="10" t="s">
        <v>41</v>
      </c>
      <c r="E2087" s="7" t="s">
        <v>10071</v>
      </c>
      <c r="F2087" s="6" t="s">
        <v>332</v>
      </c>
      <c r="G2087" s="7" t="s">
        <v>343</v>
      </c>
      <c r="H2087" s="8">
        <v>43009</v>
      </c>
      <c r="I2087" s="10" t="s">
        <v>344</v>
      </c>
      <c r="J2087" s="10" t="s">
        <v>547</v>
      </c>
      <c r="K2087" s="7" t="s">
        <v>1749</v>
      </c>
      <c r="L2087" s="10" t="s">
        <v>28</v>
      </c>
      <c r="M2087" s="7" t="s">
        <v>29</v>
      </c>
      <c r="N2087" s="10" t="s">
        <v>30</v>
      </c>
      <c r="O2087" s="7">
        <v>2016</v>
      </c>
      <c r="P2087" s="10" t="s">
        <v>824</v>
      </c>
      <c r="Q2087" s="7" t="s">
        <v>10072</v>
      </c>
      <c r="R2087" s="7" t="s">
        <v>50</v>
      </c>
      <c r="S2087" s="7" t="s">
        <v>34</v>
      </c>
      <c r="T2087" s="7" t="s">
        <v>311</v>
      </c>
      <c r="V2087" s="7" t="s">
        <v>37</v>
      </c>
      <c r="X2087" s="7" t="str">
        <f t="shared" ca="1" si="512"/>
        <v xml:space="preserve">32 thn, 10 bln </v>
      </c>
      <c r="Y2087" s="7" t="str">
        <f t="shared" si="513"/>
        <v>32 thn</v>
      </c>
      <c r="Z2087" s="13">
        <v>60</v>
      </c>
      <c r="AA2087" s="14">
        <f t="shared" si="514"/>
        <v>53966</v>
      </c>
      <c r="AB2087" s="10" t="s">
        <v>10073</v>
      </c>
      <c r="AC2087" s="7" t="s">
        <v>10074</v>
      </c>
      <c r="AJ2087" s="4" t="s">
        <v>10050</v>
      </c>
    </row>
    <row r="2088" spans="1:36" ht="12.9" hidden="1" customHeight="1" outlineLevel="1" x14ac:dyDescent="0.3">
      <c r="C2088" s="10" t="s">
        <v>10075</v>
      </c>
      <c r="D2088" s="6" t="s">
        <v>3651</v>
      </c>
      <c r="E2088" s="7" t="s">
        <v>10076</v>
      </c>
      <c r="F2088" s="10" t="s">
        <v>514</v>
      </c>
      <c r="G2088" s="7" t="s">
        <v>333</v>
      </c>
      <c r="H2088" s="15">
        <v>43739</v>
      </c>
      <c r="I2088" s="10" t="s">
        <v>334</v>
      </c>
      <c r="J2088" s="10" t="s">
        <v>106</v>
      </c>
      <c r="K2088" s="7" t="s">
        <v>515</v>
      </c>
      <c r="L2088" s="10" t="s">
        <v>28</v>
      </c>
      <c r="M2088" s="7" t="s">
        <v>29</v>
      </c>
      <c r="N2088" s="10" t="s">
        <v>3500</v>
      </c>
      <c r="O2088" s="7">
        <v>2015</v>
      </c>
      <c r="P2088" s="10" t="s">
        <v>10077</v>
      </c>
      <c r="Q2088" s="7" t="s">
        <v>6724</v>
      </c>
      <c r="R2088" s="7" t="s">
        <v>33</v>
      </c>
      <c r="U2088" s="7" t="s">
        <v>10078</v>
      </c>
      <c r="V2088" s="7" t="s">
        <v>37</v>
      </c>
      <c r="X2088" s="7" t="str">
        <f t="shared" ca="1" si="512"/>
        <v xml:space="preserve">50 thn, 2 bln </v>
      </c>
      <c r="Y2088" s="7" t="str">
        <f t="shared" si="513"/>
        <v>49 thn</v>
      </c>
      <c r="Z2088" s="13">
        <v>60</v>
      </c>
      <c r="AA2088" s="14">
        <f t="shared" si="514"/>
        <v>47635</v>
      </c>
      <c r="AJ2088" s="4" t="s">
        <v>10050</v>
      </c>
    </row>
    <row r="2089" spans="1:36" ht="12.9" hidden="1" customHeight="1" outlineLevel="1" x14ac:dyDescent="0.3">
      <c r="C2089" s="10" t="s">
        <v>10079</v>
      </c>
      <c r="D2089" s="10" t="s">
        <v>41</v>
      </c>
      <c r="E2089" s="7" t="s">
        <v>10080</v>
      </c>
      <c r="F2089" s="10" t="s">
        <v>514</v>
      </c>
      <c r="G2089" s="7" t="s">
        <v>333</v>
      </c>
      <c r="H2089" s="11">
        <v>43374</v>
      </c>
      <c r="I2089" s="10" t="s">
        <v>334</v>
      </c>
      <c r="J2089" s="10" t="s">
        <v>547</v>
      </c>
      <c r="K2089" s="7" t="s">
        <v>82</v>
      </c>
      <c r="L2089" s="10" t="s">
        <v>28</v>
      </c>
      <c r="M2089" s="7" t="s">
        <v>29</v>
      </c>
      <c r="N2089" s="10" t="s">
        <v>3265</v>
      </c>
      <c r="O2089" s="7">
        <v>2013</v>
      </c>
      <c r="P2089" s="10" t="s">
        <v>3374</v>
      </c>
      <c r="Q2089" s="7" t="s">
        <v>10081</v>
      </c>
      <c r="R2089" s="7" t="s">
        <v>33</v>
      </c>
      <c r="S2089" s="7" t="s">
        <v>34</v>
      </c>
      <c r="T2089" s="7" t="s">
        <v>35</v>
      </c>
      <c r="U2089" s="7" t="s">
        <v>10082</v>
      </c>
      <c r="V2089" s="7" t="s">
        <v>37</v>
      </c>
      <c r="X2089" s="7" t="str">
        <f t="shared" ca="1" si="512"/>
        <v xml:space="preserve">60 thn, 1 bln </v>
      </c>
      <c r="Y2089" s="7" t="str">
        <f t="shared" si="513"/>
        <v>59 thn</v>
      </c>
      <c r="Z2089" s="13">
        <v>60</v>
      </c>
      <c r="AA2089" s="14">
        <f t="shared" si="514"/>
        <v>44013</v>
      </c>
      <c r="AB2089" s="10" t="s">
        <v>10083</v>
      </c>
      <c r="AC2089" s="7" t="s">
        <v>10084</v>
      </c>
      <c r="AJ2089" s="4" t="s">
        <v>10050</v>
      </c>
    </row>
    <row r="2090" spans="1:36" ht="12.9" customHeight="1" collapsed="1" x14ac:dyDescent="0.25">
      <c r="A2090" s="4" t="s">
        <v>10085</v>
      </c>
      <c r="M2090" s="7"/>
    </row>
    <row r="2091" spans="1:36" ht="12.9" hidden="1" customHeight="1" outlineLevel="1" x14ac:dyDescent="0.3">
      <c r="C2091" s="10" t="s">
        <v>10086</v>
      </c>
      <c r="D2091" s="10" t="s">
        <v>76</v>
      </c>
      <c r="E2091" s="7" t="s">
        <v>10087</v>
      </c>
      <c r="F2091" s="10" t="s">
        <v>78</v>
      </c>
      <c r="G2091" s="7" t="s">
        <v>79</v>
      </c>
      <c r="H2091" s="11">
        <v>42461</v>
      </c>
      <c r="I2091" s="10" t="s">
        <v>80</v>
      </c>
      <c r="J2091" s="10" t="s">
        <v>95</v>
      </c>
      <c r="K2091" s="8">
        <v>42104</v>
      </c>
      <c r="L2091" s="10" t="s">
        <v>28</v>
      </c>
      <c r="M2091" s="7" t="s">
        <v>29</v>
      </c>
      <c r="N2091" s="10" t="s">
        <v>83</v>
      </c>
      <c r="O2091" s="7" t="s">
        <v>58</v>
      </c>
      <c r="P2091" s="10" t="s">
        <v>9942</v>
      </c>
      <c r="Q2091" s="7" t="s">
        <v>7030</v>
      </c>
      <c r="R2091" s="7" t="s">
        <v>33</v>
      </c>
      <c r="S2091" s="7" t="s">
        <v>34</v>
      </c>
      <c r="U2091" s="7" t="s">
        <v>10088</v>
      </c>
      <c r="V2091" s="7" t="s">
        <v>37</v>
      </c>
      <c r="X2091" s="7" t="str">
        <f ca="1">DATEDIF(Q2091,NOW( ),"y") &amp; " thn, " &amp; DATEDIF(Q2091,NOW( ),"ym") &amp; " bln "</f>
        <v xml:space="preserve">48 thn, 0 bln </v>
      </c>
      <c r="Y2091" s="7" t="str">
        <f>DATEDIF(Q2091,($Y$2),"y") &amp; " thn"</f>
        <v>47 thn</v>
      </c>
      <c r="Z2091" s="13">
        <v>60</v>
      </c>
      <c r="AA2091" s="14">
        <f>DATE(YEAR(Q2091)+Z2091,MONTH(Q2091)+1,1)</f>
        <v>48427</v>
      </c>
      <c r="AJ2091" s="4" t="s">
        <v>10085</v>
      </c>
    </row>
    <row r="2092" spans="1:36" ht="12.9" hidden="1" customHeight="1" outlineLevel="1" x14ac:dyDescent="0.3">
      <c r="C2092" s="10" t="s">
        <v>90</v>
      </c>
      <c r="D2092" s="10" t="s">
        <v>41</v>
      </c>
      <c r="E2092" s="7" t="s">
        <v>10089</v>
      </c>
      <c r="F2092" s="10" t="s">
        <v>23</v>
      </c>
      <c r="G2092" s="7" t="s">
        <v>24</v>
      </c>
      <c r="H2092" s="14">
        <v>43009</v>
      </c>
      <c r="I2092" s="10" t="s">
        <v>25</v>
      </c>
      <c r="J2092" s="10" t="s">
        <v>106</v>
      </c>
      <c r="K2092" s="8">
        <v>42186</v>
      </c>
      <c r="L2092" s="10" t="s">
        <v>28</v>
      </c>
      <c r="M2092" s="7" t="s">
        <v>29</v>
      </c>
      <c r="N2092" s="10" t="s">
        <v>10090</v>
      </c>
      <c r="O2092" s="7">
        <v>2009</v>
      </c>
      <c r="P2092" s="10" t="s">
        <v>10091</v>
      </c>
      <c r="Q2092" s="7" t="s">
        <v>10092</v>
      </c>
      <c r="R2092" s="7" t="s">
        <v>33</v>
      </c>
      <c r="S2092" s="7" t="s">
        <v>34</v>
      </c>
      <c r="T2092" s="7" t="s">
        <v>35</v>
      </c>
      <c r="U2092" s="7" t="s">
        <v>10093</v>
      </c>
      <c r="V2092" s="7" t="s">
        <v>37</v>
      </c>
      <c r="W2092" s="7" t="s">
        <v>10094</v>
      </c>
      <c r="X2092" s="7" t="str">
        <f ca="1">DATEDIF(Q2092,NOW( ),"y") &amp; " thn, " &amp; DATEDIF(Q2092,NOW( ),"ym") &amp; " bln "</f>
        <v xml:space="preserve">53 thn, 3 bln </v>
      </c>
      <c r="Y2092" s="7" t="str">
        <f>DATEDIF(Q2092,($Y$2),"y") &amp; " thn"</f>
        <v>52 thn</v>
      </c>
      <c r="Z2092" s="13">
        <v>60</v>
      </c>
      <c r="AA2092" s="14">
        <f>DATE(YEAR(Q2092)+Z2092,MONTH(Q2092)+1,1)</f>
        <v>46508</v>
      </c>
      <c r="AB2092" s="10" t="s">
        <v>10095</v>
      </c>
      <c r="AJ2092" s="4" t="s">
        <v>10085</v>
      </c>
    </row>
    <row r="2093" spans="1:36" ht="12.9" hidden="1" customHeight="1" outlineLevel="1" x14ac:dyDescent="0.3">
      <c r="C2093" s="17" t="s">
        <v>10096</v>
      </c>
      <c r="D2093" s="17" t="s">
        <v>41</v>
      </c>
      <c r="E2093" s="17" t="s">
        <v>10097</v>
      </c>
      <c r="F2093" s="17" t="s">
        <v>332</v>
      </c>
      <c r="G2093" s="18" t="s">
        <v>343</v>
      </c>
      <c r="H2093" s="35">
        <v>43525</v>
      </c>
      <c r="I2093" s="6" t="s">
        <v>344</v>
      </c>
      <c r="J2093" s="17" t="s">
        <v>547</v>
      </c>
      <c r="K2093" s="35">
        <v>43573</v>
      </c>
      <c r="L2093" s="6" t="s">
        <v>28</v>
      </c>
      <c r="M2093" s="7" t="s">
        <v>29</v>
      </c>
      <c r="N2093" s="17" t="s">
        <v>3851</v>
      </c>
      <c r="O2093" s="17"/>
      <c r="P2093" s="17" t="s">
        <v>98</v>
      </c>
      <c r="Q2093" s="17" t="s">
        <v>10098</v>
      </c>
      <c r="R2093" s="7" t="s">
        <v>50</v>
      </c>
      <c r="S2093" s="16"/>
      <c r="T2093" s="16"/>
      <c r="U2093" s="17" t="s">
        <v>2714</v>
      </c>
      <c r="V2093" s="18" t="s">
        <v>2718</v>
      </c>
      <c r="W2093" s="17"/>
      <c r="X2093" s="7" t="str">
        <f ca="1">DATEDIF(Q2093,NOW( ),"y") &amp; " thn, " &amp; DATEDIF(Q2093,NOW( ),"ym") &amp; " bln "</f>
        <v xml:space="preserve">32 thn, 3 bln </v>
      </c>
      <c r="Y2093" s="7" t="str">
        <f>DATEDIF(Q2093,($Y$2),"y") &amp; " thn"</f>
        <v>31 thn</v>
      </c>
      <c r="Z2093" s="13">
        <v>60</v>
      </c>
      <c r="AA2093" s="14">
        <f>DATE(YEAR(Q2093)+Z2093,MONTH(Q2093)+1,1)</f>
        <v>54179</v>
      </c>
      <c r="AB2093" s="17"/>
      <c r="AC2093" s="17"/>
      <c r="AD2093" s="17"/>
      <c r="AE2093" s="17"/>
      <c r="AF2093" s="17"/>
      <c r="AG2093" s="17"/>
      <c r="AH2093" s="17"/>
      <c r="AI2093" s="17"/>
      <c r="AJ2093" s="4" t="s">
        <v>10085</v>
      </c>
    </row>
    <row r="2094" spans="1:36" ht="12.9" hidden="1" customHeight="1" outlineLevel="1" x14ac:dyDescent="0.3">
      <c r="C2094" s="10" t="s">
        <v>10099</v>
      </c>
      <c r="D2094" s="10" t="s">
        <v>76</v>
      </c>
      <c r="E2094" s="7" t="s">
        <v>10100</v>
      </c>
      <c r="F2094" s="10" t="s">
        <v>276</v>
      </c>
      <c r="G2094" s="7" t="s">
        <v>43</v>
      </c>
      <c r="H2094" s="15">
        <v>41730</v>
      </c>
      <c r="I2094" s="10" t="s">
        <v>277</v>
      </c>
      <c r="J2094" s="10" t="s">
        <v>269</v>
      </c>
      <c r="K2094" s="7" t="s">
        <v>515</v>
      </c>
      <c r="L2094" s="10" t="s">
        <v>28</v>
      </c>
      <c r="M2094" s="7" t="s">
        <v>29</v>
      </c>
      <c r="N2094" s="10" t="s">
        <v>1703</v>
      </c>
      <c r="O2094" s="7" t="s">
        <v>368</v>
      </c>
      <c r="P2094" s="10" t="s">
        <v>861</v>
      </c>
      <c r="Q2094" s="7" t="s">
        <v>10101</v>
      </c>
      <c r="R2094" s="7" t="s">
        <v>33</v>
      </c>
      <c r="U2094" s="7" t="s">
        <v>10102</v>
      </c>
      <c r="V2094" s="7" t="s">
        <v>37</v>
      </c>
      <c r="X2094" s="7" t="str">
        <f ca="1">DATEDIF(Q2094,NOW( ),"y") &amp; " thn, " &amp; DATEDIF(Q2094,NOW( ),"ym") &amp; " bln "</f>
        <v xml:space="preserve">44 thn, 0 bln </v>
      </c>
      <c r="Y2094" s="7" t="str">
        <f>DATEDIF(Q2094,($Y$2),"y") &amp; " thn"</f>
        <v>43 thn</v>
      </c>
      <c r="Z2094" s="13">
        <v>60</v>
      </c>
      <c r="AA2094" s="14">
        <f>DATE(YEAR(Q2094)+Z2094,MONTH(Q2094)+1,1)</f>
        <v>49888</v>
      </c>
      <c r="AB2094" s="6" t="s">
        <v>10103</v>
      </c>
      <c r="AJ2094" s="4" t="s">
        <v>10085</v>
      </c>
    </row>
    <row r="2095" spans="1:36" ht="12.9" customHeight="1" collapsed="1" x14ac:dyDescent="0.25">
      <c r="A2095" s="4" t="s">
        <v>10104</v>
      </c>
      <c r="M2095" s="7"/>
    </row>
    <row r="2096" spans="1:36" ht="12.9" hidden="1" customHeight="1" outlineLevel="1" x14ac:dyDescent="0.3">
      <c r="C2096" s="10" t="s">
        <v>10105</v>
      </c>
      <c r="D2096" s="10" t="s">
        <v>21</v>
      </c>
      <c r="E2096" s="7" t="s">
        <v>10106</v>
      </c>
      <c r="F2096" s="10" t="s">
        <v>23</v>
      </c>
      <c r="G2096" s="7" t="s">
        <v>24</v>
      </c>
      <c r="H2096" s="15">
        <v>38626</v>
      </c>
      <c r="I2096" s="10" t="s">
        <v>25</v>
      </c>
      <c r="J2096" s="10" t="s">
        <v>95</v>
      </c>
      <c r="K2096" s="12" t="s">
        <v>27</v>
      </c>
      <c r="L2096" s="10" t="s">
        <v>28</v>
      </c>
      <c r="M2096" s="7" t="s">
        <v>29</v>
      </c>
      <c r="N2096" s="10" t="s">
        <v>547</v>
      </c>
      <c r="P2096" s="10" t="s">
        <v>10107</v>
      </c>
      <c r="Q2096" s="7" t="s">
        <v>6131</v>
      </c>
      <c r="R2096" s="7" t="s">
        <v>33</v>
      </c>
      <c r="S2096" s="7" t="s">
        <v>34</v>
      </c>
      <c r="T2096" s="7" t="s">
        <v>35</v>
      </c>
      <c r="U2096" s="7" t="s">
        <v>10108</v>
      </c>
      <c r="V2096" s="7" t="s">
        <v>37</v>
      </c>
      <c r="W2096" s="7" t="s">
        <v>10109</v>
      </c>
      <c r="X2096" s="7" t="str">
        <f t="shared" ref="X2096:X2103" ca="1" si="515">DATEDIF(Q2096,NOW( ),"y") &amp; " thn, " &amp; DATEDIF(Q2096,NOW( ),"ym") &amp; " bln "</f>
        <v xml:space="preserve">58 thn, 11 bln </v>
      </c>
      <c r="Y2096" s="7" t="str">
        <f t="shared" ref="Y2096:Y2103" si="516">DATEDIF(Q2096,($Y$2),"y") &amp; " thn"</f>
        <v>58 thn</v>
      </c>
      <c r="Z2096" s="13">
        <v>60</v>
      </c>
      <c r="AA2096" s="14">
        <f t="shared" ref="AA2096:AA2103" si="517">DATE(YEAR(Q2096)+Z2096,MONTH(Q2096)+1,1)</f>
        <v>44440</v>
      </c>
      <c r="AB2096" s="10" t="s">
        <v>10110</v>
      </c>
      <c r="AC2096" s="7" t="s">
        <v>10111</v>
      </c>
      <c r="AJ2096" s="4" t="s">
        <v>10104</v>
      </c>
    </row>
    <row r="2097" spans="1:36" ht="12.9" hidden="1" customHeight="1" outlineLevel="1" x14ac:dyDescent="0.3">
      <c r="C2097" s="10" t="s">
        <v>10112</v>
      </c>
      <c r="D2097" s="10" t="s">
        <v>145</v>
      </c>
      <c r="E2097" s="7" t="s">
        <v>10113</v>
      </c>
      <c r="F2097" s="10" t="s">
        <v>292</v>
      </c>
      <c r="G2097" s="19" t="s">
        <v>79</v>
      </c>
      <c r="H2097" s="20">
        <v>43556</v>
      </c>
      <c r="I2097" s="10" t="s">
        <v>80</v>
      </c>
      <c r="J2097" s="10" t="s">
        <v>269</v>
      </c>
      <c r="K2097" s="7" t="s">
        <v>82</v>
      </c>
      <c r="L2097" s="10" t="s">
        <v>28</v>
      </c>
      <c r="M2097" s="7" t="s">
        <v>29</v>
      </c>
      <c r="N2097" s="10" t="s">
        <v>83</v>
      </c>
      <c r="O2097" s="7">
        <v>2002</v>
      </c>
      <c r="P2097" s="10" t="s">
        <v>488</v>
      </c>
      <c r="Q2097" s="7" t="s">
        <v>10114</v>
      </c>
      <c r="R2097" s="7" t="s">
        <v>50</v>
      </c>
      <c r="S2097" s="7" t="s">
        <v>34</v>
      </c>
      <c r="T2097" s="7" t="s">
        <v>35</v>
      </c>
      <c r="U2097" s="7" t="s">
        <v>10115</v>
      </c>
      <c r="V2097" s="7" t="s">
        <v>37</v>
      </c>
      <c r="X2097" s="7" t="str">
        <f t="shared" ca="1" si="515"/>
        <v xml:space="preserve">49 thn, 2 bln </v>
      </c>
      <c r="Y2097" s="7" t="str">
        <f t="shared" si="516"/>
        <v>48 thn</v>
      </c>
      <c r="Z2097" s="13">
        <v>60</v>
      </c>
      <c r="AA2097" s="14">
        <f t="shared" si="517"/>
        <v>48000</v>
      </c>
      <c r="AB2097" s="10" t="s">
        <v>10116</v>
      </c>
      <c r="AJ2097" s="4" t="s">
        <v>10104</v>
      </c>
    </row>
    <row r="2098" spans="1:36" ht="12.9" hidden="1" customHeight="1" outlineLevel="1" x14ac:dyDescent="0.3">
      <c r="C2098" s="10" t="s">
        <v>10117</v>
      </c>
      <c r="D2098" s="10" t="s">
        <v>41</v>
      </c>
      <c r="E2098" s="7" t="s">
        <v>10118</v>
      </c>
      <c r="F2098" s="10" t="s">
        <v>276</v>
      </c>
      <c r="G2098" s="19" t="s">
        <v>43</v>
      </c>
      <c r="H2098" s="20">
        <v>43556</v>
      </c>
      <c r="I2098" s="10" t="s">
        <v>277</v>
      </c>
      <c r="J2098" s="10" t="s">
        <v>547</v>
      </c>
      <c r="K2098" s="7" t="s">
        <v>82</v>
      </c>
      <c r="L2098" s="10" t="s">
        <v>28</v>
      </c>
      <c r="M2098" s="7" t="s">
        <v>29</v>
      </c>
      <c r="N2098" s="10" t="s">
        <v>547</v>
      </c>
      <c r="O2098" s="7">
        <v>2012</v>
      </c>
      <c r="P2098" s="10" t="s">
        <v>6629</v>
      </c>
      <c r="Q2098" s="7" t="s">
        <v>10119</v>
      </c>
      <c r="R2098" s="7" t="s">
        <v>33</v>
      </c>
      <c r="S2098" s="7" t="s">
        <v>34</v>
      </c>
      <c r="T2098" s="7" t="s">
        <v>311</v>
      </c>
      <c r="U2098" s="7" t="s">
        <v>10120</v>
      </c>
      <c r="V2098" s="7" t="s">
        <v>37</v>
      </c>
      <c r="X2098" s="7" t="str">
        <f t="shared" ca="1" si="515"/>
        <v xml:space="preserve">39 thn, 7 bln </v>
      </c>
      <c r="Y2098" s="7" t="str">
        <f t="shared" si="516"/>
        <v>38 thn</v>
      </c>
      <c r="Z2098" s="13">
        <v>60</v>
      </c>
      <c r="AA2098" s="14">
        <f t="shared" si="517"/>
        <v>51502</v>
      </c>
      <c r="AB2098" s="10" t="s">
        <v>10121</v>
      </c>
      <c r="AJ2098" s="4" t="s">
        <v>10104</v>
      </c>
    </row>
    <row r="2099" spans="1:36" ht="12.9" hidden="1" customHeight="1" outlineLevel="1" x14ac:dyDescent="0.3">
      <c r="B2099" s="6"/>
      <c r="C2099" s="6" t="s">
        <v>10122</v>
      </c>
      <c r="D2099" s="6" t="s">
        <v>21</v>
      </c>
      <c r="E2099" s="7" t="s">
        <v>10123</v>
      </c>
      <c r="F2099" s="6" t="s">
        <v>332</v>
      </c>
      <c r="G2099" s="19" t="s">
        <v>333</v>
      </c>
      <c r="H2099" s="20">
        <v>43556</v>
      </c>
      <c r="I2099" s="6" t="s">
        <v>334</v>
      </c>
      <c r="J2099" s="6" t="s">
        <v>547</v>
      </c>
      <c r="K2099" s="7" t="s">
        <v>336</v>
      </c>
      <c r="L2099" s="6" t="s">
        <v>28</v>
      </c>
      <c r="M2099" s="7" t="s">
        <v>29</v>
      </c>
      <c r="N2099" s="6" t="s">
        <v>3284</v>
      </c>
      <c r="O2099" s="7" t="s">
        <v>1371</v>
      </c>
      <c r="P2099" s="6" t="s">
        <v>98</v>
      </c>
      <c r="Q2099" s="6" t="s">
        <v>10124</v>
      </c>
      <c r="R2099" s="7" t="s">
        <v>50</v>
      </c>
      <c r="S2099" s="7" t="s">
        <v>34</v>
      </c>
      <c r="T2099" s="7" t="s">
        <v>35</v>
      </c>
      <c r="V2099" s="7" t="s">
        <v>37</v>
      </c>
      <c r="X2099" s="7" t="str">
        <f t="shared" ca="1" si="515"/>
        <v xml:space="preserve">46 thn, 4 bln </v>
      </c>
      <c r="Y2099" s="7" t="str">
        <f t="shared" si="516"/>
        <v>45 thn</v>
      </c>
      <c r="Z2099" s="13">
        <v>60</v>
      </c>
      <c r="AA2099" s="14">
        <f t="shared" si="517"/>
        <v>49035</v>
      </c>
      <c r="AB2099" s="6" t="s">
        <v>10125</v>
      </c>
      <c r="AC2099" s="6" t="s">
        <v>10126</v>
      </c>
      <c r="AJ2099" s="4" t="s">
        <v>10104</v>
      </c>
    </row>
    <row r="2100" spans="1:36" ht="12.9" hidden="1" customHeight="1" outlineLevel="1" x14ac:dyDescent="0.3">
      <c r="B2100" s="6"/>
      <c r="C2100" s="6" t="s">
        <v>10127</v>
      </c>
      <c r="D2100" s="6" t="s">
        <v>21</v>
      </c>
      <c r="E2100" s="7" t="s">
        <v>10128</v>
      </c>
      <c r="F2100" s="6" t="s">
        <v>332</v>
      </c>
      <c r="G2100" s="19" t="s">
        <v>333</v>
      </c>
      <c r="H2100" s="20">
        <v>43556</v>
      </c>
      <c r="I2100" s="6" t="s">
        <v>334</v>
      </c>
      <c r="J2100" s="6" t="s">
        <v>547</v>
      </c>
      <c r="K2100" s="7" t="s">
        <v>336</v>
      </c>
      <c r="L2100" s="6" t="s">
        <v>28</v>
      </c>
      <c r="M2100" s="7" t="s">
        <v>29</v>
      </c>
      <c r="N2100" s="6" t="s">
        <v>3284</v>
      </c>
      <c r="O2100" s="7" t="s">
        <v>1371</v>
      </c>
      <c r="P2100" s="6" t="s">
        <v>98</v>
      </c>
      <c r="Q2100" s="6" t="s">
        <v>10129</v>
      </c>
      <c r="R2100" s="7" t="s">
        <v>50</v>
      </c>
      <c r="S2100" s="7" t="s">
        <v>34</v>
      </c>
      <c r="T2100" s="7" t="s">
        <v>35</v>
      </c>
      <c r="V2100" s="7" t="s">
        <v>37</v>
      </c>
      <c r="X2100" s="7" t="str">
        <f t="shared" ca="1" si="515"/>
        <v xml:space="preserve">34 thn, 8 bln </v>
      </c>
      <c r="Y2100" s="7" t="str">
        <f t="shared" si="516"/>
        <v>33 thn</v>
      </c>
      <c r="Z2100" s="13">
        <v>60</v>
      </c>
      <c r="AA2100" s="14">
        <f t="shared" si="517"/>
        <v>53297</v>
      </c>
      <c r="AB2100" s="6" t="s">
        <v>10130</v>
      </c>
      <c r="AC2100" s="6" t="s">
        <v>10131</v>
      </c>
      <c r="AJ2100" s="4" t="s">
        <v>10104</v>
      </c>
    </row>
    <row r="2101" spans="1:36" ht="12.9" hidden="1" customHeight="1" outlineLevel="1" x14ac:dyDescent="0.3">
      <c r="B2101" s="6"/>
      <c r="C2101" s="6" t="s">
        <v>10132</v>
      </c>
      <c r="D2101" s="6" t="s">
        <v>41</v>
      </c>
      <c r="E2101" s="7" t="s">
        <v>10133</v>
      </c>
      <c r="F2101" s="6" t="s">
        <v>332</v>
      </c>
      <c r="G2101" s="19" t="s">
        <v>333</v>
      </c>
      <c r="H2101" s="20">
        <v>43556</v>
      </c>
      <c r="I2101" s="6" t="s">
        <v>334</v>
      </c>
      <c r="J2101" s="6" t="s">
        <v>547</v>
      </c>
      <c r="K2101" s="7" t="s">
        <v>336</v>
      </c>
      <c r="L2101" s="6" t="s">
        <v>28</v>
      </c>
      <c r="M2101" s="7" t="s">
        <v>29</v>
      </c>
      <c r="N2101" s="6" t="s">
        <v>3310</v>
      </c>
      <c r="O2101" s="7" t="s">
        <v>3696</v>
      </c>
      <c r="P2101" s="6" t="s">
        <v>98</v>
      </c>
      <c r="Q2101" s="6" t="s">
        <v>10134</v>
      </c>
      <c r="R2101" s="7" t="s">
        <v>50</v>
      </c>
      <c r="S2101" s="7" t="s">
        <v>34</v>
      </c>
      <c r="T2101" s="7" t="s">
        <v>35</v>
      </c>
      <c r="V2101" s="7" t="s">
        <v>37</v>
      </c>
      <c r="X2101" s="7" t="str">
        <f t="shared" ca="1" si="515"/>
        <v xml:space="preserve">33 thn, 6 bln </v>
      </c>
      <c r="Y2101" s="7" t="str">
        <f t="shared" si="516"/>
        <v>32 thn</v>
      </c>
      <c r="Z2101" s="13">
        <v>60</v>
      </c>
      <c r="AA2101" s="14">
        <f t="shared" si="517"/>
        <v>53693</v>
      </c>
      <c r="AB2101" s="6" t="s">
        <v>10135</v>
      </c>
      <c r="AC2101" s="6" t="s">
        <v>10136</v>
      </c>
      <c r="AJ2101" s="4" t="s">
        <v>10104</v>
      </c>
    </row>
    <row r="2102" spans="1:36" hidden="1" outlineLevel="1" x14ac:dyDescent="0.3">
      <c r="C2102" s="10" t="s">
        <v>10137</v>
      </c>
      <c r="D2102" s="6" t="s">
        <v>41</v>
      </c>
      <c r="E2102" s="7" t="s">
        <v>10138</v>
      </c>
      <c r="F2102" s="10" t="s">
        <v>332</v>
      </c>
      <c r="G2102" s="7" t="s">
        <v>343</v>
      </c>
      <c r="H2102" s="15">
        <v>42644</v>
      </c>
      <c r="I2102" s="10" t="s">
        <v>344</v>
      </c>
      <c r="J2102" s="10" t="s">
        <v>547</v>
      </c>
      <c r="K2102" s="7" t="s">
        <v>515</v>
      </c>
      <c r="L2102" s="10" t="s">
        <v>28</v>
      </c>
      <c r="M2102" s="7" t="s">
        <v>29</v>
      </c>
      <c r="N2102" s="10" t="s">
        <v>3367</v>
      </c>
      <c r="O2102" s="12">
        <v>2015</v>
      </c>
      <c r="P2102" s="10" t="s">
        <v>10139</v>
      </c>
      <c r="Q2102" s="7" t="s">
        <v>4958</v>
      </c>
      <c r="R2102" s="7" t="s">
        <v>50</v>
      </c>
      <c r="U2102" s="7" t="s">
        <v>10140</v>
      </c>
      <c r="V2102" s="7" t="s">
        <v>37</v>
      </c>
      <c r="X2102" s="7" t="str">
        <f t="shared" ca="1" si="515"/>
        <v xml:space="preserve">54 thn, 5 bln </v>
      </c>
      <c r="Y2102" s="7" t="str">
        <f>DATEDIF(Q2102,($Y$2),"y") &amp; " thn"</f>
        <v>53 thn</v>
      </c>
      <c r="Z2102" s="13">
        <v>60</v>
      </c>
      <c r="AA2102" s="14">
        <f t="shared" si="517"/>
        <v>46082</v>
      </c>
      <c r="AJ2102" s="4" t="s">
        <v>10104</v>
      </c>
    </row>
    <row r="2103" spans="1:36" ht="12.9" hidden="1" customHeight="1" outlineLevel="1" x14ac:dyDescent="0.3">
      <c r="C2103" s="10" t="s">
        <v>10141</v>
      </c>
      <c r="E2103" s="7" t="s">
        <v>10142</v>
      </c>
      <c r="F2103" s="10" t="s">
        <v>357</v>
      </c>
      <c r="G2103" s="7" t="s">
        <v>358</v>
      </c>
      <c r="H2103" s="15">
        <v>37712</v>
      </c>
      <c r="I2103" s="10" t="s">
        <v>359</v>
      </c>
      <c r="J2103" s="10" t="s">
        <v>547</v>
      </c>
      <c r="K2103" s="7" t="s">
        <v>156</v>
      </c>
      <c r="L2103" s="10" t="s">
        <v>28</v>
      </c>
      <c r="M2103" s="7" t="s">
        <v>361</v>
      </c>
      <c r="P2103" s="10" t="s">
        <v>98</v>
      </c>
      <c r="Q2103" s="7" t="s">
        <v>10143</v>
      </c>
      <c r="R2103" s="7" t="s">
        <v>33</v>
      </c>
      <c r="S2103" s="7" t="s">
        <v>34</v>
      </c>
      <c r="T2103" s="7" t="s">
        <v>35</v>
      </c>
      <c r="U2103" s="7" t="s">
        <v>10144</v>
      </c>
      <c r="V2103" s="7" t="s">
        <v>37</v>
      </c>
      <c r="X2103" s="7" t="str">
        <f t="shared" ca="1" si="515"/>
        <v xml:space="preserve">45 thn, 8 bln </v>
      </c>
      <c r="Y2103" s="7" t="str">
        <f t="shared" si="516"/>
        <v>44 thn</v>
      </c>
      <c r="Z2103" s="13">
        <v>60</v>
      </c>
      <c r="AA2103" s="14">
        <f t="shared" si="517"/>
        <v>49279</v>
      </c>
      <c r="AJ2103" s="4" t="s">
        <v>10104</v>
      </c>
    </row>
    <row r="2104" spans="1:36" hidden="1" outlineLevel="1" x14ac:dyDescent="0.3">
      <c r="C2104" s="10"/>
      <c r="F2104" s="10"/>
      <c r="H2104" s="15"/>
      <c r="I2104" s="10"/>
      <c r="J2104" s="10"/>
      <c r="L2104" s="10"/>
      <c r="M2104" s="7"/>
      <c r="N2104" s="10"/>
      <c r="O2104" s="12"/>
      <c r="P2104" s="10"/>
      <c r="Z2104" s="13"/>
      <c r="AA2104" s="14"/>
      <c r="AJ2104" s="4" t="s">
        <v>10104</v>
      </c>
    </row>
    <row r="2105" spans="1:36" ht="12.9" customHeight="1" collapsed="1" x14ac:dyDescent="0.25">
      <c r="A2105" s="4" t="s">
        <v>10145</v>
      </c>
      <c r="M2105" s="7"/>
    </row>
    <row r="2106" spans="1:36" ht="12.9" hidden="1" customHeight="1" outlineLevel="1" x14ac:dyDescent="0.3">
      <c r="C2106" s="10" t="s">
        <v>10146</v>
      </c>
      <c r="D2106" s="10" t="s">
        <v>41</v>
      </c>
      <c r="E2106" s="7" t="s">
        <v>10147</v>
      </c>
      <c r="F2106" s="10" t="s">
        <v>23</v>
      </c>
      <c r="G2106" s="7" t="s">
        <v>24</v>
      </c>
      <c r="H2106" s="15">
        <v>38261</v>
      </c>
      <c r="I2106" s="10" t="s">
        <v>25</v>
      </c>
      <c r="J2106" s="10" t="s">
        <v>95</v>
      </c>
      <c r="K2106" s="12" t="s">
        <v>27</v>
      </c>
      <c r="L2106" s="10" t="s">
        <v>28</v>
      </c>
      <c r="M2106" s="7" t="s">
        <v>29</v>
      </c>
      <c r="N2106" s="10" t="s">
        <v>2402</v>
      </c>
      <c r="O2106" s="7" t="s">
        <v>97</v>
      </c>
      <c r="P2106" s="10" t="s">
        <v>280</v>
      </c>
      <c r="Q2106" s="7" t="s">
        <v>10148</v>
      </c>
      <c r="R2106" s="7" t="s">
        <v>33</v>
      </c>
      <c r="S2106" s="7" t="s">
        <v>34</v>
      </c>
      <c r="T2106" s="7" t="s">
        <v>35</v>
      </c>
      <c r="U2106" s="7" t="s">
        <v>10149</v>
      </c>
      <c r="V2106" s="7" t="s">
        <v>37</v>
      </c>
      <c r="W2106" s="7" t="s">
        <v>10150</v>
      </c>
      <c r="X2106" s="7" t="str">
        <f t="shared" ref="X2106:X2112" ca="1" si="518">DATEDIF(Q2106,NOW( ),"y") &amp; " thn, " &amp; DATEDIF(Q2106,NOW( ),"ym") &amp; " bln "</f>
        <v xml:space="preserve">57 thn, 11 bln </v>
      </c>
      <c r="Y2106" s="7" t="str">
        <f t="shared" ref="Y2106:Y2112" si="519">DATEDIF(Q2106,($Y$2),"y") &amp; " thn"</f>
        <v>57 thn</v>
      </c>
      <c r="Z2106" s="13">
        <v>60</v>
      </c>
      <c r="AA2106" s="14">
        <f t="shared" ref="AA2106:AA2112" si="520">DATE(YEAR(Q2106)+Z2106,MONTH(Q2106)+1,1)</f>
        <v>44805</v>
      </c>
      <c r="AB2106" s="10" t="s">
        <v>10151</v>
      </c>
      <c r="AC2106" s="7" t="s">
        <v>10152</v>
      </c>
      <c r="AJ2106" s="4" t="s">
        <v>10145</v>
      </c>
    </row>
    <row r="2107" spans="1:36" ht="12.9" hidden="1" customHeight="1" outlineLevel="1" x14ac:dyDescent="0.3">
      <c r="C2107" s="10" t="s">
        <v>6050</v>
      </c>
      <c r="D2107" s="10" t="s">
        <v>1545</v>
      </c>
      <c r="E2107" s="7" t="s">
        <v>10153</v>
      </c>
      <c r="F2107" s="10" t="s">
        <v>23</v>
      </c>
      <c r="G2107" s="7" t="s">
        <v>24</v>
      </c>
      <c r="H2107" s="15">
        <v>38626</v>
      </c>
      <c r="I2107" s="10" t="s">
        <v>25</v>
      </c>
      <c r="J2107" s="10" t="s">
        <v>547</v>
      </c>
      <c r="K2107" s="7" t="s">
        <v>210</v>
      </c>
      <c r="L2107" s="10" t="s">
        <v>28</v>
      </c>
      <c r="M2107" s="7" t="s">
        <v>361</v>
      </c>
      <c r="N2107" s="10" t="s">
        <v>4379</v>
      </c>
      <c r="O2107" s="7" t="s">
        <v>84</v>
      </c>
      <c r="P2107" s="10" t="s">
        <v>935</v>
      </c>
      <c r="Q2107" s="7" t="s">
        <v>4646</v>
      </c>
      <c r="R2107" s="7" t="s">
        <v>33</v>
      </c>
      <c r="S2107" s="7" t="s">
        <v>34</v>
      </c>
      <c r="T2107" s="7" t="s">
        <v>35</v>
      </c>
      <c r="U2107" s="7" t="s">
        <v>10154</v>
      </c>
      <c r="V2107" s="7" t="s">
        <v>37</v>
      </c>
      <c r="W2107" s="7" t="s">
        <v>10155</v>
      </c>
      <c r="X2107" s="7" t="str">
        <f t="shared" ca="1" si="518"/>
        <v xml:space="preserve">56 thn, 4 bln </v>
      </c>
      <c r="Y2107" s="7" t="str">
        <f t="shared" si="519"/>
        <v>55 thn</v>
      </c>
      <c r="Z2107" s="13">
        <v>60</v>
      </c>
      <c r="AA2107" s="14">
        <f t="shared" si="520"/>
        <v>45383</v>
      </c>
      <c r="AB2107" s="10" t="s">
        <v>10156</v>
      </c>
      <c r="AJ2107" s="4" t="s">
        <v>10145</v>
      </c>
    </row>
    <row r="2108" spans="1:36" ht="12.9" hidden="1" customHeight="1" outlineLevel="1" x14ac:dyDescent="0.3">
      <c r="B2108" s="5" t="s">
        <v>673</v>
      </c>
      <c r="C2108" s="10" t="s">
        <v>10157</v>
      </c>
      <c r="E2108" s="7" t="s">
        <v>10158</v>
      </c>
      <c r="F2108" s="10" t="s">
        <v>78</v>
      </c>
      <c r="G2108" s="7" t="s">
        <v>79</v>
      </c>
      <c r="H2108" s="11">
        <v>43191</v>
      </c>
      <c r="I2108" s="10" t="s">
        <v>80</v>
      </c>
      <c r="J2108" s="10" t="s">
        <v>547</v>
      </c>
      <c r="K2108" s="7" t="s">
        <v>515</v>
      </c>
      <c r="L2108" s="10" t="s">
        <v>28</v>
      </c>
      <c r="M2108" s="7" t="s">
        <v>29</v>
      </c>
      <c r="N2108" s="10" t="s">
        <v>3194</v>
      </c>
      <c r="O2108" s="7" t="s">
        <v>130</v>
      </c>
      <c r="P2108" s="10" t="s">
        <v>59</v>
      </c>
      <c r="Q2108" s="7" t="s">
        <v>10159</v>
      </c>
      <c r="R2108" s="7" t="s">
        <v>50</v>
      </c>
      <c r="U2108" s="7" t="s">
        <v>10160</v>
      </c>
      <c r="V2108" s="7" t="s">
        <v>37</v>
      </c>
      <c r="X2108" s="7" t="str">
        <f t="shared" ca="1" si="518"/>
        <v xml:space="preserve">54 thn, 9 bln </v>
      </c>
      <c r="Y2108" s="7" t="str">
        <f t="shared" si="519"/>
        <v>54 thn</v>
      </c>
      <c r="Z2108" s="13">
        <v>60</v>
      </c>
      <c r="AA2108" s="14">
        <f t="shared" si="520"/>
        <v>45962</v>
      </c>
      <c r="AJ2108" s="4" t="s">
        <v>10145</v>
      </c>
    </row>
    <row r="2109" spans="1:36" ht="12.9" hidden="1" customHeight="1" outlineLevel="1" x14ac:dyDescent="0.3">
      <c r="C2109" s="10" t="s">
        <v>10161</v>
      </c>
      <c r="D2109" s="10" t="s">
        <v>41</v>
      </c>
      <c r="E2109" s="7" t="s">
        <v>10162</v>
      </c>
      <c r="F2109" s="10" t="s">
        <v>276</v>
      </c>
      <c r="G2109" s="7" t="s">
        <v>43</v>
      </c>
      <c r="H2109" s="8">
        <v>43374</v>
      </c>
      <c r="I2109" s="10" t="s">
        <v>44</v>
      </c>
      <c r="J2109" s="10" t="s">
        <v>547</v>
      </c>
      <c r="K2109" s="7" t="s">
        <v>1749</v>
      </c>
      <c r="L2109" s="10" t="s">
        <v>28</v>
      </c>
      <c r="M2109" s="7" t="s">
        <v>29</v>
      </c>
      <c r="N2109" s="10" t="s">
        <v>30</v>
      </c>
      <c r="O2109" s="7" t="s">
        <v>524</v>
      </c>
      <c r="P2109" s="10" t="s">
        <v>6472</v>
      </c>
      <c r="Q2109" s="7" t="s">
        <v>10163</v>
      </c>
      <c r="R2109" s="7" t="s">
        <v>50</v>
      </c>
      <c r="S2109" s="7" t="s">
        <v>34</v>
      </c>
      <c r="T2109" s="7" t="s">
        <v>35</v>
      </c>
      <c r="V2109" s="7" t="s">
        <v>37</v>
      </c>
      <c r="X2109" s="7" t="str">
        <f t="shared" ca="1" si="518"/>
        <v xml:space="preserve">34 thn, 6 bln </v>
      </c>
      <c r="Y2109" s="7" t="str">
        <f t="shared" si="519"/>
        <v>33 thn</v>
      </c>
      <c r="Z2109" s="13">
        <v>60</v>
      </c>
      <c r="AA2109" s="14">
        <f t="shared" si="520"/>
        <v>53359</v>
      </c>
      <c r="AB2109" s="10" t="s">
        <v>10164</v>
      </c>
      <c r="AC2109" s="7" t="s">
        <v>10165</v>
      </c>
      <c r="AJ2109" s="4" t="s">
        <v>10145</v>
      </c>
    </row>
    <row r="2110" spans="1:36" ht="12.9" hidden="1" customHeight="1" outlineLevel="1" x14ac:dyDescent="0.3">
      <c r="C2110" s="10" t="s">
        <v>10166</v>
      </c>
      <c r="D2110" s="10" t="s">
        <v>3651</v>
      </c>
      <c r="E2110" s="7" t="s">
        <v>10167</v>
      </c>
      <c r="F2110" s="10" t="s">
        <v>276</v>
      </c>
      <c r="G2110" s="7" t="s">
        <v>43</v>
      </c>
      <c r="H2110" s="8">
        <v>43009</v>
      </c>
      <c r="I2110" s="10" t="s">
        <v>44</v>
      </c>
      <c r="J2110" s="10" t="s">
        <v>547</v>
      </c>
      <c r="K2110" s="7" t="s">
        <v>129</v>
      </c>
      <c r="L2110" s="10" t="s">
        <v>28</v>
      </c>
      <c r="M2110" s="7" t="s">
        <v>29</v>
      </c>
      <c r="N2110" s="10" t="s">
        <v>547</v>
      </c>
      <c r="O2110" s="7">
        <v>2009</v>
      </c>
      <c r="P2110" s="10" t="s">
        <v>59</v>
      </c>
      <c r="Q2110" s="7" t="s">
        <v>10168</v>
      </c>
      <c r="R2110" s="7" t="s">
        <v>50</v>
      </c>
      <c r="S2110" s="7" t="s">
        <v>34</v>
      </c>
      <c r="T2110" s="7" t="s">
        <v>35</v>
      </c>
      <c r="U2110" s="7" t="s">
        <v>10169</v>
      </c>
      <c r="V2110" s="7" t="s">
        <v>37</v>
      </c>
      <c r="W2110" s="7" t="s">
        <v>10170</v>
      </c>
      <c r="X2110" s="7" t="str">
        <f t="shared" ca="1" si="518"/>
        <v xml:space="preserve">37 thn, 9 bln </v>
      </c>
      <c r="Y2110" s="7" t="str">
        <f t="shared" si="519"/>
        <v>37 thn</v>
      </c>
      <c r="Z2110" s="13">
        <v>60</v>
      </c>
      <c r="AA2110" s="14">
        <f t="shared" si="520"/>
        <v>52171</v>
      </c>
      <c r="AB2110" s="10" t="s">
        <v>10171</v>
      </c>
      <c r="AJ2110" s="4" t="s">
        <v>10145</v>
      </c>
    </row>
    <row r="2111" spans="1:36" ht="12.9" hidden="1" customHeight="1" outlineLevel="1" x14ac:dyDescent="0.3">
      <c r="C2111" s="17" t="s">
        <v>10172</v>
      </c>
      <c r="D2111" s="17" t="s">
        <v>41</v>
      </c>
      <c r="E2111" s="17" t="s">
        <v>10173</v>
      </c>
      <c r="F2111" s="17" t="s">
        <v>332</v>
      </c>
      <c r="G2111" s="18" t="s">
        <v>343</v>
      </c>
      <c r="H2111" s="35">
        <v>43525</v>
      </c>
      <c r="I2111" s="6" t="s">
        <v>344</v>
      </c>
      <c r="J2111" s="17" t="s">
        <v>4684</v>
      </c>
      <c r="K2111" s="35">
        <v>43573</v>
      </c>
      <c r="L2111" s="6" t="s">
        <v>28</v>
      </c>
      <c r="M2111" s="7" t="s">
        <v>29</v>
      </c>
      <c r="N2111" s="17" t="s">
        <v>3500</v>
      </c>
      <c r="O2111" s="17"/>
      <c r="P2111" s="17" t="s">
        <v>10174</v>
      </c>
      <c r="Q2111" s="17" t="s">
        <v>10175</v>
      </c>
      <c r="R2111" s="7" t="s">
        <v>33</v>
      </c>
      <c r="S2111" s="16"/>
      <c r="T2111" s="16"/>
      <c r="U2111" s="17" t="s">
        <v>2714</v>
      </c>
      <c r="V2111" s="18" t="s">
        <v>2718</v>
      </c>
      <c r="W2111" s="17"/>
      <c r="X2111" s="7" t="str">
        <f t="shared" ca="1" si="518"/>
        <v xml:space="preserve">32 thn, 2 bln </v>
      </c>
      <c r="Y2111" s="7" t="str">
        <f>DATEDIF(Q2111,($Y$2),"y") &amp; " thn"</f>
        <v>31 thn</v>
      </c>
      <c r="Z2111" s="13">
        <v>60</v>
      </c>
      <c r="AA2111" s="14">
        <f>DATE(YEAR(Q2111)+Z2111,MONTH(Q2111)+1,1)</f>
        <v>54210</v>
      </c>
      <c r="AB2111" s="17"/>
      <c r="AC2111" s="17"/>
      <c r="AD2111" s="17"/>
      <c r="AE2111" s="17"/>
      <c r="AF2111" s="17"/>
      <c r="AG2111" s="17"/>
      <c r="AH2111" s="17"/>
      <c r="AI2111" s="17"/>
      <c r="AJ2111" s="4" t="s">
        <v>10145</v>
      </c>
    </row>
    <row r="2112" spans="1:36" ht="12.9" hidden="1" customHeight="1" outlineLevel="1" x14ac:dyDescent="0.3">
      <c r="B2112" s="6"/>
      <c r="C2112" s="6" t="s">
        <v>10176</v>
      </c>
      <c r="D2112" s="6" t="s">
        <v>21</v>
      </c>
      <c r="E2112" s="7" t="s">
        <v>10177</v>
      </c>
      <c r="F2112" s="6" t="s">
        <v>332</v>
      </c>
      <c r="G2112" s="7" t="s">
        <v>343</v>
      </c>
      <c r="H2112" s="15">
        <v>41852</v>
      </c>
      <c r="I2112" s="6" t="s">
        <v>344</v>
      </c>
      <c r="J2112" s="6" t="s">
        <v>547</v>
      </c>
      <c r="K2112" s="7" t="s">
        <v>336</v>
      </c>
      <c r="L2112" s="6" t="s">
        <v>28</v>
      </c>
      <c r="M2112" s="7" t="s">
        <v>29</v>
      </c>
      <c r="N2112" s="6" t="s">
        <v>3284</v>
      </c>
      <c r="O2112" s="7" t="s">
        <v>1371</v>
      </c>
      <c r="P2112" s="6" t="s">
        <v>98</v>
      </c>
      <c r="Q2112" s="6" t="s">
        <v>10178</v>
      </c>
      <c r="R2112" s="7" t="s">
        <v>50</v>
      </c>
      <c r="S2112" s="7" t="s">
        <v>34</v>
      </c>
      <c r="T2112" s="7" t="s">
        <v>35</v>
      </c>
      <c r="V2112" s="7" t="s">
        <v>37</v>
      </c>
      <c r="X2112" s="7" t="str">
        <f t="shared" ca="1" si="518"/>
        <v xml:space="preserve">36 thn, 9 bln </v>
      </c>
      <c r="Y2112" s="7" t="str">
        <f t="shared" si="519"/>
        <v>36 thn</v>
      </c>
      <c r="Z2112" s="13">
        <v>60</v>
      </c>
      <c r="AA2112" s="14">
        <f t="shared" si="520"/>
        <v>52536</v>
      </c>
      <c r="AB2112" s="6" t="s">
        <v>10179</v>
      </c>
      <c r="AC2112" s="6" t="s">
        <v>10180</v>
      </c>
      <c r="AJ2112" s="4" t="s">
        <v>10145</v>
      </c>
    </row>
    <row r="2113" spans="1:36" ht="12.9" customHeight="1" collapsed="1" x14ac:dyDescent="0.25">
      <c r="A2113" s="4" t="s">
        <v>10181</v>
      </c>
      <c r="M2113" s="7"/>
    </row>
    <row r="2114" spans="1:36" ht="12.9" hidden="1" customHeight="1" outlineLevel="1" x14ac:dyDescent="0.3">
      <c r="C2114" s="10" t="s">
        <v>10182</v>
      </c>
      <c r="D2114" s="10" t="s">
        <v>21</v>
      </c>
      <c r="E2114" s="7" t="s">
        <v>10183</v>
      </c>
      <c r="F2114" s="10" t="s">
        <v>23</v>
      </c>
      <c r="G2114" s="7" t="s">
        <v>24</v>
      </c>
      <c r="H2114" s="15">
        <v>38626</v>
      </c>
      <c r="I2114" s="10" t="s">
        <v>25</v>
      </c>
      <c r="J2114" s="10" t="s">
        <v>95</v>
      </c>
      <c r="K2114" s="12" t="s">
        <v>27</v>
      </c>
      <c r="L2114" s="10" t="s">
        <v>28</v>
      </c>
      <c r="M2114" s="7" t="s">
        <v>29</v>
      </c>
      <c r="N2114" s="10" t="s">
        <v>3265</v>
      </c>
      <c r="P2114" s="10" t="s">
        <v>2403</v>
      </c>
      <c r="Q2114" s="7" t="s">
        <v>7086</v>
      </c>
      <c r="R2114" s="7" t="s">
        <v>33</v>
      </c>
      <c r="S2114" s="7" t="s">
        <v>34</v>
      </c>
      <c r="T2114" s="7" t="s">
        <v>35</v>
      </c>
      <c r="U2114" s="7" t="s">
        <v>10184</v>
      </c>
      <c r="V2114" s="7" t="s">
        <v>37</v>
      </c>
      <c r="W2114" s="7" t="s">
        <v>10185</v>
      </c>
      <c r="X2114" s="7" t="str">
        <f t="shared" ref="X2114:X2120" ca="1" si="521">DATEDIF(Q2114,NOW( ),"y") &amp; " thn, " &amp; DATEDIF(Q2114,NOW( ),"ym") &amp; " bln "</f>
        <v xml:space="preserve">56 thn, 2 bln </v>
      </c>
      <c r="Y2114" s="7" t="str">
        <f t="shared" ref="Y2114:Y2120" si="522">DATEDIF(Q2114,($Y$2),"y") &amp; " thn"</f>
        <v>55 thn</v>
      </c>
      <c r="Z2114" s="13">
        <v>60</v>
      </c>
      <c r="AA2114" s="14">
        <f t="shared" ref="AA2114:AA2120" si="523">DATE(YEAR(Q2114)+Z2114,MONTH(Q2114)+1,1)</f>
        <v>45444</v>
      </c>
      <c r="AB2114" s="10" t="s">
        <v>10186</v>
      </c>
      <c r="AJ2114" s="4" t="s">
        <v>10181</v>
      </c>
    </row>
    <row r="2115" spans="1:36" ht="12.9" hidden="1" customHeight="1" outlineLevel="1" x14ac:dyDescent="0.3">
      <c r="C2115" s="10" t="s">
        <v>10187</v>
      </c>
      <c r="D2115" s="10" t="s">
        <v>41</v>
      </c>
      <c r="E2115" s="7" t="s">
        <v>10188</v>
      </c>
      <c r="F2115" s="10" t="s">
        <v>23</v>
      </c>
      <c r="G2115" s="7" t="s">
        <v>24</v>
      </c>
      <c r="H2115" s="15">
        <v>39722</v>
      </c>
      <c r="I2115" s="10" t="s">
        <v>25</v>
      </c>
      <c r="J2115" s="10" t="s">
        <v>547</v>
      </c>
      <c r="K2115" s="14">
        <v>42186</v>
      </c>
      <c r="L2115" s="10" t="s">
        <v>28</v>
      </c>
      <c r="M2115" s="7" t="s">
        <v>29</v>
      </c>
      <c r="N2115" s="10" t="s">
        <v>1205</v>
      </c>
      <c r="O2115" s="7" t="s">
        <v>97</v>
      </c>
      <c r="P2115" s="10" t="s">
        <v>6147</v>
      </c>
      <c r="Q2115" s="7" t="s">
        <v>10189</v>
      </c>
      <c r="R2115" s="7" t="s">
        <v>50</v>
      </c>
      <c r="S2115" s="7" t="s">
        <v>34</v>
      </c>
      <c r="T2115" s="7" t="s">
        <v>35</v>
      </c>
      <c r="U2115" s="7" t="s">
        <v>10190</v>
      </c>
      <c r="V2115" s="7" t="s">
        <v>37</v>
      </c>
      <c r="W2115" s="7" t="s">
        <v>10191</v>
      </c>
      <c r="X2115" s="7" t="str">
        <f t="shared" ca="1" si="521"/>
        <v xml:space="preserve">55 thn, 0 bln </v>
      </c>
      <c r="Y2115" s="7" t="str">
        <f t="shared" si="522"/>
        <v>54 thn</v>
      </c>
      <c r="Z2115" s="13">
        <v>60</v>
      </c>
      <c r="AA2115" s="14">
        <f t="shared" si="523"/>
        <v>45870</v>
      </c>
      <c r="AB2115" s="10" t="s">
        <v>10192</v>
      </c>
      <c r="AJ2115" s="4" t="s">
        <v>10181</v>
      </c>
    </row>
    <row r="2116" spans="1:36" ht="12.9" hidden="1" customHeight="1" outlineLevel="1" x14ac:dyDescent="0.3">
      <c r="C2116" s="10" t="s">
        <v>10193</v>
      </c>
      <c r="E2116" s="7" t="s">
        <v>10194</v>
      </c>
      <c r="F2116" s="10" t="s">
        <v>23</v>
      </c>
      <c r="G2116" s="7" t="s">
        <v>24</v>
      </c>
      <c r="H2116" s="11">
        <v>40634</v>
      </c>
      <c r="I2116" s="10" t="s">
        <v>25</v>
      </c>
      <c r="J2116" s="10" t="s">
        <v>106</v>
      </c>
      <c r="K2116" s="7" t="s">
        <v>129</v>
      </c>
      <c r="L2116" s="10" t="s">
        <v>28</v>
      </c>
      <c r="M2116" s="7" t="s">
        <v>4020</v>
      </c>
      <c r="N2116" s="10" t="s">
        <v>10195</v>
      </c>
      <c r="O2116" s="7" t="s">
        <v>1780</v>
      </c>
      <c r="P2116" s="10" t="s">
        <v>9602</v>
      </c>
      <c r="Q2116" s="7" t="s">
        <v>10196</v>
      </c>
      <c r="R2116" s="7" t="s">
        <v>33</v>
      </c>
      <c r="S2116" s="7" t="s">
        <v>34</v>
      </c>
      <c r="T2116" s="7" t="s">
        <v>35</v>
      </c>
      <c r="U2116" s="7" t="s">
        <v>10197</v>
      </c>
      <c r="V2116" s="7" t="s">
        <v>37</v>
      </c>
      <c r="W2116" s="7" t="s">
        <v>10198</v>
      </c>
      <c r="X2116" s="7" t="str">
        <f t="shared" ca="1" si="521"/>
        <v xml:space="preserve">59 thn, 0 bln </v>
      </c>
      <c r="Y2116" s="7" t="str">
        <f t="shared" si="522"/>
        <v>58 thn</v>
      </c>
      <c r="Z2116" s="13">
        <v>60</v>
      </c>
      <c r="AA2116" s="14">
        <f t="shared" si="523"/>
        <v>44409</v>
      </c>
      <c r="AB2116" s="10" t="s">
        <v>10199</v>
      </c>
      <c r="AJ2116" s="4" t="s">
        <v>10181</v>
      </c>
    </row>
    <row r="2117" spans="1:36" ht="12.9" hidden="1" customHeight="1" outlineLevel="1" x14ac:dyDescent="0.3">
      <c r="C2117" s="10" t="s">
        <v>10200</v>
      </c>
      <c r="D2117" s="10" t="s">
        <v>76</v>
      </c>
      <c r="E2117" s="7" t="s">
        <v>10201</v>
      </c>
      <c r="F2117" s="10" t="s">
        <v>78</v>
      </c>
      <c r="G2117" s="7" t="s">
        <v>79</v>
      </c>
      <c r="H2117" s="11">
        <v>43191</v>
      </c>
      <c r="I2117" s="10" t="s">
        <v>80</v>
      </c>
      <c r="J2117" s="10" t="s">
        <v>269</v>
      </c>
      <c r="K2117" s="8">
        <v>42186</v>
      </c>
      <c r="L2117" s="10" t="s">
        <v>28</v>
      </c>
      <c r="M2117" s="7" t="s">
        <v>29</v>
      </c>
      <c r="N2117" s="10" t="s">
        <v>3194</v>
      </c>
      <c r="O2117" s="7" t="s">
        <v>192</v>
      </c>
      <c r="P2117" s="10" t="s">
        <v>9942</v>
      </c>
      <c r="Q2117" s="7" t="s">
        <v>10202</v>
      </c>
      <c r="R2117" s="7" t="s">
        <v>33</v>
      </c>
      <c r="U2117" s="7" t="s">
        <v>10203</v>
      </c>
      <c r="V2117" s="7" t="s">
        <v>37</v>
      </c>
      <c r="X2117" s="7" t="str">
        <f t="shared" ca="1" si="521"/>
        <v xml:space="preserve">42 thn, 10 bln </v>
      </c>
      <c r="Y2117" s="7" t="str">
        <f t="shared" si="522"/>
        <v>42 thn</v>
      </c>
      <c r="Z2117" s="13">
        <v>60</v>
      </c>
      <c r="AA2117" s="14">
        <f t="shared" si="523"/>
        <v>50314</v>
      </c>
      <c r="AJ2117" s="4" t="s">
        <v>10181</v>
      </c>
    </row>
    <row r="2118" spans="1:36" ht="12.9" hidden="1" customHeight="1" outlineLevel="1" x14ac:dyDescent="0.3">
      <c r="B2118" s="6"/>
      <c r="C2118" s="6" t="s">
        <v>10204</v>
      </c>
      <c r="D2118" s="6" t="s">
        <v>10205</v>
      </c>
      <c r="E2118" s="7" t="s">
        <v>10206</v>
      </c>
      <c r="F2118" s="6" t="s">
        <v>332</v>
      </c>
      <c r="G2118" s="19" t="s">
        <v>333</v>
      </c>
      <c r="H2118" s="20">
        <v>43556</v>
      </c>
      <c r="I2118" s="6" t="s">
        <v>334</v>
      </c>
      <c r="J2118" s="6" t="s">
        <v>547</v>
      </c>
      <c r="K2118" s="7" t="s">
        <v>336</v>
      </c>
      <c r="L2118" s="6" t="s">
        <v>28</v>
      </c>
      <c r="M2118" s="7" t="s">
        <v>29</v>
      </c>
      <c r="N2118" s="6" t="s">
        <v>10207</v>
      </c>
      <c r="O2118" s="7" t="s">
        <v>119</v>
      </c>
      <c r="P2118" s="6" t="s">
        <v>59</v>
      </c>
      <c r="Q2118" s="6" t="s">
        <v>10208</v>
      </c>
      <c r="R2118" s="7" t="s">
        <v>50</v>
      </c>
      <c r="S2118" s="7" t="s">
        <v>34</v>
      </c>
      <c r="T2118" s="7" t="s">
        <v>35</v>
      </c>
      <c r="V2118" s="7" t="s">
        <v>37</v>
      </c>
      <c r="X2118" s="7" t="str">
        <f t="shared" ca="1" si="521"/>
        <v xml:space="preserve">40 thn, 11 bln </v>
      </c>
      <c r="Y2118" s="7" t="str">
        <f t="shared" si="522"/>
        <v>40 thn</v>
      </c>
      <c r="Z2118" s="13">
        <v>60</v>
      </c>
      <c r="AA2118" s="14">
        <f t="shared" si="523"/>
        <v>51014</v>
      </c>
      <c r="AB2118" s="6" t="s">
        <v>10209</v>
      </c>
      <c r="AC2118" s="6" t="s">
        <v>340</v>
      </c>
      <c r="AJ2118" s="4" t="s">
        <v>10181</v>
      </c>
    </row>
    <row r="2119" spans="1:36" ht="12.9" hidden="1" customHeight="1" outlineLevel="1" x14ac:dyDescent="0.3">
      <c r="B2119" s="6"/>
      <c r="C2119" s="17" t="s">
        <v>10210</v>
      </c>
      <c r="D2119" s="17" t="s">
        <v>41</v>
      </c>
      <c r="E2119" s="17" t="s">
        <v>10211</v>
      </c>
      <c r="F2119" s="17" t="s">
        <v>332</v>
      </c>
      <c r="G2119" s="18" t="s">
        <v>343</v>
      </c>
      <c r="H2119" s="35">
        <v>43525</v>
      </c>
      <c r="I2119" s="6" t="s">
        <v>344</v>
      </c>
      <c r="J2119" s="17" t="s">
        <v>547</v>
      </c>
      <c r="K2119" s="35">
        <v>43573</v>
      </c>
      <c r="L2119" s="6" t="s">
        <v>28</v>
      </c>
      <c r="M2119" s="7" t="s">
        <v>29</v>
      </c>
      <c r="N2119" s="17" t="s">
        <v>3851</v>
      </c>
      <c r="O2119" s="17"/>
      <c r="P2119" s="17" t="s">
        <v>98</v>
      </c>
      <c r="Q2119" s="17" t="s">
        <v>10212</v>
      </c>
      <c r="R2119" s="7" t="s">
        <v>50</v>
      </c>
      <c r="S2119" s="16"/>
      <c r="T2119" s="16"/>
      <c r="U2119" s="17" t="s">
        <v>2714</v>
      </c>
      <c r="V2119" s="18" t="s">
        <v>2718</v>
      </c>
      <c r="W2119" s="17"/>
      <c r="X2119" s="7" t="str">
        <f t="shared" ca="1" si="521"/>
        <v xml:space="preserve">29 thn, 5 bln </v>
      </c>
      <c r="Y2119" s="7" t="str">
        <f>DATEDIF(Q2119,($Y$2),"y") &amp; " thn"</f>
        <v>28 thn</v>
      </c>
      <c r="Z2119" s="13">
        <v>60</v>
      </c>
      <c r="AA2119" s="14">
        <f>DATE(YEAR(Q2119)+Z2119,MONTH(Q2119)+1,1)</f>
        <v>55213</v>
      </c>
      <c r="AB2119" s="17"/>
      <c r="AC2119" s="17"/>
      <c r="AD2119" s="17"/>
      <c r="AE2119" s="17"/>
      <c r="AF2119" s="17"/>
      <c r="AG2119" s="17"/>
      <c r="AH2119" s="17"/>
      <c r="AI2119" s="17"/>
      <c r="AJ2119" s="4" t="s">
        <v>10181</v>
      </c>
    </row>
    <row r="2120" spans="1:36" ht="12.9" hidden="1" customHeight="1" outlineLevel="1" x14ac:dyDescent="0.3">
      <c r="B2120" s="59"/>
      <c r="C2120" s="10" t="s">
        <v>10213</v>
      </c>
      <c r="D2120" s="10" t="s">
        <v>8320</v>
      </c>
      <c r="E2120" s="7" t="s">
        <v>10214</v>
      </c>
      <c r="F2120" s="10" t="s">
        <v>332</v>
      </c>
      <c r="G2120" s="19" t="s">
        <v>333</v>
      </c>
      <c r="H2120" s="20">
        <v>43556</v>
      </c>
      <c r="I2120" s="6" t="s">
        <v>334</v>
      </c>
      <c r="J2120" s="10" t="s">
        <v>5670</v>
      </c>
      <c r="K2120" s="8">
        <v>42151</v>
      </c>
      <c r="L2120" s="10" t="s">
        <v>28</v>
      </c>
      <c r="M2120" s="7" t="s">
        <v>29</v>
      </c>
      <c r="N2120" s="10" t="s">
        <v>3367</v>
      </c>
      <c r="O2120" s="7" t="s">
        <v>3696</v>
      </c>
      <c r="P2120" s="10" t="s">
        <v>98</v>
      </c>
      <c r="Q2120" s="7" t="s">
        <v>10215</v>
      </c>
      <c r="R2120" s="7" t="s">
        <v>50</v>
      </c>
      <c r="S2120" s="7" t="s">
        <v>34</v>
      </c>
      <c r="T2120" s="7" t="s">
        <v>35</v>
      </c>
      <c r="V2120" s="7" t="s">
        <v>37</v>
      </c>
      <c r="W2120" s="6"/>
      <c r="X2120" s="7" t="str">
        <f t="shared" ca="1" si="521"/>
        <v xml:space="preserve">30 thn, 4 bln </v>
      </c>
      <c r="Y2120" s="7" t="str">
        <f t="shared" si="522"/>
        <v>29 thn</v>
      </c>
      <c r="Z2120" s="13">
        <v>60</v>
      </c>
      <c r="AA2120" s="14">
        <f t="shared" si="523"/>
        <v>54879</v>
      </c>
      <c r="AB2120" s="10" t="s">
        <v>10216</v>
      </c>
      <c r="AC2120" s="46" t="s">
        <v>10217</v>
      </c>
      <c r="AJ2120" s="4" t="s">
        <v>10181</v>
      </c>
    </row>
    <row r="2121" spans="1:36" ht="12.9" customHeight="1" collapsed="1" x14ac:dyDescent="0.25">
      <c r="A2121" s="4" t="s">
        <v>10218</v>
      </c>
      <c r="M2121" s="7"/>
    </row>
    <row r="2122" spans="1:36" ht="12.9" hidden="1" customHeight="1" outlineLevel="1" x14ac:dyDescent="0.3">
      <c r="C2122" s="10" t="s">
        <v>10219</v>
      </c>
      <c r="D2122" s="10" t="s">
        <v>41</v>
      </c>
      <c r="E2122" s="7" t="s">
        <v>10220</v>
      </c>
      <c r="F2122" s="10" t="s">
        <v>23</v>
      </c>
      <c r="G2122" s="7" t="s">
        <v>24</v>
      </c>
      <c r="H2122" s="15">
        <v>39173</v>
      </c>
      <c r="I2122" s="10" t="s">
        <v>25</v>
      </c>
      <c r="J2122" s="10" t="s">
        <v>95</v>
      </c>
      <c r="K2122" s="8">
        <v>42104</v>
      </c>
      <c r="L2122" s="10" t="s">
        <v>28</v>
      </c>
      <c r="M2122" s="7" t="s">
        <v>29</v>
      </c>
      <c r="N2122" s="10" t="s">
        <v>3265</v>
      </c>
      <c r="P2122" s="10" t="s">
        <v>2403</v>
      </c>
      <c r="Q2122" s="7" t="s">
        <v>7938</v>
      </c>
      <c r="R2122" s="7" t="s">
        <v>33</v>
      </c>
      <c r="S2122" s="7" t="s">
        <v>34</v>
      </c>
      <c r="T2122" s="7" t="s">
        <v>35</v>
      </c>
      <c r="U2122" s="7" t="s">
        <v>10221</v>
      </c>
      <c r="V2122" s="7" t="s">
        <v>37</v>
      </c>
      <c r="W2122" s="7" t="s">
        <v>10222</v>
      </c>
      <c r="X2122" s="7" t="str">
        <f ca="1">DATEDIF(Q2122,NOW( ),"y") &amp; " thn, " &amp; DATEDIF(Q2122,NOW( ),"ym") &amp; " bln "</f>
        <v xml:space="preserve">52 thn, 10 bln </v>
      </c>
      <c r="Y2122" s="7" t="str">
        <f t="shared" ref="Y2122:Y2127" si="524">DATEDIF(Q2122,($Y$2),"y") &amp; " thn"</f>
        <v>52 thn</v>
      </c>
      <c r="Z2122" s="13">
        <v>60</v>
      </c>
      <c r="AA2122" s="14">
        <f t="shared" ref="AA2122:AA2127" si="525">DATE(YEAR(Q2122)+Z2122,MONTH(Q2122)+1,1)</f>
        <v>46661</v>
      </c>
      <c r="AB2122" s="10" t="s">
        <v>10223</v>
      </c>
      <c r="AJ2122" s="4" t="s">
        <v>10218</v>
      </c>
    </row>
    <row r="2123" spans="1:36" ht="12.9" hidden="1" customHeight="1" outlineLevel="1" x14ac:dyDescent="0.3">
      <c r="C2123" s="10" t="s">
        <v>10224</v>
      </c>
      <c r="D2123" s="10" t="s">
        <v>41</v>
      </c>
      <c r="E2123" s="7" t="s">
        <v>10225</v>
      </c>
      <c r="F2123" s="10" t="s">
        <v>23</v>
      </c>
      <c r="G2123" s="7" t="s">
        <v>24</v>
      </c>
      <c r="H2123" s="15">
        <v>38626</v>
      </c>
      <c r="I2123" s="10" t="s">
        <v>25</v>
      </c>
      <c r="J2123" s="10" t="s">
        <v>547</v>
      </c>
      <c r="K2123" s="7" t="s">
        <v>210</v>
      </c>
      <c r="L2123" s="10" t="s">
        <v>28</v>
      </c>
      <c r="M2123" s="7" t="s">
        <v>29</v>
      </c>
      <c r="P2123" s="10" t="s">
        <v>2973</v>
      </c>
      <c r="Q2123" s="7" t="s">
        <v>10226</v>
      </c>
      <c r="R2123" s="7" t="s">
        <v>50</v>
      </c>
      <c r="S2123" s="7" t="s">
        <v>34</v>
      </c>
      <c r="T2123" s="7" t="s">
        <v>35</v>
      </c>
      <c r="U2123" s="7" t="s">
        <v>10227</v>
      </c>
      <c r="V2123" s="7" t="s">
        <v>37</v>
      </c>
      <c r="W2123" s="7" t="s">
        <v>10228</v>
      </c>
      <c r="X2123" s="7" t="str">
        <f ca="1">DATEDIF(Q2123,NOW( ),"y") &amp; " thn, " &amp; DATEDIF(Q2123,NOW( ),"ym") &amp; " bln "</f>
        <v xml:space="preserve">57 thn, 5 bln </v>
      </c>
      <c r="Y2123" s="7" t="str">
        <f t="shared" si="524"/>
        <v>56 thn</v>
      </c>
      <c r="Z2123" s="13">
        <v>60</v>
      </c>
      <c r="AA2123" s="14">
        <f t="shared" si="525"/>
        <v>44986</v>
      </c>
      <c r="AB2123" s="10" t="s">
        <v>10229</v>
      </c>
      <c r="AJ2123" s="4" t="s">
        <v>10218</v>
      </c>
    </row>
    <row r="2124" spans="1:36" ht="12.9" hidden="1" customHeight="1" outlineLevel="1" x14ac:dyDescent="0.3">
      <c r="C2124" s="10" t="s">
        <v>10230</v>
      </c>
      <c r="D2124" s="10" t="s">
        <v>21</v>
      </c>
      <c r="E2124" s="7" t="s">
        <v>10231</v>
      </c>
      <c r="F2124" s="10" t="s">
        <v>23</v>
      </c>
      <c r="G2124" s="7" t="s">
        <v>24</v>
      </c>
      <c r="H2124" s="8">
        <v>42644</v>
      </c>
      <c r="I2124" s="10" t="s">
        <v>25</v>
      </c>
      <c r="J2124" s="10" t="s">
        <v>547</v>
      </c>
      <c r="K2124" s="8">
        <v>42917</v>
      </c>
      <c r="L2124" s="10" t="s">
        <v>28</v>
      </c>
      <c r="M2124" s="7" t="s">
        <v>29</v>
      </c>
      <c r="N2124" s="10" t="s">
        <v>30</v>
      </c>
      <c r="O2124" s="7">
        <v>2010</v>
      </c>
      <c r="P2124" s="10" t="s">
        <v>98</v>
      </c>
      <c r="Q2124" s="7" t="s">
        <v>10232</v>
      </c>
      <c r="R2124" s="7" t="s">
        <v>50</v>
      </c>
      <c r="S2124" s="7" t="s">
        <v>34</v>
      </c>
      <c r="T2124" s="7" t="s">
        <v>35</v>
      </c>
      <c r="U2124" s="7" t="s">
        <v>10233</v>
      </c>
      <c r="V2124" s="7" t="s">
        <v>37</v>
      </c>
      <c r="W2124" s="7" t="s">
        <v>10234</v>
      </c>
      <c r="X2124" s="7" t="str">
        <f ca="1">DATEDIF(Q2124,NOW( ),"y") &amp; " thn, " &amp; DATEDIF(Q2124,NOW( ),"ym") &amp; " bln "</f>
        <v xml:space="preserve">50 thn, 4 bln </v>
      </c>
      <c r="Y2124" s="7" t="str">
        <f t="shared" si="524"/>
        <v>49 thn</v>
      </c>
      <c r="Z2124" s="13">
        <v>60</v>
      </c>
      <c r="AA2124" s="14">
        <f>DATE(YEAR(Q2124)+Z2124,MONTH(Q2124)+1,1)</f>
        <v>47574</v>
      </c>
      <c r="AB2124" s="10" t="s">
        <v>10235</v>
      </c>
      <c r="AC2124" s="7" t="s">
        <v>10236</v>
      </c>
      <c r="AJ2124" s="4" t="s">
        <v>10218</v>
      </c>
    </row>
    <row r="2125" spans="1:36" ht="12.9" hidden="1" customHeight="1" outlineLevel="1" x14ac:dyDescent="0.3">
      <c r="B2125" s="6"/>
      <c r="C2125" s="6" t="s">
        <v>10237</v>
      </c>
      <c r="D2125" s="6" t="s">
        <v>21</v>
      </c>
      <c r="E2125" s="7" t="s">
        <v>10238</v>
      </c>
      <c r="F2125" s="6" t="s">
        <v>332</v>
      </c>
      <c r="G2125" s="19" t="s">
        <v>333</v>
      </c>
      <c r="H2125" s="20">
        <v>43556</v>
      </c>
      <c r="I2125" s="6" t="s">
        <v>334</v>
      </c>
      <c r="J2125" s="6" t="s">
        <v>547</v>
      </c>
      <c r="K2125" s="7" t="s">
        <v>336</v>
      </c>
      <c r="L2125" s="6" t="s">
        <v>28</v>
      </c>
      <c r="M2125" s="7" t="s">
        <v>29</v>
      </c>
      <c r="N2125" s="6" t="s">
        <v>1370</v>
      </c>
      <c r="O2125" s="7" t="s">
        <v>1371</v>
      </c>
      <c r="P2125" s="6" t="s">
        <v>98</v>
      </c>
      <c r="Q2125" s="6" t="s">
        <v>10239</v>
      </c>
      <c r="R2125" s="7" t="s">
        <v>50</v>
      </c>
      <c r="S2125" s="7" t="s">
        <v>34</v>
      </c>
      <c r="T2125" s="7" t="s">
        <v>311</v>
      </c>
      <c r="V2125" s="7" t="s">
        <v>37</v>
      </c>
      <c r="X2125" s="7" t="str">
        <f ca="1">DATEDIF(Q2125,NOW( ),"y") &amp; " thn, " &amp; DATEDIF(Q2125,NOW( ),"ym") &amp; " bln "</f>
        <v xml:space="preserve">46 thn, 8 bln </v>
      </c>
      <c r="Y2125" s="7" t="str">
        <f t="shared" si="524"/>
        <v>45 thn</v>
      </c>
      <c r="Z2125" s="13">
        <v>60</v>
      </c>
      <c r="AA2125" s="14">
        <f t="shared" si="525"/>
        <v>48914</v>
      </c>
      <c r="AB2125" s="6" t="s">
        <v>10240</v>
      </c>
      <c r="AC2125" s="6" t="s">
        <v>10241</v>
      </c>
      <c r="AJ2125" s="4" t="s">
        <v>10218</v>
      </c>
    </row>
    <row r="2126" spans="1:36" ht="12.9" hidden="1" customHeight="1" outlineLevel="1" x14ac:dyDescent="0.3">
      <c r="B2126" s="59"/>
      <c r="C2126" s="10" t="s">
        <v>10242</v>
      </c>
      <c r="D2126" s="10" t="s">
        <v>8320</v>
      </c>
      <c r="E2126" s="7" t="s">
        <v>10243</v>
      </c>
      <c r="F2126" s="10" t="s">
        <v>332</v>
      </c>
      <c r="G2126" s="19" t="s">
        <v>333</v>
      </c>
      <c r="H2126" s="20">
        <v>43556</v>
      </c>
      <c r="I2126" s="6" t="s">
        <v>334</v>
      </c>
      <c r="J2126" s="10" t="s">
        <v>4684</v>
      </c>
      <c r="K2126" s="8">
        <v>42151</v>
      </c>
      <c r="L2126" s="10" t="s">
        <v>28</v>
      </c>
      <c r="M2126" s="7" t="s">
        <v>29</v>
      </c>
      <c r="N2126" s="10" t="s">
        <v>3500</v>
      </c>
      <c r="O2126" s="7" t="s">
        <v>3696</v>
      </c>
      <c r="P2126" s="10" t="s">
        <v>1096</v>
      </c>
      <c r="Q2126" s="7" t="s">
        <v>10244</v>
      </c>
      <c r="R2126" s="7" t="s">
        <v>33</v>
      </c>
      <c r="S2126" s="7" t="s">
        <v>34</v>
      </c>
      <c r="T2126" s="7" t="s">
        <v>35</v>
      </c>
      <c r="V2126" s="7" t="s">
        <v>37</v>
      </c>
      <c r="W2126" s="6"/>
      <c r="X2126" s="7" t="str">
        <f ca="1">DATEDIF(Q2126,NOW( ),"y") &amp; " thn, " &amp; DATEDIF(Q2126,NOW( ),"ym") &amp; " bln "</f>
        <v xml:space="preserve">30 thn, 10 bln </v>
      </c>
      <c r="Y2126" s="7" t="str">
        <f t="shared" si="524"/>
        <v>30 thn</v>
      </c>
      <c r="Z2126" s="13">
        <v>60</v>
      </c>
      <c r="AA2126" s="14">
        <f t="shared" si="525"/>
        <v>54697</v>
      </c>
      <c r="AB2126" s="10" t="s">
        <v>10245</v>
      </c>
      <c r="AC2126" s="46" t="s">
        <v>10246</v>
      </c>
      <c r="AJ2126" s="4" t="s">
        <v>10218</v>
      </c>
    </row>
    <row r="2127" spans="1:36" ht="12.9" hidden="1" customHeight="1" outlineLevel="1" x14ac:dyDescent="0.3">
      <c r="B2127" s="59"/>
      <c r="C2127" s="32" t="s">
        <v>10247</v>
      </c>
      <c r="E2127" s="45" t="s">
        <v>10248</v>
      </c>
      <c r="F2127" s="6" t="s">
        <v>3290</v>
      </c>
      <c r="G2127" s="45" t="s">
        <v>4171</v>
      </c>
      <c r="H2127" s="15">
        <v>43374</v>
      </c>
      <c r="I2127" s="6" t="s">
        <v>3291</v>
      </c>
      <c r="J2127" s="32" t="s">
        <v>4041</v>
      </c>
      <c r="K2127" s="8">
        <v>42151</v>
      </c>
      <c r="L2127" s="6" t="s">
        <v>28</v>
      </c>
      <c r="M2127" s="45" t="s">
        <v>4020</v>
      </c>
      <c r="N2127" s="32" t="s">
        <v>10249</v>
      </c>
      <c r="O2127" s="45" t="s">
        <v>58</v>
      </c>
      <c r="P2127" s="32" t="s">
        <v>98</v>
      </c>
      <c r="Q2127" s="45" t="s">
        <v>10250</v>
      </c>
      <c r="R2127" s="45" t="s">
        <v>50</v>
      </c>
      <c r="S2127" s="45" t="s">
        <v>34</v>
      </c>
      <c r="T2127" s="45" t="s">
        <v>311</v>
      </c>
      <c r="U2127" s="6"/>
      <c r="V2127" s="7" t="s">
        <v>37</v>
      </c>
      <c r="W2127" s="6"/>
      <c r="X2127" s="7" t="str">
        <f ca="1">DATEDIF(Q2127,NOW( ),"y") &amp; " thn, " &amp; DATEDIF(O2127,NOW( ),"ym") &amp; " bln "</f>
        <v xml:space="preserve">43 thn, 1 bln </v>
      </c>
      <c r="Y2127" s="7" t="str">
        <f t="shared" si="524"/>
        <v>42 thn</v>
      </c>
      <c r="Z2127" s="13">
        <v>60</v>
      </c>
      <c r="AA2127" s="14">
        <f t="shared" si="525"/>
        <v>50010</v>
      </c>
      <c r="AB2127" s="32" t="s">
        <v>10251</v>
      </c>
      <c r="AC2127" s="46" t="s">
        <v>10252</v>
      </c>
      <c r="AJ2127" s="4" t="s">
        <v>10218</v>
      </c>
    </row>
    <row r="2128" spans="1:36" ht="12.9" customHeight="1" collapsed="1" x14ac:dyDescent="0.25">
      <c r="A2128" s="4" t="s">
        <v>10253</v>
      </c>
      <c r="I2128" s="61"/>
      <c r="M2128" s="7"/>
    </row>
    <row r="2129" spans="1:36" ht="12.9" hidden="1" customHeight="1" outlineLevel="1" x14ac:dyDescent="0.3">
      <c r="C2129" s="10" t="s">
        <v>10254</v>
      </c>
      <c r="D2129" s="10" t="s">
        <v>41</v>
      </c>
      <c r="E2129" s="7" t="s">
        <v>10255</v>
      </c>
      <c r="F2129" s="10" t="s">
        <v>92</v>
      </c>
      <c r="G2129" s="7" t="s">
        <v>93</v>
      </c>
      <c r="H2129" s="15">
        <v>43191</v>
      </c>
      <c r="I2129" s="10" t="s">
        <v>25</v>
      </c>
      <c r="J2129" s="10" t="s">
        <v>95</v>
      </c>
      <c r="K2129" s="14">
        <v>42604</v>
      </c>
      <c r="L2129" s="10" t="s">
        <v>28</v>
      </c>
      <c r="M2129" s="7" t="s">
        <v>29</v>
      </c>
      <c r="N2129" s="10" t="s">
        <v>2402</v>
      </c>
      <c r="O2129" s="7" t="s">
        <v>97</v>
      </c>
      <c r="P2129" s="10" t="s">
        <v>3736</v>
      </c>
      <c r="Q2129" s="7" t="s">
        <v>10256</v>
      </c>
      <c r="R2129" s="7" t="s">
        <v>50</v>
      </c>
      <c r="S2129" s="7" t="s">
        <v>34</v>
      </c>
      <c r="T2129" s="7" t="s">
        <v>35</v>
      </c>
      <c r="U2129" s="7" t="s">
        <v>10257</v>
      </c>
      <c r="V2129" s="7" t="s">
        <v>37</v>
      </c>
      <c r="W2129" s="7" t="s">
        <v>10258</v>
      </c>
      <c r="X2129" s="7" t="str">
        <f ca="1">DATEDIF(Q2129,NOW( ),"y") &amp; " thn, " &amp; DATEDIF(Q2129,NOW( ),"ym") &amp; " bln "</f>
        <v xml:space="preserve">59 thn, 4 bln </v>
      </c>
      <c r="Y2129" s="7" t="str">
        <f>DATEDIF(Q2129,($Y$2),"y") &amp; " thn"</f>
        <v>58 thn</v>
      </c>
      <c r="Z2129" s="13">
        <v>60</v>
      </c>
      <c r="AA2129" s="14">
        <f>DATE(YEAR(Q2129)+Z2129,MONTH(Q2129)+1,1)</f>
        <v>44287</v>
      </c>
      <c r="AB2129" s="10" t="s">
        <v>10259</v>
      </c>
      <c r="AJ2129" s="4" t="s">
        <v>10253</v>
      </c>
    </row>
    <row r="2130" spans="1:36" ht="12.9" hidden="1" customHeight="1" outlineLevel="1" x14ac:dyDescent="0.3">
      <c r="C2130" s="10" t="s">
        <v>10260</v>
      </c>
      <c r="D2130" s="10" t="s">
        <v>41</v>
      </c>
      <c r="E2130" s="7" t="s">
        <v>10261</v>
      </c>
      <c r="F2130" s="10" t="s">
        <v>23</v>
      </c>
      <c r="G2130" s="7" t="s">
        <v>24</v>
      </c>
      <c r="H2130" s="15">
        <v>38808</v>
      </c>
      <c r="I2130" s="10" t="s">
        <v>25</v>
      </c>
      <c r="J2130" s="10" t="s">
        <v>547</v>
      </c>
      <c r="K2130" s="8">
        <v>42736</v>
      </c>
      <c r="L2130" s="10" t="s">
        <v>28</v>
      </c>
      <c r="M2130" s="7" t="s">
        <v>29</v>
      </c>
      <c r="N2130" s="10" t="s">
        <v>30</v>
      </c>
      <c r="P2130" s="10" t="s">
        <v>280</v>
      </c>
      <c r="Q2130" s="7" t="s">
        <v>10262</v>
      </c>
      <c r="R2130" s="7" t="s">
        <v>50</v>
      </c>
      <c r="S2130" s="7" t="s">
        <v>34</v>
      </c>
      <c r="T2130" s="7" t="s">
        <v>35</v>
      </c>
      <c r="U2130" s="7" t="s">
        <v>10263</v>
      </c>
      <c r="V2130" s="7" t="s">
        <v>37</v>
      </c>
      <c r="W2130" s="7" t="s">
        <v>10264</v>
      </c>
      <c r="X2130" s="7" t="str">
        <f ca="1">DATEDIF(Q2130,NOW( ),"y") &amp; " thn, " &amp; DATEDIF(Q2130,NOW( ),"ym") &amp; " bln "</f>
        <v xml:space="preserve">57 thn, 3 bln </v>
      </c>
      <c r="Y2130" s="7" t="str">
        <f>DATEDIF(Q2130,($Y$2),"y") &amp; " thn"</f>
        <v>56 thn</v>
      </c>
      <c r="Z2130" s="13">
        <v>60</v>
      </c>
      <c r="AA2130" s="14">
        <f>DATE(YEAR(Q2130)+Z2130,MONTH(Q2130)+1,1)</f>
        <v>45047</v>
      </c>
      <c r="AB2130" s="10" t="s">
        <v>10265</v>
      </c>
      <c r="AJ2130" s="4" t="s">
        <v>10253</v>
      </c>
    </row>
    <row r="2131" spans="1:36" ht="12.9" hidden="1" customHeight="1" outlineLevel="1" x14ac:dyDescent="0.3">
      <c r="B2131" s="6"/>
      <c r="C2131" s="6" t="s">
        <v>9010</v>
      </c>
      <c r="D2131" s="6" t="s">
        <v>21</v>
      </c>
      <c r="E2131" s="7" t="s">
        <v>10266</v>
      </c>
      <c r="F2131" s="6" t="s">
        <v>332</v>
      </c>
      <c r="G2131" s="19" t="s">
        <v>333</v>
      </c>
      <c r="H2131" s="20">
        <v>43556</v>
      </c>
      <c r="I2131" s="6" t="s">
        <v>334</v>
      </c>
      <c r="J2131" s="6" t="s">
        <v>547</v>
      </c>
      <c r="K2131" s="7" t="s">
        <v>336</v>
      </c>
      <c r="L2131" s="6" t="s">
        <v>28</v>
      </c>
      <c r="M2131" s="7" t="s">
        <v>29</v>
      </c>
      <c r="N2131" s="6" t="s">
        <v>1370</v>
      </c>
      <c r="O2131" s="7" t="s">
        <v>3311</v>
      </c>
      <c r="P2131" s="6" t="s">
        <v>98</v>
      </c>
      <c r="Q2131" s="6" t="s">
        <v>10267</v>
      </c>
      <c r="R2131" s="7" t="s">
        <v>50</v>
      </c>
      <c r="S2131" s="7" t="s">
        <v>34</v>
      </c>
      <c r="T2131" s="7" t="s">
        <v>35</v>
      </c>
      <c r="V2131" s="7" t="s">
        <v>37</v>
      </c>
      <c r="X2131" s="7" t="str">
        <f ca="1">DATEDIF(Q2131,NOW( ),"y") &amp; " thn, " &amp; DATEDIF(Q2131,NOW( ),"ym") &amp; " bln "</f>
        <v xml:space="preserve">43 thn, 11 bln </v>
      </c>
      <c r="Y2131" s="7" t="str">
        <f>DATEDIF(Q2131,($Y$2),"y") &amp; " thn"</f>
        <v>43 thn</v>
      </c>
      <c r="Z2131" s="13">
        <v>60</v>
      </c>
      <c r="AA2131" s="14">
        <f>DATE(YEAR(Q2131)+Z2131,MONTH(Q2131)+1,1)</f>
        <v>49919</v>
      </c>
      <c r="AB2131" s="6" t="s">
        <v>10268</v>
      </c>
      <c r="AC2131" s="6" t="s">
        <v>10269</v>
      </c>
      <c r="AJ2131" s="4" t="s">
        <v>10253</v>
      </c>
    </row>
    <row r="2132" spans="1:36" ht="12.9" hidden="1" customHeight="1" outlineLevel="1" x14ac:dyDescent="0.3">
      <c r="B2132" s="6"/>
      <c r="C2132" s="32" t="s">
        <v>10270</v>
      </c>
      <c r="D2132" s="6" t="s">
        <v>3353</v>
      </c>
      <c r="E2132" s="45" t="s">
        <v>10271</v>
      </c>
      <c r="F2132" s="6" t="s">
        <v>332</v>
      </c>
      <c r="G2132" s="19" t="s">
        <v>333</v>
      </c>
      <c r="H2132" s="20">
        <v>43556</v>
      </c>
      <c r="I2132" s="6" t="s">
        <v>334</v>
      </c>
      <c r="J2132" s="32" t="s">
        <v>4041</v>
      </c>
      <c r="K2132" s="8">
        <v>42151</v>
      </c>
      <c r="L2132" s="6" t="s">
        <v>28</v>
      </c>
      <c r="M2132" s="7" t="s">
        <v>29</v>
      </c>
      <c r="N2132" s="32" t="s">
        <v>30</v>
      </c>
      <c r="O2132" s="45" t="s">
        <v>3696</v>
      </c>
      <c r="P2132" s="32" t="s">
        <v>98</v>
      </c>
      <c r="Q2132" s="45" t="s">
        <v>10272</v>
      </c>
      <c r="R2132" s="45" t="s">
        <v>50</v>
      </c>
      <c r="S2132" s="45" t="s">
        <v>34</v>
      </c>
      <c r="T2132" s="45" t="s">
        <v>35</v>
      </c>
      <c r="U2132" s="6"/>
      <c r="V2132" s="7" t="s">
        <v>37</v>
      </c>
      <c r="W2132" s="6"/>
      <c r="X2132" s="7" t="str">
        <f ca="1">DATEDIF(Q2132,NOW( ),"y") &amp; " thn, " &amp; DATEDIF(O2132,NOW( ),"ym") &amp; " bln "</f>
        <v xml:space="preserve">36 thn, 0 bln </v>
      </c>
      <c r="Y2132" s="7" t="str">
        <f>DATEDIF(Q2132,($Y$2),"y") &amp; " thn"</f>
        <v>35 thn</v>
      </c>
      <c r="Z2132" s="13">
        <v>60</v>
      </c>
      <c r="AA2132" s="14">
        <f>DATE(YEAR(Q2132)+Z2132,MONTH(Q2132)+1,1)</f>
        <v>52718</v>
      </c>
      <c r="AB2132" s="32" t="s">
        <v>10273</v>
      </c>
      <c r="AC2132" s="6"/>
      <c r="AJ2132" s="4" t="s">
        <v>10253</v>
      </c>
    </row>
    <row r="2133" spans="1:36" ht="12.9" customHeight="1" collapsed="1" x14ac:dyDescent="0.25">
      <c r="A2133" s="4" t="s">
        <v>10274</v>
      </c>
      <c r="M2133" s="7"/>
    </row>
    <row r="2134" spans="1:36" ht="12.9" hidden="1" customHeight="1" outlineLevel="1" x14ac:dyDescent="0.3">
      <c r="C2134" s="10"/>
      <c r="D2134" s="10"/>
      <c r="F2134" s="10"/>
      <c r="H2134" s="8"/>
      <c r="I2134" s="10"/>
      <c r="J2134" s="10"/>
      <c r="K2134" s="8"/>
      <c r="L2134" s="10"/>
      <c r="M2134" s="7"/>
      <c r="N2134" s="10"/>
      <c r="P2134" s="10"/>
      <c r="Z2134" s="13"/>
      <c r="AA2134" s="14"/>
      <c r="AB2134" s="10"/>
      <c r="AJ2134" s="4" t="s">
        <v>10274</v>
      </c>
    </row>
    <row r="2135" spans="1:36" ht="12.9" hidden="1" customHeight="1" outlineLevel="1" x14ac:dyDescent="0.3">
      <c r="C2135" s="10" t="s">
        <v>10275</v>
      </c>
      <c r="D2135" s="10" t="s">
        <v>76</v>
      </c>
      <c r="E2135" s="7" t="s">
        <v>10276</v>
      </c>
      <c r="F2135" s="10" t="s">
        <v>23</v>
      </c>
      <c r="G2135" s="7" t="s">
        <v>24</v>
      </c>
      <c r="H2135" s="11">
        <v>37895</v>
      </c>
      <c r="I2135" s="10" t="s">
        <v>25</v>
      </c>
      <c r="J2135" s="10" t="s">
        <v>269</v>
      </c>
      <c r="K2135" s="7" t="s">
        <v>117</v>
      </c>
      <c r="L2135" s="10" t="s">
        <v>28</v>
      </c>
      <c r="M2135" s="7" t="s">
        <v>29</v>
      </c>
      <c r="N2135" s="10" t="s">
        <v>83</v>
      </c>
      <c r="O2135" s="7" t="s">
        <v>192</v>
      </c>
      <c r="P2135" s="10" t="s">
        <v>488</v>
      </c>
      <c r="Q2135" s="7" t="s">
        <v>10277</v>
      </c>
      <c r="R2135" s="7" t="s">
        <v>50</v>
      </c>
      <c r="S2135" s="7" t="s">
        <v>34</v>
      </c>
      <c r="T2135" s="7" t="s">
        <v>35</v>
      </c>
      <c r="U2135" s="7" t="s">
        <v>10278</v>
      </c>
      <c r="V2135" s="7" t="s">
        <v>37</v>
      </c>
      <c r="W2135" s="7" t="s">
        <v>10279</v>
      </c>
      <c r="X2135" s="7" t="str">
        <f t="shared" ref="X2135:X2141" ca="1" si="526">DATEDIF(Q2135,NOW( ),"y") &amp; " thn, " &amp; DATEDIF(Q2135,NOW( ),"ym") &amp; " bln "</f>
        <v xml:space="preserve">60 thn, 6 bln </v>
      </c>
      <c r="Y2135" s="7" t="str">
        <f t="shared" ref="Y2135:Y2141" si="527">DATEDIF(Q2135,($Y$2),"y") &amp; " thn"</f>
        <v>59 thn</v>
      </c>
      <c r="Z2135" s="13">
        <v>60</v>
      </c>
      <c r="AA2135" s="14">
        <f t="shared" ref="AA2135:AA2141" si="528">DATE(YEAR(Q2135)+Z2135,MONTH(Q2135)+1,1)</f>
        <v>43862</v>
      </c>
      <c r="AB2135" s="10" t="s">
        <v>10280</v>
      </c>
      <c r="AC2135" s="7" t="s">
        <v>10281</v>
      </c>
      <c r="AJ2135" s="4" t="s">
        <v>10274</v>
      </c>
    </row>
    <row r="2136" spans="1:36" ht="12.9" hidden="1" customHeight="1" outlineLevel="1" x14ac:dyDescent="0.3">
      <c r="C2136" s="10" t="s">
        <v>10282</v>
      </c>
      <c r="D2136" s="10" t="s">
        <v>1545</v>
      </c>
      <c r="E2136" s="7" t="s">
        <v>10283</v>
      </c>
      <c r="F2136" s="10" t="s">
        <v>23</v>
      </c>
      <c r="G2136" s="7" t="s">
        <v>24</v>
      </c>
      <c r="H2136" s="15">
        <v>38626</v>
      </c>
      <c r="I2136" s="10" t="s">
        <v>25</v>
      </c>
      <c r="J2136" s="10" t="s">
        <v>547</v>
      </c>
      <c r="K2136" s="7" t="s">
        <v>210</v>
      </c>
      <c r="L2136" s="10" t="s">
        <v>28</v>
      </c>
      <c r="M2136" s="7" t="s">
        <v>361</v>
      </c>
      <c r="N2136" s="10" t="s">
        <v>3265</v>
      </c>
      <c r="O2136" s="7" t="s">
        <v>192</v>
      </c>
      <c r="P2136" s="10" t="s">
        <v>280</v>
      </c>
      <c r="Q2136" s="7" t="s">
        <v>10284</v>
      </c>
      <c r="R2136" s="7" t="s">
        <v>33</v>
      </c>
      <c r="S2136" s="7" t="s">
        <v>34</v>
      </c>
      <c r="T2136" s="7" t="s">
        <v>35</v>
      </c>
      <c r="U2136" s="7" t="s">
        <v>10285</v>
      </c>
      <c r="V2136" s="7" t="s">
        <v>37</v>
      </c>
      <c r="W2136" s="7" t="s">
        <v>10286</v>
      </c>
      <c r="X2136" s="7" t="str">
        <f t="shared" ca="1" si="526"/>
        <v xml:space="preserve">59 thn, 5 bln </v>
      </c>
      <c r="Y2136" s="7" t="str">
        <f t="shared" si="527"/>
        <v>58 thn</v>
      </c>
      <c r="Z2136" s="13">
        <v>60</v>
      </c>
      <c r="AA2136" s="14">
        <f t="shared" si="528"/>
        <v>44256</v>
      </c>
      <c r="AB2136" s="10" t="s">
        <v>10287</v>
      </c>
      <c r="AJ2136" s="4" t="s">
        <v>10274</v>
      </c>
    </row>
    <row r="2137" spans="1:36" ht="12.9" hidden="1" customHeight="1" outlineLevel="1" x14ac:dyDescent="0.3">
      <c r="C2137" s="10" t="s">
        <v>10288</v>
      </c>
      <c r="D2137" s="10" t="s">
        <v>41</v>
      </c>
      <c r="E2137" s="7" t="s">
        <v>10289</v>
      </c>
      <c r="F2137" s="10" t="s">
        <v>23</v>
      </c>
      <c r="G2137" s="7" t="s">
        <v>24</v>
      </c>
      <c r="H2137" s="15">
        <v>38991</v>
      </c>
      <c r="I2137" s="10" t="s">
        <v>25</v>
      </c>
      <c r="J2137" s="10" t="s">
        <v>547</v>
      </c>
      <c r="K2137" s="7" t="s">
        <v>56</v>
      </c>
      <c r="L2137" s="10" t="s">
        <v>28</v>
      </c>
      <c r="M2137" s="7" t="s">
        <v>29</v>
      </c>
      <c r="N2137" s="10" t="s">
        <v>3265</v>
      </c>
      <c r="O2137" s="7" t="s">
        <v>97</v>
      </c>
      <c r="P2137" s="10" t="s">
        <v>98</v>
      </c>
      <c r="Q2137" s="7" t="s">
        <v>10290</v>
      </c>
      <c r="R2137" s="7" t="s">
        <v>50</v>
      </c>
      <c r="S2137" s="7" t="s">
        <v>34</v>
      </c>
      <c r="T2137" s="7" t="s">
        <v>35</v>
      </c>
      <c r="U2137" s="7" t="s">
        <v>10291</v>
      </c>
      <c r="V2137" s="7" t="s">
        <v>37</v>
      </c>
      <c r="W2137" s="7" t="s">
        <v>10292</v>
      </c>
      <c r="X2137" s="7" t="str">
        <f t="shared" ca="1" si="526"/>
        <v xml:space="preserve">53 thn, 9 bln </v>
      </c>
      <c r="Y2137" s="7" t="str">
        <f t="shared" si="527"/>
        <v>53 thn</v>
      </c>
      <c r="Z2137" s="13">
        <v>60</v>
      </c>
      <c r="AA2137" s="14">
        <f t="shared" si="528"/>
        <v>46327</v>
      </c>
      <c r="AB2137" s="10" t="s">
        <v>10293</v>
      </c>
      <c r="AJ2137" s="4" t="s">
        <v>10274</v>
      </c>
    </row>
    <row r="2138" spans="1:36" ht="12.9" hidden="1" customHeight="1" outlineLevel="1" x14ac:dyDescent="0.3">
      <c r="C2138" s="10" t="s">
        <v>10294</v>
      </c>
      <c r="D2138" s="10" t="s">
        <v>145</v>
      </c>
      <c r="E2138" s="7" t="s">
        <v>10295</v>
      </c>
      <c r="F2138" s="10" t="s">
        <v>78</v>
      </c>
      <c r="G2138" s="7" t="s">
        <v>79</v>
      </c>
      <c r="H2138" s="11">
        <v>41365</v>
      </c>
      <c r="I2138" s="10" t="s">
        <v>80</v>
      </c>
      <c r="J2138" s="10" t="s">
        <v>269</v>
      </c>
      <c r="K2138" s="7" t="s">
        <v>82</v>
      </c>
      <c r="L2138" s="10" t="s">
        <v>28</v>
      </c>
      <c r="M2138" s="7" t="s">
        <v>29</v>
      </c>
      <c r="N2138" s="10" t="s">
        <v>83</v>
      </c>
      <c r="O2138" s="7" t="s">
        <v>168</v>
      </c>
      <c r="P2138" s="10" t="s">
        <v>148</v>
      </c>
      <c r="Q2138" s="7" t="s">
        <v>10296</v>
      </c>
      <c r="R2138" s="7" t="s">
        <v>33</v>
      </c>
      <c r="S2138" s="7" t="s">
        <v>34</v>
      </c>
      <c r="T2138" s="7" t="s">
        <v>35</v>
      </c>
      <c r="U2138" s="7" t="s">
        <v>10297</v>
      </c>
      <c r="V2138" s="7" t="s">
        <v>37</v>
      </c>
      <c r="W2138" s="7" t="s">
        <v>10298</v>
      </c>
      <c r="X2138" s="7" t="str">
        <f t="shared" ca="1" si="526"/>
        <v xml:space="preserve">49 thn, 6 bln </v>
      </c>
      <c r="Y2138" s="7" t="str">
        <f t="shared" si="527"/>
        <v>48 thn</v>
      </c>
      <c r="Z2138" s="13">
        <v>60</v>
      </c>
      <c r="AA2138" s="14">
        <f t="shared" si="528"/>
        <v>47880</v>
      </c>
      <c r="AB2138" s="10" t="s">
        <v>10299</v>
      </c>
      <c r="AJ2138" s="4" t="s">
        <v>10274</v>
      </c>
    </row>
    <row r="2139" spans="1:36" ht="12.9" hidden="1" customHeight="1" outlineLevel="1" x14ac:dyDescent="0.3">
      <c r="C2139" s="10" t="s">
        <v>10300</v>
      </c>
      <c r="D2139" s="10" t="s">
        <v>41</v>
      </c>
      <c r="E2139" s="7" t="s">
        <v>10301</v>
      </c>
      <c r="F2139" s="10" t="s">
        <v>514</v>
      </c>
      <c r="G2139" s="7" t="s">
        <v>333</v>
      </c>
      <c r="H2139" s="11">
        <v>42461</v>
      </c>
      <c r="I2139" s="10" t="s">
        <v>334</v>
      </c>
      <c r="J2139" s="10" t="s">
        <v>547</v>
      </c>
      <c r="K2139" s="8">
        <v>42125</v>
      </c>
      <c r="L2139" s="10" t="s">
        <v>28</v>
      </c>
      <c r="M2139" s="7" t="s">
        <v>29</v>
      </c>
      <c r="N2139" s="10" t="s">
        <v>3326</v>
      </c>
      <c r="O2139" s="7">
        <v>2011</v>
      </c>
      <c r="P2139" s="10" t="s">
        <v>488</v>
      </c>
      <c r="Q2139" s="7" t="s">
        <v>10302</v>
      </c>
      <c r="R2139" s="7" t="s">
        <v>50</v>
      </c>
      <c r="U2139" s="7" t="s">
        <v>10303</v>
      </c>
      <c r="V2139" s="7" t="s">
        <v>37</v>
      </c>
      <c r="X2139" s="7" t="str">
        <f t="shared" ca="1" si="526"/>
        <v xml:space="preserve">47 thn, 1 bln </v>
      </c>
      <c r="Y2139" s="7" t="str">
        <f t="shared" si="527"/>
        <v>46 thn</v>
      </c>
      <c r="Z2139" s="13">
        <v>60</v>
      </c>
      <c r="AA2139" s="14">
        <f t="shared" si="528"/>
        <v>48761</v>
      </c>
      <c r="AJ2139" s="4" t="s">
        <v>10274</v>
      </c>
    </row>
    <row r="2140" spans="1:36" ht="12.9" hidden="1" customHeight="1" outlineLevel="1" x14ac:dyDescent="0.3">
      <c r="B2140" s="59"/>
      <c r="C2140" s="10" t="s">
        <v>10304</v>
      </c>
      <c r="D2140" s="10" t="s">
        <v>8320</v>
      </c>
      <c r="E2140" s="7" t="s">
        <v>10305</v>
      </c>
      <c r="F2140" s="10" t="s">
        <v>332</v>
      </c>
      <c r="G2140" s="19" t="s">
        <v>333</v>
      </c>
      <c r="H2140" s="20">
        <v>43556</v>
      </c>
      <c r="I2140" s="6" t="s">
        <v>334</v>
      </c>
      <c r="J2140" s="10" t="s">
        <v>5670</v>
      </c>
      <c r="K2140" s="8">
        <v>42151</v>
      </c>
      <c r="L2140" s="10" t="s">
        <v>28</v>
      </c>
      <c r="M2140" s="7" t="s">
        <v>29</v>
      </c>
      <c r="N2140" s="10" t="s">
        <v>3326</v>
      </c>
      <c r="O2140" s="7" t="s">
        <v>1371</v>
      </c>
      <c r="P2140" s="10" t="s">
        <v>98</v>
      </c>
      <c r="Q2140" s="7" t="s">
        <v>10306</v>
      </c>
      <c r="R2140" s="7" t="s">
        <v>33</v>
      </c>
      <c r="S2140" s="7" t="s">
        <v>34</v>
      </c>
      <c r="T2140" s="7" t="s">
        <v>311</v>
      </c>
      <c r="V2140" s="7" t="s">
        <v>37</v>
      </c>
      <c r="W2140" s="6"/>
      <c r="X2140" s="7" t="str">
        <f t="shared" ca="1" si="526"/>
        <v xml:space="preserve">33 thn, 8 bln </v>
      </c>
      <c r="Y2140" s="7" t="str">
        <f t="shared" si="527"/>
        <v>32 thn</v>
      </c>
      <c r="Z2140" s="13">
        <v>60</v>
      </c>
      <c r="AA2140" s="14">
        <f>DATE(YEAR(Q2140)+Z2140,MONTH(Q2140)+1,1)</f>
        <v>53662</v>
      </c>
      <c r="AB2140" s="10" t="s">
        <v>10307</v>
      </c>
      <c r="AC2140" s="46" t="s">
        <v>10308</v>
      </c>
      <c r="AJ2140" s="4" t="s">
        <v>10274</v>
      </c>
    </row>
    <row r="2141" spans="1:36" ht="12.9" hidden="1" customHeight="1" outlineLevel="1" x14ac:dyDescent="0.3">
      <c r="C2141" s="10" t="s">
        <v>10309</v>
      </c>
      <c r="D2141" s="10" t="s">
        <v>41</v>
      </c>
      <c r="E2141" s="7" t="s">
        <v>10310</v>
      </c>
      <c r="F2141" s="6" t="s">
        <v>332</v>
      </c>
      <c r="G2141" s="7" t="s">
        <v>343</v>
      </c>
      <c r="H2141" s="15">
        <v>42278</v>
      </c>
      <c r="I2141" s="6" t="s">
        <v>344</v>
      </c>
      <c r="J2141" s="10" t="s">
        <v>547</v>
      </c>
      <c r="K2141" s="8">
        <v>42186</v>
      </c>
      <c r="L2141" s="10" t="s">
        <v>28</v>
      </c>
      <c r="M2141" s="7" t="s">
        <v>29</v>
      </c>
      <c r="N2141" s="10" t="s">
        <v>30</v>
      </c>
      <c r="O2141" s="7">
        <v>2014</v>
      </c>
      <c r="P2141" s="10" t="s">
        <v>98</v>
      </c>
      <c r="Q2141" s="7" t="s">
        <v>10311</v>
      </c>
      <c r="R2141" s="7" t="s">
        <v>33</v>
      </c>
      <c r="S2141" s="7" t="s">
        <v>34</v>
      </c>
      <c r="T2141" s="7" t="s">
        <v>35</v>
      </c>
      <c r="V2141" s="7" t="s">
        <v>37</v>
      </c>
      <c r="X2141" s="7" t="str">
        <f t="shared" ca="1" si="526"/>
        <v xml:space="preserve">36 thn, 8 bln </v>
      </c>
      <c r="Y2141" s="7" t="str">
        <f t="shared" si="527"/>
        <v>35 thn</v>
      </c>
      <c r="Z2141" s="13">
        <v>60</v>
      </c>
      <c r="AA2141" s="14">
        <f t="shared" si="528"/>
        <v>52566</v>
      </c>
      <c r="AB2141" s="10" t="s">
        <v>10312</v>
      </c>
      <c r="AC2141" s="7" t="s">
        <v>10313</v>
      </c>
      <c r="AJ2141" s="4" t="s">
        <v>10274</v>
      </c>
    </row>
    <row r="2142" spans="1:36" ht="12.9" hidden="1" customHeight="1" outlineLevel="1" x14ac:dyDescent="0.3">
      <c r="B2142" s="59"/>
      <c r="C2142" s="10"/>
      <c r="D2142" s="10"/>
      <c r="F2142" s="10"/>
      <c r="I2142" s="10"/>
      <c r="J2142" s="10"/>
      <c r="K2142" s="8"/>
      <c r="L2142" s="10"/>
      <c r="M2142" s="7"/>
      <c r="N2142" s="10"/>
      <c r="P2142" s="10"/>
      <c r="W2142" s="6"/>
      <c r="Z2142" s="13"/>
      <c r="AA2142" s="14"/>
      <c r="AB2142" s="10"/>
      <c r="AC2142" s="46"/>
      <c r="AJ2142" s="4" t="s">
        <v>10274</v>
      </c>
    </row>
    <row r="2143" spans="1:36" ht="12.9" customHeight="1" collapsed="1" x14ac:dyDescent="0.25">
      <c r="A2143" s="4" t="s">
        <v>10314</v>
      </c>
      <c r="M2143" s="7"/>
    </row>
    <row r="2144" spans="1:36" ht="12.9" hidden="1" customHeight="1" outlineLevel="1" x14ac:dyDescent="0.3">
      <c r="C2144" s="10"/>
      <c r="F2144" s="10"/>
      <c r="H2144" s="15"/>
      <c r="I2144" s="10"/>
      <c r="J2144" s="10" t="s">
        <v>95</v>
      </c>
      <c r="K2144" s="12"/>
      <c r="L2144" s="10"/>
      <c r="M2144" s="7"/>
      <c r="N2144" s="10"/>
      <c r="P2144" s="10"/>
      <c r="Z2144" s="13"/>
      <c r="AA2144" s="14"/>
      <c r="AB2144" s="10"/>
      <c r="AJ2144" s="4" t="s">
        <v>10314</v>
      </c>
    </row>
    <row r="2145" spans="1:36" ht="12.9" hidden="1" customHeight="1" outlineLevel="1" x14ac:dyDescent="0.3">
      <c r="C2145" s="10" t="s">
        <v>10315</v>
      </c>
      <c r="D2145" s="10" t="s">
        <v>145</v>
      </c>
      <c r="E2145" s="7" t="s">
        <v>10316</v>
      </c>
      <c r="F2145" s="10" t="s">
        <v>78</v>
      </c>
      <c r="G2145" s="7" t="s">
        <v>79</v>
      </c>
      <c r="H2145" s="11">
        <v>43191</v>
      </c>
      <c r="I2145" s="10" t="s">
        <v>80</v>
      </c>
      <c r="J2145" s="10" t="s">
        <v>269</v>
      </c>
      <c r="K2145" s="7" t="s">
        <v>515</v>
      </c>
      <c r="L2145" s="10" t="s">
        <v>28</v>
      </c>
      <c r="M2145" s="7" t="s">
        <v>29</v>
      </c>
      <c r="N2145" s="10" t="s">
        <v>3194</v>
      </c>
      <c r="O2145" s="7" t="s">
        <v>119</v>
      </c>
      <c r="P2145" s="10" t="s">
        <v>840</v>
      </c>
      <c r="Q2145" s="7" t="s">
        <v>10317</v>
      </c>
      <c r="R2145" s="7" t="s">
        <v>50</v>
      </c>
      <c r="U2145" s="7" t="s">
        <v>10318</v>
      </c>
      <c r="V2145" s="7" t="s">
        <v>37</v>
      </c>
      <c r="X2145" s="7" t="str">
        <f ca="1">DATEDIF(Q2145,NOW( ),"y") &amp; " thn, " &amp; DATEDIF(Q2145,NOW( ),"ym") &amp; " bln "</f>
        <v xml:space="preserve">55 thn, 3 bln </v>
      </c>
      <c r="Y2145" s="7" t="str">
        <f>DATEDIF(Q2145,($Y$2),"y") &amp; " thn"</f>
        <v>54 thn</v>
      </c>
      <c r="Z2145" s="13">
        <v>60</v>
      </c>
      <c r="AA2145" s="14">
        <f>DATE(YEAR(Q2145)+Z2145,MONTH(Q2145)+1,1)</f>
        <v>45778</v>
      </c>
      <c r="AJ2145" s="4" t="s">
        <v>10314</v>
      </c>
    </row>
    <row r="2146" spans="1:36" ht="12.9" hidden="1" customHeight="1" outlineLevel="1" x14ac:dyDescent="0.3">
      <c r="C2146" s="17" t="s">
        <v>10319</v>
      </c>
      <c r="D2146" s="17" t="s">
        <v>41</v>
      </c>
      <c r="E2146" s="17" t="s">
        <v>10320</v>
      </c>
      <c r="F2146" s="17" t="s">
        <v>332</v>
      </c>
      <c r="G2146" s="18" t="s">
        <v>343</v>
      </c>
      <c r="H2146" s="35">
        <v>43525</v>
      </c>
      <c r="I2146" s="6" t="s">
        <v>344</v>
      </c>
      <c r="J2146" s="17" t="s">
        <v>547</v>
      </c>
      <c r="K2146" s="35">
        <v>43573</v>
      </c>
      <c r="L2146" s="6" t="s">
        <v>28</v>
      </c>
      <c r="M2146" s="7" t="s">
        <v>29</v>
      </c>
      <c r="N2146" s="17" t="s">
        <v>3851</v>
      </c>
      <c r="O2146" s="17"/>
      <c r="P2146" s="17" t="s">
        <v>98</v>
      </c>
      <c r="Q2146" s="17" t="s">
        <v>10321</v>
      </c>
      <c r="R2146" s="7" t="s">
        <v>50</v>
      </c>
      <c r="S2146" s="16"/>
      <c r="T2146" s="16"/>
      <c r="U2146" s="17" t="s">
        <v>2714</v>
      </c>
      <c r="V2146" s="18" t="s">
        <v>2718</v>
      </c>
      <c r="W2146" s="17"/>
      <c r="X2146" s="7" t="str">
        <f ca="1">DATEDIF(Q2146,NOW( ),"y") &amp; " thn, " &amp; DATEDIF(Q2146,NOW( ),"ym") &amp; " bln "</f>
        <v xml:space="preserve">25 thn, 11 bln </v>
      </c>
      <c r="Y2146" s="7" t="str">
        <f>DATEDIF(Q2146,($Y$2),"y") &amp; " thn"</f>
        <v>25 thn</v>
      </c>
      <c r="Z2146" s="13">
        <v>60</v>
      </c>
      <c r="AA2146" s="14">
        <f>DATE(YEAR(Q2146)+Z2146,MONTH(Q2146)+1,1)</f>
        <v>56493</v>
      </c>
      <c r="AB2146" s="17"/>
      <c r="AC2146" s="17"/>
      <c r="AD2146" s="17"/>
      <c r="AE2146" s="17"/>
      <c r="AF2146" s="17"/>
      <c r="AG2146" s="17"/>
      <c r="AH2146" s="17"/>
      <c r="AI2146" s="17"/>
      <c r="AJ2146" s="4" t="s">
        <v>10314</v>
      </c>
    </row>
    <row r="2147" spans="1:36" ht="12.9" hidden="1" customHeight="1" outlineLevel="1" x14ac:dyDescent="0.3">
      <c r="C2147" s="10" t="s">
        <v>10322</v>
      </c>
      <c r="D2147" s="10" t="s">
        <v>355</v>
      </c>
      <c r="E2147" s="7" t="s">
        <v>10323</v>
      </c>
      <c r="F2147" s="6" t="s">
        <v>332</v>
      </c>
      <c r="G2147" s="19" t="s">
        <v>343</v>
      </c>
      <c r="H2147" s="20">
        <v>43556</v>
      </c>
      <c r="I2147" s="6" t="s">
        <v>344</v>
      </c>
      <c r="J2147" s="10" t="s">
        <v>547</v>
      </c>
      <c r="K2147" s="12" t="s">
        <v>2303</v>
      </c>
      <c r="L2147" s="10" t="s">
        <v>28</v>
      </c>
      <c r="M2147" s="7" t="s">
        <v>361</v>
      </c>
      <c r="N2147" s="10" t="s">
        <v>30</v>
      </c>
      <c r="O2147" s="7" t="s">
        <v>318</v>
      </c>
      <c r="P2147" s="10" t="s">
        <v>926</v>
      </c>
      <c r="Q2147" s="7" t="s">
        <v>6148</v>
      </c>
      <c r="R2147" s="7" t="s">
        <v>33</v>
      </c>
      <c r="V2147" s="7" t="s">
        <v>37</v>
      </c>
      <c r="X2147" s="7" t="str">
        <f ca="1">DATEDIF(Q2147,NOW( ),"y") &amp; " thn, " &amp; DATEDIF(Q2147,NOW( ),"ym") &amp; " bln "</f>
        <v xml:space="preserve">36 thn, 0 bln </v>
      </c>
      <c r="Y2147" s="7" t="str">
        <f>DATEDIF(Q2147,($Y$2),"y") &amp; " thn"</f>
        <v>35 thn</v>
      </c>
      <c r="Z2147" s="13">
        <v>60</v>
      </c>
      <c r="AA2147" s="14">
        <f>DATE(YEAR(Q2147)+Z2147,MONTH(Q2147)+1,1)</f>
        <v>52810</v>
      </c>
      <c r="AJ2147" s="4" t="s">
        <v>10314</v>
      </c>
    </row>
    <row r="2148" spans="1:36" ht="12.9" customHeight="1" collapsed="1" x14ac:dyDescent="0.25">
      <c r="A2148" s="4" t="s">
        <v>10324</v>
      </c>
      <c r="M2148" s="7"/>
    </row>
    <row r="2149" spans="1:36" ht="12.9" hidden="1" customHeight="1" outlineLevel="1" x14ac:dyDescent="0.3">
      <c r="C2149" s="24"/>
      <c r="D2149" s="24"/>
      <c r="E2149" s="25"/>
      <c r="F2149" s="24"/>
      <c r="G2149" s="25"/>
      <c r="H2149" s="26"/>
      <c r="I2149" s="24"/>
      <c r="J2149" s="24" t="s">
        <v>95</v>
      </c>
      <c r="K2149" s="29"/>
      <c r="L2149" s="24"/>
      <c r="M2149" s="25"/>
      <c r="N2149" s="24"/>
      <c r="O2149" s="25"/>
      <c r="P2149" s="24"/>
      <c r="Q2149" s="25"/>
      <c r="R2149" s="25"/>
      <c r="S2149" s="25"/>
      <c r="T2149" s="25"/>
      <c r="U2149" s="25"/>
      <c r="V2149" s="25"/>
      <c r="W2149" s="25"/>
      <c r="X2149" s="25"/>
      <c r="Y2149" s="25"/>
      <c r="Z2149" s="28"/>
      <c r="AA2149" s="29"/>
      <c r="AB2149" s="24"/>
      <c r="AC2149" s="25"/>
      <c r="AJ2149" s="4" t="s">
        <v>10324</v>
      </c>
    </row>
    <row r="2150" spans="1:36" ht="12.9" hidden="1" customHeight="1" outlineLevel="1" x14ac:dyDescent="0.3">
      <c r="C2150" s="10" t="s">
        <v>10325</v>
      </c>
      <c r="D2150" s="10" t="s">
        <v>1545</v>
      </c>
      <c r="E2150" s="7" t="s">
        <v>10326</v>
      </c>
      <c r="F2150" s="10" t="s">
        <v>23</v>
      </c>
      <c r="G2150" s="7" t="s">
        <v>24</v>
      </c>
      <c r="H2150" s="14">
        <v>40087</v>
      </c>
      <c r="I2150" s="10" t="s">
        <v>25</v>
      </c>
      <c r="J2150" s="10" t="s">
        <v>547</v>
      </c>
      <c r="K2150" s="7" t="s">
        <v>129</v>
      </c>
      <c r="L2150" s="10" t="s">
        <v>28</v>
      </c>
      <c r="M2150" s="7" t="s">
        <v>361</v>
      </c>
      <c r="N2150" s="10" t="s">
        <v>3265</v>
      </c>
      <c r="O2150" s="7" t="s">
        <v>97</v>
      </c>
      <c r="P2150" s="10" t="s">
        <v>488</v>
      </c>
      <c r="Q2150" s="7" t="s">
        <v>10327</v>
      </c>
      <c r="R2150" s="7" t="s">
        <v>50</v>
      </c>
      <c r="S2150" s="7" t="s">
        <v>34</v>
      </c>
      <c r="T2150" s="7" t="s">
        <v>35</v>
      </c>
      <c r="U2150" s="7" t="s">
        <v>10328</v>
      </c>
      <c r="V2150" s="7" t="s">
        <v>37</v>
      </c>
      <c r="W2150" s="7" t="s">
        <v>10329</v>
      </c>
      <c r="X2150" s="7" t="str">
        <f ca="1">DATEDIF(Q2150,NOW( ),"y") &amp; " thn, " &amp; DATEDIF(Q2150,NOW( ),"ym") &amp; " bln "</f>
        <v xml:space="preserve">57 thn, 0 bln </v>
      </c>
      <c r="Y2150" s="7" t="str">
        <f>DATEDIF(Q2150,($Y$2),"y") &amp; " thn"</f>
        <v>56 thn</v>
      </c>
      <c r="Z2150" s="13">
        <v>60</v>
      </c>
      <c r="AA2150" s="14">
        <f>DATE(YEAR(Q2150)+Z2150,MONTH(Q2150)+1,1)</f>
        <v>45139</v>
      </c>
      <c r="AB2150" s="10" t="s">
        <v>10330</v>
      </c>
      <c r="AJ2150" s="4" t="s">
        <v>10324</v>
      </c>
    </row>
    <row r="2151" spans="1:36" ht="12.9" hidden="1" customHeight="1" outlineLevel="1" x14ac:dyDescent="0.3">
      <c r="C2151" s="10" t="s">
        <v>10331</v>
      </c>
      <c r="D2151" s="10" t="s">
        <v>41</v>
      </c>
      <c r="E2151" s="7" t="s">
        <v>10332</v>
      </c>
      <c r="F2151" s="6" t="s">
        <v>514</v>
      </c>
      <c r="G2151" s="19" t="s">
        <v>333</v>
      </c>
      <c r="H2151" s="20">
        <v>43556</v>
      </c>
      <c r="I2151" s="6" t="s">
        <v>334</v>
      </c>
      <c r="J2151" s="10" t="s">
        <v>547</v>
      </c>
      <c r="K2151" s="8">
        <v>42370</v>
      </c>
      <c r="L2151" s="10" t="s">
        <v>28</v>
      </c>
      <c r="M2151" s="7" t="s">
        <v>29</v>
      </c>
      <c r="N2151" s="10" t="s">
        <v>30</v>
      </c>
      <c r="O2151" s="7">
        <v>2014</v>
      </c>
      <c r="P2151" s="10" t="s">
        <v>1605</v>
      </c>
      <c r="Q2151" s="7" t="s">
        <v>10333</v>
      </c>
      <c r="R2151" s="7" t="s">
        <v>50</v>
      </c>
      <c r="V2151" s="7" t="s">
        <v>37</v>
      </c>
      <c r="X2151" s="7" t="str">
        <f ca="1">DATEDIF(Q2151,NOW( ),"y") &amp; " thn, " &amp; DATEDIF(Q2151,NOW( ),"ym") &amp; " bln "</f>
        <v xml:space="preserve">30 thn, 11 bln </v>
      </c>
      <c r="Y2151" s="7" t="str">
        <f>DATEDIF(Q2151,($Y$2),"y") &amp; " thn"</f>
        <v>30 thn</v>
      </c>
      <c r="Z2151" s="13">
        <v>60</v>
      </c>
      <c r="AA2151" s="14">
        <f>DATE(YEAR(Q2151)+Z2151,MONTH(Q2151)+1,1)</f>
        <v>54667</v>
      </c>
      <c r="AJ2151" s="4" t="s">
        <v>10324</v>
      </c>
    </row>
    <row r="2152" spans="1:36" ht="12.9" hidden="1" customHeight="1" outlineLevel="1" x14ac:dyDescent="0.3">
      <c r="C2152" s="10" t="s">
        <v>10334</v>
      </c>
      <c r="D2152" s="10" t="s">
        <v>41</v>
      </c>
      <c r="E2152" s="7" t="s">
        <v>10335</v>
      </c>
      <c r="F2152" s="6" t="s">
        <v>514</v>
      </c>
      <c r="G2152" s="19" t="s">
        <v>333</v>
      </c>
      <c r="H2152" s="20">
        <v>43374</v>
      </c>
      <c r="I2152" s="6" t="s">
        <v>334</v>
      </c>
      <c r="J2152" s="10" t="s">
        <v>547</v>
      </c>
      <c r="K2152" s="8">
        <v>43556</v>
      </c>
      <c r="L2152" s="10" t="s">
        <v>28</v>
      </c>
      <c r="M2152" s="7" t="s">
        <v>29</v>
      </c>
      <c r="N2152" s="10" t="s">
        <v>547</v>
      </c>
      <c r="O2152" s="7">
        <v>2010</v>
      </c>
      <c r="P2152" s="10" t="s">
        <v>8822</v>
      </c>
      <c r="Q2152" s="8">
        <v>30522</v>
      </c>
      <c r="R2152" s="7" t="s">
        <v>50</v>
      </c>
      <c r="V2152" s="7" t="s">
        <v>37</v>
      </c>
      <c r="X2152" s="7" t="str">
        <f ca="1">DATEDIF(Q2152,NOW( ),"y") &amp; " thn, " &amp; DATEDIF(Q2152,NOW( ),"ym") &amp; " bln "</f>
        <v xml:space="preserve">37 thn, 0 bln </v>
      </c>
      <c r="Y2152" s="7" t="str">
        <f>DATEDIF(Q2152,($Y$2),"y") &amp; " thn"</f>
        <v>36 thn</v>
      </c>
      <c r="Z2152" s="13">
        <v>60</v>
      </c>
      <c r="AA2152" s="14">
        <f>DATE(YEAR(Q2152)+Z2152,MONTH(Q2152)+1,1)</f>
        <v>52444</v>
      </c>
      <c r="AB2152" s="6" t="s">
        <v>10336</v>
      </c>
      <c r="AJ2152" s="4" t="s">
        <v>10324</v>
      </c>
    </row>
    <row r="2153" spans="1:36" ht="12.9" hidden="1" customHeight="1" outlineLevel="1" x14ac:dyDescent="0.3">
      <c r="C2153" s="17" t="s">
        <v>10337</v>
      </c>
      <c r="D2153" s="17" t="s">
        <v>41</v>
      </c>
      <c r="E2153" s="17" t="s">
        <v>10338</v>
      </c>
      <c r="F2153" s="17" t="s">
        <v>332</v>
      </c>
      <c r="G2153" s="18" t="s">
        <v>343</v>
      </c>
      <c r="H2153" s="35">
        <v>43525</v>
      </c>
      <c r="I2153" s="6" t="s">
        <v>344</v>
      </c>
      <c r="J2153" s="17" t="s">
        <v>547</v>
      </c>
      <c r="K2153" s="35">
        <v>43573</v>
      </c>
      <c r="L2153" s="6" t="s">
        <v>28</v>
      </c>
      <c r="M2153" s="7" t="s">
        <v>29</v>
      </c>
      <c r="N2153" s="17" t="s">
        <v>3851</v>
      </c>
      <c r="O2153" s="17"/>
      <c r="P2153" s="17" t="s">
        <v>98</v>
      </c>
      <c r="Q2153" s="35">
        <v>34092</v>
      </c>
      <c r="R2153" s="7" t="s">
        <v>50</v>
      </c>
      <c r="S2153" s="16"/>
      <c r="T2153" s="16"/>
      <c r="U2153" s="17" t="s">
        <v>2714</v>
      </c>
      <c r="V2153" s="18" t="s">
        <v>2718</v>
      </c>
      <c r="W2153" s="17"/>
      <c r="X2153" s="7" t="str">
        <f ca="1">DATEDIF(Q2153,NOW( ),"y") &amp; " thn, " &amp; DATEDIF(Q2153,NOW( ),"ym") &amp; " bln "</f>
        <v xml:space="preserve">27 thn, 2 bln </v>
      </c>
      <c r="Y2153" s="7" t="str">
        <f>DATEDIF(Q2153,($Y$2),"y") &amp; " thn"</f>
        <v>26 thn</v>
      </c>
      <c r="Z2153" s="13">
        <v>60</v>
      </c>
      <c r="AA2153" s="14">
        <f>DATE(YEAR(Q2153)+Z2153,MONTH(Q2153)+1,1)</f>
        <v>56036</v>
      </c>
      <c r="AB2153" s="17"/>
      <c r="AC2153" s="17"/>
      <c r="AD2153" s="17"/>
      <c r="AE2153" s="17"/>
      <c r="AF2153" s="17"/>
      <c r="AG2153" s="17"/>
      <c r="AH2153" s="17"/>
      <c r="AI2153" s="17"/>
      <c r="AJ2153" s="4" t="s">
        <v>10324</v>
      </c>
    </row>
    <row r="2154" spans="1:36" ht="12.9" hidden="1" customHeight="1" outlineLevel="1" x14ac:dyDescent="0.3">
      <c r="C2154" s="10" t="s">
        <v>10339</v>
      </c>
      <c r="D2154" s="17" t="s">
        <v>41</v>
      </c>
      <c r="E2154" s="7" t="s">
        <v>10340</v>
      </c>
      <c r="F2154" s="10" t="s">
        <v>357</v>
      </c>
      <c r="G2154" s="19" t="s">
        <v>1709</v>
      </c>
      <c r="H2154" s="20">
        <v>43556</v>
      </c>
      <c r="I2154" s="10" t="s">
        <v>359</v>
      </c>
      <c r="J2154" s="10" t="s">
        <v>269</v>
      </c>
      <c r="K2154" s="7" t="s">
        <v>515</v>
      </c>
      <c r="L2154" s="10" t="s">
        <v>28</v>
      </c>
      <c r="M2154" s="7" t="s">
        <v>29</v>
      </c>
      <c r="N2154" s="10" t="s">
        <v>2402</v>
      </c>
      <c r="O2154" s="7">
        <v>2006</v>
      </c>
      <c r="P2154" s="10" t="s">
        <v>10341</v>
      </c>
      <c r="Q2154" s="7" t="s">
        <v>10342</v>
      </c>
      <c r="R2154" s="7" t="s">
        <v>33</v>
      </c>
      <c r="S2154" s="7" t="s">
        <v>34</v>
      </c>
      <c r="U2154" s="7" t="s">
        <v>10343</v>
      </c>
      <c r="V2154" s="7" t="s">
        <v>37</v>
      </c>
      <c r="X2154" s="7" t="str">
        <f ca="1">DATEDIF(Q2154,NOW( ),"y") &amp; " thn, " &amp; DATEDIF(Q2154,NOW( ),"ym") &amp; " bln "</f>
        <v xml:space="preserve">52 thn, 3 bln </v>
      </c>
      <c r="Y2154" s="7" t="str">
        <f>DATEDIF(Q2154,($Y$2),"y") &amp; " thn"</f>
        <v>51 thn</v>
      </c>
      <c r="Z2154" s="13">
        <v>60</v>
      </c>
      <c r="AA2154" s="14">
        <f>DATE(YEAR(Q2154)+Z2154,MONTH(Q2154)+1,1)</f>
        <v>46844</v>
      </c>
      <c r="AB2154" s="10" t="s">
        <v>10341</v>
      </c>
      <c r="AJ2154" s="4" t="s">
        <v>10324</v>
      </c>
    </row>
    <row r="2155" spans="1:36" ht="12.9" hidden="1" customHeight="1" outlineLevel="1" x14ac:dyDescent="0.3">
      <c r="C2155" s="10"/>
      <c r="D2155" s="10"/>
      <c r="F2155" s="10"/>
      <c r="H2155" s="14"/>
      <c r="I2155" s="10"/>
      <c r="J2155" s="10"/>
      <c r="K2155" s="8"/>
      <c r="L2155" s="10"/>
      <c r="M2155" s="7"/>
      <c r="N2155" s="10"/>
      <c r="P2155" s="10"/>
      <c r="Z2155" s="13"/>
      <c r="AA2155" s="14"/>
      <c r="AB2155" s="10"/>
      <c r="AJ2155" s="4" t="s">
        <v>10324</v>
      </c>
    </row>
    <row r="2156" spans="1:36" ht="12.9" customHeight="1" collapsed="1" x14ac:dyDescent="0.25">
      <c r="A2156" s="4" t="s">
        <v>10344</v>
      </c>
      <c r="M2156" s="7"/>
    </row>
    <row r="2157" spans="1:36" ht="12.9" hidden="1" customHeight="1" outlineLevel="1" x14ac:dyDescent="0.3">
      <c r="C2157" s="10" t="s">
        <v>10345</v>
      </c>
      <c r="D2157" s="10" t="s">
        <v>41</v>
      </c>
      <c r="E2157" s="7" t="s">
        <v>10346</v>
      </c>
      <c r="F2157" s="10" t="s">
        <v>23</v>
      </c>
      <c r="G2157" s="7" t="s">
        <v>24</v>
      </c>
      <c r="H2157" s="15">
        <v>38808</v>
      </c>
      <c r="I2157" s="10" t="s">
        <v>25</v>
      </c>
      <c r="J2157" s="10" t="s">
        <v>95</v>
      </c>
      <c r="K2157" s="14">
        <v>42604</v>
      </c>
      <c r="L2157" s="10" t="s">
        <v>28</v>
      </c>
      <c r="M2157" s="7" t="s">
        <v>29</v>
      </c>
      <c r="N2157" s="10" t="s">
        <v>2402</v>
      </c>
      <c r="O2157" s="7" t="s">
        <v>97</v>
      </c>
      <c r="P2157" s="10" t="s">
        <v>98</v>
      </c>
      <c r="Q2157" s="7" t="s">
        <v>10347</v>
      </c>
      <c r="R2157" s="7" t="s">
        <v>33</v>
      </c>
      <c r="S2157" s="7" t="s">
        <v>34</v>
      </c>
      <c r="T2157" s="7" t="s">
        <v>35</v>
      </c>
      <c r="U2157" s="7" t="s">
        <v>10348</v>
      </c>
      <c r="V2157" s="7" t="s">
        <v>37</v>
      </c>
      <c r="W2157" s="7" t="s">
        <v>10349</v>
      </c>
      <c r="X2157" s="7" t="str">
        <f t="shared" ref="X2157:X2163" ca="1" si="529">DATEDIF(Q2157,NOW( ),"y") &amp; " thn, " &amp; DATEDIF(Q2157,NOW( ),"ym") &amp; " bln "</f>
        <v xml:space="preserve">52 thn, 7 bln </v>
      </c>
      <c r="Y2157" s="7" t="str">
        <f t="shared" ref="Y2157:Y2163" si="530">DATEDIF(Q2157,($Y$2),"y") &amp; " thn"</f>
        <v>51 thn</v>
      </c>
      <c r="Z2157" s="13">
        <v>60</v>
      </c>
      <c r="AA2157" s="14">
        <f t="shared" ref="AA2157:AA2163" si="531">DATE(YEAR(Q2157)+Z2157,MONTH(Q2157)+1,1)</f>
        <v>46753</v>
      </c>
      <c r="AB2157" s="10" t="s">
        <v>10350</v>
      </c>
      <c r="AJ2157" s="4" t="s">
        <v>10344</v>
      </c>
    </row>
    <row r="2158" spans="1:36" ht="12.9" hidden="1" customHeight="1" outlineLevel="1" x14ac:dyDescent="0.3">
      <c r="C2158" s="10" t="s">
        <v>5138</v>
      </c>
      <c r="D2158" s="10" t="s">
        <v>3336</v>
      </c>
      <c r="E2158" s="7" t="s">
        <v>10351</v>
      </c>
      <c r="F2158" s="10" t="s">
        <v>78</v>
      </c>
      <c r="G2158" s="7" t="s">
        <v>79</v>
      </c>
      <c r="H2158" s="11">
        <v>42461</v>
      </c>
      <c r="I2158" s="10" t="s">
        <v>80</v>
      </c>
      <c r="J2158" s="10" t="s">
        <v>547</v>
      </c>
      <c r="K2158" s="7" t="s">
        <v>82</v>
      </c>
      <c r="L2158" s="10" t="s">
        <v>28</v>
      </c>
      <c r="M2158" s="7" t="s">
        <v>29</v>
      </c>
      <c r="N2158" s="10" t="s">
        <v>3326</v>
      </c>
      <c r="O2158" s="7">
        <v>2010</v>
      </c>
      <c r="P2158" s="10" t="s">
        <v>10352</v>
      </c>
      <c r="Q2158" s="7" t="s">
        <v>10353</v>
      </c>
      <c r="R2158" s="7" t="s">
        <v>50</v>
      </c>
      <c r="S2158" s="7" t="s">
        <v>34</v>
      </c>
      <c r="T2158" s="7" t="s">
        <v>35</v>
      </c>
      <c r="U2158" s="7">
        <v>132235846</v>
      </c>
      <c r="V2158" s="7" t="s">
        <v>37</v>
      </c>
      <c r="W2158" s="7" t="s">
        <v>10354</v>
      </c>
      <c r="X2158" s="7" t="str">
        <f t="shared" ca="1" si="529"/>
        <v xml:space="preserve">47 thn, 10 bln </v>
      </c>
      <c r="Y2158" s="7" t="str">
        <f t="shared" si="530"/>
        <v>47 thn</v>
      </c>
      <c r="Z2158" s="13">
        <v>60</v>
      </c>
      <c r="AA2158" s="14">
        <f t="shared" si="531"/>
        <v>48488</v>
      </c>
      <c r="AB2158" s="10" t="s">
        <v>10355</v>
      </c>
      <c r="AC2158" s="7" t="s">
        <v>10356</v>
      </c>
      <c r="AJ2158" s="4" t="s">
        <v>10344</v>
      </c>
    </row>
    <row r="2159" spans="1:36" ht="12.9" hidden="1" customHeight="1" outlineLevel="1" x14ac:dyDescent="0.3">
      <c r="C2159" s="10" t="s">
        <v>10357</v>
      </c>
      <c r="D2159" s="10" t="s">
        <v>76</v>
      </c>
      <c r="E2159" s="7" t="s">
        <v>10358</v>
      </c>
      <c r="F2159" s="10" t="s">
        <v>78</v>
      </c>
      <c r="G2159" s="7" t="s">
        <v>79</v>
      </c>
      <c r="H2159" s="14">
        <v>43739</v>
      </c>
      <c r="I2159" s="10" t="s">
        <v>80</v>
      </c>
      <c r="J2159" s="10" t="s">
        <v>547</v>
      </c>
      <c r="K2159" s="14">
        <v>42552</v>
      </c>
      <c r="L2159" s="10" t="s">
        <v>28</v>
      </c>
      <c r="M2159" s="7" t="s">
        <v>29</v>
      </c>
      <c r="N2159" s="10" t="s">
        <v>8021</v>
      </c>
      <c r="O2159" s="7" t="s">
        <v>748</v>
      </c>
      <c r="P2159" s="10" t="s">
        <v>1268</v>
      </c>
      <c r="Q2159" s="7" t="s">
        <v>10359</v>
      </c>
      <c r="R2159" s="7" t="s">
        <v>33</v>
      </c>
      <c r="S2159" s="7" t="s">
        <v>34</v>
      </c>
      <c r="U2159" s="7" t="s">
        <v>10360</v>
      </c>
      <c r="V2159" s="7" t="s">
        <v>37</v>
      </c>
      <c r="X2159" s="7" t="str">
        <f t="shared" ca="1" si="529"/>
        <v xml:space="preserve">54 thn, 2 bln </v>
      </c>
      <c r="Y2159" s="7" t="str">
        <f t="shared" si="530"/>
        <v>53 thn</v>
      </c>
      <c r="Z2159" s="13">
        <v>60</v>
      </c>
      <c r="AA2159" s="14">
        <f t="shared" si="531"/>
        <v>46174</v>
      </c>
      <c r="AJ2159" s="4" t="s">
        <v>10344</v>
      </c>
    </row>
    <row r="2160" spans="1:36" ht="12.9" hidden="1" customHeight="1" outlineLevel="1" x14ac:dyDescent="0.3">
      <c r="C2160" s="10" t="s">
        <v>10361</v>
      </c>
      <c r="D2160" s="10" t="s">
        <v>41</v>
      </c>
      <c r="E2160" s="7" t="s">
        <v>10362</v>
      </c>
      <c r="F2160" s="6" t="s">
        <v>332</v>
      </c>
      <c r="G2160" s="19" t="s">
        <v>333</v>
      </c>
      <c r="H2160" s="20">
        <v>43556</v>
      </c>
      <c r="I2160" s="6" t="s">
        <v>334</v>
      </c>
      <c r="J2160" s="10" t="s">
        <v>547</v>
      </c>
      <c r="K2160" s="8">
        <v>42370</v>
      </c>
      <c r="L2160" s="10" t="s">
        <v>28</v>
      </c>
      <c r="M2160" s="7" t="s">
        <v>29</v>
      </c>
      <c r="N2160" s="10" t="s">
        <v>30</v>
      </c>
      <c r="O2160" s="7">
        <v>2014</v>
      </c>
      <c r="P2160" s="10" t="s">
        <v>59</v>
      </c>
      <c r="Q2160" s="7" t="s">
        <v>1261</v>
      </c>
      <c r="R2160" s="7" t="s">
        <v>50</v>
      </c>
      <c r="V2160" s="7" t="s">
        <v>37</v>
      </c>
      <c r="X2160" s="7" t="str">
        <f t="shared" ca="1" si="529"/>
        <v xml:space="preserve">43 thn, 11 bln </v>
      </c>
      <c r="Y2160" s="7" t="str">
        <f t="shared" si="530"/>
        <v>43 thn</v>
      </c>
      <c r="Z2160" s="13">
        <v>60</v>
      </c>
      <c r="AA2160" s="14">
        <f t="shared" si="531"/>
        <v>49919</v>
      </c>
      <c r="AJ2160" s="4" t="s">
        <v>10344</v>
      </c>
    </row>
    <row r="2161" spans="1:36" ht="12.9" hidden="1" customHeight="1" outlineLevel="1" x14ac:dyDescent="0.3">
      <c r="C2161" s="10" t="s">
        <v>10363</v>
      </c>
      <c r="D2161" s="10" t="s">
        <v>3651</v>
      </c>
      <c r="E2161" s="7" t="s">
        <v>10364</v>
      </c>
      <c r="F2161" s="10" t="s">
        <v>514</v>
      </c>
      <c r="G2161" s="7" t="s">
        <v>333</v>
      </c>
      <c r="H2161" s="14">
        <v>43191</v>
      </c>
      <c r="I2161" s="10" t="s">
        <v>334</v>
      </c>
      <c r="J2161" s="10" t="s">
        <v>547</v>
      </c>
      <c r="K2161" s="8">
        <v>41708</v>
      </c>
      <c r="L2161" s="10" t="s">
        <v>28</v>
      </c>
      <c r="M2161" s="7" t="s">
        <v>29</v>
      </c>
      <c r="N2161" s="10" t="s">
        <v>3367</v>
      </c>
      <c r="O2161" s="7">
        <v>2013</v>
      </c>
      <c r="P2161" s="10" t="s">
        <v>98</v>
      </c>
      <c r="Q2161" s="7" t="s">
        <v>10365</v>
      </c>
      <c r="R2161" s="7" t="s">
        <v>50</v>
      </c>
      <c r="S2161" s="7" t="s">
        <v>34</v>
      </c>
      <c r="T2161" s="7" t="s">
        <v>311</v>
      </c>
      <c r="V2161" s="7" t="s">
        <v>37</v>
      </c>
      <c r="X2161" s="7" t="str">
        <f t="shared" ca="1" si="529"/>
        <v xml:space="preserve">28 thn, 11 bln </v>
      </c>
      <c r="Y2161" s="7" t="str">
        <f t="shared" si="530"/>
        <v>28 thn</v>
      </c>
      <c r="Z2161" s="13">
        <v>60</v>
      </c>
      <c r="AA2161" s="14">
        <f t="shared" si="531"/>
        <v>55397</v>
      </c>
      <c r="AB2161" s="10" t="s">
        <v>10366</v>
      </c>
      <c r="AC2161" s="12" t="s">
        <v>10367</v>
      </c>
      <c r="AJ2161" s="4" t="s">
        <v>10344</v>
      </c>
    </row>
    <row r="2162" spans="1:36" ht="12.9" hidden="1" customHeight="1" outlineLevel="1" x14ac:dyDescent="0.3">
      <c r="C2162" s="17" t="s">
        <v>10368</v>
      </c>
      <c r="D2162" s="17" t="s">
        <v>41</v>
      </c>
      <c r="E2162" s="17" t="s">
        <v>10369</v>
      </c>
      <c r="F2162" s="17" t="s">
        <v>332</v>
      </c>
      <c r="G2162" s="18" t="s">
        <v>343</v>
      </c>
      <c r="H2162" s="35">
        <v>43525</v>
      </c>
      <c r="I2162" s="6" t="s">
        <v>344</v>
      </c>
      <c r="J2162" s="17" t="s">
        <v>547</v>
      </c>
      <c r="K2162" s="35">
        <v>43573</v>
      </c>
      <c r="L2162" s="6" t="s">
        <v>28</v>
      </c>
      <c r="M2162" s="7" t="s">
        <v>29</v>
      </c>
      <c r="N2162" s="17" t="s">
        <v>3851</v>
      </c>
      <c r="O2162" s="17"/>
      <c r="P2162" s="17" t="s">
        <v>10370</v>
      </c>
      <c r="Q2162" s="17" t="s">
        <v>10371</v>
      </c>
      <c r="R2162" s="7" t="s">
        <v>50</v>
      </c>
      <c r="S2162" s="16"/>
      <c r="T2162" s="16"/>
      <c r="U2162" s="17" t="s">
        <v>2714</v>
      </c>
      <c r="V2162" s="18" t="s">
        <v>2718</v>
      </c>
      <c r="W2162" s="17"/>
      <c r="X2162" s="7" t="str">
        <f t="shared" ca="1" si="529"/>
        <v xml:space="preserve">35 thn, 1 bln </v>
      </c>
      <c r="Y2162" s="7" t="str">
        <f>DATEDIF(Q2162,($Y$2),"y") &amp; " thn"</f>
        <v>34 thn</v>
      </c>
      <c r="Z2162" s="13">
        <v>60</v>
      </c>
      <c r="AA2162" s="14">
        <f>DATE(YEAR(Q2162)+Z2162,MONTH(Q2162)+1,1)</f>
        <v>53114</v>
      </c>
      <c r="AB2162" s="17"/>
      <c r="AC2162" s="17"/>
      <c r="AD2162" s="17"/>
      <c r="AE2162" s="17"/>
      <c r="AF2162" s="17"/>
      <c r="AG2162" s="17"/>
      <c r="AH2162" s="17"/>
      <c r="AI2162" s="17"/>
      <c r="AJ2162" s="4" t="s">
        <v>10344</v>
      </c>
    </row>
    <row r="2163" spans="1:36" ht="12.9" hidden="1" customHeight="1" outlineLevel="1" x14ac:dyDescent="0.3">
      <c r="B2163" s="6"/>
      <c r="C2163" s="6" t="s">
        <v>10372</v>
      </c>
      <c r="D2163" s="6" t="s">
        <v>3316</v>
      </c>
      <c r="E2163" s="7" t="s">
        <v>10373</v>
      </c>
      <c r="F2163" s="6" t="s">
        <v>3290</v>
      </c>
      <c r="G2163" s="19" t="s">
        <v>358</v>
      </c>
      <c r="H2163" s="20">
        <v>43556</v>
      </c>
      <c r="I2163" s="6" t="s">
        <v>3291</v>
      </c>
      <c r="J2163" s="6" t="s">
        <v>1369</v>
      </c>
      <c r="K2163" s="7" t="s">
        <v>336</v>
      </c>
      <c r="L2163" s="6" t="s">
        <v>28</v>
      </c>
      <c r="M2163" s="7" t="s">
        <v>361</v>
      </c>
      <c r="N2163" s="6" t="s">
        <v>5644</v>
      </c>
      <c r="O2163" s="7" t="s">
        <v>318</v>
      </c>
      <c r="P2163" s="6" t="s">
        <v>10374</v>
      </c>
      <c r="Q2163" s="6" t="s">
        <v>10375</v>
      </c>
      <c r="R2163" s="7" t="s">
        <v>33</v>
      </c>
      <c r="S2163" s="7" t="s">
        <v>803</v>
      </c>
      <c r="T2163" s="7" t="s">
        <v>35</v>
      </c>
      <c r="V2163" s="7" t="s">
        <v>37</v>
      </c>
      <c r="X2163" s="7" t="str">
        <f t="shared" ca="1" si="529"/>
        <v xml:space="preserve">52 thn, 9 bln </v>
      </c>
      <c r="Y2163" s="7" t="str">
        <f t="shared" si="530"/>
        <v>52 thn</v>
      </c>
      <c r="Z2163" s="13">
        <v>60</v>
      </c>
      <c r="AA2163" s="14">
        <f t="shared" si="531"/>
        <v>46692</v>
      </c>
      <c r="AB2163" s="6" t="s">
        <v>10376</v>
      </c>
      <c r="AC2163" s="6" t="s">
        <v>10377</v>
      </c>
      <c r="AJ2163" s="4" t="s">
        <v>10344</v>
      </c>
    </row>
    <row r="2164" spans="1:36" ht="12.9" customHeight="1" collapsed="1" x14ac:dyDescent="0.25">
      <c r="A2164" s="4" t="s">
        <v>10378</v>
      </c>
      <c r="M2164" s="7"/>
    </row>
    <row r="2165" spans="1:36" ht="12.9" hidden="1" customHeight="1" outlineLevel="1" x14ac:dyDescent="0.3">
      <c r="C2165" s="10" t="s">
        <v>10379</v>
      </c>
      <c r="D2165" s="10" t="s">
        <v>3484</v>
      </c>
      <c r="E2165" s="7" t="s">
        <v>10380</v>
      </c>
      <c r="F2165" s="10" t="s">
        <v>23</v>
      </c>
      <c r="G2165" s="7" t="s">
        <v>24</v>
      </c>
      <c r="H2165" s="15">
        <v>40269</v>
      </c>
      <c r="I2165" s="10" t="s">
        <v>25</v>
      </c>
      <c r="J2165" s="10" t="s">
        <v>95</v>
      </c>
      <c r="K2165" s="14">
        <v>42604</v>
      </c>
      <c r="L2165" s="10" t="s">
        <v>28</v>
      </c>
      <c r="M2165" s="7" t="s">
        <v>29</v>
      </c>
      <c r="N2165" s="10" t="s">
        <v>3265</v>
      </c>
      <c r="P2165" s="10" t="s">
        <v>10381</v>
      </c>
      <c r="Q2165" s="7" t="s">
        <v>10382</v>
      </c>
      <c r="R2165" s="7" t="s">
        <v>33</v>
      </c>
      <c r="S2165" s="7" t="s">
        <v>34</v>
      </c>
      <c r="T2165" s="7" t="s">
        <v>35</v>
      </c>
      <c r="U2165" s="7" t="s">
        <v>10383</v>
      </c>
      <c r="V2165" s="7" t="s">
        <v>37</v>
      </c>
      <c r="W2165" s="7" t="s">
        <v>10384</v>
      </c>
      <c r="X2165" s="7" t="str">
        <f t="shared" ref="X2165:X2171" ca="1" si="532">DATEDIF(Q2165,NOW( ),"y") &amp; " thn, " &amp; DATEDIF(Q2165,NOW( ),"ym") &amp; " bln "</f>
        <v xml:space="preserve">49 thn, 10 bln </v>
      </c>
      <c r="Y2165" s="7" t="str">
        <f t="shared" ref="Y2165:Y2171" si="533">DATEDIF(Q2165,($Y$2),"y") &amp; " thn"</f>
        <v>49 thn</v>
      </c>
      <c r="Z2165" s="13">
        <v>60</v>
      </c>
      <c r="AA2165" s="14">
        <f t="shared" ref="AA2165:AA2171" si="534">DATE(YEAR(Q2165)+Z2165,MONTH(Q2165)+1,1)</f>
        <v>47757</v>
      </c>
      <c r="AB2165" s="10" t="s">
        <v>10385</v>
      </c>
      <c r="AJ2165" s="4" t="s">
        <v>10378</v>
      </c>
    </row>
    <row r="2166" spans="1:36" ht="12.9" hidden="1" customHeight="1" outlineLevel="1" x14ac:dyDescent="0.3">
      <c r="C2166" s="10" t="s">
        <v>9174</v>
      </c>
      <c r="D2166" s="10" t="s">
        <v>1545</v>
      </c>
      <c r="E2166" s="7" t="s">
        <v>10386</v>
      </c>
      <c r="F2166" s="10" t="s">
        <v>23</v>
      </c>
      <c r="G2166" s="7" t="s">
        <v>24</v>
      </c>
      <c r="H2166" s="15">
        <v>38626</v>
      </c>
      <c r="I2166" s="10" t="s">
        <v>25</v>
      </c>
      <c r="J2166" s="10" t="s">
        <v>547</v>
      </c>
      <c r="K2166" s="7" t="s">
        <v>210</v>
      </c>
      <c r="L2166" s="10" t="s">
        <v>28</v>
      </c>
      <c r="M2166" s="7" t="s">
        <v>361</v>
      </c>
      <c r="N2166" s="10" t="s">
        <v>3265</v>
      </c>
      <c r="O2166" s="7" t="s">
        <v>393</v>
      </c>
      <c r="P2166" s="10" t="s">
        <v>98</v>
      </c>
      <c r="Q2166" s="7" t="s">
        <v>6903</v>
      </c>
      <c r="R2166" s="7" t="s">
        <v>50</v>
      </c>
      <c r="S2166" s="7" t="s">
        <v>34</v>
      </c>
      <c r="T2166" s="7" t="s">
        <v>35</v>
      </c>
      <c r="U2166" s="7" t="s">
        <v>10387</v>
      </c>
      <c r="V2166" s="7" t="s">
        <v>37</v>
      </c>
      <c r="W2166" s="7" t="s">
        <v>10388</v>
      </c>
      <c r="X2166" s="7" t="str">
        <f t="shared" ca="1" si="532"/>
        <v xml:space="preserve">56 thn, 3 bln </v>
      </c>
      <c r="Y2166" s="7" t="str">
        <f t="shared" si="533"/>
        <v>55 thn</v>
      </c>
      <c r="Z2166" s="13">
        <v>60</v>
      </c>
      <c r="AA2166" s="14">
        <f t="shared" si="534"/>
        <v>45413</v>
      </c>
      <c r="AB2166" s="10" t="s">
        <v>10389</v>
      </c>
      <c r="AC2166" s="7" t="s">
        <v>10390</v>
      </c>
      <c r="AJ2166" s="4" t="s">
        <v>10378</v>
      </c>
    </row>
    <row r="2167" spans="1:36" ht="12.9" hidden="1" customHeight="1" outlineLevel="1" x14ac:dyDescent="0.3">
      <c r="C2167" s="10" t="s">
        <v>10391</v>
      </c>
      <c r="E2167" s="7" t="s">
        <v>10392</v>
      </c>
      <c r="F2167" s="10" t="s">
        <v>23</v>
      </c>
      <c r="G2167" s="7" t="s">
        <v>24</v>
      </c>
      <c r="H2167" s="14">
        <v>41183</v>
      </c>
      <c r="I2167" s="10" t="s">
        <v>25</v>
      </c>
      <c r="J2167" s="10" t="s">
        <v>106</v>
      </c>
      <c r="K2167" s="7" t="s">
        <v>210</v>
      </c>
      <c r="L2167" s="10" t="s">
        <v>28</v>
      </c>
      <c r="M2167" s="7" t="s">
        <v>4020</v>
      </c>
      <c r="N2167" s="10" t="s">
        <v>4400</v>
      </c>
      <c r="O2167" s="7" t="s">
        <v>10023</v>
      </c>
      <c r="P2167" s="10" t="s">
        <v>148</v>
      </c>
      <c r="Q2167" s="7" t="s">
        <v>10393</v>
      </c>
      <c r="R2167" s="7" t="s">
        <v>33</v>
      </c>
      <c r="S2167" s="7" t="s">
        <v>34</v>
      </c>
      <c r="T2167" s="7" t="s">
        <v>35</v>
      </c>
      <c r="U2167" s="7" t="s">
        <v>10394</v>
      </c>
      <c r="V2167" s="7" t="s">
        <v>37</v>
      </c>
      <c r="W2167" s="7" t="s">
        <v>10395</v>
      </c>
      <c r="X2167" s="7" t="str">
        <f t="shared" ca="1" si="532"/>
        <v xml:space="preserve">58 thn, 11 bln </v>
      </c>
      <c r="Y2167" s="7" t="str">
        <f t="shared" si="533"/>
        <v>58 thn</v>
      </c>
      <c r="Z2167" s="13">
        <v>60</v>
      </c>
      <c r="AA2167" s="14">
        <f t="shared" si="534"/>
        <v>44440</v>
      </c>
      <c r="AB2167" s="10" t="s">
        <v>10396</v>
      </c>
      <c r="AC2167" s="7" t="s">
        <v>10390</v>
      </c>
      <c r="AJ2167" s="4" t="s">
        <v>10378</v>
      </c>
    </row>
    <row r="2168" spans="1:36" ht="12.9" hidden="1" customHeight="1" outlineLevel="1" x14ac:dyDescent="0.3">
      <c r="C2168" s="10" t="s">
        <v>10397</v>
      </c>
      <c r="D2168" s="10" t="s">
        <v>10398</v>
      </c>
      <c r="E2168" s="7" t="s">
        <v>10399</v>
      </c>
      <c r="F2168" s="10" t="s">
        <v>78</v>
      </c>
      <c r="G2168" s="7" t="s">
        <v>79</v>
      </c>
      <c r="H2168" s="14">
        <v>43374</v>
      </c>
      <c r="I2168" s="10" t="s">
        <v>80</v>
      </c>
      <c r="J2168" s="10" t="s">
        <v>269</v>
      </c>
      <c r="K2168" s="8">
        <v>42370</v>
      </c>
      <c r="L2168" s="10" t="s">
        <v>28</v>
      </c>
      <c r="M2168" s="7" t="s">
        <v>237</v>
      </c>
      <c r="N2168" s="10" t="s">
        <v>10400</v>
      </c>
      <c r="O2168" s="7">
        <v>2014</v>
      </c>
      <c r="P2168" s="10" t="s">
        <v>8822</v>
      </c>
      <c r="Q2168" s="7" t="s">
        <v>10401</v>
      </c>
      <c r="R2168" s="7" t="s">
        <v>50</v>
      </c>
      <c r="S2168" s="7" t="s">
        <v>34</v>
      </c>
      <c r="T2168" s="7" t="s">
        <v>35</v>
      </c>
      <c r="V2168" s="7" t="s">
        <v>37</v>
      </c>
      <c r="X2168" s="7" t="str">
        <f t="shared" ca="1" si="532"/>
        <v xml:space="preserve">46 thn, 1 bln </v>
      </c>
      <c r="Y2168" s="7" t="str">
        <f t="shared" si="533"/>
        <v>45 thn</v>
      </c>
      <c r="Z2168" s="13">
        <v>60</v>
      </c>
      <c r="AA2168" s="14">
        <f t="shared" si="534"/>
        <v>49126</v>
      </c>
      <c r="AB2168" s="10" t="s">
        <v>10402</v>
      </c>
      <c r="AC2168" s="7" t="s">
        <v>10403</v>
      </c>
      <c r="AJ2168" s="4" t="s">
        <v>10378</v>
      </c>
    </row>
    <row r="2169" spans="1:36" ht="12.9" hidden="1" customHeight="1" outlineLevel="1" x14ac:dyDescent="0.3">
      <c r="C2169" s="10" t="s">
        <v>10404</v>
      </c>
      <c r="D2169" s="10" t="s">
        <v>3336</v>
      </c>
      <c r="E2169" s="7" t="s">
        <v>10405</v>
      </c>
      <c r="F2169" s="10" t="s">
        <v>514</v>
      </c>
      <c r="G2169" s="7" t="s">
        <v>333</v>
      </c>
      <c r="H2169" s="11">
        <v>42461</v>
      </c>
      <c r="I2169" s="10" t="s">
        <v>334</v>
      </c>
      <c r="J2169" s="10" t="s">
        <v>547</v>
      </c>
      <c r="K2169" s="7" t="s">
        <v>522</v>
      </c>
      <c r="L2169" s="10" t="s">
        <v>28</v>
      </c>
      <c r="M2169" s="7" t="s">
        <v>29</v>
      </c>
      <c r="N2169" s="10" t="s">
        <v>30</v>
      </c>
      <c r="O2169" s="7">
        <v>2012</v>
      </c>
      <c r="P2169" s="10" t="s">
        <v>3346</v>
      </c>
      <c r="Q2169" s="7" t="s">
        <v>9086</v>
      </c>
      <c r="R2169" s="7" t="s">
        <v>50</v>
      </c>
      <c r="V2169" s="7" t="s">
        <v>37</v>
      </c>
      <c r="X2169" s="7" t="str">
        <f t="shared" ca="1" si="532"/>
        <v xml:space="preserve">44 thn, 1 bln </v>
      </c>
      <c r="Y2169" s="7" t="str">
        <f t="shared" si="533"/>
        <v>43 thn</v>
      </c>
      <c r="Z2169" s="13">
        <v>60</v>
      </c>
      <c r="AA2169" s="14">
        <f t="shared" si="534"/>
        <v>49857</v>
      </c>
      <c r="AJ2169" s="4" t="s">
        <v>10378</v>
      </c>
    </row>
    <row r="2170" spans="1:36" ht="12.9" hidden="1" customHeight="1" outlineLevel="1" x14ac:dyDescent="0.3">
      <c r="C2170" s="10" t="s">
        <v>10406</v>
      </c>
      <c r="D2170" s="10" t="s">
        <v>21</v>
      </c>
      <c r="E2170" s="7" t="s">
        <v>10407</v>
      </c>
      <c r="F2170" s="10" t="s">
        <v>276</v>
      </c>
      <c r="G2170" s="7" t="s">
        <v>43</v>
      </c>
      <c r="H2170" s="15">
        <v>43374</v>
      </c>
      <c r="I2170" s="10" t="s">
        <v>277</v>
      </c>
      <c r="J2170" s="10" t="s">
        <v>547</v>
      </c>
      <c r="K2170" s="8">
        <v>42552</v>
      </c>
      <c r="L2170" s="10" t="s">
        <v>28</v>
      </c>
      <c r="M2170" s="7" t="s">
        <v>29</v>
      </c>
      <c r="N2170" s="10" t="s">
        <v>30</v>
      </c>
      <c r="O2170" s="7">
        <v>2013</v>
      </c>
      <c r="P2170" s="10" t="s">
        <v>148</v>
      </c>
      <c r="Q2170" s="7" t="s">
        <v>2893</v>
      </c>
      <c r="R2170" s="7" t="s">
        <v>50</v>
      </c>
      <c r="S2170" s="7" t="s">
        <v>34</v>
      </c>
      <c r="T2170" s="7" t="s">
        <v>35</v>
      </c>
      <c r="U2170" s="7" t="s">
        <v>10408</v>
      </c>
      <c r="V2170" s="7" t="s">
        <v>37</v>
      </c>
      <c r="W2170" s="7" t="s">
        <v>10409</v>
      </c>
      <c r="X2170" s="7" t="str">
        <f t="shared" ca="1" si="532"/>
        <v xml:space="preserve">39 thn, 5 bln </v>
      </c>
      <c r="Y2170" s="7" t="str">
        <f t="shared" si="533"/>
        <v>38 thn</v>
      </c>
      <c r="Z2170" s="13">
        <v>60</v>
      </c>
      <c r="AA2170" s="14">
        <f t="shared" si="534"/>
        <v>51561</v>
      </c>
      <c r="AB2170" s="10" t="s">
        <v>10410</v>
      </c>
      <c r="AC2170" s="7" t="s">
        <v>10411</v>
      </c>
      <c r="AJ2170" s="4" t="s">
        <v>10378</v>
      </c>
    </row>
    <row r="2171" spans="1:36" ht="12.9" hidden="1" customHeight="1" outlineLevel="1" x14ac:dyDescent="0.3">
      <c r="C2171" s="10" t="s">
        <v>10412</v>
      </c>
      <c r="D2171" s="10" t="s">
        <v>3336</v>
      </c>
      <c r="E2171" s="7" t="s">
        <v>10413</v>
      </c>
      <c r="F2171" s="6" t="s">
        <v>514</v>
      </c>
      <c r="G2171" s="7" t="s">
        <v>333</v>
      </c>
      <c r="H2171" s="15">
        <v>43374</v>
      </c>
      <c r="I2171" s="6" t="s">
        <v>334</v>
      </c>
      <c r="J2171" s="10" t="s">
        <v>547</v>
      </c>
      <c r="K2171" s="8">
        <v>42552</v>
      </c>
      <c r="L2171" s="10" t="s">
        <v>28</v>
      </c>
      <c r="M2171" s="7" t="s">
        <v>29</v>
      </c>
      <c r="N2171" s="10" t="s">
        <v>30</v>
      </c>
      <c r="O2171" s="7">
        <v>2013</v>
      </c>
      <c r="P2171" s="10" t="s">
        <v>280</v>
      </c>
      <c r="Q2171" s="7" t="s">
        <v>10414</v>
      </c>
      <c r="R2171" s="7" t="s">
        <v>50</v>
      </c>
      <c r="S2171" s="7" t="s">
        <v>34</v>
      </c>
      <c r="T2171" s="7" t="s">
        <v>311</v>
      </c>
      <c r="V2171" s="7" t="s">
        <v>37</v>
      </c>
      <c r="X2171" s="7" t="str">
        <f t="shared" ca="1" si="532"/>
        <v xml:space="preserve">34 thn, 4 bln </v>
      </c>
      <c r="Y2171" s="7" t="str">
        <f t="shared" si="533"/>
        <v>33 thn</v>
      </c>
      <c r="Z2171" s="13">
        <v>60</v>
      </c>
      <c r="AA2171" s="14">
        <f t="shared" si="534"/>
        <v>53418</v>
      </c>
      <c r="AB2171" s="10" t="s">
        <v>10415</v>
      </c>
      <c r="AC2171" s="7" t="s">
        <v>10416</v>
      </c>
      <c r="AJ2171" s="4" t="s">
        <v>10378</v>
      </c>
    </row>
    <row r="2172" spans="1:36" ht="12.9" hidden="1" customHeight="1" outlineLevel="1" x14ac:dyDescent="0.3">
      <c r="C2172" s="10"/>
      <c r="D2172" s="10"/>
      <c r="F2172" s="10"/>
      <c r="H2172" s="11"/>
      <c r="I2172" s="10"/>
      <c r="J2172" s="10"/>
      <c r="L2172" s="10"/>
      <c r="M2172" s="7"/>
      <c r="N2172" s="10"/>
      <c r="P2172" s="10"/>
      <c r="Z2172" s="13"/>
      <c r="AA2172" s="14"/>
      <c r="AJ2172" s="4" t="s">
        <v>10378</v>
      </c>
    </row>
    <row r="2173" spans="1:36" ht="12.9" customHeight="1" collapsed="1" x14ac:dyDescent="0.25">
      <c r="A2173" s="4" t="s">
        <v>10417</v>
      </c>
      <c r="M2173" s="7"/>
    </row>
    <row r="2174" spans="1:36" ht="12.9" hidden="1" customHeight="1" outlineLevel="1" x14ac:dyDescent="0.3">
      <c r="C2174" s="10" t="s">
        <v>10418</v>
      </c>
      <c r="D2174" s="10" t="s">
        <v>1545</v>
      </c>
      <c r="E2174" s="7" t="s">
        <v>10419</v>
      </c>
      <c r="F2174" s="10" t="s">
        <v>23</v>
      </c>
      <c r="G2174" s="7" t="s">
        <v>24</v>
      </c>
      <c r="H2174" s="15">
        <v>41548</v>
      </c>
      <c r="I2174" s="10" t="s">
        <v>25</v>
      </c>
      <c r="J2174" s="10" t="s">
        <v>95</v>
      </c>
      <c r="K2174" s="8">
        <v>42104</v>
      </c>
      <c r="L2174" s="10" t="s">
        <v>28</v>
      </c>
      <c r="M2174" s="7" t="s">
        <v>361</v>
      </c>
      <c r="N2174" s="10" t="s">
        <v>3265</v>
      </c>
      <c r="O2174" s="7" t="s">
        <v>97</v>
      </c>
      <c r="P2174" s="10" t="s">
        <v>926</v>
      </c>
      <c r="Q2174" s="7" t="s">
        <v>10420</v>
      </c>
      <c r="R2174" s="7" t="s">
        <v>50</v>
      </c>
      <c r="S2174" s="7" t="s">
        <v>34</v>
      </c>
      <c r="T2174" s="7" t="s">
        <v>35</v>
      </c>
      <c r="U2174" s="7" t="s">
        <v>10421</v>
      </c>
      <c r="V2174" s="7" t="s">
        <v>37</v>
      </c>
      <c r="W2174" s="7" t="s">
        <v>10422</v>
      </c>
      <c r="X2174" s="7" t="str">
        <f t="shared" ref="X2174:X2179" ca="1" si="535">DATEDIF(Q2174,NOW( ),"y") &amp; " thn, " &amp; DATEDIF(Q2174,NOW( ),"ym") &amp; " bln "</f>
        <v xml:space="preserve">50 thn, 4 bln </v>
      </c>
      <c r="Y2174" s="7" t="str">
        <f t="shared" ref="Y2174:Y2179" si="536">DATEDIF(Q2174,($Y$2),"y") &amp; " thn"</f>
        <v>49 thn</v>
      </c>
      <c r="Z2174" s="13">
        <v>60</v>
      </c>
      <c r="AA2174" s="14">
        <f t="shared" ref="AA2174:AA2179" si="537">DATE(YEAR(Q2174)+Z2174,MONTH(Q2174)+1,1)</f>
        <v>47574</v>
      </c>
      <c r="AB2174" s="10" t="s">
        <v>10423</v>
      </c>
      <c r="AJ2174" s="4" t="s">
        <v>10417</v>
      </c>
    </row>
    <row r="2175" spans="1:36" ht="12.9" hidden="1" customHeight="1" outlineLevel="1" x14ac:dyDescent="0.3">
      <c r="C2175" s="10" t="s">
        <v>10424</v>
      </c>
      <c r="D2175" s="10" t="s">
        <v>41</v>
      </c>
      <c r="E2175" s="7" t="s">
        <v>10425</v>
      </c>
      <c r="F2175" s="10" t="s">
        <v>514</v>
      </c>
      <c r="G2175" s="7" t="s">
        <v>333</v>
      </c>
      <c r="H2175" s="15">
        <v>42644</v>
      </c>
      <c r="I2175" s="10" t="s">
        <v>334</v>
      </c>
      <c r="J2175" s="10" t="s">
        <v>106</v>
      </c>
      <c r="K2175" s="7" t="s">
        <v>82</v>
      </c>
      <c r="L2175" s="10" t="s">
        <v>28</v>
      </c>
      <c r="M2175" s="7" t="s">
        <v>29</v>
      </c>
      <c r="N2175" s="10" t="s">
        <v>10426</v>
      </c>
      <c r="O2175" s="7">
        <v>2013</v>
      </c>
      <c r="P2175" s="10" t="s">
        <v>10427</v>
      </c>
      <c r="Q2175" s="7" t="s">
        <v>10428</v>
      </c>
      <c r="R2175" s="7" t="s">
        <v>50</v>
      </c>
      <c r="S2175" s="7" t="s">
        <v>122</v>
      </c>
      <c r="U2175" s="7" t="s">
        <v>10429</v>
      </c>
      <c r="V2175" s="7" t="s">
        <v>37</v>
      </c>
      <c r="X2175" s="7" t="str">
        <f t="shared" ca="1" si="535"/>
        <v xml:space="preserve">45 thn, 10 bln </v>
      </c>
      <c r="Y2175" s="7" t="str">
        <f t="shared" si="536"/>
        <v>45 thn</v>
      </c>
      <c r="Z2175" s="13">
        <v>60</v>
      </c>
      <c r="AA2175" s="14">
        <f t="shared" si="537"/>
        <v>49218</v>
      </c>
      <c r="AJ2175" s="4" t="s">
        <v>10417</v>
      </c>
    </row>
    <row r="2176" spans="1:36" ht="12.9" hidden="1" customHeight="1" outlineLevel="1" x14ac:dyDescent="0.3">
      <c r="C2176" s="10" t="s">
        <v>10430</v>
      </c>
      <c r="D2176" s="10" t="s">
        <v>3336</v>
      </c>
      <c r="E2176" s="7" t="s">
        <v>10431</v>
      </c>
      <c r="F2176" s="10" t="s">
        <v>78</v>
      </c>
      <c r="G2176" s="7" t="s">
        <v>79</v>
      </c>
      <c r="H2176" s="14">
        <v>43191</v>
      </c>
      <c r="I2176" s="10" t="s">
        <v>80</v>
      </c>
      <c r="J2176" s="10" t="s">
        <v>547</v>
      </c>
      <c r="K2176" s="8">
        <v>42370</v>
      </c>
      <c r="L2176" s="10" t="s">
        <v>28</v>
      </c>
      <c r="M2176" s="7" t="s">
        <v>29</v>
      </c>
      <c r="N2176" s="10" t="s">
        <v>30</v>
      </c>
      <c r="O2176" s="7">
        <v>2011</v>
      </c>
      <c r="P2176" s="10" t="s">
        <v>280</v>
      </c>
      <c r="Q2176" s="7" t="s">
        <v>10432</v>
      </c>
      <c r="R2176" s="7" t="s">
        <v>50</v>
      </c>
      <c r="S2176" s="7" t="s">
        <v>34</v>
      </c>
      <c r="T2176" s="7" t="s">
        <v>35</v>
      </c>
      <c r="U2176" s="7">
        <v>132293650</v>
      </c>
      <c r="V2176" s="7" t="s">
        <v>37</v>
      </c>
      <c r="W2176" s="7" t="s">
        <v>10433</v>
      </c>
      <c r="X2176" s="7" t="str">
        <f t="shared" ca="1" si="535"/>
        <v xml:space="preserve">47 thn, 10 bln </v>
      </c>
      <c r="Y2176" s="7" t="str">
        <f t="shared" si="536"/>
        <v>47 thn</v>
      </c>
      <c r="Z2176" s="13">
        <v>60</v>
      </c>
      <c r="AA2176" s="14">
        <f t="shared" si="537"/>
        <v>48488</v>
      </c>
      <c r="AB2176" s="10" t="s">
        <v>10434</v>
      </c>
      <c r="AJ2176" s="4" t="s">
        <v>10417</v>
      </c>
    </row>
    <row r="2177" spans="1:36" ht="12.9" hidden="1" customHeight="1" outlineLevel="1" x14ac:dyDescent="0.3">
      <c r="C2177" s="10" t="s">
        <v>10435</v>
      </c>
      <c r="D2177" s="10" t="s">
        <v>21</v>
      </c>
      <c r="E2177" s="7" t="s">
        <v>10436</v>
      </c>
      <c r="F2177" s="10" t="s">
        <v>276</v>
      </c>
      <c r="G2177" s="7" t="s">
        <v>43</v>
      </c>
      <c r="H2177" s="14">
        <v>43191</v>
      </c>
      <c r="I2177" s="10" t="s">
        <v>277</v>
      </c>
      <c r="J2177" s="10" t="s">
        <v>547</v>
      </c>
      <c r="K2177" s="8">
        <v>42125</v>
      </c>
      <c r="L2177" s="10" t="s">
        <v>28</v>
      </c>
      <c r="M2177" s="7" t="s">
        <v>29</v>
      </c>
      <c r="N2177" s="10" t="s">
        <v>30</v>
      </c>
      <c r="O2177" s="7">
        <v>2011</v>
      </c>
      <c r="P2177" s="10" t="s">
        <v>59</v>
      </c>
      <c r="Q2177" s="7" t="s">
        <v>10437</v>
      </c>
      <c r="R2177" s="7" t="s">
        <v>50</v>
      </c>
      <c r="S2177" s="7" t="s">
        <v>34</v>
      </c>
      <c r="T2177" s="7" t="s">
        <v>35</v>
      </c>
      <c r="U2177" s="7" t="s">
        <v>10438</v>
      </c>
      <c r="V2177" s="7" t="s">
        <v>37</v>
      </c>
      <c r="W2177" s="7" t="s">
        <v>10439</v>
      </c>
      <c r="X2177" s="7" t="str">
        <f t="shared" ca="1" si="535"/>
        <v xml:space="preserve">51 thn, 3 bln </v>
      </c>
      <c r="Y2177" s="7" t="str">
        <f t="shared" si="536"/>
        <v>50 thn</v>
      </c>
      <c r="Z2177" s="13">
        <v>60</v>
      </c>
      <c r="AA2177" s="14">
        <f t="shared" si="537"/>
        <v>47239</v>
      </c>
      <c r="AB2177" s="10" t="s">
        <v>10440</v>
      </c>
      <c r="AJ2177" s="4" t="s">
        <v>10417</v>
      </c>
    </row>
    <row r="2178" spans="1:36" ht="12.9" hidden="1" customHeight="1" outlineLevel="1" x14ac:dyDescent="0.3">
      <c r="C2178" s="10" t="s">
        <v>10441</v>
      </c>
      <c r="D2178" s="10" t="s">
        <v>21</v>
      </c>
      <c r="E2178" s="7" t="s">
        <v>10442</v>
      </c>
      <c r="F2178" s="10" t="s">
        <v>514</v>
      </c>
      <c r="G2178" s="7" t="s">
        <v>333</v>
      </c>
      <c r="H2178" s="11">
        <v>42461</v>
      </c>
      <c r="I2178" s="10" t="s">
        <v>334</v>
      </c>
      <c r="J2178" s="10" t="s">
        <v>547</v>
      </c>
      <c r="K2178" s="12" t="s">
        <v>10443</v>
      </c>
      <c r="L2178" s="10" t="s">
        <v>28</v>
      </c>
      <c r="M2178" s="7" t="s">
        <v>29</v>
      </c>
      <c r="N2178" s="10" t="s">
        <v>30</v>
      </c>
      <c r="O2178" s="7">
        <v>2011</v>
      </c>
      <c r="P2178" s="10" t="s">
        <v>6147</v>
      </c>
      <c r="Q2178" s="7" t="s">
        <v>10444</v>
      </c>
      <c r="R2178" s="7" t="s">
        <v>50</v>
      </c>
      <c r="V2178" s="7" t="s">
        <v>37</v>
      </c>
      <c r="X2178" s="7" t="str">
        <f t="shared" ca="1" si="535"/>
        <v xml:space="preserve">38 thn, 10 bln </v>
      </c>
      <c r="Y2178" s="7" t="str">
        <f t="shared" si="536"/>
        <v>38 thn</v>
      </c>
      <c r="Z2178" s="13">
        <v>60</v>
      </c>
      <c r="AA2178" s="14">
        <f>DATE(YEAR(Q2178)+Z2178,MONTH(Q2178)+1,1)</f>
        <v>51775</v>
      </c>
      <c r="AJ2178" s="4" t="s">
        <v>10417</v>
      </c>
    </row>
    <row r="2179" spans="1:36" ht="12.9" hidden="1" customHeight="1" outlineLevel="1" x14ac:dyDescent="0.3">
      <c r="B2179" s="59"/>
      <c r="C2179" s="10" t="s">
        <v>10445</v>
      </c>
      <c r="D2179" s="10" t="s">
        <v>8320</v>
      </c>
      <c r="E2179" s="7" t="s">
        <v>10446</v>
      </c>
      <c r="F2179" s="10" t="s">
        <v>332</v>
      </c>
      <c r="G2179" s="7" t="s">
        <v>333</v>
      </c>
      <c r="H2179" s="11">
        <v>43556</v>
      </c>
      <c r="I2179" s="6" t="s">
        <v>334</v>
      </c>
      <c r="J2179" s="10" t="s">
        <v>5670</v>
      </c>
      <c r="K2179" s="8">
        <v>42151</v>
      </c>
      <c r="L2179" s="10" t="s">
        <v>28</v>
      </c>
      <c r="M2179" s="7" t="s">
        <v>29</v>
      </c>
      <c r="N2179" s="10" t="s">
        <v>3326</v>
      </c>
      <c r="O2179" s="7" t="s">
        <v>1371</v>
      </c>
      <c r="P2179" s="10" t="s">
        <v>218</v>
      </c>
      <c r="Q2179" s="7" t="s">
        <v>10447</v>
      </c>
      <c r="R2179" s="7" t="s">
        <v>33</v>
      </c>
      <c r="S2179" s="7" t="s">
        <v>34</v>
      </c>
      <c r="T2179" s="7" t="s">
        <v>311</v>
      </c>
      <c r="V2179" s="7" t="s">
        <v>37</v>
      </c>
      <c r="W2179" s="6"/>
      <c r="X2179" s="7" t="str">
        <f t="shared" ca="1" si="535"/>
        <v xml:space="preserve">33 thn, 6 bln </v>
      </c>
      <c r="Y2179" s="7" t="str">
        <f t="shared" si="536"/>
        <v>32 thn</v>
      </c>
      <c r="Z2179" s="13">
        <v>60</v>
      </c>
      <c r="AA2179" s="14">
        <f t="shared" si="537"/>
        <v>53724</v>
      </c>
      <c r="AB2179" s="10" t="s">
        <v>10448</v>
      </c>
      <c r="AC2179" s="46" t="s">
        <v>10449</v>
      </c>
      <c r="AJ2179" s="4" t="s">
        <v>10417</v>
      </c>
    </row>
    <row r="2180" spans="1:36" ht="12.9" hidden="1" customHeight="1" outlineLevel="1" x14ac:dyDescent="0.3">
      <c r="C2180" s="10"/>
      <c r="D2180" s="10"/>
      <c r="F2180" s="10"/>
      <c r="H2180" s="14"/>
      <c r="I2180" s="10"/>
      <c r="J2180" s="10"/>
      <c r="L2180" s="10"/>
      <c r="M2180" s="7"/>
      <c r="N2180" s="10"/>
      <c r="P2180" s="10"/>
      <c r="Z2180" s="13"/>
      <c r="AA2180" s="14"/>
      <c r="AJ2180" s="4" t="s">
        <v>10417</v>
      </c>
    </row>
    <row r="2181" spans="1:36" ht="12.9" customHeight="1" collapsed="1" x14ac:dyDescent="0.25">
      <c r="A2181" s="4" t="s">
        <v>10450</v>
      </c>
      <c r="M2181" s="7"/>
    </row>
    <row r="2182" spans="1:36" ht="12.9" hidden="1" customHeight="1" outlineLevel="1" x14ac:dyDescent="0.3">
      <c r="C2182" s="10"/>
      <c r="D2182" s="10"/>
      <c r="F2182" s="10"/>
      <c r="H2182" s="15"/>
      <c r="I2182" s="10"/>
      <c r="J2182" s="10" t="s">
        <v>95</v>
      </c>
      <c r="K2182" s="12"/>
      <c r="L2182" s="10"/>
      <c r="M2182" s="7"/>
      <c r="N2182" s="10"/>
      <c r="P2182" s="10"/>
      <c r="Z2182" s="13"/>
      <c r="AA2182" s="14"/>
      <c r="AB2182" s="10"/>
      <c r="AJ2182" s="4" t="s">
        <v>10450</v>
      </c>
    </row>
    <row r="2183" spans="1:36" ht="12.9" hidden="1" customHeight="1" outlineLevel="1" x14ac:dyDescent="0.3">
      <c r="C2183" s="10" t="s">
        <v>10451</v>
      </c>
      <c r="D2183" s="10" t="s">
        <v>1545</v>
      </c>
      <c r="E2183" s="7" t="s">
        <v>10452</v>
      </c>
      <c r="F2183" s="10" t="s">
        <v>23</v>
      </c>
      <c r="G2183" s="7" t="s">
        <v>24</v>
      </c>
      <c r="H2183" s="15">
        <v>39173</v>
      </c>
      <c r="I2183" s="10" t="s">
        <v>25</v>
      </c>
      <c r="J2183" s="10" t="s">
        <v>547</v>
      </c>
      <c r="K2183" s="7" t="s">
        <v>376</v>
      </c>
      <c r="L2183" s="10" t="s">
        <v>28</v>
      </c>
      <c r="M2183" s="7" t="s">
        <v>361</v>
      </c>
      <c r="N2183" s="10" t="s">
        <v>3265</v>
      </c>
      <c r="O2183" s="7" t="s">
        <v>108</v>
      </c>
      <c r="P2183" s="10" t="s">
        <v>280</v>
      </c>
      <c r="Q2183" s="7" t="s">
        <v>10453</v>
      </c>
      <c r="R2183" s="7" t="s">
        <v>50</v>
      </c>
      <c r="S2183" s="7" t="s">
        <v>34</v>
      </c>
      <c r="T2183" s="7" t="s">
        <v>35</v>
      </c>
      <c r="U2183" s="7" t="s">
        <v>10454</v>
      </c>
      <c r="V2183" s="7" t="s">
        <v>37</v>
      </c>
      <c r="W2183" s="7" t="s">
        <v>10455</v>
      </c>
      <c r="X2183" s="7" t="str">
        <f ca="1">DATEDIF(Q2183,NOW( ),"y") &amp; " thn, " &amp; DATEDIF(Q2183,NOW( ),"ym") &amp; " bln "</f>
        <v xml:space="preserve">56 thn, 4 bln </v>
      </c>
      <c r="Y2183" s="7" t="str">
        <f>DATEDIF(Q2183,($Y$2),"y") &amp; " thn"</f>
        <v>55 thn</v>
      </c>
      <c r="Z2183" s="13">
        <v>60</v>
      </c>
      <c r="AA2183" s="14">
        <f>DATE(YEAR(Q2183)+Z2183,MONTH(Q2183)+1,1)</f>
        <v>45383</v>
      </c>
      <c r="AB2183" s="10" t="s">
        <v>10456</v>
      </c>
      <c r="AC2183" s="7" t="s">
        <v>10457</v>
      </c>
      <c r="AJ2183" s="4" t="s">
        <v>10450</v>
      </c>
    </row>
    <row r="2184" spans="1:36" ht="12.9" hidden="1" customHeight="1" outlineLevel="1" x14ac:dyDescent="0.3">
      <c r="C2184" s="10" t="s">
        <v>10458</v>
      </c>
      <c r="E2184" s="7" t="s">
        <v>10459</v>
      </c>
      <c r="F2184" s="10" t="s">
        <v>23</v>
      </c>
      <c r="G2184" s="7" t="s">
        <v>24</v>
      </c>
      <c r="H2184" s="15">
        <v>39722</v>
      </c>
      <c r="I2184" s="10" t="s">
        <v>25</v>
      </c>
      <c r="J2184" s="10" t="s">
        <v>547</v>
      </c>
      <c r="K2184" s="7" t="s">
        <v>147</v>
      </c>
      <c r="L2184" s="10" t="s">
        <v>28</v>
      </c>
      <c r="M2184" s="7" t="s">
        <v>4020</v>
      </c>
      <c r="N2184" s="10" t="s">
        <v>4021</v>
      </c>
      <c r="O2184" s="7" t="s">
        <v>10460</v>
      </c>
      <c r="P2184" s="10" t="s">
        <v>2851</v>
      </c>
      <c r="Q2184" s="7" t="s">
        <v>1814</v>
      </c>
      <c r="R2184" s="7" t="s">
        <v>33</v>
      </c>
      <c r="S2184" s="7" t="s">
        <v>34</v>
      </c>
      <c r="T2184" s="7" t="s">
        <v>35</v>
      </c>
      <c r="U2184" s="7" t="s">
        <v>10461</v>
      </c>
      <c r="V2184" s="7" t="s">
        <v>37</v>
      </c>
      <c r="W2184" s="7" t="s">
        <v>10462</v>
      </c>
      <c r="X2184" s="7" t="str">
        <f ca="1">DATEDIF(Q2184,NOW( ),"y") &amp; " thn, " &amp; DATEDIF(Q2184,NOW( ),"ym") &amp; " bln "</f>
        <v xml:space="preserve">57 thn, 9 bln </v>
      </c>
      <c r="Y2184" s="7" t="str">
        <f>DATEDIF(Q2184,($Y$2),"y") &amp; " thn"</f>
        <v>57 thn</v>
      </c>
      <c r="Z2184" s="13">
        <v>60</v>
      </c>
      <c r="AA2184" s="14">
        <f>DATE(YEAR(Q2184)+Z2184,MONTH(Q2184)+1,1)</f>
        <v>44866</v>
      </c>
      <c r="AB2184" s="10" t="s">
        <v>10463</v>
      </c>
      <c r="AJ2184" s="4" t="s">
        <v>10450</v>
      </c>
    </row>
    <row r="2185" spans="1:36" ht="12.9" hidden="1" customHeight="1" outlineLevel="1" x14ac:dyDescent="0.3">
      <c r="C2185" s="10" t="s">
        <v>10464</v>
      </c>
      <c r="D2185" s="10" t="s">
        <v>1545</v>
      </c>
      <c r="E2185" s="7" t="s">
        <v>10465</v>
      </c>
      <c r="F2185" s="10" t="s">
        <v>23</v>
      </c>
      <c r="G2185" s="7" t="s">
        <v>24</v>
      </c>
      <c r="H2185" s="15">
        <v>39722</v>
      </c>
      <c r="I2185" s="10" t="s">
        <v>25</v>
      </c>
      <c r="J2185" s="10" t="s">
        <v>547</v>
      </c>
      <c r="K2185" s="7" t="s">
        <v>147</v>
      </c>
      <c r="L2185" s="10" t="s">
        <v>28</v>
      </c>
      <c r="M2185" s="7" t="s">
        <v>361</v>
      </c>
      <c r="N2185" s="10" t="s">
        <v>3265</v>
      </c>
      <c r="O2185" s="7" t="s">
        <v>393</v>
      </c>
      <c r="P2185" s="10" t="s">
        <v>488</v>
      </c>
      <c r="Q2185" s="7" t="s">
        <v>10466</v>
      </c>
      <c r="R2185" s="7" t="s">
        <v>50</v>
      </c>
      <c r="S2185" s="7" t="s">
        <v>34</v>
      </c>
      <c r="T2185" s="7" t="s">
        <v>35</v>
      </c>
      <c r="U2185" s="7" t="s">
        <v>10467</v>
      </c>
      <c r="V2185" s="7" t="s">
        <v>37</v>
      </c>
      <c r="W2185" s="7" t="s">
        <v>10468</v>
      </c>
      <c r="X2185" s="7" t="str">
        <f ca="1">DATEDIF(Q2185,NOW( ),"y") &amp; " thn, " &amp; DATEDIF(Q2185,NOW( ),"ym") &amp; " bln "</f>
        <v xml:space="preserve">55 thn, 5 bln </v>
      </c>
      <c r="Y2185" s="7" t="str">
        <f>DATEDIF(Q2185,($Y$2),"y") &amp; " thn"</f>
        <v>54 thn</v>
      </c>
      <c r="Z2185" s="13">
        <v>60</v>
      </c>
      <c r="AA2185" s="14">
        <f>DATE(YEAR(Q2185)+Z2185,MONTH(Q2185)+1,1)</f>
        <v>45717</v>
      </c>
      <c r="AB2185" s="10" t="s">
        <v>10469</v>
      </c>
      <c r="AJ2185" s="4" t="s">
        <v>10450</v>
      </c>
    </row>
    <row r="2186" spans="1:36" ht="12.9" hidden="1" customHeight="1" outlineLevel="1" x14ac:dyDescent="0.3">
      <c r="B2186" s="6"/>
      <c r="C2186" s="6" t="s">
        <v>10470</v>
      </c>
      <c r="D2186" s="6" t="s">
        <v>21</v>
      </c>
      <c r="E2186" s="7" t="s">
        <v>10471</v>
      </c>
      <c r="F2186" s="6" t="s">
        <v>332</v>
      </c>
      <c r="G2186" s="19" t="s">
        <v>333</v>
      </c>
      <c r="H2186" s="20">
        <v>43556</v>
      </c>
      <c r="I2186" s="6" t="s">
        <v>334</v>
      </c>
      <c r="J2186" s="6" t="s">
        <v>547</v>
      </c>
      <c r="K2186" s="7" t="s">
        <v>336</v>
      </c>
      <c r="L2186" s="6" t="s">
        <v>28</v>
      </c>
      <c r="M2186" s="7" t="s">
        <v>29</v>
      </c>
      <c r="N2186" s="6" t="s">
        <v>1370</v>
      </c>
      <c r="O2186" s="7" t="s">
        <v>1010</v>
      </c>
      <c r="P2186" s="6" t="s">
        <v>6147</v>
      </c>
      <c r="Q2186" s="6" t="s">
        <v>10472</v>
      </c>
      <c r="R2186" s="7" t="s">
        <v>33</v>
      </c>
      <c r="S2186" s="7" t="s">
        <v>34</v>
      </c>
      <c r="T2186" s="7" t="s">
        <v>35</v>
      </c>
      <c r="V2186" s="7" t="s">
        <v>37</v>
      </c>
      <c r="X2186" s="7" t="str">
        <f ca="1">DATEDIF(Q2186,NOW( ),"y") &amp; " thn, " &amp; DATEDIF(Q2186,NOW( ),"ym") &amp; " bln "</f>
        <v xml:space="preserve">38 thn, 3 bln </v>
      </c>
      <c r="Y2186" s="7" t="str">
        <f>DATEDIF(Q2186,($Y$2),"y") &amp; " thn"</f>
        <v>37 thn</v>
      </c>
      <c r="Z2186" s="13">
        <v>60</v>
      </c>
      <c r="AA2186" s="14">
        <f>DATE(YEAR(Q2186)+Z2186,MONTH(Q2186)+1,1)</f>
        <v>51987</v>
      </c>
      <c r="AB2186" s="6" t="s">
        <v>10473</v>
      </c>
      <c r="AC2186" s="6" t="s">
        <v>10474</v>
      </c>
      <c r="AJ2186" s="4" t="s">
        <v>10450</v>
      </c>
    </row>
    <row r="2187" spans="1:36" ht="12.9" hidden="1" customHeight="1" outlineLevel="1" x14ac:dyDescent="0.3">
      <c r="B2187" s="6"/>
      <c r="C2187" s="6" t="s">
        <v>10475</v>
      </c>
      <c r="D2187" s="6" t="s">
        <v>21</v>
      </c>
      <c r="E2187" s="7" t="s">
        <v>10476</v>
      </c>
      <c r="F2187" s="6" t="s">
        <v>332</v>
      </c>
      <c r="G2187" s="19" t="s">
        <v>333</v>
      </c>
      <c r="H2187" s="20">
        <v>43556</v>
      </c>
      <c r="I2187" s="6" t="s">
        <v>334</v>
      </c>
      <c r="J2187" s="6" t="s">
        <v>547</v>
      </c>
      <c r="K2187" s="7" t="s">
        <v>336</v>
      </c>
      <c r="L2187" s="6" t="s">
        <v>28</v>
      </c>
      <c r="M2187" s="7" t="s">
        <v>29</v>
      </c>
      <c r="N2187" s="6" t="s">
        <v>1370</v>
      </c>
      <c r="O2187" s="7" t="s">
        <v>3311</v>
      </c>
      <c r="P2187" s="6" t="s">
        <v>98</v>
      </c>
      <c r="Q2187" s="6" t="s">
        <v>10477</v>
      </c>
      <c r="R2187" s="7" t="s">
        <v>50</v>
      </c>
      <c r="S2187" s="7" t="s">
        <v>34</v>
      </c>
      <c r="T2187" s="7" t="s">
        <v>35</v>
      </c>
      <c r="V2187" s="7" t="s">
        <v>37</v>
      </c>
      <c r="X2187" s="7" t="str">
        <f ca="1">DATEDIF(Q2187,NOW( ),"y") &amp; " thn, " &amp; DATEDIF(Q2187,NOW( ),"ym") &amp; " bln "</f>
        <v xml:space="preserve">34 thn, 11 bln </v>
      </c>
      <c r="Y2187" s="7" t="str">
        <f>DATEDIF(Q2187,($Y$2),"y") &amp; " thn"</f>
        <v>34 thn</v>
      </c>
      <c r="Z2187" s="13">
        <v>60</v>
      </c>
      <c r="AA2187" s="14">
        <f>DATE(YEAR(Q2187)+Z2187,MONTH(Q2187)+1,1)</f>
        <v>53206</v>
      </c>
      <c r="AB2187" s="6" t="s">
        <v>10478</v>
      </c>
      <c r="AC2187" s="6" t="s">
        <v>10479</v>
      </c>
      <c r="AJ2187" s="4" t="s">
        <v>10450</v>
      </c>
    </row>
    <row r="2188" spans="1:36" ht="12.9" customHeight="1" collapsed="1" x14ac:dyDescent="0.25">
      <c r="A2188" s="4" t="s">
        <v>10480</v>
      </c>
      <c r="M2188" s="7"/>
    </row>
    <row r="2189" spans="1:36" ht="12.9" hidden="1" customHeight="1" outlineLevel="1" x14ac:dyDescent="0.3">
      <c r="C2189" s="10" t="s">
        <v>10481</v>
      </c>
      <c r="D2189" s="10" t="s">
        <v>41</v>
      </c>
      <c r="E2189" s="7" t="s">
        <v>10482</v>
      </c>
      <c r="F2189" s="10" t="s">
        <v>23</v>
      </c>
      <c r="G2189" s="7" t="s">
        <v>24</v>
      </c>
      <c r="H2189" s="15">
        <v>38626</v>
      </c>
      <c r="I2189" s="10" t="s">
        <v>25</v>
      </c>
      <c r="J2189" s="10" t="s">
        <v>95</v>
      </c>
      <c r="K2189" s="12" t="s">
        <v>607</v>
      </c>
      <c r="L2189" s="10" t="s">
        <v>28</v>
      </c>
      <c r="M2189" s="7" t="s">
        <v>29</v>
      </c>
      <c r="N2189" s="10" t="s">
        <v>2402</v>
      </c>
      <c r="O2189" s="7" t="s">
        <v>168</v>
      </c>
      <c r="P2189" s="10" t="s">
        <v>824</v>
      </c>
      <c r="Q2189" s="7" t="s">
        <v>10483</v>
      </c>
      <c r="R2189" s="7" t="s">
        <v>33</v>
      </c>
      <c r="S2189" s="7" t="s">
        <v>34</v>
      </c>
      <c r="T2189" s="7" t="s">
        <v>35</v>
      </c>
      <c r="U2189" s="7" t="s">
        <v>10484</v>
      </c>
      <c r="V2189" s="7" t="s">
        <v>37</v>
      </c>
      <c r="W2189" s="7" t="s">
        <v>10485</v>
      </c>
      <c r="X2189" s="7" t="str">
        <f t="shared" ref="X2189:X2196" ca="1" si="538">DATEDIF(Q2189,NOW( ),"y") &amp; " thn, " &amp; DATEDIF(Q2189,NOW( ),"ym") &amp; " bln "</f>
        <v xml:space="preserve">59 thn, 4 bln </v>
      </c>
      <c r="Y2189" s="7" t="str">
        <f t="shared" ref="Y2189:Y2196" si="539">DATEDIF(Q2189,($Y$2),"y") &amp; " thn"</f>
        <v>58 thn</v>
      </c>
      <c r="Z2189" s="13">
        <v>60</v>
      </c>
      <c r="AA2189" s="14">
        <f t="shared" ref="AA2189:AA2195" si="540">DATE(YEAR(Q2189)+Z2189,MONTH(Q2189)+1,1)</f>
        <v>44287</v>
      </c>
      <c r="AB2189" s="10" t="s">
        <v>10486</v>
      </c>
      <c r="AJ2189" s="4" t="s">
        <v>10480</v>
      </c>
    </row>
    <row r="2190" spans="1:36" ht="12.9" hidden="1" customHeight="1" outlineLevel="1" x14ac:dyDescent="0.3">
      <c r="C2190" s="10" t="s">
        <v>10487</v>
      </c>
      <c r="D2190" s="10" t="s">
        <v>1545</v>
      </c>
      <c r="E2190" s="7" t="s">
        <v>10488</v>
      </c>
      <c r="F2190" s="10" t="s">
        <v>23</v>
      </c>
      <c r="G2190" s="7" t="s">
        <v>24</v>
      </c>
      <c r="H2190" s="14">
        <v>40087</v>
      </c>
      <c r="I2190" s="10" t="s">
        <v>25</v>
      </c>
      <c r="J2190" s="10" t="s">
        <v>547</v>
      </c>
      <c r="K2190" s="7" t="s">
        <v>56</v>
      </c>
      <c r="L2190" s="10" t="s">
        <v>28</v>
      </c>
      <c r="M2190" s="7" t="s">
        <v>361</v>
      </c>
      <c r="N2190" s="10" t="s">
        <v>3265</v>
      </c>
      <c r="O2190" s="7" t="s">
        <v>168</v>
      </c>
      <c r="P2190" s="10" t="s">
        <v>98</v>
      </c>
      <c r="Q2190" s="7" t="s">
        <v>10489</v>
      </c>
      <c r="R2190" s="7" t="s">
        <v>50</v>
      </c>
      <c r="S2190" s="7" t="s">
        <v>34</v>
      </c>
      <c r="T2190" s="7" t="s">
        <v>35</v>
      </c>
      <c r="U2190" s="7" t="s">
        <v>10490</v>
      </c>
      <c r="V2190" s="7" t="s">
        <v>37</v>
      </c>
      <c r="W2190" s="7" t="s">
        <v>10491</v>
      </c>
      <c r="X2190" s="7" t="str">
        <f t="shared" ca="1" si="538"/>
        <v xml:space="preserve">53 thn, 11 bln </v>
      </c>
      <c r="Y2190" s="7" t="str">
        <f t="shared" si="539"/>
        <v>53 thn</v>
      </c>
      <c r="Z2190" s="13">
        <v>60</v>
      </c>
      <c r="AA2190" s="14">
        <f t="shared" si="540"/>
        <v>46266</v>
      </c>
      <c r="AB2190" s="10" t="s">
        <v>10492</v>
      </c>
      <c r="AC2190" s="7" t="s">
        <v>10493</v>
      </c>
      <c r="AJ2190" s="4" t="s">
        <v>10480</v>
      </c>
    </row>
    <row r="2191" spans="1:36" ht="12.9" hidden="1" customHeight="1" outlineLevel="1" x14ac:dyDescent="0.3">
      <c r="C2191" s="10" t="s">
        <v>10494</v>
      </c>
      <c r="D2191" s="10" t="s">
        <v>1545</v>
      </c>
      <c r="E2191" s="7" t="s">
        <v>10495</v>
      </c>
      <c r="F2191" s="10" t="s">
        <v>23</v>
      </c>
      <c r="G2191" s="7" t="s">
        <v>24</v>
      </c>
      <c r="H2191" s="14">
        <v>41183</v>
      </c>
      <c r="I2191" s="10" t="s">
        <v>25</v>
      </c>
      <c r="J2191" s="10" t="s">
        <v>547</v>
      </c>
      <c r="K2191" s="7" t="s">
        <v>642</v>
      </c>
      <c r="L2191" s="10" t="s">
        <v>28</v>
      </c>
      <c r="M2191" s="7" t="s">
        <v>361</v>
      </c>
      <c r="N2191" s="10" t="s">
        <v>547</v>
      </c>
      <c r="O2191" s="7" t="s">
        <v>97</v>
      </c>
      <c r="P2191" s="10" t="s">
        <v>211</v>
      </c>
      <c r="Q2191" s="7" t="s">
        <v>5652</v>
      </c>
      <c r="R2191" s="7" t="s">
        <v>33</v>
      </c>
      <c r="S2191" s="7" t="s">
        <v>34</v>
      </c>
      <c r="T2191" s="7" t="s">
        <v>35</v>
      </c>
      <c r="U2191" s="7" t="s">
        <v>10496</v>
      </c>
      <c r="V2191" s="7" t="s">
        <v>37</v>
      </c>
      <c r="W2191" s="7" t="s">
        <v>10497</v>
      </c>
      <c r="X2191" s="7" t="str">
        <f t="shared" ca="1" si="538"/>
        <v xml:space="preserve">57 thn, 11 bln </v>
      </c>
      <c r="Y2191" s="7" t="str">
        <f t="shared" si="539"/>
        <v>57 thn</v>
      </c>
      <c r="Z2191" s="13">
        <v>60</v>
      </c>
      <c r="AA2191" s="14">
        <f t="shared" si="540"/>
        <v>44805</v>
      </c>
      <c r="AB2191" s="10" t="s">
        <v>2358</v>
      </c>
      <c r="AJ2191" s="4" t="s">
        <v>10480</v>
      </c>
    </row>
    <row r="2192" spans="1:36" ht="12.9" hidden="1" customHeight="1" outlineLevel="1" x14ac:dyDescent="0.3">
      <c r="C2192" s="10" t="s">
        <v>10498</v>
      </c>
      <c r="D2192" s="6" t="s">
        <v>41</v>
      </c>
      <c r="E2192" s="7" t="s">
        <v>10499</v>
      </c>
      <c r="F2192" s="10" t="s">
        <v>23</v>
      </c>
      <c r="G2192" s="19" t="s">
        <v>24</v>
      </c>
      <c r="H2192" s="20">
        <v>43556</v>
      </c>
      <c r="I2192" s="10" t="s">
        <v>25</v>
      </c>
      <c r="J2192" s="10" t="s">
        <v>106</v>
      </c>
      <c r="K2192" s="8">
        <v>42278</v>
      </c>
      <c r="L2192" s="10" t="s">
        <v>28</v>
      </c>
      <c r="M2192" s="7" t="s">
        <v>29</v>
      </c>
      <c r="N2192" s="10" t="s">
        <v>3500</v>
      </c>
      <c r="O2192" s="7">
        <v>2015</v>
      </c>
      <c r="P2192" s="10" t="s">
        <v>926</v>
      </c>
      <c r="Q2192" s="7" t="s">
        <v>10500</v>
      </c>
      <c r="R2192" s="7" t="s">
        <v>33</v>
      </c>
      <c r="S2192" s="7" t="s">
        <v>34</v>
      </c>
      <c r="T2192" s="7" t="s">
        <v>35</v>
      </c>
      <c r="U2192" s="7" t="s">
        <v>10501</v>
      </c>
      <c r="V2192" s="7" t="s">
        <v>37</v>
      </c>
      <c r="W2192" s="7" t="s">
        <v>10502</v>
      </c>
      <c r="X2192" s="7" t="str">
        <f t="shared" ca="1" si="538"/>
        <v xml:space="preserve">51 thn, 7 bln </v>
      </c>
      <c r="Y2192" s="7" t="str">
        <f t="shared" si="539"/>
        <v>50 thn</v>
      </c>
      <c r="Z2192" s="13">
        <v>60</v>
      </c>
      <c r="AA2192" s="14">
        <f t="shared" si="540"/>
        <v>47119</v>
      </c>
      <c r="AB2192" s="10" t="s">
        <v>10503</v>
      </c>
      <c r="AJ2192" s="4" t="s">
        <v>10480</v>
      </c>
    </row>
    <row r="2193" spans="1:36" ht="12.9" hidden="1" customHeight="1" outlineLevel="1" x14ac:dyDescent="0.3">
      <c r="C2193" s="10" t="s">
        <v>10504</v>
      </c>
      <c r="D2193" s="10" t="s">
        <v>76</v>
      </c>
      <c r="E2193" s="7" t="s">
        <v>10505</v>
      </c>
      <c r="F2193" s="10" t="s">
        <v>78</v>
      </c>
      <c r="G2193" s="7" t="s">
        <v>79</v>
      </c>
      <c r="H2193" s="11">
        <v>42461</v>
      </c>
      <c r="I2193" s="10" t="s">
        <v>80</v>
      </c>
      <c r="J2193" s="10" t="s">
        <v>269</v>
      </c>
      <c r="K2193" s="12" t="s">
        <v>1508</v>
      </c>
      <c r="L2193" s="10" t="s">
        <v>28</v>
      </c>
      <c r="M2193" s="7" t="s">
        <v>29</v>
      </c>
      <c r="N2193" s="10" t="s">
        <v>83</v>
      </c>
      <c r="O2193" s="7" t="s">
        <v>279</v>
      </c>
      <c r="P2193" s="10" t="s">
        <v>10506</v>
      </c>
      <c r="Q2193" s="7" t="s">
        <v>10507</v>
      </c>
      <c r="R2193" s="7" t="s">
        <v>50</v>
      </c>
      <c r="S2193" s="7" t="s">
        <v>34</v>
      </c>
      <c r="U2193" s="7" t="s">
        <v>10508</v>
      </c>
      <c r="V2193" s="7" t="s">
        <v>37</v>
      </c>
      <c r="X2193" s="7" t="str">
        <f t="shared" ca="1" si="538"/>
        <v xml:space="preserve">48 thn, 2 bln </v>
      </c>
      <c r="Y2193" s="7" t="str">
        <f t="shared" si="539"/>
        <v>47 thn</v>
      </c>
      <c r="Z2193" s="13">
        <v>60</v>
      </c>
      <c r="AA2193" s="14">
        <f t="shared" si="540"/>
        <v>48366</v>
      </c>
      <c r="AJ2193" s="4" t="s">
        <v>10480</v>
      </c>
    </row>
    <row r="2194" spans="1:36" ht="12.9" hidden="1" customHeight="1" outlineLevel="1" x14ac:dyDescent="0.3">
      <c r="C2194" s="10" t="s">
        <v>10509</v>
      </c>
      <c r="D2194" s="10" t="s">
        <v>3336</v>
      </c>
      <c r="E2194" s="7" t="s">
        <v>10510</v>
      </c>
      <c r="F2194" s="10" t="s">
        <v>78</v>
      </c>
      <c r="G2194" s="7" t="s">
        <v>79</v>
      </c>
      <c r="H2194" s="11">
        <v>43191</v>
      </c>
      <c r="I2194" s="10" t="s">
        <v>80</v>
      </c>
      <c r="J2194" s="10" t="s">
        <v>547</v>
      </c>
      <c r="K2194" s="8">
        <v>42006</v>
      </c>
      <c r="L2194" s="10" t="s">
        <v>28</v>
      </c>
      <c r="M2194" s="7" t="s">
        <v>29</v>
      </c>
      <c r="N2194" s="10" t="s">
        <v>3326</v>
      </c>
      <c r="O2194" s="7">
        <v>2010</v>
      </c>
      <c r="P2194" s="10" t="s">
        <v>211</v>
      </c>
      <c r="Q2194" s="7" t="s">
        <v>10511</v>
      </c>
      <c r="R2194" s="7" t="s">
        <v>33</v>
      </c>
      <c r="S2194" s="7" t="s">
        <v>34</v>
      </c>
      <c r="T2194" s="7" t="s">
        <v>35</v>
      </c>
      <c r="U2194" s="7" t="s">
        <v>10512</v>
      </c>
      <c r="V2194" s="7" t="s">
        <v>37</v>
      </c>
      <c r="W2194" s="7" t="s">
        <v>10513</v>
      </c>
      <c r="X2194" s="7" t="str">
        <f t="shared" ca="1" si="538"/>
        <v xml:space="preserve">49 thn, 4 bln </v>
      </c>
      <c r="Y2194" s="7" t="str">
        <f t="shared" si="539"/>
        <v>48 thn</v>
      </c>
      <c r="Z2194" s="13">
        <v>60</v>
      </c>
      <c r="AA2194" s="14">
        <f t="shared" si="540"/>
        <v>47939</v>
      </c>
      <c r="AB2194" s="10" t="s">
        <v>10514</v>
      </c>
      <c r="AJ2194" s="4" t="s">
        <v>10480</v>
      </c>
    </row>
    <row r="2195" spans="1:36" ht="12.9" hidden="1" customHeight="1" outlineLevel="1" x14ac:dyDescent="0.3">
      <c r="C2195" s="10" t="s">
        <v>7170</v>
      </c>
      <c r="D2195" s="10" t="s">
        <v>21</v>
      </c>
      <c r="E2195" s="7" t="s">
        <v>10515</v>
      </c>
      <c r="F2195" s="10" t="s">
        <v>276</v>
      </c>
      <c r="G2195" s="7" t="s">
        <v>43</v>
      </c>
      <c r="H2195" s="8">
        <v>43191</v>
      </c>
      <c r="I2195" s="10" t="s">
        <v>277</v>
      </c>
      <c r="J2195" s="10" t="s">
        <v>547</v>
      </c>
      <c r="K2195" s="7" t="s">
        <v>1749</v>
      </c>
      <c r="L2195" s="10" t="s">
        <v>28</v>
      </c>
      <c r="M2195" s="7" t="s">
        <v>29</v>
      </c>
      <c r="N2195" s="10" t="s">
        <v>30</v>
      </c>
      <c r="O2195" s="7" t="s">
        <v>1010</v>
      </c>
      <c r="P2195" s="10" t="s">
        <v>460</v>
      </c>
      <c r="Q2195" s="7" t="s">
        <v>10516</v>
      </c>
      <c r="R2195" s="7" t="s">
        <v>50</v>
      </c>
      <c r="S2195" s="7" t="s">
        <v>34</v>
      </c>
      <c r="T2195" s="7" t="s">
        <v>35</v>
      </c>
      <c r="V2195" s="7" t="s">
        <v>37</v>
      </c>
      <c r="X2195" s="7" t="str">
        <f t="shared" ca="1" si="538"/>
        <v xml:space="preserve">33 thn, 8 bln </v>
      </c>
      <c r="Y2195" s="7" t="str">
        <f t="shared" si="539"/>
        <v>32 thn</v>
      </c>
      <c r="Z2195" s="13">
        <v>60</v>
      </c>
      <c r="AA2195" s="14">
        <f t="shared" si="540"/>
        <v>53662</v>
      </c>
      <c r="AB2195" s="10" t="s">
        <v>10517</v>
      </c>
      <c r="AC2195" s="7" t="s">
        <v>10518</v>
      </c>
      <c r="AJ2195" s="4" t="s">
        <v>10480</v>
      </c>
    </row>
    <row r="2196" spans="1:36" ht="12.9" hidden="1" customHeight="1" outlineLevel="1" x14ac:dyDescent="0.3">
      <c r="B2196" s="6"/>
      <c r="C2196" s="6" t="s">
        <v>10519</v>
      </c>
      <c r="D2196" s="6" t="s">
        <v>21</v>
      </c>
      <c r="E2196" s="7" t="s">
        <v>10520</v>
      </c>
      <c r="F2196" s="6" t="s">
        <v>332</v>
      </c>
      <c r="G2196" s="62" t="s">
        <v>343</v>
      </c>
      <c r="H2196" s="20">
        <v>43556</v>
      </c>
      <c r="I2196" s="6" t="s">
        <v>344</v>
      </c>
      <c r="J2196" s="6" t="s">
        <v>547</v>
      </c>
      <c r="K2196" s="7" t="s">
        <v>336</v>
      </c>
      <c r="L2196" s="6" t="s">
        <v>28</v>
      </c>
      <c r="M2196" s="7" t="s">
        <v>29</v>
      </c>
      <c r="N2196" s="6" t="s">
        <v>1370</v>
      </c>
      <c r="O2196" s="7" t="s">
        <v>1371</v>
      </c>
      <c r="P2196" s="6" t="s">
        <v>98</v>
      </c>
      <c r="Q2196" s="6" t="s">
        <v>10521</v>
      </c>
      <c r="R2196" s="7" t="s">
        <v>50</v>
      </c>
      <c r="S2196" s="7" t="s">
        <v>34</v>
      </c>
      <c r="T2196" s="7" t="s">
        <v>35</v>
      </c>
      <c r="V2196" s="7" t="s">
        <v>37</v>
      </c>
      <c r="X2196" s="7" t="str">
        <f t="shared" ca="1" si="538"/>
        <v xml:space="preserve">42 thn, 1 bln </v>
      </c>
      <c r="Y2196" s="7" t="str">
        <f t="shared" si="539"/>
        <v>41 thn</v>
      </c>
      <c r="Z2196" s="13">
        <v>60</v>
      </c>
      <c r="AA2196" s="14">
        <f>DATE(YEAR(Q2196)+Z2196,MONTH(Q2196)+1,1)</f>
        <v>50587</v>
      </c>
      <c r="AB2196" s="6" t="s">
        <v>10522</v>
      </c>
      <c r="AC2196" s="6" t="s">
        <v>10523</v>
      </c>
      <c r="AJ2196" s="4" t="s">
        <v>10480</v>
      </c>
    </row>
    <row r="2197" spans="1:36" ht="12.9" customHeight="1" collapsed="1" x14ac:dyDescent="0.25">
      <c r="A2197" s="4" t="s">
        <v>10524</v>
      </c>
      <c r="M2197" s="7"/>
    </row>
    <row r="2198" spans="1:36" ht="12.9" hidden="1" customHeight="1" outlineLevel="1" x14ac:dyDescent="0.3">
      <c r="C2198" s="10" t="s">
        <v>10525</v>
      </c>
      <c r="D2198" s="10" t="s">
        <v>3336</v>
      </c>
      <c r="E2198" s="7" t="s">
        <v>10526</v>
      </c>
      <c r="F2198" s="10" t="s">
        <v>92</v>
      </c>
      <c r="G2198" s="7" t="s">
        <v>93</v>
      </c>
      <c r="H2198" s="14">
        <v>41913</v>
      </c>
      <c r="I2198" s="10" t="s">
        <v>94</v>
      </c>
      <c r="J2198" s="10" t="s">
        <v>95</v>
      </c>
      <c r="K2198" s="14">
        <v>42604</v>
      </c>
      <c r="L2198" s="10" t="s">
        <v>28</v>
      </c>
      <c r="M2198" s="7" t="s">
        <v>29</v>
      </c>
      <c r="N2198" s="10" t="s">
        <v>30</v>
      </c>
      <c r="O2198" s="7">
        <v>2012</v>
      </c>
      <c r="P2198" s="10" t="s">
        <v>1643</v>
      </c>
      <c r="Q2198" s="7" t="s">
        <v>10527</v>
      </c>
      <c r="R2198" s="7" t="s">
        <v>33</v>
      </c>
      <c r="S2198" s="7" t="s">
        <v>34</v>
      </c>
      <c r="T2198" s="7" t="s">
        <v>35</v>
      </c>
      <c r="U2198" s="7" t="s">
        <v>10528</v>
      </c>
      <c r="V2198" s="7" t="s">
        <v>37</v>
      </c>
      <c r="W2198" s="7" t="s">
        <v>10529</v>
      </c>
      <c r="X2198" s="7" t="str">
        <f t="shared" ref="X2198:X2203" ca="1" si="541">DATEDIF(Q2198,NOW( ),"y") &amp; " thn, " &amp; DATEDIF(Q2198,NOW( ),"ym") &amp; " bln "</f>
        <v xml:space="preserve">54 thn, 8 bln </v>
      </c>
      <c r="Y2198" s="7" t="str">
        <f t="shared" ref="Y2198:Y2204" si="542">DATEDIF(Q2198,($Y$2),"y") &amp; " thn"</f>
        <v>53 thn</v>
      </c>
      <c r="Z2198" s="13">
        <v>60</v>
      </c>
      <c r="AA2198" s="14">
        <f t="shared" ref="AA2198:AA2204" si="543">DATE(YEAR(Q2198)+Z2198,MONTH(Q2198)+1,1)</f>
        <v>45992</v>
      </c>
      <c r="AB2198" s="10" t="s">
        <v>10530</v>
      </c>
      <c r="AC2198" s="7" t="s">
        <v>10531</v>
      </c>
      <c r="AJ2198" s="4" t="s">
        <v>10524</v>
      </c>
    </row>
    <row r="2199" spans="1:36" ht="12.9" hidden="1" customHeight="1" outlineLevel="1" x14ac:dyDescent="0.3">
      <c r="C2199" s="10" t="s">
        <v>10532</v>
      </c>
      <c r="D2199" s="10" t="s">
        <v>1545</v>
      </c>
      <c r="E2199" s="7" t="s">
        <v>10533</v>
      </c>
      <c r="F2199" s="10" t="s">
        <v>23</v>
      </c>
      <c r="G2199" s="7" t="s">
        <v>24</v>
      </c>
      <c r="H2199" s="14">
        <v>40087</v>
      </c>
      <c r="I2199" s="10" t="s">
        <v>25</v>
      </c>
      <c r="J2199" s="10" t="s">
        <v>547</v>
      </c>
      <c r="K2199" s="8">
        <v>42125</v>
      </c>
      <c r="L2199" s="10" t="s">
        <v>28</v>
      </c>
      <c r="M2199" s="7" t="s">
        <v>361</v>
      </c>
      <c r="N2199" s="10" t="s">
        <v>3265</v>
      </c>
      <c r="O2199" s="7" t="s">
        <v>393</v>
      </c>
      <c r="P2199" s="10" t="s">
        <v>3235</v>
      </c>
      <c r="Q2199" s="7" t="s">
        <v>10534</v>
      </c>
      <c r="R2199" s="7" t="s">
        <v>33</v>
      </c>
      <c r="S2199" s="7" t="s">
        <v>34</v>
      </c>
      <c r="T2199" s="7" t="s">
        <v>35</v>
      </c>
      <c r="U2199" s="7" t="s">
        <v>10535</v>
      </c>
      <c r="V2199" s="7" t="s">
        <v>37</v>
      </c>
      <c r="W2199" s="7" t="s">
        <v>10536</v>
      </c>
      <c r="X2199" s="7" t="str">
        <f t="shared" ca="1" si="541"/>
        <v xml:space="preserve">51 thn, 2 bln </v>
      </c>
      <c r="Y2199" s="7" t="str">
        <f t="shared" si="542"/>
        <v>50 thn</v>
      </c>
      <c r="Z2199" s="13">
        <v>60</v>
      </c>
      <c r="AA2199" s="14">
        <f t="shared" si="543"/>
        <v>47270</v>
      </c>
      <c r="AB2199" s="10" t="s">
        <v>10537</v>
      </c>
      <c r="AJ2199" s="4" t="s">
        <v>10524</v>
      </c>
    </row>
    <row r="2200" spans="1:36" ht="12.9" hidden="1" customHeight="1" outlineLevel="1" x14ac:dyDescent="0.3">
      <c r="C2200" s="10" t="s">
        <v>10538</v>
      </c>
      <c r="D2200" s="10" t="s">
        <v>4292</v>
      </c>
      <c r="E2200" s="7" t="s">
        <v>10539</v>
      </c>
      <c r="F2200" s="10" t="s">
        <v>23</v>
      </c>
      <c r="G2200" s="7" t="s">
        <v>24</v>
      </c>
      <c r="H2200" s="15">
        <v>40269</v>
      </c>
      <c r="I2200" s="10" t="s">
        <v>25</v>
      </c>
      <c r="J2200" s="10" t="s">
        <v>269</v>
      </c>
      <c r="K2200" s="7" t="s">
        <v>129</v>
      </c>
      <c r="L2200" s="10" t="s">
        <v>28</v>
      </c>
      <c r="M2200" s="7" t="s">
        <v>361</v>
      </c>
      <c r="N2200" s="10" t="s">
        <v>4346</v>
      </c>
      <c r="O2200" s="7" t="s">
        <v>279</v>
      </c>
      <c r="P2200" s="10" t="s">
        <v>98</v>
      </c>
      <c r="Q2200" s="7" t="s">
        <v>1182</v>
      </c>
      <c r="R2200" s="7" t="s">
        <v>50</v>
      </c>
      <c r="S2200" s="7" t="s">
        <v>34</v>
      </c>
      <c r="T2200" s="7" t="s">
        <v>35</v>
      </c>
      <c r="U2200" s="7" t="s">
        <v>10540</v>
      </c>
      <c r="V2200" s="7" t="s">
        <v>37</v>
      </c>
      <c r="W2200" s="7" t="s">
        <v>10541</v>
      </c>
      <c r="X2200" s="7" t="str">
        <f t="shared" ca="1" si="541"/>
        <v xml:space="preserve">55 thn, 0 bln </v>
      </c>
      <c r="Y2200" s="7" t="str">
        <f t="shared" si="542"/>
        <v>54 thn</v>
      </c>
      <c r="Z2200" s="13">
        <v>60</v>
      </c>
      <c r="AA2200" s="14">
        <f t="shared" si="543"/>
        <v>45870</v>
      </c>
      <c r="AB2200" s="10" t="s">
        <v>10542</v>
      </c>
      <c r="AJ2200" s="4" t="s">
        <v>10524</v>
      </c>
    </row>
    <row r="2201" spans="1:36" ht="12.9" hidden="1" customHeight="1" outlineLevel="1" x14ac:dyDescent="0.3">
      <c r="C2201" s="10" t="s">
        <v>10543</v>
      </c>
      <c r="D2201" s="10" t="s">
        <v>41</v>
      </c>
      <c r="E2201" s="7" t="s">
        <v>10544</v>
      </c>
      <c r="F2201" s="10" t="s">
        <v>332</v>
      </c>
      <c r="G2201" s="7" t="s">
        <v>343</v>
      </c>
      <c r="H2201" s="15">
        <v>41730</v>
      </c>
      <c r="I2201" s="10" t="s">
        <v>344</v>
      </c>
      <c r="J2201" s="10" t="s">
        <v>547</v>
      </c>
      <c r="K2201" s="8">
        <v>42278</v>
      </c>
      <c r="L2201" s="10" t="s">
        <v>28</v>
      </c>
      <c r="M2201" s="7" t="s">
        <v>29</v>
      </c>
      <c r="N2201" s="10" t="s">
        <v>4346</v>
      </c>
      <c r="O2201" s="7">
        <v>2002</v>
      </c>
      <c r="P2201" s="10" t="s">
        <v>488</v>
      </c>
      <c r="Q2201" s="7" t="s">
        <v>10545</v>
      </c>
      <c r="R2201" s="7" t="s">
        <v>50</v>
      </c>
      <c r="U2201" s="7" t="s">
        <v>10546</v>
      </c>
      <c r="V2201" s="7" t="s">
        <v>37</v>
      </c>
      <c r="X2201" s="7" t="str">
        <f t="shared" ca="1" si="541"/>
        <v xml:space="preserve">56 thn, 8 bln </v>
      </c>
      <c r="Y2201" s="7" t="str">
        <f t="shared" si="542"/>
        <v>55 thn</v>
      </c>
      <c r="Z2201" s="13">
        <v>60</v>
      </c>
      <c r="AA2201" s="14">
        <f t="shared" si="543"/>
        <v>45261</v>
      </c>
      <c r="AJ2201" s="4" t="s">
        <v>10524</v>
      </c>
    </row>
    <row r="2202" spans="1:36" ht="12.9" hidden="1" customHeight="1" outlineLevel="1" x14ac:dyDescent="0.3">
      <c r="C2202" s="10" t="s">
        <v>10547</v>
      </c>
      <c r="D2202" s="10" t="s">
        <v>41</v>
      </c>
      <c r="E2202" s="7" t="s">
        <v>10548</v>
      </c>
      <c r="F2202" s="10" t="s">
        <v>276</v>
      </c>
      <c r="G2202" s="7" t="s">
        <v>43</v>
      </c>
      <c r="H2202" s="8">
        <v>42826</v>
      </c>
      <c r="I2202" s="10" t="s">
        <v>277</v>
      </c>
      <c r="J2202" s="10" t="s">
        <v>547</v>
      </c>
      <c r="K2202" s="7" t="s">
        <v>774</v>
      </c>
      <c r="L2202" s="10" t="s">
        <v>28</v>
      </c>
      <c r="M2202" s="7" t="s">
        <v>29</v>
      </c>
      <c r="N2202" s="10" t="s">
        <v>10549</v>
      </c>
      <c r="O2202" s="7" t="s">
        <v>192</v>
      </c>
      <c r="P2202" s="10" t="s">
        <v>59</v>
      </c>
      <c r="Q2202" s="7" t="s">
        <v>10550</v>
      </c>
      <c r="R2202" s="7" t="s">
        <v>50</v>
      </c>
      <c r="S2202" s="7" t="s">
        <v>34</v>
      </c>
      <c r="T2202" s="7" t="s">
        <v>35</v>
      </c>
      <c r="U2202" s="7" t="s">
        <v>10551</v>
      </c>
      <c r="V2202" s="7" t="s">
        <v>37</v>
      </c>
      <c r="X2202" s="7" t="str">
        <f t="shared" ca="1" si="541"/>
        <v xml:space="preserve">45 thn, 8 bln </v>
      </c>
      <c r="Y2202" s="7" t="str">
        <f t="shared" si="542"/>
        <v>44 thn</v>
      </c>
      <c r="Z2202" s="13">
        <v>60</v>
      </c>
      <c r="AA2202" s="14">
        <f t="shared" si="543"/>
        <v>49279</v>
      </c>
      <c r="AB2202" s="10" t="s">
        <v>10552</v>
      </c>
      <c r="AC2202" s="7" t="s">
        <v>10553</v>
      </c>
      <c r="AJ2202" s="4" t="s">
        <v>10524</v>
      </c>
    </row>
    <row r="2203" spans="1:36" ht="12.9" hidden="1" customHeight="1" outlineLevel="1" x14ac:dyDescent="0.3">
      <c r="C2203" s="10" t="s">
        <v>10554</v>
      </c>
      <c r="D2203" s="10" t="s">
        <v>41</v>
      </c>
      <c r="E2203" s="7" t="s">
        <v>10555</v>
      </c>
      <c r="F2203" s="10" t="s">
        <v>332</v>
      </c>
      <c r="G2203" s="7" t="s">
        <v>343</v>
      </c>
      <c r="H2203" s="15">
        <v>42826</v>
      </c>
      <c r="I2203" s="10" t="s">
        <v>344</v>
      </c>
      <c r="J2203" s="10" t="s">
        <v>547</v>
      </c>
      <c r="K2203" s="8">
        <v>42278</v>
      </c>
      <c r="L2203" s="10" t="s">
        <v>28</v>
      </c>
      <c r="M2203" s="7" t="s">
        <v>29</v>
      </c>
      <c r="N2203" s="10" t="s">
        <v>3486</v>
      </c>
      <c r="O2203" s="7">
        <v>2010</v>
      </c>
      <c r="P2203" s="10" t="s">
        <v>637</v>
      </c>
      <c r="Q2203" s="7" t="s">
        <v>10556</v>
      </c>
      <c r="R2203" s="7" t="s">
        <v>33</v>
      </c>
      <c r="S2203" s="7" t="s">
        <v>34</v>
      </c>
      <c r="T2203" s="7" t="s">
        <v>35</v>
      </c>
      <c r="U2203" s="7" t="s">
        <v>10557</v>
      </c>
      <c r="V2203" s="7" t="s">
        <v>37</v>
      </c>
      <c r="W2203" s="7" t="s">
        <v>10558</v>
      </c>
      <c r="X2203" s="7" t="str">
        <f t="shared" ca="1" si="541"/>
        <v xml:space="preserve">49 thn, 7 bln </v>
      </c>
      <c r="Y2203" s="7" t="str">
        <f t="shared" si="542"/>
        <v>48 thn</v>
      </c>
      <c r="Z2203" s="13">
        <v>60</v>
      </c>
      <c r="AA2203" s="14">
        <f t="shared" si="543"/>
        <v>47849</v>
      </c>
      <c r="AB2203" s="10" t="s">
        <v>10559</v>
      </c>
      <c r="AJ2203" s="4" t="s">
        <v>10524</v>
      </c>
    </row>
    <row r="2204" spans="1:36" ht="12.9" hidden="1" customHeight="1" outlineLevel="1" x14ac:dyDescent="0.3">
      <c r="C2204" s="32" t="s">
        <v>10560</v>
      </c>
      <c r="D2204" s="6" t="s">
        <v>10561</v>
      </c>
      <c r="E2204" s="45" t="s">
        <v>10562</v>
      </c>
      <c r="F2204" s="6" t="s">
        <v>3290</v>
      </c>
      <c r="G2204" s="45" t="s">
        <v>4171</v>
      </c>
      <c r="H2204" s="15">
        <v>41852</v>
      </c>
      <c r="I2204" s="6" t="s">
        <v>3291</v>
      </c>
      <c r="J2204" s="32" t="s">
        <v>4688</v>
      </c>
      <c r="K2204" s="8">
        <v>42151</v>
      </c>
      <c r="L2204" s="6" t="s">
        <v>28</v>
      </c>
      <c r="M2204" s="7" t="s">
        <v>361</v>
      </c>
      <c r="N2204" s="32" t="s">
        <v>83</v>
      </c>
      <c r="O2204" s="45" t="s">
        <v>119</v>
      </c>
      <c r="P2204" s="32" t="s">
        <v>98</v>
      </c>
      <c r="Q2204" s="45" t="s">
        <v>10563</v>
      </c>
      <c r="R2204" s="45" t="s">
        <v>33</v>
      </c>
      <c r="S2204" s="45" t="s">
        <v>34</v>
      </c>
      <c r="T2204" s="45" t="s">
        <v>35</v>
      </c>
      <c r="U2204" s="6"/>
      <c r="V2204" s="7" t="s">
        <v>37</v>
      </c>
      <c r="W2204" s="6"/>
      <c r="X2204" s="7" t="str">
        <f ca="1">DATEDIF(Q2204,NOW( ),"y") &amp; " thn, " &amp; DATEDIF(O2204,NOW( ),"ym") &amp; " bln "</f>
        <v xml:space="preserve">43 thn, 1 bln </v>
      </c>
      <c r="Y2204" s="7" t="str">
        <f t="shared" si="542"/>
        <v>42 thn</v>
      </c>
      <c r="Z2204" s="13">
        <v>60</v>
      </c>
      <c r="AA2204" s="14">
        <f t="shared" si="543"/>
        <v>50222</v>
      </c>
      <c r="AB2204" s="32" t="s">
        <v>10564</v>
      </c>
      <c r="AC2204" s="6"/>
      <c r="AJ2204" s="4" t="s">
        <v>10524</v>
      </c>
    </row>
    <row r="2205" spans="1:36" ht="12.9" customHeight="1" collapsed="1" x14ac:dyDescent="0.25">
      <c r="A2205" s="4" t="s">
        <v>10565</v>
      </c>
      <c r="M2205" s="7"/>
    </row>
    <row r="2206" spans="1:36" ht="12.9" hidden="1" customHeight="1" outlineLevel="1" x14ac:dyDescent="0.3">
      <c r="C2206" s="10" t="s">
        <v>10566</v>
      </c>
      <c r="D2206" s="10" t="s">
        <v>41</v>
      </c>
      <c r="E2206" s="7" t="s">
        <v>10567</v>
      </c>
      <c r="F2206" s="10" t="s">
        <v>23</v>
      </c>
      <c r="G2206" s="7" t="s">
        <v>24</v>
      </c>
      <c r="H2206" s="15">
        <v>39356</v>
      </c>
      <c r="I2206" s="10" t="s">
        <v>25</v>
      </c>
      <c r="J2206" s="10" t="s">
        <v>95</v>
      </c>
      <c r="K2206" s="8">
        <v>42104</v>
      </c>
      <c r="L2206" s="10" t="s">
        <v>28</v>
      </c>
      <c r="M2206" s="7" t="s">
        <v>29</v>
      </c>
      <c r="N2206" s="10" t="s">
        <v>2402</v>
      </c>
      <c r="O2206" s="7" t="s">
        <v>97</v>
      </c>
      <c r="P2206" s="10" t="s">
        <v>2800</v>
      </c>
      <c r="Q2206" s="7" t="s">
        <v>10568</v>
      </c>
      <c r="R2206" s="7" t="s">
        <v>50</v>
      </c>
      <c r="S2206" s="7" t="s">
        <v>34</v>
      </c>
      <c r="T2206" s="7" t="s">
        <v>35</v>
      </c>
      <c r="U2206" s="7" t="s">
        <v>10569</v>
      </c>
      <c r="V2206" s="7" t="s">
        <v>37</v>
      </c>
      <c r="W2206" s="7" t="s">
        <v>10570</v>
      </c>
      <c r="X2206" s="7" t="str">
        <f ca="1">DATEDIF(Q2206,NOW( ),"y") &amp; " thn, " &amp; DATEDIF(Q2206,NOW( ),"ym") &amp; " bln "</f>
        <v xml:space="preserve">54 thn, 1 bln </v>
      </c>
      <c r="Y2206" s="7" t="str">
        <f>DATEDIF(Q2206,($Y$2),"y") &amp; " thn"</f>
        <v>53 thn</v>
      </c>
      <c r="Z2206" s="13">
        <v>60</v>
      </c>
      <c r="AA2206" s="14">
        <f>DATE(YEAR(Q2206)+Z2206,MONTH(Q2206)+1,1)</f>
        <v>46204</v>
      </c>
      <c r="AB2206" s="10" t="s">
        <v>10571</v>
      </c>
      <c r="AJ2206" s="4" t="s">
        <v>10565</v>
      </c>
    </row>
    <row r="2207" spans="1:36" ht="12.9" hidden="1" customHeight="1" outlineLevel="1" x14ac:dyDescent="0.3">
      <c r="C2207" s="10" t="s">
        <v>10572</v>
      </c>
      <c r="D2207" s="10" t="s">
        <v>1545</v>
      </c>
      <c r="E2207" s="7" t="s">
        <v>10573</v>
      </c>
      <c r="F2207" s="10" t="s">
        <v>23</v>
      </c>
      <c r="G2207" s="7" t="s">
        <v>24</v>
      </c>
      <c r="H2207" s="11">
        <v>41000</v>
      </c>
      <c r="I2207" s="10" t="s">
        <v>25</v>
      </c>
      <c r="J2207" s="10" t="s">
        <v>547</v>
      </c>
      <c r="K2207" s="7" t="s">
        <v>147</v>
      </c>
      <c r="L2207" s="10" t="s">
        <v>28</v>
      </c>
      <c r="M2207" s="7" t="s">
        <v>361</v>
      </c>
      <c r="N2207" s="10" t="s">
        <v>3265</v>
      </c>
      <c r="O2207" s="7" t="s">
        <v>168</v>
      </c>
      <c r="P2207" s="10" t="s">
        <v>10574</v>
      </c>
      <c r="Q2207" s="7" t="s">
        <v>3525</v>
      </c>
      <c r="R2207" s="7" t="s">
        <v>33</v>
      </c>
      <c r="S2207" s="7" t="s">
        <v>34</v>
      </c>
      <c r="T2207" s="7" t="s">
        <v>35</v>
      </c>
      <c r="U2207" s="7" t="s">
        <v>10575</v>
      </c>
      <c r="V2207" s="7" t="s">
        <v>37</v>
      </c>
      <c r="W2207" s="7" t="s">
        <v>10576</v>
      </c>
      <c r="X2207" s="7" t="str">
        <f ca="1">DATEDIF(Q2207,NOW( ),"y") &amp; " thn, " &amp; DATEDIF(Q2207,NOW( ),"ym") &amp; " bln "</f>
        <v xml:space="preserve">52 thn, 6 bln </v>
      </c>
      <c r="Y2207" s="7" t="str">
        <f>DATEDIF(Q2207,($Y$2),"y") &amp; " thn"</f>
        <v>51 thn</v>
      </c>
      <c r="Z2207" s="13">
        <v>60</v>
      </c>
      <c r="AA2207" s="14">
        <f>DATE(YEAR(Q2207)+Z2207,MONTH(Q2207)+1,1)</f>
        <v>46784</v>
      </c>
      <c r="AB2207" s="10" t="s">
        <v>10577</v>
      </c>
      <c r="AJ2207" s="4" t="s">
        <v>10565</v>
      </c>
    </row>
    <row r="2208" spans="1:36" ht="12.9" hidden="1" customHeight="1" outlineLevel="1" x14ac:dyDescent="0.3">
      <c r="B2208" s="59"/>
      <c r="C2208" s="10" t="s">
        <v>10578</v>
      </c>
      <c r="D2208" s="10" t="s">
        <v>8320</v>
      </c>
      <c r="E2208" s="7" t="s">
        <v>10579</v>
      </c>
      <c r="F2208" s="10" t="s">
        <v>332</v>
      </c>
      <c r="G2208" s="19" t="s">
        <v>333</v>
      </c>
      <c r="H2208" s="20">
        <v>43556</v>
      </c>
      <c r="I2208" s="6" t="s">
        <v>334</v>
      </c>
      <c r="J2208" s="10" t="s">
        <v>5670</v>
      </c>
      <c r="K2208" s="8">
        <v>42151</v>
      </c>
      <c r="L2208" s="10" t="s">
        <v>28</v>
      </c>
      <c r="M2208" s="7" t="s">
        <v>29</v>
      </c>
      <c r="N2208" s="10" t="s">
        <v>3326</v>
      </c>
      <c r="O2208" s="7" t="s">
        <v>3696</v>
      </c>
      <c r="P2208" s="10" t="s">
        <v>148</v>
      </c>
      <c r="Q2208" s="7" t="s">
        <v>10580</v>
      </c>
      <c r="R2208" s="7" t="s">
        <v>50</v>
      </c>
      <c r="S2208" s="7" t="s">
        <v>34</v>
      </c>
      <c r="T2208" s="7" t="s">
        <v>311</v>
      </c>
      <c r="V2208" s="7" t="s">
        <v>37</v>
      </c>
      <c r="W2208" s="6"/>
      <c r="X2208" s="7" t="str">
        <f ca="1">DATEDIF(Q2208,NOW( ),"y") &amp; " thn, " &amp; DATEDIF(Q2208,NOW( ),"ym") &amp; " bln "</f>
        <v xml:space="preserve">30 thn, 7 bln </v>
      </c>
      <c r="Y2208" s="7" t="str">
        <f>DATEDIF(Q2208,($Y$2),"y") &amp; " thn"</f>
        <v>29 thn</v>
      </c>
      <c r="Z2208" s="13">
        <v>60</v>
      </c>
      <c r="AA2208" s="14">
        <f>DATE(YEAR(Q2208)+Z2208,MONTH(Q2208)+1,1)</f>
        <v>54789</v>
      </c>
      <c r="AB2208" s="10" t="s">
        <v>10581</v>
      </c>
      <c r="AC2208" s="46" t="s">
        <v>10582</v>
      </c>
      <c r="AJ2208" s="4" t="s">
        <v>10565</v>
      </c>
    </row>
    <row r="2209" spans="1:40" ht="12.9" hidden="1" customHeight="1" outlineLevel="1" x14ac:dyDescent="0.3">
      <c r="A2209" s="16"/>
      <c r="B2209" s="17" t="s">
        <v>2714</v>
      </c>
      <c r="C2209" s="17" t="s">
        <v>10583</v>
      </c>
      <c r="D2209" s="17" t="s">
        <v>41</v>
      </c>
      <c r="E2209" s="17" t="s">
        <v>10584</v>
      </c>
      <c r="F2209" s="17" t="s">
        <v>332</v>
      </c>
      <c r="G2209" s="18" t="s">
        <v>343</v>
      </c>
      <c r="H2209" s="35">
        <v>43525</v>
      </c>
      <c r="I2209" s="6" t="s">
        <v>344</v>
      </c>
      <c r="J2209" s="17" t="s">
        <v>547</v>
      </c>
      <c r="K2209" s="35">
        <v>43573</v>
      </c>
      <c r="L2209" s="6" t="s">
        <v>28</v>
      </c>
      <c r="M2209" s="7" t="s">
        <v>29</v>
      </c>
      <c r="N2209" s="17" t="s">
        <v>3851</v>
      </c>
      <c r="O2209" s="17"/>
      <c r="P2209" s="17" t="s">
        <v>98</v>
      </c>
      <c r="Q2209" s="17" t="s">
        <v>10585</v>
      </c>
      <c r="R2209" s="7" t="s">
        <v>50</v>
      </c>
      <c r="S2209" s="16"/>
      <c r="T2209" s="16"/>
      <c r="U2209" s="17" t="s">
        <v>2714</v>
      </c>
      <c r="V2209" s="18" t="s">
        <v>2718</v>
      </c>
      <c r="W2209" s="17"/>
      <c r="X2209" s="7" t="str">
        <f ca="1">DATEDIF(Q2209,NOW( ),"y") &amp; " thn, " &amp; DATEDIF(Q2209,NOW( ),"ym") &amp; " bln "</f>
        <v xml:space="preserve">30 thn, 7 bln </v>
      </c>
      <c r="Y2209" s="7" t="str">
        <f>DATEDIF(Q2209,($Y$2),"y") &amp; " thn"</f>
        <v>29 thn</v>
      </c>
      <c r="Z2209" s="13">
        <v>60</v>
      </c>
      <c r="AA2209" s="14">
        <f>DATE(YEAR(Q2209)+Z2209,MONTH(Q2209)+1,1)</f>
        <v>54789</v>
      </c>
      <c r="AB2209" s="17"/>
      <c r="AC2209" s="17"/>
      <c r="AD2209" s="17"/>
      <c r="AE2209" s="17"/>
      <c r="AF2209" s="17"/>
      <c r="AG2209" s="17"/>
      <c r="AH2209" s="17"/>
      <c r="AI2209" s="17"/>
      <c r="AJ2209" s="4" t="s">
        <v>10565</v>
      </c>
      <c r="AK2209" s="17"/>
      <c r="AL2209" s="16"/>
      <c r="AM2209" s="17"/>
      <c r="AN2209" s="17"/>
    </row>
    <row r="2210" spans="1:40" ht="12.9" hidden="1" customHeight="1" outlineLevel="1" x14ac:dyDescent="0.3">
      <c r="C2210" s="10" t="s">
        <v>10586</v>
      </c>
      <c r="D2210" s="10" t="s">
        <v>41</v>
      </c>
      <c r="E2210" s="7" t="s">
        <v>10587</v>
      </c>
      <c r="F2210" s="10" t="s">
        <v>332</v>
      </c>
      <c r="G2210" s="7" t="s">
        <v>343</v>
      </c>
      <c r="H2210" s="14">
        <v>42461</v>
      </c>
      <c r="I2210" s="10" t="s">
        <v>344</v>
      </c>
      <c r="J2210" s="10" t="s">
        <v>547</v>
      </c>
      <c r="K2210" s="7" t="s">
        <v>129</v>
      </c>
      <c r="L2210" s="10" t="s">
        <v>28</v>
      </c>
      <c r="M2210" s="7" t="s">
        <v>29</v>
      </c>
      <c r="N2210" s="10" t="s">
        <v>2402</v>
      </c>
      <c r="O2210" s="7">
        <v>2014</v>
      </c>
      <c r="P2210" s="10" t="s">
        <v>632</v>
      </c>
      <c r="Q2210" s="7" t="s">
        <v>10588</v>
      </c>
      <c r="R2210" s="7" t="s">
        <v>50</v>
      </c>
      <c r="S2210" s="7" t="s">
        <v>34</v>
      </c>
      <c r="T2210" s="7" t="s">
        <v>35</v>
      </c>
      <c r="U2210" s="7" t="s">
        <v>10589</v>
      </c>
      <c r="V2210" s="7" t="s">
        <v>37</v>
      </c>
      <c r="W2210" s="7" t="s">
        <v>10590</v>
      </c>
      <c r="X2210" s="7" t="str">
        <f ca="1">DATEDIF(Q2210,NOW( ),"y") &amp; " thn, " &amp; DATEDIF(Q2210,NOW( ),"ym") &amp; " bln "</f>
        <v xml:space="preserve">51 thn, 11 bln </v>
      </c>
      <c r="Y2210" s="7" t="str">
        <f>DATEDIF(Q2210,($Y$2),"y") &amp; " thn"</f>
        <v>51 thn</v>
      </c>
      <c r="Z2210" s="13">
        <v>60</v>
      </c>
      <c r="AA2210" s="14">
        <f>DATE(YEAR(Q2210)+Z2210,MONTH(Q2210)+1,1)</f>
        <v>46997</v>
      </c>
      <c r="AB2210" s="10" t="s">
        <v>10591</v>
      </c>
      <c r="AJ2210" s="4" t="s">
        <v>10565</v>
      </c>
    </row>
    <row r="2211" spans="1:40" ht="12.9" customHeight="1" collapsed="1" x14ac:dyDescent="0.25">
      <c r="A2211" s="4" t="s">
        <v>10592</v>
      </c>
      <c r="M2211" s="7"/>
    </row>
    <row r="2212" spans="1:40" ht="12.9" hidden="1" customHeight="1" outlineLevel="1" x14ac:dyDescent="0.3">
      <c r="C2212" s="10" t="s">
        <v>10593</v>
      </c>
      <c r="D2212" s="10" t="s">
        <v>3336</v>
      </c>
      <c r="E2212" s="7" t="s">
        <v>10594</v>
      </c>
      <c r="F2212" s="10" t="s">
        <v>23</v>
      </c>
      <c r="G2212" s="7" t="s">
        <v>24</v>
      </c>
      <c r="H2212" s="15">
        <v>38991</v>
      </c>
      <c r="I2212" s="10" t="s">
        <v>25</v>
      </c>
      <c r="J2212" s="10" t="s">
        <v>95</v>
      </c>
      <c r="K2212" s="12" t="s">
        <v>607</v>
      </c>
      <c r="L2212" s="10" t="s">
        <v>28</v>
      </c>
      <c r="M2212" s="7" t="s">
        <v>29</v>
      </c>
      <c r="N2212" s="10" t="s">
        <v>3265</v>
      </c>
      <c r="P2212" s="10" t="s">
        <v>2481</v>
      </c>
      <c r="Q2212" s="7" t="s">
        <v>8022</v>
      </c>
      <c r="R2212" s="7" t="s">
        <v>50</v>
      </c>
      <c r="S2212" s="7" t="s">
        <v>34</v>
      </c>
      <c r="T2212" s="7" t="s">
        <v>35</v>
      </c>
      <c r="U2212" s="7" t="s">
        <v>10595</v>
      </c>
      <c r="V2212" s="7" t="s">
        <v>37</v>
      </c>
      <c r="W2212" s="7" t="s">
        <v>10596</v>
      </c>
      <c r="X2212" s="7" t="str">
        <f t="shared" ref="X2212:X2219" ca="1" si="544">DATEDIF(Q2212,NOW( ),"y") &amp; " thn, " &amp; DATEDIF(Q2212,NOW( ),"ym") &amp; " bln "</f>
        <v xml:space="preserve">54 thn, 4 bln </v>
      </c>
      <c r="Y2212" s="7" t="str">
        <f t="shared" ref="Y2212:Y2219" si="545">DATEDIF(Q2212,($Y$2),"y") &amp; " thn"</f>
        <v>53 thn</v>
      </c>
      <c r="Z2212" s="13">
        <v>60</v>
      </c>
      <c r="AA2212" s="14">
        <f t="shared" ref="AA2212:AA2219" si="546">DATE(YEAR(Q2212)+Z2212,MONTH(Q2212)+1,1)</f>
        <v>46113</v>
      </c>
      <c r="AB2212" s="10" t="s">
        <v>10597</v>
      </c>
      <c r="AJ2212" s="4" t="s">
        <v>10592</v>
      </c>
    </row>
    <row r="2213" spans="1:40" ht="12.9" hidden="1" customHeight="1" outlineLevel="1" x14ac:dyDescent="0.3">
      <c r="C2213" s="10" t="s">
        <v>3757</v>
      </c>
      <c r="D2213" s="10" t="s">
        <v>1545</v>
      </c>
      <c r="E2213" s="7" t="s">
        <v>10598</v>
      </c>
      <c r="F2213" s="10" t="s">
        <v>23</v>
      </c>
      <c r="G2213" s="7" t="s">
        <v>24</v>
      </c>
      <c r="H2213" s="15">
        <v>38991</v>
      </c>
      <c r="I2213" s="10" t="s">
        <v>25</v>
      </c>
      <c r="J2213" s="10" t="s">
        <v>547</v>
      </c>
      <c r="K2213" s="7" t="s">
        <v>56</v>
      </c>
      <c r="L2213" s="10" t="s">
        <v>28</v>
      </c>
      <c r="M2213" s="7" t="s">
        <v>361</v>
      </c>
      <c r="N2213" s="10" t="s">
        <v>547</v>
      </c>
      <c r="O2213" s="7" t="s">
        <v>97</v>
      </c>
      <c r="P2213" s="10" t="s">
        <v>98</v>
      </c>
      <c r="Q2213" s="7" t="s">
        <v>10599</v>
      </c>
      <c r="R2213" s="7" t="s">
        <v>50</v>
      </c>
      <c r="S2213" s="7" t="s">
        <v>34</v>
      </c>
      <c r="T2213" s="7" t="s">
        <v>35</v>
      </c>
      <c r="U2213" s="7" t="s">
        <v>10600</v>
      </c>
      <c r="V2213" s="7" t="s">
        <v>37</v>
      </c>
      <c r="W2213" s="7" t="s">
        <v>10601</v>
      </c>
      <c r="X2213" s="7" t="str">
        <f t="shared" ca="1" si="544"/>
        <v xml:space="preserve">58 thn, 6 bln </v>
      </c>
      <c r="Y2213" s="7" t="str">
        <f t="shared" si="545"/>
        <v>57 thn</v>
      </c>
      <c r="Z2213" s="13">
        <v>60</v>
      </c>
      <c r="AA2213" s="14">
        <f t="shared" si="546"/>
        <v>44593</v>
      </c>
      <c r="AB2213" s="10" t="s">
        <v>10530</v>
      </c>
      <c r="AC2213" s="7" t="s">
        <v>10531</v>
      </c>
      <c r="AJ2213" s="4" t="s">
        <v>10592</v>
      </c>
    </row>
    <row r="2214" spans="1:40" ht="12.9" hidden="1" customHeight="1" outlineLevel="1" x14ac:dyDescent="0.3">
      <c r="C2214" s="10" t="s">
        <v>10602</v>
      </c>
      <c r="E2214" s="7" t="s">
        <v>10603</v>
      </c>
      <c r="F2214" s="10" t="s">
        <v>78</v>
      </c>
      <c r="G2214" s="7" t="s">
        <v>79</v>
      </c>
      <c r="H2214" s="14">
        <v>41183</v>
      </c>
      <c r="I2214" s="10" t="s">
        <v>80</v>
      </c>
      <c r="J2214" s="10" t="s">
        <v>269</v>
      </c>
      <c r="K2214" s="8">
        <v>42917</v>
      </c>
      <c r="L2214" s="10" t="s">
        <v>28</v>
      </c>
      <c r="M2214" s="7" t="s">
        <v>4020</v>
      </c>
      <c r="N2214" s="10" t="s">
        <v>10604</v>
      </c>
      <c r="O2214" s="7" t="s">
        <v>1427</v>
      </c>
      <c r="P2214" s="10" t="s">
        <v>10605</v>
      </c>
      <c r="Q2214" s="7" t="s">
        <v>10606</v>
      </c>
      <c r="R2214" s="7" t="s">
        <v>33</v>
      </c>
      <c r="S2214" s="7" t="s">
        <v>34</v>
      </c>
      <c r="T2214" s="7" t="s">
        <v>35</v>
      </c>
      <c r="U2214" s="7" t="s">
        <v>10607</v>
      </c>
      <c r="V2214" s="7" t="s">
        <v>37</v>
      </c>
      <c r="W2214" s="7" t="s">
        <v>10608</v>
      </c>
      <c r="X2214" s="7" t="str">
        <f t="shared" ca="1" si="544"/>
        <v xml:space="preserve">51 thn, 4 bln </v>
      </c>
      <c r="Y2214" s="7" t="str">
        <f t="shared" si="545"/>
        <v>50 thn</v>
      </c>
      <c r="Z2214" s="13">
        <v>60</v>
      </c>
      <c r="AA2214" s="14">
        <f t="shared" si="546"/>
        <v>47209</v>
      </c>
      <c r="AB2214" s="10" t="s">
        <v>10609</v>
      </c>
      <c r="AJ2214" s="4" t="s">
        <v>10592</v>
      </c>
    </row>
    <row r="2215" spans="1:40" ht="12.9" hidden="1" customHeight="1" outlineLevel="1" x14ac:dyDescent="0.3">
      <c r="C2215" s="10" t="s">
        <v>10610</v>
      </c>
      <c r="E2215" s="7" t="s">
        <v>10611</v>
      </c>
      <c r="F2215" s="10" t="s">
        <v>78</v>
      </c>
      <c r="G2215" s="7" t="s">
        <v>79</v>
      </c>
      <c r="H2215" s="14">
        <v>39539</v>
      </c>
      <c r="I2215" s="10" t="s">
        <v>80</v>
      </c>
      <c r="J2215" s="10" t="s">
        <v>547</v>
      </c>
      <c r="K2215" s="12" t="s">
        <v>4600</v>
      </c>
      <c r="L2215" s="10" t="s">
        <v>28</v>
      </c>
      <c r="M2215" s="7" t="s">
        <v>4020</v>
      </c>
      <c r="N2215" s="10" t="s">
        <v>4427</v>
      </c>
      <c r="O2215" s="7" t="s">
        <v>1780</v>
      </c>
      <c r="P2215" s="10" t="s">
        <v>2481</v>
      </c>
      <c r="Q2215" s="7" t="s">
        <v>10612</v>
      </c>
      <c r="R2215" s="7" t="s">
        <v>33</v>
      </c>
      <c r="S2215" s="7" t="s">
        <v>34</v>
      </c>
      <c r="T2215" s="7" t="s">
        <v>35</v>
      </c>
      <c r="U2215" s="7" t="s">
        <v>10613</v>
      </c>
      <c r="V2215" s="7" t="s">
        <v>37</v>
      </c>
      <c r="W2215" s="7" t="s">
        <v>10614</v>
      </c>
      <c r="X2215" s="7" t="str">
        <f t="shared" ca="1" si="544"/>
        <v xml:space="preserve">59 thn, 7 bln </v>
      </c>
      <c r="Y2215" s="7" t="str">
        <f t="shared" si="545"/>
        <v>58 thn</v>
      </c>
      <c r="Z2215" s="13">
        <v>60</v>
      </c>
      <c r="AA2215" s="14">
        <f t="shared" si="546"/>
        <v>44197</v>
      </c>
      <c r="AB2215" s="10" t="s">
        <v>10615</v>
      </c>
      <c r="AJ2215" s="4" t="s">
        <v>10592</v>
      </c>
    </row>
    <row r="2216" spans="1:40" ht="12.9" hidden="1" customHeight="1" outlineLevel="1" x14ac:dyDescent="0.3">
      <c r="C2216" s="10" t="s">
        <v>10616</v>
      </c>
      <c r="D2216" s="10" t="s">
        <v>1545</v>
      </c>
      <c r="E2216" s="7" t="s">
        <v>10617</v>
      </c>
      <c r="F2216" s="10" t="s">
        <v>78</v>
      </c>
      <c r="G2216" s="7" t="s">
        <v>79</v>
      </c>
      <c r="H2216" s="11">
        <v>40634</v>
      </c>
      <c r="I2216" s="10" t="s">
        <v>80</v>
      </c>
      <c r="J2216" s="10" t="s">
        <v>547</v>
      </c>
      <c r="K2216" s="7" t="s">
        <v>82</v>
      </c>
      <c r="L2216" s="10" t="s">
        <v>28</v>
      </c>
      <c r="M2216" s="7" t="s">
        <v>361</v>
      </c>
      <c r="N2216" s="10" t="s">
        <v>3265</v>
      </c>
      <c r="O2216" s="7" t="s">
        <v>97</v>
      </c>
      <c r="Q2216" s="7" t="s">
        <v>10618</v>
      </c>
      <c r="R2216" s="7" t="s">
        <v>33</v>
      </c>
      <c r="S2216" s="7" t="s">
        <v>34</v>
      </c>
      <c r="T2216" s="7" t="s">
        <v>35</v>
      </c>
      <c r="U2216" s="7" t="s">
        <v>10619</v>
      </c>
      <c r="V2216" s="7" t="s">
        <v>37</v>
      </c>
      <c r="W2216" s="7" t="s">
        <v>10620</v>
      </c>
      <c r="X2216" s="7" t="str">
        <f t="shared" ca="1" si="544"/>
        <v xml:space="preserve">50 thn, 11 bln </v>
      </c>
      <c r="Y2216" s="7" t="str">
        <f t="shared" si="545"/>
        <v>50 thn</v>
      </c>
      <c r="Z2216" s="13">
        <v>60</v>
      </c>
      <c r="AA2216" s="14">
        <f t="shared" si="546"/>
        <v>47362</v>
      </c>
      <c r="AB2216" s="10" t="s">
        <v>10530</v>
      </c>
      <c r="AC2216" s="7" t="s">
        <v>10621</v>
      </c>
      <c r="AJ2216" s="4" t="s">
        <v>10592</v>
      </c>
    </row>
    <row r="2217" spans="1:40" ht="12.9" hidden="1" customHeight="1" outlineLevel="1" x14ac:dyDescent="0.3">
      <c r="C2217" s="10" t="s">
        <v>10622</v>
      </c>
      <c r="D2217" s="10" t="s">
        <v>3324</v>
      </c>
      <c r="E2217" s="7" t="s">
        <v>10623</v>
      </c>
      <c r="F2217" s="10" t="s">
        <v>276</v>
      </c>
      <c r="G2217" s="7" t="s">
        <v>43</v>
      </c>
      <c r="H2217" s="14">
        <v>43009</v>
      </c>
      <c r="I2217" s="10" t="s">
        <v>44</v>
      </c>
      <c r="J2217" s="10" t="s">
        <v>547</v>
      </c>
      <c r="K2217" s="7" t="s">
        <v>129</v>
      </c>
      <c r="L2217" s="10" t="s">
        <v>28</v>
      </c>
      <c r="M2217" s="7" t="s">
        <v>29</v>
      </c>
      <c r="N2217" s="10" t="s">
        <v>10624</v>
      </c>
      <c r="O2217" s="7">
        <v>2012</v>
      </c>
      <c r="P2217" s="10" t="s">
        <v>98</v>
      </c>
      <c r="Q2217" s="7" t="s">
        <v>10625</v>
      </c>
      <c r="R2217" s="7" t="s">
        <v>50</v>
      </c>
      <c r="S2217" s="7" t="s">
        <v>34</v>
      </c>
      <c r="T2217" s="7" t="s">
        <v>35</v>
      </c>
      <c r="U2217" s="7" t="s">
        <v>10626</v>
      </c>
      <c r="V2217" s="7" t="s">
        <v>37</v>
      </c>
      <c r="W2217" s="7" t="s">
        <v>10627</v>
      </c>
      <c r="X2217" s="7" t="str">
        <f t="shared" ca="1" si="544"/>
        <v xml:space="preserve">47 thn, 8 bln </v>
      </c>
      <c r="Y2217" s="7" t="str">
        <f t="shared" si="545"/>
        <v>46 thn</v>
      </c>
      <c r="Z2217" s="13">
        <v>60</v>
      </c>
      <c r="AA2217" s="14">
        <f t="shared" si="546"/>
        <v>48549</v>
      </c>
      <c r="AB2217" s="10" t="s">
        <v>10628</v>
      </c>
      <c r="AJ2217" s="4" t="s">
        <v>10592</v>
      </c>
    </row>
    <row r="2218" spans="1:40" ht="12.9" hidden="1" customHeight="1" outlineLevel="1" x14ac:dyDescent="0.3">
      <c r="C2218" s="17" t="s">
        <v>10629</v>
      </c>
      <c r="D2218" s="17" t="s">
        <v>41</v>
      </c>
      <c r="E2218" s="17" t="s">
        <v>10630</v>
      </c>
      <c r="F2218" s="17" t="s">
        <v>332</v>
      </c>
      <c r="G2218" s="18" t="s">
        <v>343</v>
      </c>
      <c r="H2218" s="35">
        <v>43525</v>
      </c>
      <c r="I2218" s="6" t="s">
        <v>344</v>
      </c>
      <c r="J2218" s="17" t="s">
        <v>4684</v>
      </c>
      <c r="K2218" s="35">
        <v>43573</v>
      </c>
      <c r="L2218" s="6" t="s">
        <v>28</v>
      </c>
      <c r="M2218" s="7" t="s">
        <v>29</v>
      </c>
      <c r="N2218" s="17" t="s">
        <v>3500</v>
      </c>
      <c r="O2218" s="17"/>
      <c r="P2218" s="17" t="s">
        <v>148</v>
      </c>
      <c r="Q2218" s="17" t="s">
        <v>10631</v>
      </c>
      <c r="R2218" s="7" t="s">
        <v>33</v>
      </c>
      <c r="S2218" s="16"/>
      <c r="T2218" s="16"/>
      <c r="U2218" s="17" t="s">
        <v>2714</v>
      </c>
      <c r="V2218" s="18" t="s">
        <v>2718</v>
      </c>
      <c r="W2218" s="17"/>
      <c r="X2218" s="7" t="str">
        <f t="shared" ca="1" si="544"/>
        <v xml:space="preserve">31 thn, 1 bln </v>
      </c>
      <c r="Y2218" s="7" t="str">
        <f>DATEDIF(Q2218,($Y$2),"y") &amp; " thn"</f>
        <v>30 thn</v>
      </c>
      <c r="Z2218" s="13">
        <v>60</v>
      </c>
      <c r="AA2218" s="14">
        <f>DATE(YEAR(Q2218)+Z2218,MONTH(Q2218)+1,1)</f>
        <v>54605</v>
      </c>
      <c r="AB2218" s="17"/>
      <c r="AC2218" s="17"/>
      <c r="AD2218" s="17"/>
      <c r="AE2218" s="17"/>
      <c r="AF2218" s="17"/>
      <c r="AG2218" s="17"/>
      <c r="AH2218" s="17"/>
      <c r="AI2218" s="17"/>
      <c r="AJ2218" s="4" t="s">
        <v>10592</v>
      </c>
    </row>
    <row r="2219" spans="1:40" ht="12.9" hidden="1" customHeight="1" outlineLevel="1" x14ac:dyDescent="0.3">
      <c r="B2219" s="6"/>
      <c r="C2219" s="6" t="s">
        <v>10632</v>
      </c>
      <c r="D2219" s="6" t="s">
        <v>21</v>
      </c>
      <c r="E2219" s="7" t="s">
        <v>10633</v>
      </c>
      <c r="F2219" s="6" t="s">
        <v>332</v>
      </c>
      <c r="G2219" s="19" t="s">
        <v>333</v>
      </c>
      <c r="H2219" s="20">
        <v>43556</v>
      </c>
      <c r="I2219" s="6" t="s">
        <v>334</v>
      </c>
      <c r="J2219" s="6" t="s">
        <v>547</v>
      </c>
      <c r="K2219" s="7" t="s">
        <v>336</v>
      </c>
      <c r="L2219" s="6" t="s">
        <v>28</v>
      </c>
      <c r="M2219" s="7" t="s">
        <v>29</v>
      </c>
      <c r="N2219" s="6" t="s">
        <v>1370</v>
      </c>
      <c r="O2219" s="7" t="s">
        <v>1010</v>
      </c>
      <c r="P2219" s="6" t="s">
        <v>218</v>
      </c>
      <c r="Q2219" s="6" t="s">
        <v>10634</v>
      </c>
      <c r="R2219" s="7" t="s">
        <v>50</v>
      </c>
      <c r="S2219" s="7" t="s">
        <v>34</v>
      </c>
      <c r="T2219" s="7" t="s">
        <v>35</v>
      </c>
      <c r="V2219" s="7" t="s">
        <v>37</v>
      </c>
      <c r="X2219" s="7" t="str">
        <f t="shared" ca="1" si="544"/>
        <v xml:space="preserve">43 thn, 6 bln </v>
      </c>
      <c r="Y2219" s="7" t="str">
        <f t="shared" si="545"/>
        <v>42 thn</v>
      </c>
      <c r="Z2219" s="13">
        <v>60</v>
      </c>
      <c r="AA2219" s="14">
        <f t="shared" si="546"/>
        <v>50072</v>
      </c>
      <c r="AB2219" s="6" t="s">
        <v>10635</v>
      </c>
      <c r="AC2219" s="6" t="s">
        <v>10636</v>
      </c>
      <c r="AJ2219" s="4" t="s">
        <v>10592</v>
      </c>
    </row>
    <row r="2220" spans="1:40" ht="12.9" hidden="1" customHeight="1" outlineLevel="1" x14ac:dyDescent="0.3">
      <c r="C2220" s="10"/>
      <c r="D2220" s="10"/>
      <c r="F2220" s="10"/>
      <c r="H2220" s="14"/>
      <c r="I2220" s="10"/>
      <c r="J2220" s="10"/>
      <c r="L2220" s="10"/>
      <c r="M2220" s="7"/>
      <c r="N2220" s="10"/>
      <c r="P2220" s="10"/>
      <c r="Z2220" s="13"/>
      <c r="AA2220" s="14"/>
      <c r="AJ2220" s="4" t="s">
        <v>10592</v>
      </c>
    </row>
    <row r="2221" spans="1:40" ht="12.9" customHeight="1" collapsed="1" x14ac:dyDescent="0.25">
      <c r="A2221" s="4" t="s">
        <v>10637</v>
      </c>
      <c r="M2221" s="7"/>
    </row>
    <row r="2222" spans="1:40" ht="12.9" hidden="1" customHeight="1" outlineLevel="1" x14ac:dyDescent="0.3">
      <c r="C2222" s="10" t="s">
        <v>10638</v>
      </c>
      <c r="D2222" s="10" t="s">
        <v>41</v>
      </c>
      <c r="E2222" s="7" t="s">
        <v>10639</v>
      </c>
      <c r="F2222" s="10" t="s">
        <v>23</v>
      </c>
      <c r="G2222" s="7" t="s">
        <v>24</v>
      </c>
      <c r="H2222" s="8">
        <v>42644</v>
      </c>
      <c r="I2222" s="10" t="s">
        <v>25</v>
      </c>
      <c r="J2222" s="10" t="s">
        <v>95</v>
      </c>
      <c r="K2222" s="12" t="s">
        <v>27</v>
      </c>
      <c r="L2222" s="10" t="s">
        <v>28</v>
      </c>
      <c r="M2222" s="7" t="s">
        <v>29</v>
      </c>
      <c r="N2222" s="10" t="s">
        <v>2402</v>
      </c>
      <c r="O2222" s="7" t="s">
        <v>47</v>
      </c>
      <c r="P2222" s="10" t="s">
        <v>824</v>
      </c>
      <c r="Q2222" s="7" t="s">
        <v>10640</v>
      </c>
      <c r="R2222" s="7" t="s">
        <v>33</v>
      </c>
      <c r="S2222" s="7" t="s">
        <v>34</v>
      </c>
      <c r="T2222" s="7" t="s">
        <v>35</v>
      </c>
      <c r="U2222" s="7" t="s">
        <v>10641</v>
      </c>
      <c r="V2222" s="7" t="s">
        <v>37</v>
      </c>
      <c r="W2222" s="7" t="s">
        <v>10642</v>
      </c>
      <c r="X2222" s="7" t="str">
        <f ca="1">DATEDIF(Q2222,NOW( ),"y") &amp; " thn, " &amp; DATEDIF(Q2222,NOW( ),"ym") &amp; " bln "</f>
        <v xml:space="preserve">46 thn, 3 bln </v>
      </c>
      <c r="Y2222" s="7" t="str">
        <f>DATEDIF(Q2222,($Y$2),"y") &amp; " thn"</f>
        <v>45 thn</v>
      </c>
      <c r="Z2222" s="13">
        <v>60</v>
      </c>
      <c r="AA2222" s="14">
        <f>DATE(YEAR(Q2222)+Z2222,MONTH(Q2222)+1,1)</f>
        <v>49065</v>
      </c>
      <c r="AB2222" s="10" t="s">
        <v>10643</v>
      </c>
      <c r="AC2222" s="7" t="s">
        <v>10644</v>
      </c>
      <c r="AJ2222" s="4" t="s">
        <v>10637</v>
      </c>
    </row>
    <row r="2223" spans="1:40" ht="12.9" hidden="1" customHeight="1" outlineLevel="1" x14ac:dyDescent="0.3">
      <c r="C2223" s="10" t="s">
        <v>10645</v>
      </c>
      <c r="D2223" s="10" t="s">
        <v>41</v>
      </c>
      <c r="E2223" s="7" t="s">
        <v>10646</v>
      </c>
      <c r="F2223" s="10" t="s">
        <v>23</v>
      </c>
      <c r="G2223" s="7" t="s">
        <v>24</v>
      </c>
      <c r="I2223" s="10" t="s">
        <v>25</v>
      </c>
      <c r="J2223" s="10" t="s">
        <v>547</v>
      </c>
      <c r="K2223" s="12" t="s">
        <v>10647</v>
      </c>
      <c r="L2223" s="10" t="s">
        <v>28</v>
      </c>
      <c r="M2223" s="7" t="s">
        <v>29</v>
      </c>
      <c r="N2223" s="10"/>
      <c r="P2223" s="10"/>
      <c r="Q2223" s="12" t="s">
        <v>1791</v>
      </c>
      <c r="R2223" s="7" t="s">
        <v>33</v>
      </c>
      <c r="S2223" s="7" t="s">
        <v>34</v>
      </c>
      <c r="T2223" s="7" t="s">
        <v>35</v>
      </c>
      <c r="V2223" s="7" t="s">
        <v>37</v>
      </c>
      <c r="X2223" s="7" t="str">
        <f ca="1">DATEDIF(Q2223,NOW( ),"y") &amp; " thn, " &amp; DATEDIF(Q2223,NOW( ),"ym") &amp; " bln "</f>
        <v xml:space="preserve">57 thn, 4 bln </v>
      </c>
      <c r="Y2223" s="7" t="str">
        <f>DATEDIF(Q2223,($Y$2),"y") &amp; " thn"</f>
        <v>56 thn</v>
      </c>
      <c r="Z2223" s="13">
        <v>60</v>
      </c>
      <c r="AA2223" s="14">
        <f>DATE(YEAR(Q2223)+Z2223,MONTH(Q2223)+1,1)</f>
        <v>45017</v>
      </c>
      <c r="AB2223" s="10"/>
      <c r="AJ2223" s="4" t="s">
        <v>10637</v>
      </c>
    </row>
    <row r="2224" spans="1:40" ht="12.9" hidden="1" customHeight="1" outlineLevel="1" x14ac:dyDescent="0.3">
      <c r="C2224" s="10" t="s">
        <v>10648</v>
      </c>
      <c r="D2224" s="10" t="s">
        <v>3651</v>
      </c>
      <c r="E2224" s="7" t="s">
        <v>10649</v>
      </c>
      <c r="F2224" s="10" t="s">
        <v>514</v>
      </c>
      <c r="G2224" s="7" t="s">
        <v>333</v>
      </c>
      <c r="H2224" s="11">
        <v>43191</v>
      </c>
      <c r="I2224" s="10" t="s">
        <v>334</v>
      </c>
      <c r="J2224" s="10" t="s">
        <v>547</v>
      </c>
      <c r="K2224" s="8">
        <v>41708</v>
      </c>
      <c r="L2224" s="10" t="s">
        <v>28</v>
      </c>
      <c r="M2224" s="7" t="s">
        <v>29</v>
      </c>
      <c r="N2224" s="10" t="s">
        <v>3367</v>
      </c>
      <c r="O2224" s="7">
        <v>2011</v>
      </c>
      <c r="P2224" s="10" t="s">
        <v>98</v>
      </c>
      <c r="Q2224" s="7" t="s">
        <v>10650</v>
      </c>
      <c r="R2224" s="7" t="s">
        <v>50</v>
      </c>
      <c r="S2224" s="7" t="s">
        <v>1218</v>
      </c>
      <c r="T2224" s="7" t="s">
        <v>35</v>
      </c>
      <c r="V2224" s="7" t="s">
        <v>37</v>
      </c>
      <c r="X2224" s="7" t="str">
        <f ca="1">DATEDIF(Q2224,NOW( ),"y") &amp; " thn, " &amp; DATEDIF(Q2224,NOW( ),"ym") &amp; " bln "</f>
        <v xml:space="preserve">30 thn, 8 bln </v>
      </c>
      <c r="Y2224" s="7" t="str">
        <f>DATEDIF(Q2224,($Y$2),"y") &amp; " thn"</f>
        <v>29 thn</v>
      </c>
      <c r="Z2224" s="13">
        <v>60</v>
      </c>
      <c r="AA2224" s="14">
        <f>DATE(YEAR(Q2224)+Z2224,MONTH(Q2224)+1,1)</f>
        <v>54758</v>
      </c>
      <c r="AB2224" s="10" t="s">
        <v>10651</v>
      </c>
      <c r="AC2224" s="12" t="s">
        <v>10652</v>
      </c>
      <c r="AJ2224" s="4" t="s">
        <v>10637</v>
      </c>
    </row>
    <row r="2225" spans="1:36" ht="12.9" hidden="1" customHeight="1" outlineLevel="1" x14ac:dyDescent="0.3">
      <c r="C2225" s="10" t="s">
        <v>10653</v>
      </c>
      <c r="D2225" s="10" t="s">
        <v>41</v>
      </c>
      <c r="E2225" s="7" t="s">
        <v>10654</v>
      </c>
      <c r="F2225" s="10" t="s">
        <v>332</v>
      </c>
      <c r="G2225" s="7" t="s">
        <v>343</v>
      </c>
      <c r="H2225" s="11">
        <v>43009</v>
      </c>
      <c r="I2225" s="10" t="s">
        <v>344</v>
      </c>
      <c r="J2225" s="10" t="s">
        <v>547</v>
      </c>
      <c r="K2225" s="8">
        <v>43101</v>
      </c>
      <c r="L2225" s="10" t="s">
        <v>28</v>
      </c>
      <c r="M2225" s="7" t="s">
        <v>29</v>
      </c>
      <c r="N2225" s="10" t="s">
        <v>30</v>
      </c>
      <c r="O2225" s="7" t="s">
        <v>47</v>
      </c>
      <c r="P2225" s="10" t="s">
        <v>10655</v>
      </c>
      <c r="Q2225" s="7" t="s">
        <v>10656</v>
      </c>
      <c r="R2225" s="7" t="s">
        <v>50</v>
      </c>
      <c r="V2225" s="7" t="s">
        <v>37</v>
      </c>
      <c r="X2225" s="7" t="str">
        <f ca="1">DATEDIF(Q2225,NOW( ),"y") &amp; " thn, " &amp; DATEDIF(Q2225,NOW( ),"ym") &amp; " bln "</f>
        <v xml:space="preserve">36 thn, 0 bln </v>
      </c>
      <c r="Y2225" s="7" t="str">
        <f>DATEDIF(Q2225,($Y$2),"y") &amp; " thn"</f>
        <v>35 thn</v>
      </c>
      <c r="Z2225" s="13">
        <v>60</v>
      </c>
      <c r="AA2225" s="14">
        <f>DATE(YEAR(Q2225)+Z2225,MONTH(Q2225)+1,1)</f>
        <v>52810</v>
      </c>
      <c r="AH2225" s="8">
        <v>43101</v>
      </c>
      <c r="AJ2225" s="4" t="s">
        <v>10637</v>
      </c>
    </row>
    <row r="2226" spans="1:36" ht="12.9" hidden="1" customHeight="1" outlineLevel="1" x14ac:dyDescent="0.3">
      <c r="B2226" s="6"/>
      <c r="C2226" s="6" t="s">
        <v>6037</v>
      </c>
      <c r="D2226" s="63" t="s">
        <v>41</v>
      </c>
      <c r="E2226" s="7" t="s">
        <v>10657</v>
      </c>
      <c r="F2226" s="6" t="s">
        <v>332</v>
      </c>
      <c r="G2226" s="19" t="s">
        <v>343</v>
      </c>
      <c r="H2226" s="20">
        <v>43556</v>
      </c>
      <c r="I2226" s="6" t="s">
        <v>344</v>
      </c>
      <c r="J2226" s="6" t="s">
        <v>547</v>
      </c>
      <c r="K2226" s="7" t="s">
        <v>336</v>
      </c>
      <c r="L2226" s="6" t="s">
        <v>28</v>
      </c>
      <c r="M2226" s="7" t="s">
        <v>29</v>
      </c>
      <c r="N2226" s="6" t="s">
        <v>30</v>
      </c>
      <c r="O2226" s="7">
        <v>2017</v>
      </c>
      <c r="P2226" s="6" t="s">
        <v>98</v>
      </c>
      <c r="Q2226" s="6" t="s">
        <v>10658</v>
      </c>
      <c r="R2226" s="7" t="s">
        <v>50</v>
      </c>
      <c r="S2226" s="7" t="s">
        <v>34</v>
      </c>
      <c r="T2226" s="7" t="s">
        <v>35</v>
      </c>
      <c r="V2226" s="7" t="s">
        <v>37</v>
      </c>
      <c r="X2226" s="7" t="str">
        <f ca="1">DATEDIF(Q2226,NOW( ),"y") &amp; " thn, " &amp; DATEDIF(Q2226,NOW( ),"ym") &amp; " bln "</f>
        <v xml:space="preserve">36 thn, 6 bln </v>
      </c>
      <c r="Y2226" s="7" t="str">
        <f>DATEDIF(Q2226,($Y$2),"y") &amp; " thn"</f>
        <v>35 thn</v>
      </c>
      <c r="Z2226" s="13">
        <v>60</v>
      </c>
      <c r="AA2226" s="14">
        <f>DATE(YEAR(Q2226)+Z2226,MONTH(Q2226)+1,1)</f>
        <v>52597</v>
      </c>
      <c r="AB2226" s="6" t="s">
        <v>10659</v>
      </c>
      <c r="AC2226" s="6"/>
      <c r="AJ2226" s="4" t="s">
        <v>10637</v>
      </c>
    </row>
    <row r="2227" spans="1:36" ht="12.9" customHeight="1" collapsed="1" x14ac:dyDescent="0.25">
      <c r="A2227" s="4" t="s">
        <v>10660</v>
      </c>
      <c r="M2227" s="7"/>
    </row>
    <row r="2228" spans="1:36" ht="12.9" hidden="1" customHeight="1" outlineLevel="1" x14ac:dyDescent="0.3">
      <c r="C2228" s="10"/>
      <c r="D2228" s="10"/>
      <c r="F2228" s="10"/>
      <c r="H2228" s="12"/>
      <c r="I2228" s="10"/>
      <c r="J2228" s="10" t="s">
        <v>95</v>
      </c>
      <c r="L2228" s="10"/>
      <c r="M2228" s="7"/>
      <c r="N2228" s="10"/>
      <c r="P2228" s="10"/>
      <c r="Z2228" s="13"/>
      <c r="AA2228" s="14"/>
      <c r="AB2228" s="10"/>
      <c r="AJ2228" s="4" t="s">
        <v>10660</v>
      </c>
    </row>
    <row r="2229" spans="1:36" ht="12.9" hidden="1" customHeight="1" outlineLevel="1" x14ac:dyDescent="0.3">
      <c r="C2229" s="10" t="s">
        <v>10661</v>
      </c>
      <c r="D2229" s="10" t="s">
        <v>41</v>
      </c>
      <c r="E2229" s="7" t="s">
        <v>10662</v>
      </c>
      <c r="F2229" s="10" t="s">
        <v>23</v>
      </c>
      <c r="G2229" s="7" t="s">
        <v>24</v>
      </c>
      <c r="H2229" s="15">
        <v>39356</v>
      </c>
      <c r="I2229" s="10" t="s">
        <v>25</v>
      </c>
      <c r="J2229" s="10" t="s">
        <v>106</v>
      </c>
      <c r="K2229" s="8">
        <v>42705</v>
      </c>
      <c r="L2229" s="10" t="s">
        <v>28</v>
      </c>
      <c r="M2229" s="7" t="s">
        <v>29</v>
      </c>
      <c r="N2229" s="10" t="s">
        <v>10663</v>
      </c>
      <c r="P2229" s="10" t="s">
        <v>2208</v>
      </c>
      <c r="Q2229" s="7" t="s">
        <v>10664</v>
      </c>
      <c r="R2229" s="7" t="s">
        <v>33</v>
      </c>
      <c r="S2229" s="7" t="s">
        <v>34</v>
      </c>
      <c r="T2229" s="7" t="s">
        <v>35</v>
      </c>
      <c r="U2229" s="7" t="s">
        <v>10665</v>
      </c>
      <c r="V2229" s="7" t="s">
        <v>37</v>
      </c>
      <c r="W2229" s="7" t="s">
        <v>10666</v>
      </c>
      <c r="X2229" s="7" t="str">
        <f t="shared" ref="X2229:X2234" ca="1" si="547">DATEDIF(Q2229,NOW( ),"y") &amp; " thn, " &amp; DATEDIF(Q2229,NOW( ),"ym") &amp; " bln "</f>
        <v xml:space="preserve">59 thn, 6 bln </v>
      </c>
      <c r="Y2229" s="7" t="str">
        <f t="shared" ref="Y2229:Y2234" si="548">DATEDIF(Q2229,($Y$2),"y") &amp; " thn"</f>
        <v>58 thn</v>
      </c>
      <c r="Z2229" s="13">
        <v>60</v>
      </c>
      <c r="AA2229" s="14">
        <f t="shared" ref="AA2229:AA2234" si="549">DATE(YEAR(Q2229)+Z2229,MONTH(Q2229)+1,1)</f>
        <v>44228</v>
      </c>
      <c r="AB2229" s="10" t="s">
        <v>10667</v>
      </c>
      <c r="AJ2229" s="4" t="s">
        <v>10660</v>
      </c>
    </row>
    <row r="2230" spans="1:36" ht="12.9" hidden="1" customHeight="1" outlineLevel="1" x14ac:dyDescent="0.3">
      <c r="C2230" s="10" t="s">
        <v>10668</v>
      </c>
      <c r="D2230" s="10" t="s">
        <v>1545</v>
      </c>
      <c r="E2230" s="7" t="s">
        <v>10669</v>
      </c>
      <c r="F2230" s="10" t="s">
        <v>23</v>
      </c>
      <c r="G2230" s="7" t="s">
        <v>24</v>
      </c>
      <c r="H2230" s="14">
        <v>41183</v>
      </c>
      <c r="I2230" s="10" t="s">
        <v>25</v>
      </c>
      <c r="J2230" s="10" t="s">
        <v>547</v>
      </c>
      <c r="K2230" s="7" t="s">
        <v>999</v>
      </c>
      <c r="L2230" s="10" t="s">
        <v>28</v>
      </c>
      <c r="M2230" s="7" t="s">
        <v>361</v>
      </c>
      <c r="N2230" s="10" t="s">
        <v>547</v>
      </c>
      <c r="O2230" s="7" t="s">
        <v>168</v>
      </c>
      <c r="P2230" s="10" t="s">
        <v>98</v>
      </c>
      <c r="Q2230" s="7" t="s">
        <v>10670</v>
      </c>
      <c r="R2230" s="7" t="s">
        <v>50</v>
      </c>
      <c r="S2230" s="7" t="s">
        <v>34</v>
      </c>
      <c r="T2230" s="7" t="s">
        <v>35</v>
      </c>
      <c r="U2230" s="7" t="s">
        <v>10671</v>
      </c>
      <c r="V2230" s="7" t="s">
        <v>37</v>
      </c>
      <c r="W2230" s="7" t="s">
        <v>10672</v>
      </c>
      <c r="X2230" s="7" t="str">
        <f t="shared" ca="1" si="547"/>
        <v xml:space="preserve">55 thn, 5 bln </v>
      </c>
      <c r="Y2230" s="7" t="str">
        <f t="shared" si="548"/>
        <v>54 thn</v>
      </c>
      <c r="Z2230" s="13">
        <v>60</v>
      </c>
      <c r="AA2230" s="14">
        <f t="shared" si="549"/>
        <v>45717</v>
      </c>
      <c r="AB2230" s="10" t="s">
        <v>10673</v>
      </c>
      <c r="AJ2230" s="4" t="s">
        <v>10660</v>
      </c>
    </row>
    <row r="2231" spans="1:36" s="30" customFormat="1" ht="12.9" hidden="1" customHeight="1" outlineLevel="1" x14ac:dyDescent="0.3">
      <c r="A2231" s="22"/>
      <c r="B2231" s="23"/>
      <c r="C2231" s="24" t="s">
        <v>10674</v>
      </c>
      <c r="D2231" s="24" t="s">
        <v>3651</v>
      </c>
      <c r="E2231" s="25" t="s">
        <v>10675</v>
      </c>
      <c r="F2231" s="24" t="s">
        <v>276</v>
      </c>
      <c r="G2231" s="25" t="s">
        <v>43</v>
      </c>
      <c r="H2231" s="26">
        <v>43191</v>
      </c>
      <c r="I2231" s="24" t="s">
        <v>44</v>
      </c>
      <c r="J2231" s="24" t="s">
        <v>547</v>
      </c>
      <c r="K2231" s="29">
        <v>43466</v>
      </c>
      <c r="L2231" s="24" t="s">
        <v>28</v>
      </c>
      <c r="M2231" s="25" t="s">
        <v>29</v>
      </c>
      <c r="N2231" s="24" t="s">
        <v>3265</v>
      </c>
      <c r="O2231" s="25">
        <v>2011</v>
      </c>
      <c r="P2231" s="24" t="s">
        <v>6137</v>
      </c>
      <c r="Q2231" s="25" t="s">
        <v>10676</v>
      </c>
      <c r="R2231" s="25" t="s">
        <v>50</v>
      </c>
      <c r="S2231" s="25" t="s">
        <v>34</v>
      </c>
      <c r="T2231" s="25" t="s">
        <v>35</v>
      </c>
      <c r="U2231" s="25" t="s">
        <v>10677</v>
      </c>
      <c r="V2231" s="25" t="s">
        <v>37</v>
      </c>
      <c r="W2231" s="25" t="s">
        <v>10678</v>
      </c>
      <c r="X2231" s="25" t="str">
        <f t="shared" ca="1" si="547"/>
        <v xml:space="preserve">54 thn, 4 bln </v>
      </c>
      <c r="Y2231" s="25" t="str">
        <f t="shared" si="548"/>
        <v>53 thn</v>
      </c>
      <c r="Z2231" s="28">
        <v>60</v>
      </c>
      <c r="AA2231" s="29">
        <f t="shared" si="549"/>
        <v>46113</v>
      </c>
      <c r="AB2231" s="24" t="s">
        <v>10679</v>
      </c>
      <c r="AC2231" s="25"/>
      <c r="AI2231" s="31">
        <v>43466</v>
      </c>
      <c r="AJ2231" s="4" t="s">
        <v>10660</v>
      </c>
    </row>
    <row r="2232" spans="1:36" ht="12.9" hidden="1" customHeight="1" outlineLevel="1" x14ac:dyDescent="0.3">
      <c r="C2232" s="10" t="s">
        <v>10680</v>
      </c>
      <c r="D2232" s="10" t="s">
        <v>41</v>
      </c>
      <c r="E2232" s="7" t="s">
        <v>10681</v>
      </c>
      <c r="F2232" s="10" t="s">
        <v>514</v>
      </c>
      <c r="G2232" s="7" t="s">
        <v>333</v>
      </c>
      <c r="H2232" s="11">
        <v>42461</v>
      </c>
      <c r="I2232" s="10" t="s">
        <v>334</v>
      </c>
      <c r="J2232" s="10" t="s">
        <v>547</v>
      </c>
      <c r="K2232" s="7" t="s">
        <v>82</v>
      </c>
      <c r="L2232" s="10" t="s">
        <v>28</v>
      </c>
      <c r="M2232" s="7" t="s">
        <v>29</v>
      </c>
      <c r="N2232" s="10" t="s">
        <v>3326</v>
      </c>
      <c r="O2232" s="7">
        <v>2011</v>
      </c>
      <c r="P2232" s="10" t="s">
        <v>203</v>
      </c>
      <c r="Q2232" s="7" t="s">
        <v>10682</v>
      </c>
      <c r="R2232" s="7" t="s">
        <v>33</v>
      </c>
      <c r="S2232" s="7" t="s">
        <v>34</v>
      </c>
      <c r="T2232" s="7" t="s">
        <v>35</v>
      </c>
      <c r="U2232" s="7" t="s">
        <v>10683</v>
      </c>
      <c r="V2232" s="7" t="s">
        <v>37</v>
      </c>
      <c r="X2232" s="7" t="str">
        <f t="shared" ca="1" si="547"/>
        <v xml:space="preserve">60 thn, 4 bln </v>
      </c>
      <c r="Y2232" s="7" t="str">
        <f t="shared" si="548"/>
        <v>59 thn</v>
      </c>
      <c r="Z2232" s="13">
        <v>60</v>
      </c>
      <c r="AA2232" s="14">
        <f t="shared" si="549"/>
        <v>43922</v>
      </c>
      <c r="AB2232" s="10" t="s">
        <v>10684</v>
      </c>
      <c r="AJ2232" s="4" t="s">
        <v>10660</v>
      </c>
    </row>
    <row r="2233" spans="1:36" ht="12.9" hidden="1" customHeight="1" outlineLevel="1" x14ac:dyDescent="0.3">
      <c r="B2233" s="59"/>
      <c r="C2233" s="10" t="s">
        <v>10685</v>
      </c>
      <c r="D2233" s="10" t="s">
        <v>8320</v>
      </c>
      <c r="E2233" s="7" t="s">
        <v>10686</v>
      </c>
      <c r="F2233" s="10" t="s">
        <v>332</v>
      </c>
      <c r="G2233" s="19" t="s">
        <v>333</v>
      </c>
      <c r="H2233" s="20">
        <v>43556</v>
      </c>
      <c r="I2233" s="6" t="s">
        <v>334</v>
      </c>
      <c r="J2233" s="10" t="s">
        <v>5670</v>
      </c>
      <c r="K2233" s="8">
        <v>42151</v>
      </c>
      <c r="L2233" s="10" t="s">
        <v>28</v>
      </c>
      <c r="M2233" s="7" t="s">
        <v>29</v>
      </c>
      <c r="N2233" s="10" t="s">
        <v>3326</v>
      </c>
      <c r="O2233" s="7" t="s">
        <v>3696</v>
      </c>
      <c r="P2233" s="10" t="s">
        <v>148</v>
      </c>
      <c r="Q2233" s="7" t="s">
        <v>10687</v>
      </c>
      <c r="R2233" s="7" t="s">
        <v>50</v>
      </c>
      <c r="S2233" s="7" t="s">
        <v>34</v>
      </c>
      <c r="T2233" s="7" t="s">
        <v>35</v>
      </c>
      <c r="V2233" s="7" t="s">
        <v>37</v>
      </c>
      <c r="W2233" s="6"/>
      <c r="X2233" s="7" t="str">
        <f t="shared" ca="1" si="547"/>
        <v xml:space="preserve">32 thn, 0 bln </v>
      </c>
      <c r="Y2233" s="7" t="str">
        <f t="shared" si="548"/>
        <v>31 thn</v>
      </c>
      <c r="Z2233" s="13">
        <v>60</v>
      </c>
      <c r="AA2233" s="14">
        <f t="shared" si="549"/>
        <v>54271</v>
      </c>
      <c r="AB2233" s="10" t="s">
        <v>10688</v>
      </c>
      <c r="AC2233" s="46" t="s">
        <v>10689</v>
      </c>
      <c r="AJ2233" s="4" t="s">
        <v>10660</v>
      </c>
    </row>
    <row r="2234" spans="1:36" ht="12.9" hidden="1" customHeight="1" outlineLevel="1" x14ac:dyDescent="0.3">
      <c r="B2234" s="59"/>
      <c r="C2234" s="10" t="s">
        <v>10690</v>
      </c>
      <c r="D2234" s="10" t="s">
        <v>355</v>
      </c>
      <c r="E2234" s="7" t="s">
        <v>10691</v>
      </c>
      <c r="F2234" s="10" t="s">
        <v>3988</v>
      </c>
      <c r="G2234" s="7" t="s">
        <v>1709</v>
      </c>
      <c r="H2234" s="8">
        <v>41913</v>
      </c>
      <c r="I2234" s="10" t="s">
        <v>3989</v>
      </c>
      <c r="J2234" s="10" t="s">
        <v>5670</v>
      </c>
      <c r="K2234" s="8">
        <v>42736</v>
      </c>
      <c r="L2234" s="10" t="s">
        <v>28</v>
      </c>
      <c r="M2234" s="7" t="s">
        <v>361</v>
      </c>
      <c r="N2234" s="10" t="s">
        <v>3326</v>
      </c>
      <c r="O2234" s="7">
        <v>2007</v>
      </c>
      <c r="P2234" s="10" t="s">
        <v>98</v>
      </c>
      <c r="Q2234" s="8">
        <v>28833</v>
      </c>
      <c r="R2234" s="7" t="s">
        <v>50</v>
      </c>
      <c r="S2234" s="7" t="s">
        <v>34</v>
      </c>
      <c r="T2234" s="7" t="s">
        <v>35</v>
      </c>
      <c r="V2234" s="7" t="s">
        <v>37</v>
      </c>
      <c r="W2234" s="6" t="s">
        <v>10692</v>
      </c>
      <c r="X2234" s="7" t="str">
        <f t="shared" ca="1" si="547"/>
        <v xml:space="preserve">41 thn, 7 bln </v>
      </c>
      <c r="Y2234" s="7" t="str">
        <f t="shared" si="548"/>
        <v>40 thn</v>
      </c>
      <c r="Z2234" s="13">
        <v>60</v>
      </c>
      <c r="AA2234" s="14">
        <f t="shared" si="549"/>
        <v>50771</v>
      </c>
      <c r="AB2234" s="10" t="s">
        <v>10693</v>
      </c>
      <c r="AC2234" s="46"/>
      <c r="AJ2234" s="4" t="s">
        <v>10660</v>
      </c>
    </row>
    <row r="2235" spans="1:36" ht="12.9" customHeight="1" collapsed="1" x14ac:dyDescent="0.25">
      <c r="A2235" s="4" t="s">
        <v>10694</v>
      </c>
      <c r="M2235" s="7"/>
    </row>
    <row r="2236" spans="1:36" ht="12.9" hidden="1" customHeight="1" outlineLevel="1" x14ac:dyDescent="0.3">
      <c r="C2236" s="10" t="s">
        <v>10695</v>
      </c>
      <c r="D2236" s="10" t="s">
        <v>41</v>
      </c>
      <c r="E2236" s="7" t="s">
        <v>10696</v>
      </c>
      <c r="F2236" s="10" t="s">
        <v>78</v>
      </c>
      <c r="G2236" s="7" t="s">
        <v>79</v>
      </c>
      <c r="H2236" s="15">
        <v>39173</v>
      </c>
      <c r="I2236" s="10" t="s">
        <v>80</v>
      </c>
      <c r="J2236" s="10" t="s">
        <v>95</v>
      </c>
      <c r="K2236" s="8">
        <v>42104</v>
      </c>
      <c r="L2236" s="10" t="s">
        <v>28</v>
      </c>
      <c r="M2236" s="7" t="s">
        <v>29</v>
      </c>
      <c r="N2236" s="10" t="s">
        <v>3265</v>
      </c>
      <c r="P2236" s="10" t="s">
        <v>10697</v>
      </c>
      <c r="Q2236" s="7" t="s">
        <v>3776</v>
      </c>
      <c r="R2236" s="7" t="s">
        <v>33</v>
      </c>
      <c r="S2236" s="7" t="s">
        <v>34</v>
      </c>
      <c r="T2236" s="7" t="s">
        <v>35</v>
      </c>
      <c r="U2236" s="7" t="s">
        <v>10698</v>
      </c>
      <c r="V2236" s="7" t="s">
        <v>37</v>
      </c>
      <c r="W2236" s="7" t="s">
        <v>10699</v>
      </c>
      <c r="X2236" s="7" t="str">
        <f ca="1">DATEDIF(Q2236,NOW( ),"y") &amp; " thn, " &amp; DATEDIF(Q2236,NOW( ),"ym") &amp; " bln "</f>
        <v xml:space="preserve">50 thn, 7 bln </v>
      </c>
      <c r="Y2236" s="7" t="str">
        <f>DATEDIF(Q2236,($Y$2),"y") &amp; " thn"</f>
        <v>49 thn</v>
      </c>
      <c r="Z2236" s="13">
        <v>60</v>
      </c>
      <c r="AA2236" s="14">
        <f>DATE(YEAR(Q2236)+Z2236,MONTH(Q2236)+1,1)</f>
        <v>47484</v>
      </c>
      <c r="AB2236" s="10" t="s">
        <v>10700</v>
      </c>
      <c r="AJ2236" s="4" t="s">
        <v>10694</v>
      </c>
    </row>
    <row r="2237" spans="1:36" ht="12.9" hidden="1" customHeight="1" outlineLevel="1" x14ac:dyDescent="0.3">
      <c r="C2237" s="10" t="s">
        <v>10701</v>
      </c>
      <c r="D2237" s="10" t="s">
        <v>41</v>
      </c>
      <c r="E2237" s="7" t="s">
        <v>10702</v>
      </c>
      <c r="F2237" s="10" t="s">
        <v>78</v>
      </c>
      <c r="G2237" s="7" t="s">
        <v>79</v>
      </c>
      <c r="H2237" s="14">
        <v>43739</v>
      </c>
      <c r="I2237" s="10" t="s">
        <v>80</v>
      </c>
      <c r="J2237" s="10" t="s">
        <v>547</v>
      </c>
      <c r="K2237" s="7" t="s">
        <v>774</v>
      </c>
      <c r="L2237" s="10" t="s">
        <v>28</v>
      </c>
      <c r="M2237" s="7" t="s">
        <v>29</v>
      </c>
      <c r="N2237" s="10" t="s">
        <v>2756</v>
      </c>
      <c r="O2237" s="7" t="s">
        <v>130</v>
      </c>
      <c r="P2237" s="10" t="s">
        <v>280</v>
      </c>
      <c r="Q2237" s="7" t="s">
        <v>10703</v>
      </c>
      <c r="R2237" s="7" t="s">
        <v>33</v>
      </c>
      <c r="S2237" s="7" t="s">
        <v>34</v>
      </c>
      <c r="T2237" s="7" t="s">
        <v>35</v>
      </c>
      <c r="U2237" s="7" t="s">
        <v>10704</v>
      </c>
      <c r="V2237" s="7" t="s">
        <v>37</v>
      </c>
      <c r="X2237" s="7" t="str">
        <f ca="1">DATEDIF(Q2237,NOW( ),"y") &amp; " thn, " &amp; DATEDIF(Q2237,NOW( ),"ym") &amp; " bln "</f>
        <v xml:space="preserve">51 thn, 7 bln </v>
      </c>
      <c r="Y2237" s="7" t="str">
        <f>DATEDIF(Q2237,($Y$2),"y") &amp; " thn"</f>
        <v>50 thn</v>
      </c>
      <c r="Z2237" s="13">
        <v>60</v>
      </c>
      <c r="AA2237" s="14">
        <f>DATE(YEAR(Q2237)+Z2237,MONTH(Q2237)+1,1)</f>
        <v>47119</v>
      </c>
      <c r="AB2237" s="10" t="s">
        <v>10705</v>
      </c>
      <c r="AC2237" s="7" t="s">
        <v>10706</v>
      </c>
      <c r="AJ2237" s="4" t="s">
        <v>10694</v>
      </c>
    </row>
    <row r="2238" spans="1:36" ht="12.9" hidden="1" customHeight="1" outlineLevel="1" x14ac:dyDescent="0.3">
      <c r="C2238" s="10" t="s">
        <v>10707</v>
      </c>
      <c r="D2238" s="10" t="s">
        <v>41</v>
      </c>
      <c r="E2238" s="7" t="s">
        <v>10708</v>
      </c>
      <c r="F2238" s="10" t="s">
        <v>332</v>
      </c>
      <c r="G2238" s="7" t="s">
        <v>343</v>
      </c>
      <c r="H2238" s="15">
        <v>42644</v>
      </c>
      <c r="I2238" s="10" t="s">
        <v>344</v>
      </c>
      <c r="J2238" s="10" t="s">
        <v>547</v>
      </c>
      <c r="K2238" s="7" t="s">
        <v>522</v>
      </c>
      <c r="L2238" s="10" t="s">
        <v>28</v>
      </c>
      <c r="M2238" s="7" t="s">
        <v>29</v>
      </c>
      <c r="N2238" s="10" t="s">
        <v>3367</v>
      </c>
      <c r="O2238" s="7">
        <v>2014</v>
      </c>
      <c r="P2238" s="10" t="s">
        <v>6835</v>
      </c>
      <c r="Q2238" s="7" t="s">
        <v>10709</v>
      </c>
      <c r="R2238" s="7" t="s">
        <v>50</v>
      </c>
      <c r="V2238" s="7" t="s">
        <v>37</v>
      </c>
      <c r="X2238" s="7" t="str">
        <f ca="1">DATEDIF(Q2238,NOW( ),"y") &amp; " thn, " &amp; DATEDIF(Q2238,NOW( ),"ym") &amp; " bln "</f>
        <v xml:space="preserve">37 thn, 5 bln </v>
      </c>
      <c r="Y2238" s="7" t="str">
        <f>DATEDIF(Q2238,($Y$2),"y") &amp; " thn"</f>
        <v>36 thn</v>
      </c>
      <c r="Z2238" s="13">
        <v>60</v>
      </c>
      <c r="AA2238" s="14">
        <f>DATE(YEAR(Q2238)+Z2238,MONTH(Q2238)+1,1)</f>
        <v>52291</v>
      </c>
      <c r="AJ2238" s="4" t="s">
        <v>10694</v>
      </c>
    </row>
    <row r="2239" spans="1:36" ht="12.9" hidden="1" customHeight="1" outlineLevel="1" x14ac:dyDescent="0.3">
      <c r="C2239" s="36" t="s">
        <v>10710</v>
      </c>
      <c r="D2239" s="36" t="s">
        <v>145</v>
      </c>
      <c r="E2239" s="36" t="s">
        <v>10711</v>
      </c>
      <c r="F2239" s="17" t="s">
        <v>332</v>
      </c>
      <c r="G2239" s="37" t="s">
        <v>343</v>
      </c>
      <c r="H2239" s="35">
        <v>43525</v>
      </c>
      <c r="I2239" s="6" t="s">
        <v>344</v>
      </c>
      <c r="J2239" s="10" t="s">
        <v>269</v>
      </c>
      <c r="K2239" s="35">
        <v>43573</v>
      </c>
      <c r="L2239" s="6" t="s">
        <v>28</v>
      </c>
      <c r="M2239" s="7" t="s">
        <v>29</v>
      </c>
      <c r="N2239" s="36" t="s">
        <v>83</v>
      </c>
      <c r="O2239" s="38"/>
      <c r="P2239" s="36" t="s">
        <v>98</v>
      </c>
      <c r="Q2239" s="36" t="s">
        <v>10712</v>
      </c>
      <c r="R2239" s="7" t="s">
        <v>50</v>
      </c>
      <c r="S2239" s="38"/>
      <c r="T2239" s="38"/>
      <c r="U2239" s="38"/>
      <c r="V2239" s="18" t="s">
        <v>2718</v>
      </c>
      <c r="W2239" s="38"/>
      <c r="X2239" s="7" t="str">
        <f ca="1">DATEDIF(Q2239,NOW( ),"y") &amp; " thn, " &amp; DATEDIF(Q2239,NOW( ),"ym") &amp; " bln "</f>
        <v xml:space="preserve">36 thn, 3 bln </v>
      </c>
      <c r="Y2239" s="7" t="str">
        <f>DATEDIF(Q2239,($Y$2),"y") &amp; " thn"</f>
        <v>35 thn</v>
      </c>
      <c r="Z2239" s="13">
        <v>60</v>
      </c>
      <c r="AA2239" s="14">
        <f>DATE(YEAR(Q2239)+Z2239,MONTH(Q2239)+1,1)</f>
        <v>52718</v>
      </c>
      <c r="AB2239" s="38"/>
      <c r="AC2239" s="38"/>
      <c r="AD2239" s="38"/>
      <c r="AE2239" s="38"/>
      <c r="AF2239" s="38"/>
      <c r="AG2239" s="38"/>
      <c r="AH2239" s="38"/>
      <c r="AI2239" s="38"/>
      <c r="AJ2239" s="4" t="s">
        <v>10694</v>
      </c>
    </row>
    <row r="2240" spans="1:36" ht="12.9" customHeight="1" collapsed="1" x14ac:dyDescent="0.25">
      <c r="A2240" s="4" t="s">
        <v>10713</v>
      </c>
      <c r="M2240" s="7"/>
    </row>
    <row r="2241" spans="1:40" ht="12.9" hidden="1" customHeight="1" outlineLevel="1" x14ac:dyDescent="0.3">
      <c r="C2241" s="10" t="s">
        <v>10714</v>
      </c>
      <c r="D2241" s="10" t="s">
        <v>41</v>
      </c>
      <c r="E2241" s="7" t="s">
        <v>10715</v>
      </c>
      <c r="F2241" s="10" t="s">
        <v>23</v>
      </c>
      <c r="G2241" s="7" t="s">
        <v>24</v>
      </c>
      <c r="H2241" s="14">
        <v>40087</v>
      </c>
      <c r="I2241" s="10" t="s">
        <v>25</v>
      </c>
      <c r="J2241" s="10" t="s">
        <v>95</v>
      </c>
      <c r="K2241" s="14">
        <v>42604</v>
      </c>
      <c r="L2241" s="10" t="s">
        <v>28</v>
      </c>
      <c r="M2241" s="7" t="s">
        <v>29</v>
      </c>
      <c r="N2241" s="10" t="s">
        <v>2402</v>
      </c>
      <c r="O2241" s="7" t="s">
        <v>168</v>
      </c>
      <c r="P2241" s="10" t="s">
        <v>280</v>
      </c>
      <c r="Q2241" s="7" t="s">
        <v>10716</v>
      </c>
      <c r="R2241" s="7" t="s">
        <v>33</v>
      </c>
      <c r="S2241" s="7" t="s">
        <v>34</v>
      </c>
      <c r="T2241" s="7" t="s">
        <v>35</v>
      </c>
      <c r="U2241" s="7" t="s">
        <v>10717</v>
      </c>
      <c r="V2241" s="7" t="s">
        <v>37</v>
      </c>
      <c r="W2241" s="7" t="s">
        <v>10718</v>
      </c>
      <c r="X2241" s="7" t="str">
        <f ca="1">DATEDIF(Q2241,NOW( ),"y") &amp; " thn, " &amp; DATEDIF(Q2241,NOW( ),"ym") &amp; " bln "</f>
        <v xml:space="preserve">55 thn, 4 bln </v>
      </c>
      <c r="Y2241" s="7" t="str">
        <f>DATEDIF(Q2241,($Y$2),"y") &amp; " thn"</f>
        <v>54 thn</v>
      </c>
      <c r="Z2241" s="13">
        <v>60</v>
      </c>
      <c r="AA2241" s="14">
        <f>DATE(YEAR(Q2241)+Z2241,MONTH(Q2241)+1,1)</f>
        <v>45748</v>
      </c>
      <c r="AB2241" s="10" t="s">
        <v>10719</v>
      </c>
      <c r="AJ2241" s="4" t="s">
        <v>10713</v>
      </c>
    </row>
    <row r="2242" spans="1:40" ht="12.9" hidden="1" customHeight="1" outlineLevel="1" x14ac:dyDescent="0.3">
      <c r="C2242" s="10" t="s">
        <v>10720</v>
      </c>
      <c r="D2242" s="10" t="s">
        <v>41</v>
      </c>
      <c r="E2242" s="7" t="s">
        <v>10721</v>
      </c>
      <c r="F2242" s="10" t="s">
        <v>276</v>
      </c>
      <c r="G2242" s="7" t="s">
        <v>43</v>
      </c>
      <c r="H2242" s="14">
        <v>41183</v>
      </c>
      <c r="I2242" s="10" t="s">
        <v>277</v>
      </c>
      <c r="J2242" s="10" t="s">
        <v>547</v>
      </c>
      <c r="K2242" s="12" t="s">
        <v>1508</v>
      </c>
      <c r="L2242" s="10" t="s">
        <v>28</v>
      </c>
      <c r="M2242" s="7" t="s">
        <v>29</v>
      </c>
      <c r="N2242" s="10" t="s">
        <v>30</v>
      </c>
      <c r="O2242" s="7">
        <v>2014</v>
      </c>
      <c r="P2242" s="10" t="s">
        <v>3258</v>
      </c>
      <c r="Q2242" s="7" t="s">
        <v>10722</v>
      </c>
      <c r="R2242" s="7" t="s">
        <v>33</v>
      </c>
      <c r="S2242" s="7" t="s">
        <v>34</v>
      </c>
      <c r="T2242" s="7" t="s">
        <v>35</v>
      </c>
      <c r="U2242" s="7" t="s">
        <v>10723</v>
      </c>
      <c r="V2242" s="7" t="s">
        <v>37</v>
      </c>
      <c r="W2242" s="7" t="s">
        <v>10724</v>
      </c>
      <c r="X2242" s="7" t="str">
        <f ca="1">DATEDIF(Q2242,NOW( ),"y") &amp; " thn, " &amp; DATEDIF(Q2242,NOW( ),"ym") &amp; " bln "</f>
        <v xml:space="preserve">50 thn, 6 bln </v>
      </c>
      <c r="Y2242" s="7" t="str">
        <f>DATEDIF(Q2242,($Y$2),"y") &amp; " thn"</f>
        <v>49 thn</v>
      </c>
      <c r="Z2242" s="13">
        <v>60</v>
      </c>
      <c r="AA2242" s="14">
        <f>DATE(YEAR(Q2242)+Z2242,MONTH(Q2242)+1,1)</f>
        <v>47515</v>
      </c>
      <c r="AB2242" s="10" t="s">
        <v>10725</v>
      </c>
      <c r="AJ2242" s="4" t="s">
        <v>10713</v>
      </c>
    </row>
    <row r="2243" spans="1:40" ht="12.9" hidden="1" customHeight="1" outlineLevel="1" x14ac:dyDescent="0.3">
      <c r="B2243" s="59"/>
      <c r="C2243" s="10" t="s">
        <v>10726</v>
      </c>
      <c r="D2243" s="10" t="s">
        <v>21</v>
      </c>
      <c r="E2243" s="7" t="s">
        <v>10727</v>
      </c>
      <c r="F2243" s="10" t="s">
        <v>332</v>
      </c>
      <c r="G2243" s="19" t="s">
        <v>333</v>
      </c>
      <c r="H2243" s="20">
        <v>43556</v>
      </c>
      <c r="I2243" s="6" t="s">
        <v>334</v>
      </c>
      <c r="J2243" s="10" t="s">
        <v>5670</v>
      </c>
      <c r="K2243" s="8">
        <v>42151</v>
      </c>
      <c r="L2243" s="10" t="s">
        <v>28</v>
      </c>
      <c r="M2243" s="7" t="s">
        <v>29</v>
      </c>
      <c r="N2243" s="10" t="s">
        <v>3367</v>
      </c>
      <c r="O2243" s="7" t="s">
        <v>1010</v>
      </c>
      <c r="P2243" s="10" t="s">
        <v>1596</v>
      </c>
      <c r="Q2243" s="7" t="s">
        <v>10728</v>
      </c>
      <c r="R2243" s="7" t="s">
        <v>33</v>
      </c>
      <c r="S2243" s="7" t="s">
        <v>34</v>
      </c>
      <c r="T2243" s="7" t="s">
        <v>35</v>
      </c>
      <c r="V2243" s="7" t="s">
        <v>37</v>
      </c>
      <c r="W2243" s="6"/>
      <c r="X2243" s="7" t="str">
        <f ca="1">DATEDIF(Q2243,NOW( ),"y") &amp; " thn, " &amp; DATEDIF(Q2243,NOW( ),"ym") &amp; " bln "</f>
        <v xml:space="preserve">35 thn, 9 bln </v>
      </c>
      <c r="Y2243" s="7" t="str">
        <f>DATEDIF(Q2243,($Y$2),"y") &amp; " thn"</f>
        <v>35 thn</v>
      </c>
      <c r="Z2243" s="13">
        <v>60</v>
      </c>
      <c r="AA2243" s="14">
        <f>DATE(YEAR(Q2243)+Z2243,MONTH(Q2243)+1,1)</f>
        <v>52902</v>
      </c>
      <c r="AB2243" s="10" t="s">
        <v>10729</v>
      </c>
      <c r="AC2243" s="46" t="s">
        <v>10730</v>
      </c>
      <c r="AJ2243" s="4" t="s">
        <v>10713</v>
      </c>
    </row>
    <row r="2244" spans="1:40" ht="12.9" hidden="1" customHeight="1" outlineLevel="1" x14ac:dyDescent="0.3">
      <c r="A2244" s="16"/>
      <c r="B2244" s="17" t="s">
        <v>2714</v>
      </c>
      <c r="C2244" s="17" t="s">
        <v>10731</v>
      </c>
      <c r="D2244" s="17" t="s">
        <v>21</v>
      </c>
      <c r="E2244" s="17" t="s">
        <v>10732</v>
      </c>
      <c r="F2244" s="17" t="s">
        <v>332</v>
      </c>
      <c r="G2244" s="18" t="s">
        <v>343</v>
      </c>
      <c r="H2244" s="35">
        <v>43525</v>
      </c>
      <c r="I2244" s="6" t="s">
        <v>344</v>
      </c>
      <c r="J2244" s="17" t="s">
        <v>547</v>
      </c>
      <c r="K2244" s="35">
        <v>43573</v>
      </c>
      <c r="L2244" s="6" t="s">
        <v>28</v>
      </c>
      <c r="M2244" s="7" t="s">
        <v>29</v>
      </c>
      <c r="N2244" s="17" t="s">
        <v>3851</v>
      </c>
      <c r="O2244" s="17"/>
      <c r="P2244" s="17" t="s">
        <v>5645</v>
      </c>
      <c r="Q2244" s="17" t="s">
        <v>10733</v>
      </c>
      <c r="R2244" s="7" t="s">
        <v>50</v>
      </c>
      <c r="S2244" s="16"/>
      <c r="T2244" s="16"/>
      <c r="U2244" s="17" t="s">
        <v>2714</v>
      </c>
      <c r="V2244" s="18" t="s">
        <v>2718</v>
      </c>
      <c r="W2244" s="17"/>
      <c r="X2244" s="7" t="str">
        <f ca="1">DATEDIF(Q2244,NOW( ),"y") &amp; " thn, " &amp; DATEDIF(Q2244,NOW( ),"ym") &amp; " bln "</f>
        <v xml:space="preserve">33 thn, 1 bln </v>
      </c>
      <c r="Y2244" s="7" t="str">
        <f>DATEDIF(Q2244,($Y$2),"y") &amp; " thn"</f>
        <v>32 thn</v>
      </c>
      <c r="Z2244" s="13">
        <v>60</v>
      </c>
      <c r="AA2244" s="14">
        <f>DATE(YEAR(Q2244)+Z2244,MONTH(Q2244)+1,1)</f>
        <v>53874</v>
      </c>
      <c r="AB2244" s="17"/>
      <c r="AC2244" s="17"/>
      <c r="AD2244" s="17"/>
      <c r="AE2244" s="17"/>
      <c r="AF2244" s="17"/>
      <c r="AG2244" s="17"/>
      <c r="AH2244" s="17"/>
      <c r="AI2244" s="17"/>
      <c r="AJ2244" s="4" t="s">
        <v>10713</v>
      </c>
      <c r="AK2244" s="17"/>
      <c r="AL2244" s="16"/>
      <c r="AM2244" s="17"/>
      <c r="AN2244" s="17"/>
    </row>
    <row r="2245" spans="1:40" ht="12.9" hidden="1" customHeight="1" outlineLevel="1" x14ac:dyDescent="0.3">
      <c r="C2245" s="10" t="s">
        <v>437</v>
      </c>
      <c r="D2245" s="10" t="s">
        <v>145</v>
      </c>
      <c r="E2245" s="7" t="s">
        <v>10734</v>
      </c>
      <c r="F2245" s="10" t="s">
        <v>332</v>
      </c>
      <c r="G2245" s="7" t="s">
        <v>343</v>
      </c>
      <c r="H2245" s="8">
        <v>43191</v>
      </c>
      <c r="I2245" s="10" t="s">
        <v>344</v>
      </c>
      <c r="J2245" s="10" t="s">
        <v>269</v>
      </c>
      <c r="K2245" s="12" t="s">
        <v>1508</v>
      </c>
      <c r="L2245" s="10" t="s">
        <v>28</v>
      </c>
      <c r="M2245" s="7" t="s">
        <v>29</v>
      </c>
      <c r="N2245" s="10" t="s">
        <v>4012</v>
      </c>
      <c r="O2245" s="7">
        <v>2014</v>
      </c>
      <c r="P2245" s="10" t="s">
        <v>488</v>
      </c>
      <c r="Q2245" s="7" t="s">
        <v>10735</v>
      </c>
      <c r="R2245" s="7" t="s">
        <v>50</v>
      </c>
      <c r="U2245" s="7" t="s">
        <v>10736</v>
      </c>
      <c r="V2245" s="7" t="s">
        <v>37</v>
      </c>
      <c r="X2245" s="7" t="str">
        <f ca="1">DATEDIF(Q2245,NOW( ),"y") &amp; " thn, " &amp; DATEDIF(Q2245,NOW( ),"ym") &amp; " bln "</f>
        <v xml:space="preserve">51 thn, 7 bln </v>
      </c>
      <c r="Y2245" s="7" t="str">
        <f>DATEDIF(Q2245,($Y$2),"y") &amp; " thn"</f>
        <v>50 thn</v>
      </c>
      <c r="Z2245" s="13">
        <v>60</v>
      </c>
      <c r="AA2245" s="14">
        <f>DATE(YEAR(Q2245)+Z2245,MONTH(Q2245)+1,1)</f>
        <v>47119</v>
      </c>
      <c r="AJ2245" s="4" t="s">
        <v>10713</v>
      </c>
    </row>
    <row r="2246" spans="1:40" ht="12.9" hidden="1" customHeight="1" outlineLevel="1" x14ac:dyDescent="0.3">
      <c r="C2246" s="10"/>
      <c r="D2246" s="10"/>
      <c r="F2246" s="10"/>
      <c r="H2246" s="15"/>
      <c r="I2246" s="10"/>
      <c r="J2246" s="10"/>
      <c r="K2246" s="12"/>
      <c r="L2246" s="10"/>
      <c r="M2246" s="7"/>
      <c r="N2246" s="10"/>
      <c r="P2246" s="10"/>
      <c r="Z2246" s="13"/>
      <c r="AA2246" s="14"/>
      <c r="AJ2246" s="4" t="s">
        <v>10713</v>
      </c>
    </row>
    <row r="2247" spans="1:40" ht="12.9" customHeight="1" collapsed="1" x14ac:dyDescent="0.25">
      <c r="A2247" s="4" t="s">
        <v>10737</v>
      </c>
      <c r="M2247" s="7"/>
    </row>
    <row r="2248" spans="1:40" ht="12.9" hidden="1" customHeight="1" outlineLevel="1" x14ac:dyDescent="0.3">
      <c r="C2248" s="10" t="s">
        <v>10738</v>
      </c>
      <c r="D2248" s="10" t="s">
        <v>41</v>
      </c>
      <c r="E2248" s="7" t="s">
        <v>10739</v>
      </c>
      <c r="F2248" s="10" t="s">
        <v>23</v>
      </c>
      <c r="G2248" s="7" t="s">
        <v>24</v>
      </c>
      <c r="H2248" s="15">
        <v>38808</v>
      </c>
      <c r="I2248" s="10" t="s">
        <v>25</v>
      </c>
      <c r="J2248" s="10" t="s">
        <v>95</v>
      </c>
      <c r="K2248" s="8">
        <v>42104</v>
      </c>
      <c r="L2248" s="10" t="s">
        <v>28</v>
      </c>
      <c r="M2248" s="7" t="s">
        <v>29</v>
      </c>
      <c r="P2248" s="10" t="s">
        <v>2159</v>
      </c>
      <c r="Q2248" s="7" t="s">
        <v>10740</v>
      </c>
      <c r="R2248" s="7" t="s">
        <v>33</v>
      </c>
      <c r="S2248" s="7" t="s">
        <v>122</v>
      </c>
      <c r="T2248" s="7" t="s">
        <v>35</v>
      </c>
      <c r="U2248" s="7" t="s">
        <v>10741</v>
      </c>
      <c r="V2248" s="7" t="s">
        <v>37</v>
      </c>
      <c r="W2248" s="7" t="s">
        <v>10742</v>
      </c>
      <c r="X2248" s="7" t="str">
        <f ca="1">DATEDIF(Q2248,NOW( ),"y") &amp; " thn, " &amp; DATEDIF(Q2248,NOW( ),"ym") &amp; " bln "</f>
        <v xml:space="preserve">54 thn, 10 bln </v>
      </c>
      <c r="Y2248" s="7" t="str">
        <f>DATEDIF(Q2248,($Y$2),"y") &amp; " thn"</f>
        <v>54 thn</v>
      </c>
      <c r="Z2248" s="13">
        <v>60</v>
      </c>
      <c r="AA2248" s="14">
        <f>DATE(YEAR(Q2248)+Z2248,MONTH(Q2248)+1,1)</f>
        <v>45931</v>
      </c>
      <c r="AB2248" s="10" t="s">
        <v>10743</v>
      </c>
      <c r="AJ2248" s="4" t="s">
        <v>10737</v>
      </c>
    </row>
    <row r="2249" spans="1:40" ht="12.9" hidden="1" customHeight="1" outlineLevel="1" x14ac:dyDescent="0.3">
      <c r="C2249" s="10" t="s">
        <v>10744</v>
      </c>
      <c r="D2249" s="10" t="s">
        <v>1545</v>
      </c>
      <c r="E2249" s="7" t="s">
        <v>10745</v>
      </c>
      <c r="F2249" s="10" t="s">
        <v>23</v>
      </c>
      <c r="G2249" s="7" t="s">
        <v>24</v>
      </c>
      <c r="H2249" s="15">
        <v>39356</v>
      </c>
      <c r="I2249" s="10" t="s">
        <v>25</v>
      </c>
      <c r="J2249" s="10" t="s">
        <v>547</v>
      </c>
      <c r="K2249" s="8">
        <v>42278</v>
      </c>
      <c r="L2249" s="10" t="s">
        <v>28</v>
      </c>
      <c r="M2249" s="7" t="s">
        <v>361</v>
      </c>
      <c r="N2249" s="10" t="s">
        <v>3265</v>
      </c>
      <c r="O2249" s="7" t="s">
        <v>97</v>
      </c>
      <c r="P2249" s="10" t="s">
        <v>59</v>
      </c>
      <c r="Q2249" s="7" t="s">
        <v>1797</v>
      </c>
      <c r="R2249" s="7" t="s">
        <v>33</v>
      </c>
      <c r="S2249" s="7" t="s">
        <v>34</v>
      </c>
      <c r="T2249" s="7" t="s">
        <v>35</v>
      </c>
      <c r="U2249" s="7" t="s">
        <v>10746</v>
      </c>
      <c r="V2249" s="7" t="s">
        <v>37</v>
      </c>
      <c r="W2249" s="7" t="s">
        <v>10747</v>
      </c>
      <c r="X2249" s="7" t="str">
        <f ca="1">DATEDIF(Q2249,NOW( ),"y") &amp; " thn, " &amp; DATEDIF(Q2249,NOW( ),"ym") &amp; " bln "</f>
        <v xml:space="preserve">57 thn, 6 bln </v>
      </c>
      <c r="Y2249" s="7" t="str">
        <f>DATEDIF(Q2249,($Y$2),"y") &amp; " thn"</f>
        <v>56 thn</v>
      </c>
      <c r="Z2249" s="13">
        <v>60</v>
      </c>
      <c r="AA2249" s="14">
        <f>DATE(YEAR(Q2249)+Z2249,MONTH(Q2249)+1,1)</f>
        <v>44958</v>
      </c>
      <c r="AB2249" s="10" t="s">
        <v>10748</v>
      </c>
      <c r="AJ2249" s="4" t="s">
        <v>10737</v>
      </c>
    </row>
    <row r="2250" spans="1:40" ht="12.9" hidden="1" customHeight="1" outlineLevel="1" x14ac:dyDescent="0.3">
      <c r="C2250" s="10" t="s">
        <v>10749</v>
      </c>
      <c r="D2250" s="6" t="s">
        <v>10750</v>
      </c>
      <c r="E2250" s="7" t="s">
        <v>10751</v>
      </c>
      <c r="F2250" s="10" t="s">
        <v>276</v>
      </c>
      <c r="G2250" s="7" t="s">
        <v>43</v>
      </c>
      <c r="H2250" s="14">
        <v>43191</v>
      </c>
      <c r="I2250" s="10" t="s">
        <v>277</v>
      </c>
      <c r="J2250" s="10" t="s">
        <v>547</v>
      </c>
      <c r="K2250" s="7" t="s">
        <v>82</v>
      </c>
      <c r="L2250" s="10" t="s">
        <v>28</v>
      </c>
      <c r="M2250" s="7" t="s">
        <v>237</v>
      </c>
      <c r="N2250" s="10" t="s">
        <v>167</v>
      </c>
      <c r="O2250" s="7">
        <v>2015</v>
      </c>
      <c r="P2250" s="10" t="s">
        <v>9631</v>
      </c>
      <c r="Q2250" s="7" t="s">
        <v>10752</v>
      </c>
      <c r="R2250" s="7" t="s">
        <v>33</v>
      </c>
      <c r="S2250" s="7" t="s">
        <v>34</v>
      </c>
      <c r="T2250" s="7" t="s">
        <v>35</v>
      </c>
      <c r="U2250" s="7" t="s">
        <v>10753</v>
      </c>
      <c r="V2250" s="7" t="s">
        <v>37</v>
      </c>
      <c r="X2250" s="7" t="str">
        <f ca="1">DATEDIF(Q2250,NOW( ),"y") &amp; " thn, " &amp; DATEDIF(Q2250,NOW( ),"ym") &amp; " bln "</f>
        <v xml:space="preserve">43 thn, 0 bln </v>
      </c>
      <c r="Y2250" s="7" t="str">
        <f>DATEDIF(Q2250,($Y$2),"y") &amp; " thn"</f>
        <v>42 thn</v>
      </c>
      <c r="Z2250" s="13">
        <v>60</v>
      </c>
      <c r="AA2250" s="14">
        <f>DATE(YEAR(Q2250)+Z2250,MONTH(Q2250)+1,1)</f>
        <v>50253</v>
      </c>
      <c r="AB2250" s="10" t="s">
        <v>10754</v>
      </c>
      <c r="AJ2250" s="4" t="s">
        <v>10737</v>
      </c>
    </row>
    <row r="2251" spans="1:40" ht="12.9" hidden="1" customHeight="1" outlineLevel="1" x14ac:dyDescent="0.3">
      <c r="A2251" s="16"/>
      <c r="B2251" s="17" t="s">
        <v>2714</v>
      </c>
      <c r="C2251" s="17" t="s">
        <v>10755</v>
      </c>
      <c r="D2251" s="17" t="s">
        <v>41</v>
      </c>
      <c r="E2251" s="17" t="s">
        <v>10756</v>
      </c>
      <c r="F2251" s="17" t="s">
        <v>332</v>
      </c>
      <c r="G2251" s="18" t="s">
        <v>343</v>
      </c>
      <c r="H2251" s="35">
        <v>43525</v>
      </c>
      <c r="I2251" s="6" t="s">
        <v>344</v>
      </c>
      <c r="J2251" s="17" t="s">
        <v>547</v>
      </c>
      <c r="K2251" s="35">
        <v>43573</v>
      </c>
      <c r="L2251" s="6" t="s">
        <v>28</v>
      </c>
      <c r="M2251" s="7" t="s">
        <v>29</v>
      </c>
      <c r="N2251" s="17" t="s">
        <v>3851</v>
      </c>
      <c r="O2251" s="17"/>
      <c r="P2251" s="17" t="s">
        <v>59</v>
      </c>
      <c r="Q2251" s="17" t="s">
        <v>10757</v>
      </c>
      <c r="R2251" s="7" t="s">
        <v>50</v>
      </c>
      <c r="S2251" s="16"/>
      <c r="T2251" s="16"/>
      <c r="U2251" s="17" t="s">
        <v>2714</v>
      </c>
      <c r="V2251" s="18" t="s">
        <v>2718</v>
      </c>
      <c r="W2251" s="17"/>
      <c r="X2251" s="7" t="str">
        <f ca="1">DATEDIF(Q2251,NOW( ),"y") &amp; " thn, " &amp; DATEDIF(Q2251,NOW( ),"ym") &amp; " bln "</f>
        <v xml:space="preserve">27 thn, 11 bln </v>
      </c>
      <c r="Y2251" s="7" t="str">
        <f>DATEDIF(Q2251,($Y$2),"y") &amp; " thn"</f>
        <v>27 thn</v>
      </c>
      <c r="Z2251" s="13">
        <v>60</v>
      </c>
      <c r="AA2251" s="14">
        <f>DATE(YEAR(Q2251)+Z2251,MONTH(Q2251)+1,1)</f>
        <v>55732</v>
      </c>
      <c r="AB2251" s="17"/>
      <c r="AC2251" s="17"/>
      <c r="AD2251" s="17"/>
      <c r="AE2251" s="17"/>
      <c r="AF2251" s="17"/>
      <c r="AG2251" s="17"/>
      <c r="AH2251" s="17"/>
      <c r="AI2251" s="17"/>
      <c r="AJ2251" s="4" t="s">
        <v>10737</v>
      </c>
      <c r="AK2251" s="17"/>
      <c r="AL2251" s="16"/>
      <c r="AM2251" s="17"/>
      <c r="AN2251" s="17"/>
    </row>
    <row r="2252" spans="1:40" ht="12.9" hidden="1" customHeight="1" outlineLevel="1" x14ac:dyDescent="0.3">
      <c r="C2252" s="10" t="s">
        <v>10758</v>
      </c>
      <c r="D2252" s="10" t="s">
        <v>21</v>
      </c>
      <c r="E2252" s="7" t="s">
        <v>10759</v>
      </c>
      <c r="F2252" s="10" t="s">
        <v>514</v>
      </c>
      <c r="G2252" s="7" t="s">
        <v>333</v>
      </c>
      <c r="H2252" s="14">
        <v>43191</v>
      </c>
      <c r="I2252" s="10" t="s">
        <v>334</v>
      </c>
      <c r="J2252" s="10" t="s">
        <v>547</v>
      </c>
      <c r="K2252" s="12" t="s">
        <v>1508</v>
      </c>
      <c r="L2252" s="10" t="s">
        <v>28</v>
      </c>
      <c r="M2252" s="7" t="s">
        <v>29</v>
      </c>
      <c r="N2252" s="10" t="s">
        <v>30</v>
      </c>
      <c r="O2252" s="7">
        <v>2013</v>
      </c>
      <c r="P2252" s="10" t="s">
        <v>98</v>
      </c>
      <c r="Q2252" s="7" t="s">
        <v>10760</v>
      </c>
      <c r="R2252" s="7" t="s">
        <v>50</v>
      </c>
      <c r="U2252" s="7" t="s">
        <v>10761</v>
      </c>
      <c r="V2252" s="7" t="s">
        <v>37</v>
      </c>
      <c r="X2252" s="7" t="str">
        <f ca="1">DATEDIF(Q2252,NOW( ),"y") &amp; " thn, " &amp; DATEDIF(Q2252,NOW( ),"ym") &amp; " bln "</f>
        <v xml:space="preserve">54 thn, 10 bln </v>
      </c>
      <c r="Y2252" s="7" t="str">
        <f>DATEDIF(Q2252,($Y$2),"y") &amp; " thn"</f>
        <v>54 thn</v>
      </c>
      <c r="Z2252" s="13">
        <v>60</v>
      </c>
      <c r="AA2252" s="14">
        <f>DATE(YEAR(Q2252)+Z2252,MONTH(Q2252)+1,1)</f>
        <v>45931</v>
      </c>
      <c r="AJ2252" s="4" t="s">
        <v>10737</v>
      </c>
    </row>
    <row r="2253" spans="1:40" ht="12.9" customHeight="1" collapsed="1" x14ac:dyDescent="0.25">
      <c r="A2253" s="4" t="s">
        <v>10762</v>
      </c>
      <c r="M2253" s="7"/>
    </row>
    <row r="2254" spans="1:40" ht="12.9" hidden="1" customHeight="1" outlineLevel="1" x14ac:dyDescent="0.3">
      <c r="C2254" s="10" t="s">
        <v>10763</v>
      </c>
      <c r="D2254" s="10" t="s">
        <v>21</v>
      </c>
      <c r="E2254" s="7" t="s">
        <v>10764</v>
      </c>
      <c r="F2254" s="10" t="s">
        <v>23</v>
      </c>
      <c r="G2254" s="7" t="s">
        <v>24</v>
      </c>
      <c r="H2254" s="14">
        <v>41183</v>
      </c>
      <c r="I2254" s="10" t="s">
        <v>25</v>
      </c>
      <c r="J2254" s="10" t="s">
        <v>95</v>
      </c>
      <c r="K2254" s="8">
        <v>42104</v>
      </c>
      <c r="L2254" s="10" t="s">
        <v>28</v>
      </c>
      <c r="M2254" s="7" t="s">
        <v>29</v>
      </c>
      <c r="N2254" s="10" t="s">
        <v>30</v>
      </c>
      <c r="O2254" s="7">
        <v>2007</v>
      </c>
      <c r="P2254" s="10" t="s">
        <v>824</v>
      </c>
      <c r="Q2254" s="7" t="s">
        <v>8623</v>
      </c>
      <c r="R2254" s="7" t="s">
        <v>33</v>
      </c>
      <c r="S2254" s="7" t="s">
        <v>34</v>
      </c>
      <c r="T2254" s="7" t="s">
        <v>35</v>
      </c>
      <c r="U2254" s="7" t="s">
        <v>10765</v>
      </c>
      <c r="V2254" s="7" t="s">
        <v>37</v>
      </c>
      <c r="W2254" s="7" t="s">
        <v>10766</v>
      </c>
      <c r="X2254" s="7" t="str">
        <f ca="1">DATEDIF(Q2254,NOW( ),"y") &amp; " thn, " &amp; DATEDIF(Q2254,NOW( ),"ym") &amp; " bln "</f>
        <v xml:space="preserve">48 thn, 11 bln </v>
      </c>
      <c r="Y2254" s="7" t="str">
        <f>DATEDIF(Q2254,($Y$2),"y") &amp; " thn"</f>
        <v>48 thn</v>
      </c>
      <c r="Z2254" s="13">
        <v>60</v>
      </c>
      <c r="AA2254" s="14">
        <f>DATE(YEAR(Q2254)+Z2254,MONTH(Q2254)+1,1)</f>
        <v>48092</v>
      </c>
      <c r="AB2254" s="10" t="s">
        <v>10767</v>
      </c>
      <c r="AJ2254" s="4" t="s">
        <v>10762</v>
      </c>
    </row>
    <row r="2255" spans="1:40" ht="12.9" hidden="1" customHeight="1" outlineLevel="1" x14ac:dyDescent="0.3">
      <c r="C2255" s="10" t="s">
        <v>10768</v>
      </c>
      <c r="D2255" s="10" t="s">
        <v>1545</v>
      </c>
      <c r="E2255" s="7" t="s">
        <v>10769</v>
      </c>
      <c r="F2255" s="10" t="s">
        <v>23</v>
      </c>
      <c r="G2255" s="7" t="s">
        <v>24</v>
      </c>
      <c r="H2255" s="14">
        <v>41183</v>
      </c>
      <c r="I2255" s="10" t="s">
        <v>25</v>
      </c>
      <c r="J2255" s="10" t="s">
        <v>547</v>
      </c>
      <c r="K2255" s="7" t="s">
        <v>799</v>
      </c>
      <c r="L2255" s="10" t="s">
        <v>28</v>
      </c>
      <c r="M2255" s="7" t="s">
        <v>361</v>
      </c>
      <c r="N2255" s="10" t="s">
        <v>3265</v>
      </c>
      <c r="O2255" s="7">
        <v>2000</v>
      </c>
      <c r="P2255" s="10" t="s">
        <v>218</v>
      </c>
      <c r="Q2255" s="7" t="s">
        <v>10770</v>
      </c>
      <c r="R2255" s="7" t="s">
        <v>50</v>
      </c>
      <c r="S2255" s="7" t="s">
        <v>34</v>
      </c>
      <c r="T2255" s="7" t="s">
        <v>35</v>
      </c>
      <c r="U2255" s="7" t="s">
        <v>10771</v>
      </c>
      <c r="V2255" s="7" t="s">
        <v>37</v>
      </c>
      <c r="W2255" s="7" t="s">
        <v>10772</v>
      </c>
      <c r="X2255" s="7" t="str">
        <f ca="1">DATEDIF(Q2255,NOW( ),"y") &amp; " thn, " &amp; DATEDIF(Q2255,NOW( ),"ym") &amp; " bln "</f>
        <v xml:space="preserve">52 thn, 5 bln </v>
      </c>
      <c r="Y2255" s="7" t="str">
        <f>DATEDIF(Q2255,($Y$2),"y") &amp; " thn"</f>
        <v>51 thn</v>
      </c>
      <c r="Z2255" s="13">
        <v>60</v>
      </c>
      <c r="AA2255" s="14">
        <f>DATE(YEAR(Q2255)+Z2255,MONTH(Q2255)+1,1)</f>
        <v>46813</v>
      </c>
      <c r="AJ2255" s="4" t="s">
        <v>10762</v>
      </c>
    </row>
    <row r="2256" spans="1:40" ht="12.9" hidden="1" customHeight="1" outlineLevel="1" x14ac:dyDescent="0.3">
      <c r="C2256" s="10" t="s">
        <v>10773</v>
      </c>
      <c r="D2256" s="10" t="s">
        <v>1545</v>
      </c>
      <c r="E2256" s="7" t="s">
        <v>10774</v>
      </c>
      <c r="F2256" s="10" t="s">
        <v>23</v>
      </c>
      <c r="G2256" s="7" t="s">
        <v>24</v>
      </c>
      <c r="H2256" s="11">
        <v>40817</v>
      </c>
      <c r="I2256" s="10" t="s">
        <v>25</v>
      </c>
      <c r="J2256" s="10" t="s">
        <v>547</v>
      </c>
      <c r="K2256" s="7" t="s">
        <v>147</v>
      </c>
      <c r="L2256" s="10" t="s">
        <v>28</v>
      </c>
      <c r="M2256" s="7" t="s">
        <v>361</v>
      </c>
      <c r="N2256" s="10" t="s">
        <v>3265</v>
      </c>
      <c r="O2256" s="7" t="s">
        <v>168</v>
      </c>
      <c r="P2256" s="10" t="s">
        <v>555</v>
      </c>
      <c r="Q2256" s="7" t="s">
        <v>10775</v>
      </c>
      <c r="R2256" s="7" t="s">
        <v>50</v>
      </c>
      <c r="S2256" s="7" t="s">
        <v>34</v>
      </c>
      <c r="T2256" s="7" t="s">
        <v>35</v>
      </c>
      <c r="U2256" s="7" t="s">
        <v>10776</v>
      </c>
      <c r="V2256" s="7" t="s">
        <v>37</v>
      </c>
      <c r="W2256" s="7" t="s">
        <v>10777</v>
      </c>
      <c r="X2256" s="7" t="str">
        <f ca="1">DATEDIF(Q2256,NOW( ),"y") &amp; " thn, " &amp; DATEDIF(Q2256,NOW( ),"ym") &amp; " bln "</f>
        <v xml:space="preserve">56 thn, 4 bln </v>
      </c>
      <c r="Y2256" s="7" t="str">
        <f>DATEDIF(Q2256,($Y$2),"y") &amp; " thn"</f>
        <v>55 thn</v>
      </c>
      <c r="Z2256" s="13">
        <v>60</v>
      </c>
      <c r="AA2256" s="14">
        <f>DATE(YEAR(Q2256)+Z2256,MONTH(Q2256)+1,1)</f>
        <v>45383</v>
      </c>
      <c r="AB2256" s="10" t="s">
        <v>10778</v>
      </c>
      <c r="AJ2256" s="4" t="s">
        <v>10762</v>
      </c>
    </row>
    <row r="2257" spans="1:36" ht="12.9" hidden="1" customHeight="1" outlineLevel="1" x14ac:dyDescent="0.3">
      <c r="C2257" s="10" t="s">
        <v>10779</v>
      </c>
      <c r="E2257" s="7" t="s">
        <v>10780</v>
      </c>
      <c r="F2257" s="10" t="s">
        <v>23</v>
      </c>
      <c r="G2257" s="7" t="s">
        <v>24</v>
      </c>
      <c r="H2257" s="15">
        <v>38991</v>
      </c>
      <c r="I2257" s="10" t="s">
        <v>25</v>
      </c>
      <c r="J2257" s="10" t="s">
        <v>547</v>
      </c>
      <c r="K2257" s="7" t="s">
        <v>403</v>
      </c>
      <c r="L2257" s="10" t="s">
        <v>28</v>
      </c>
      <c r="M2257" s="7" t="s">
        <v>361</v>
      </c>
      <c r="O2257" s="7" t="s">
        <v>884</v>
      </c>
      <c r="P2257" s="10" t="s">
        <v>98</v>
      </c>
      <c r="Q2257" s="7" t="s">
        <v>7618</v>
      </c>
      <c r="R2257" s="7" t="s">
        <v>33</v>
      </c>
      <c r="S2257" s="7" t="s">
        <v>34</v>
      </c>
      <c r="T2257" s="7" t="s">
        <v>35</v>
      </c>
      <c r="U2257" s="7" t="s">
        <v>10781</v>
      </c>
      <c r="V2257" s="7" t="s">
        <v>37</v>
      </c>
      <c r="W2257" s="7" t="s">
        <v>10782</v>
      </c>
      <c r="X2257" s="7" t="str">
        <f ca="1">DATEDIF(Q2257,NOW( ),"y") &amp; " thn, " &amp; DATEDIF(Q2257,NOW( ),"ym") &amp; " bln "</f>
        <v xml:space="preserve">59 thn, 6 bln </v>
      </c>
      <c r="Y2257" s="7" t="str">
        <f>DATEDIF(Q2257,($Y$2),"y") &amp; " thn"</f>
        <v>58 thn</v>
      </c>
      <c r="Z2257" s="13">
        <v>60</v>
      </c>
      <c r="AA2257" s="14">
        <f>DATE(YEAR(Q2257)+Z2257,MONTH(Q2257)+1,1)</f>
        <v>44228</v>
      </c>
      <c r="AJ2257" s="4" t="s">
        <v>10762</v>
      </c>
    </row>
    <row r="2258" spans="1:36" ht="12.9" hidden="1" customHeight="1" outlineLevel="1" x14ac:dyDescent="0.3">
      <c r="B2258" s="59"/>
      <c r="C2258" s="10" t="s">
        <v>10783</v>
      </c>
      <c r="D2258" s="10" t="s">
        <v>8320</v>
      </c>
      <c r="E2258" s="7" t="s">
        <v>10784</v>
      </c>
      <c r="F2258" s="10" t="s">
        <v>332</v>
      </c>
      <c r="G2258" s="19" t="s">
        <v>333</v>
      </c>
      <c r="H2258" s="20">
        <v>43556</v>
      </c>
      <c r="I2258" s="6" t="s">
        <v>334</v>
      </c>
      <c r="J2258" s="10" t="s">
        <v>5670</v>
      </c>
      <c r="K2258" s="8">
        <v>42151</v>
      </c>
      <c r="L2258" s="10" t="s">
        <v>28</v>
      </c>
      <c r="M2258" s="7" t="s">
        <v>29</v>
      </c>
      <c r="N2258" s="10" t="s">
        <v>3326</v>
      </c>
      <c r="O2258" s="7" t="s">
        <v>1371</v>
      </c>
      <c r="P2258" s="10" t="s">
        <v>203</v>
      </c>
      <c r="Q2258" s="7" t="s">
        <v>10785</v>
      </c>
      <c r="R2258" s="7" t="s">
        <v>33</v>
      </c>
      <c r="S2258" s="7" t="s">
        <v>34</v>
      </c>
      <c r="T2258" s="7" t="s">
        <v>35</v>
      </c>
      <c r="V2258" s="7" t="s">
        <v>37</v>
      </c>
      <c r="W2258" s="6"/>
      <c r="X2258" s="7" t="str">
        <f ca="1">DATEDIF(Q2258,NOW( ),"y") &amp; " thn, " &amp; DATEDIF(Q2258,NOW( ),"ym") &amp; " bln "</f>
        <v xml:space="preserve">29 thn, 7 bln </v>
      </c>
      <c r="Y2258" s="7" t="str">
        <f>DATEDIF(Q2258,($Y$2),"y") &amp; " thn"</f>
        <v>28 thn</v>
      </c>
      <c r="Z2258" s="13">
        <v>60</v>
      </c>
      <c r="AA2258" s="14">
        <f>DATE(YEAR(Q2258)+Z2258,MONTH(Q2258)+1,1)</f>
        <v>55154</v>
      </c>
      <c r="AB2258" s="10" t="s">
        <v>10786</v>
      </c>
      <c r="AC2258" s="46" t="s">
        <v>10787</v>
      </c>
      <c r="AJ2258" s="4" t="s">
        <v>10762</v>
      </c>
    </row>
    <row r="2259" spans="1:36" ht="12.9" customHeight="1" collapsed="1" x14ac:dyDescent="0.25">
      <c r="A2259" s="4" t="s">
        <v>10788</v>
      </c>
      <c r="M2259" s="7"/>
    </row>
    <row r="2260" spans="1:36" ht="12.9" hidden="1" customHeight="1" outlineLevel="1" x14ac:dyDescent="0.3">
      <c r="C2260" s="10"/>
      <c r="D2260" s="10"/>
      <c r="F2260" s="10"/>
      <c r="H2260" s="12"/>
      <c r="I2260" s="10"/>
      <c r="J2260" s="10" t="s">
        <v>95</v>
      </c>
      <c r="L2260" s="10"/>
      <c r="M2260" s="7"/>
      <c r="N2260" s="10"/>
      <c r="P2260" s="10"/>
      <c r="Z2260" s="13"/>
      <c r="AA2260" s="14"/>
      <c r="AB2260" s="10"/>
      <c r="AJ2260" s="4" t="s">
        <v>10788</v>
      </c>
    </row>
    <row r="2261" spans="1:36" ht="12.9" hidden="1" customHeight="1" outlineLevel="1" x14ac:dyDescent="0.3">
      <c r="C2261" s="10" t="s">
        <v>10789</v>
      </c>
      <c r="D2261" s="10" t="s">
        <v>1545</v>
      </c>
      <c r="E2261" s="7" t="s">
        <v>10790</v>
      </c>
      <c r="F2261" s="10" t="s">
        <v>23</v>
      </c>
      <c r="G2261" s="7" t="s">
        <v>24</v>
      </c>
      <c r="H2261" s="15">
        <v>40269</v>
      </c>
      <c r="I2261" s="10" t="s">
        <v>25</v>
      </c>
      <c r="J2261" s="10" t="s">
        <v>547</v>
      </c>
      <c r="K2261" s="7" t="s">
        <v>82</v>
      </c>
      <c r="L2261" s="10" t="s">
        <v>28</v>
      </c>
      <c r="M2261" s="7" t="s">
        <v>361</v>
      </c>
      <c r="N2261" s="10" t="s">
        <v>3265</v>
      </c>
      <c r="O2261" s="7" t="s">
        <v>97</v>
      </c>
      <c r="P2261" s="10" t="s">
        <v>10791</v>
      </c>
      <c r="Q2261" s="7" t="s">
        <v>10792</v>
      </c>
      <c r="R2261" s="7" t="s">
        <v>50</v>
      </c>
      <c r="S2261" s="7" t="s">
        <v>34</v>
      </c>
      <c r="T2261" s="7" t="s">
        <v>35</v>
      </c>
      <c r="U2261" s="7" t="s">
        <v>10793</v>
      </c>
      <c r="V2261" s="7" t="s">
        <v>37</v>
      </c>
      <c r="W2261" s="7" t="s">
        <v>10794</v>
      </c>
      <c r="X2261" s="7" t="str">
        <f ca="1">DATEDIF(Q2261,NOW( ),"y") &amp; " thn, " &amp; DATEDIF(Q2261,NOW( ),"ym") &amp; " bln "</f>
        <v xml:space="preserve">58 thn, 9 bln </v>
      </c>
      <c r="Y2261" s="7" t="str">
        <f>DATEDIF(Q2261,($Y$2),"y") &amp; " thn"</f>
        <v>58 thn</v>
      </c>
      <c r="Z2261" s="13">
        <v>60</v>
      </c>
      <c r="AA2261" s="14">
        <f>DATE(YEAR(Q2261)+Z2261,MONTH(Q2261)+1,1)</f>
        <v>44501</v>
      </c>
      <c r="AB2261" s="10" t="s">
        <v>10795</v>
      </c>
      <c r="AJ2261" s="4" t="s">
        <v>10788</v>
      </c>
    </row>
    <row r="2262" spans="1:36" ht="12.9" hidden="1" customHeight="1" outlineLevel="1" x14ac:dyDescent="0.3">
      <c r="C2262" s="10" t="s">
        <v>4944</v>
      </c>
      <c r="D2262" s="10" t="s">
        <v>3336</v>
      </c>
      <c r="E2262" s="7" t="s">
        <v>10796</v>
      </c>
      <c r="F2262" s="10" t="s">
        <v>276</v>
      </c>
      <c r="G2262" s="7" t="s">
        <v>43</v>
      </c>
      <c r="H2262" s="14">
        <v>43009</v>
      </c>
      <c r="I2262" s="10" t="s">
        <v>44</v>
      </c>
      <c r="J2262" s="10" t="s">
        <v>547</v>
      </c>
      <c r="K2262" s="8">
        <v>43009</v>
      </c>
      <c r="L2262" s="10" t="s">
        <v>28</v>
      </c>
      <c r="M2262" s="7" t="s">
        <v>29</v>
      </c>
      <c r="N2262" s="10" t="s">
        <v>3326</v>
      </c>
      <c r="O2262" s="7">
        <v>2012</v>
      </c>
      <c r="P2262" s="10" t="s">
        <v>460</v>
      </c>
      <c r="Q2262" s="7" t="s">
        <v>10797</v>
      </c>
      <c r="R2262" s="7" t="s">
        <v>50</v>
      </c>
      <c r="S2262" s="7" t="s">
        <v>34</v>
      </c>
      <c r="T2262" s="7" t="s">
        <v>35</v>
      </c>
      <c r="U2262" s="7" t="s">
        <v>10798</v>
      </c>
      <c r="V2262" s="7" t="s">
        <v>37</v>
      </c>
      <c r="W2262" s="7" t="s">
        <v>10799</v>
      </c>
      <c r="X2262" s="7" t="str">
        <f ca="1">DATEDIF(Q2262,NOW( ),"y") &amp; " thn, " &amp; DATEDIF(Q2262,NOW( ),"ym") &amp; " bln "</f>
        <v xml:space="preserve">49 thn, 2 bln </v>
      </c>
      <c r="Y2262" s="7" t="str">
        <f>DATEDIF(Q2262,($Y$2),"y") &amp; " thn"</f>
        <v>48 thn</v>
      </c>
      <c r="Z2262" s="13">
        <v>60</v>
      </c>
      <c r="AA2262" s="14">
        <f>DATE(YEAR(Q2262)+Z2262,MONTH(Q2262)+1,1)</f>
        <v>48000</v>
      </c>
      <c r="AB2262" s="10" t="s">
        <v>10800</v>
      </c>
      <c r="AJ2262" s="4" t="s">
        <v>10788</v>
      </c>
    </row>
    <row r="2263" spans="1:36" ht="12.9" hidden="1" customHeight="1" outlineLevel="1" x14ac:dyDescent="0.3">
      <c r="C2263" s="10" t="s">
        <v>10801</v>
      </c>
      <c r="D2263" s="10" t="s">
        <v>3336</v>
      </c>
      <c r="E2263" s="7" t="s">
        <v>10802</v>
      </c>
      <c r="F2263" s="10" t="s">
        <v>514</v>
      </c>
      <c r="G2263" s="7" t="s">
        <v>333</v>
      </c>
      <c r="H2263" s="15">
        <v>42826</v>
      </c>
      <c r="I2263" s="10" t="s">
        <v>334</v>
      </c>
      <c r="J2263" s="10" t="s">
        <v>547</v>
      </c>
      <c r="K2263" s="7" t="s">
        <v>1749</v>
      </c>
      <c r="L2263" s="10" t="s">
        <v>28</v>
      </c>
      <c r="M2263" s="7" t="s">
        <v>29</v>
      </c>
      <c r="N2263" s="10" t="s">
        <v>30</v>
      </c>
      <c r="O2263" s="7">
        <v>2011</v>
      </c>
      <c r="P2263" s="10" t="s">
        <v>926</v>
      </c>
      <c r="Q2263" s="7" t="s">
        <v>10803</v>
      </c>
      <c r="R2263" s="7" t="s">
        <v>50</v>
      </c>
      <c r="S2263" s="7" t="s">
        <v>34</v>
      </c>
      <c r="T2263" s="7" t="s">
        <v>35</v>
      </c>
      <c r="V2263" s="7" t="s">
        <v>37</v>
      </c>
      <c r="X2263" s="7" t="str">
        <f ca="1">DATEDIF(Q2263,NOW( ),"y") &amp; " thn, " &amp; DATEDIF(Q2263,NOW( ),"ym") &amp; " bln "</f>
        <v xml:space="preserve">44 thn, 4 bln </v>
      </c>
      <c r="Y2263" s="7" t="str">
        <f>DATEDIF(Q2263,($Y$2),"y") &amp; " thn"</f>
        <v>43 thn</v>
      </c>
      <c r="Z2263" s="13">
        <v>60</v>
      </c>
      <c r="AA2263" s="14">
        <f>DATE(YEAR(Q2263)+Z2263,MONTH(Q2263)+1,1)</f>
        <v>49735</v>
      </c>
      <c r="AB2263" s="10" t="s">
        <v>10804</v>
      </c>
      <c r="AC2263" s="7" t="s">
        <v>10805</v>
      </c>
      <c r="AJ2263" s="4" t="s">
        <v>10788</v>
      </c>
    </row>
    <row r="2264" spans="1:36" ht="12.9" hidden="1" customHeight="1" outlineLevel="1" x14ac:dyDescent="0.3">
      <c r="C2264" s="17" t="s">
        <v>10806</v>
      </c>
      <c r="D2264" s="17" t="s">
        <v>41</v>
      </c>
      <c r="E2264" s="17" t="s">
        <v>10807</v>
      </c>
      <c r="F2264" s="17" t="s">
        <v>332</v>
      </c>
      <c r="G2264" s="18" t="s">
        <v>343</v>
      </c>
      <c r="H2264" s="35">
        <v>43525</v>
      </c>
      <c r="I2264" s="6" t="s">
        <v>344</v>
      </c>
      <c r="J2264" s="17" t="s">
        <v>4684</v>
      </c>
      <c r="K2264" s="35">
        <v>43573</v>
      </c>
      <c r="L2264" s="6" t="s">
        <v>28</v>
      </c>
      <c r="M2264" s="7" t="s">
        <v>29</v>
      </c>
      <c r="N2264" s="17" t="s">
        <v>202</v>
      </c>
      <c r="O2264" s="17"/>
      <c r="P2264" s="17" t="s">
        <v>10808</v>
      </c>
      <c r="Q2264" s="17" t="s">
        <v>10809</v>
      </c>
      <c r="R2264" s="7" t="s">
        <v>33</v>
      </c>
      <c r="S2264" s="16"/>
      <c r="T2264" s="16"/>
      <c r="U2264" s="17" t="s">
        <v>2714</v>
      </c>
      <c r="V2264" s="18" t="s">
        <v>2718</v>
      </c>
      <c r="W2264" s="17"/>
      <c r="X2264" s="7" t="str">
        <f ca="1">DATEDIF(Q2264,NOW( ),"y") &amp; " thn, " &amp; DATEDIF(Q2264,NOW( ),"ym") &amp; " bln "</f>
        <v xml:space="preserve">36 thn, 9 bln </v>
      </c>
      <c r="Y2264" s="7" t="str">
        <f>DATEDIF(Q2264,($Y$2),"y") &amp; " thn"</f>
        <v>36 thn</v>
      </c>
      <c r="Z2264" s="13">
        <v>60</v>
      </c>
      <c r="AA2264" s="14">
        <f>DATE(YEAR(Q2264)+Z2264,MONTH(Q2264)+1,1)</f>
        <v>52536</v>
      </c>
      <c r="AB2264" s="17"/>
      <c r="AC2264" s="17"/>
      <c r="AD2264" s="17"/>
      <c r="AE2264" s="17"/>
      <c r="AF2264" s="17"/>
      <c r="AG2264" s="17"/>
      <c r="AH2264" s="17"/>
      <c r="AI2264" s="17"/>
      <c r="AJ2264" s="4" t="s">
        <v>10788</v>
      </c>
    </row>
    <row r="2265" spans="1:36" ht="12.9" hidden="1" customHeight="1" outlineLevel="1" x14ac:dyDescent="0.3">
      <c r="B2265" s="6"/>
      <c r="C2265" s="6" t="s">
        <v>10810</v>
      </c>
      <c r="D2265" s="6" t="s">
        <v>41</v>
      </c>
      <c r="E2265" s="7" t="s">
        <v>10811</v>
      </c>
      <c r="F2265" s="6" t="s">
        <v>332</v>
      </c>
      <c r="G2265" s="19" t="s">
        <v>333</v>
      </c>
      <c r="H2265" s="20">
        <v>43556</v>
      </c>
      <c r="I2265" s="6" t="s">
        <v>334</v>
      </c>
      <c r="J2265" s="6" t="s">
        <v>547</v>
      </c>
      <c r="K2265" s="7" t="s">
        <v>336</v>
      </c>
      <c r="L2265" s="6" t="s">
        <v>28</v>
      </c>
      <c r="M2265" s="7" t="s">
        <v>29</v>
      </c>
      <c r="N2265" s="6" t="s">
        <v>3310</v>
      </c>
      <c r="O2265" s="7" t="s">
        <v>3696</v>
      </c>
      <c r="P2265" s="6" t="s">
        <v>98</v>
      </c>
      <c r="Q2265" s="6" t="s">
        <v>10812</v>
      </c>
      <c r="R2265" s="7" t="s">
        <v>50</v>
      </c>
      <c r="S2265" s="7" t="s">
        <v>34</v>
      </c>
      <c r="T2265" s="7" t="s">
        <v>35</v>
      </c>
      <c r="V2265" s="7" t="s">
        <v>37</v>
      </c>
      <c r="X2265" s="7" t="str">
        <f ca="1">DATEDIF(Q2265,NOW( ),"y") &amp; " thn, " &amp; DATEDIF(Q2265,NOW( ),"ym") &amp; " bln "</f>
        <v xml:space="preserve">40 thn, 5 bln </v>
      </c>
      <c r="Y2265" s="7" t="str">
        <f>DATEDIF(Q2265,($Y$2),"y") &amp; " thn"</f>
        <v>39 thn</v>
      </c>
      <c r="Z2265" s="13">
        <v>60</v>
      </c>
      <c r="AA2265" s="14">
        <f>DATE(YEAR(Q2265)+Z2265,MONTH(Q2265)+1,1)</f>
        <v>51196</v>
      </c>
      <c r="AB2265" s="6" t="s">
        <v>10813</v>
      </c>
      <c r="AC2265" s="6" t="s">
        <v>10814</v>
      </c>
      <c r="AJ2265" s="4" t="s">
        <v>10788</v>
      </c>
    </row>
    <row r="2266" spans="1:36" ht="12.9" customHeight="1" collapsed="1" x14ac:dyDescent="0.25">
      <c r="A2266" s="4" t="s">
        <v>10815</v>
      </c>
      <c r="M2266" s="7"/>
    </row>
    <row r="2267" spans="1:36" ht="12.9" hidden="1" customHeight="1" outlineLevel="1" x14ac:dyDescent="0.3">
      <c r="C2267" s="10"/>
      <c r="D2267" s="10"/>
      <c r="F2267" s="10"/>
      <c r="H2267" s="15"/>
      <c r="I2267" s="10"/>
      <c r="J2267" s="10" t="s">
        <v>95</v>
      </c>
      <c r="L2267" s="10"/>
      <c r="M2267" s="7"/>
      <c r="N2267" s="10"/>
      <c r="P2267" s="10"/>
      <c r="Z2267" s="13"/>
      <c r="AA2267" s="14"/>
      <c r="AB2267" s="10"/>
      <c r="AJ2267" s="4" t="s">
        <v>10815</v>
      </c>
    </row>
    <row r="2268" spans="1:36" ht="12.9" hidden="1" customHeight="1" outlineLevel="1" x14ac:dyDescent="0.3">
      <c r="C2268" s="10" t="s">
        <v>10816</v>
      </c>
      <c r="D2268" s="10" t="s">
        <v>4292</v>
      </c>
      <c r="E2268" s="7" t="s">
        <v>10817</v>
      </c>
      <c r="F2268" s="10" t="s">
        <v>23</v>
      </c>
      <c r="G2268" s="7" t="s">
        <v>24</v>
      </c>
      <c r="H2268" s="15">
        <v>39173</v>
      </c>
      <c r="I2268" s="10" t="s">
        <v>25</v>
      </c>
      <c r="J2268" s="10" t="s">
        <v>269</v>
      </c>
      <c r="K2268" s="7" t="s">
        <v>376</v>
      </c>
      <c r="L2268" s="10" t="s">
        <v>28</v>
      </c>
      <c r="M2268" s="7" t="s">
        <v>361</v>
      </c>
      <c r="N2268" s="10" t="s">
        <v>83</v>
      </c>
      <c r="O2268" s="7" t="s">
        <v>884</v>
      </c>
      <c r="P2268" s="10" t="s">
        <v>3736</v>
      </c>
      <c r="Q2268" s="7" t="s">
        <v>10818</v>
      </c>
      <c r="R2268" s="7" t="s">
        <v>50</v>
      </c>
      <c r="S2268" s="7" t="s">
        <v>34</v>
      </c>
      <c r="T2268" s="7" t="s">
        <v>35</v>
      </c>
      <c r="U2268" s="7" t="s">
        <v>10819</v>
      </c>
      <c r="V2268" s="7" t="s">
        <v>37</v>
      </c>
      <c r="W2268" s="7" t="s">
        <v>10820</v>
      </c>
      <c r="X2268" s="7" t="str">
        <f ca="1">DATEDIF(Q2268,NOW( ),"y") &amp; " thn, " &amp; DATEDIF(Q2268,NOW( ),"ym") &amp; " bln "</f>
        <v xml:space="preserve">59 thn, 7 bln </v>
      </c>
      <c r="Y2268" s="7" t="str">
        <f>DATEDIF(Q2268,($Y$2),"y") &amp; " thn"</f>
        <v>58 thn</v>
      </c>
      <c r="Z2268" s="13">
        <v>60</v>
      </c>
      <c r="AA2268" s="14">
        <f>DATE(YEAR(Q2268)+Z2268,MONTH(Q2268)+1,1)</f>
        <v>44197</v>
      </c>
      <c r="AB2268" s="10" t="s">
        <v>10821</v>
      </c>
      <c r="AC2268" s="7" t="s">
        <v>10822</v>
      </c>
      <c r="AJ2268" s="4" t="s">
        <v>10815</v>
      </c>
    </row>
    <row r="2269" spans="1:36" ht="12.9" hidden="1" customHeight="1" outlineLevel="1" x14ac:dyDescent="0.3">
      <c r="C2269" s="10" t="s">
        <v>10823</v>
      </c>
      <c r="D2269" s="10" t="s">
        <v>41</v>
      </c>
      <c r="E2269" s="7" t="s">
        <v>10824</v>
      </c>
      <c r="F2269" s="10" t="s">
        <v>23</v>
      </c>
      <c r="G2269" s="7" t="s">
        <v>24</v>
      </c>
      <c r="H2269" s="15">
        <v>38991</v>
      </c>
      <c r="I2269" s="10" t="s">
        <v>25</v>
      </c>
      <c r="J2269" s="10" t="s">
        <v>547</v>
      </c>
      <c r="K2269" s="7" t="s">
        <v>56</v>
      </c>
      <c r="L2269" s="10" t="s">
        <v>28</v>
      </c>
      <c r="M2269" s="7" t="s">
        <v>29</v>
      </c>
      <c r="N2269" s="10" t="s">
        <v>2402</v>
      </c>
      <c r="O2269" s="7">
        <v>2014</v>
      </c>
      <c r="P2269" s="10" t="s">
        <v>488</v>
      </c>
      <c r="Q2269" s="7" t="s">
        <v>10825</v>
      </c>
      <c r="R2269" s="7" t="s">
        <v>33</v>
      </c>
      <c r="S2269" s="7" t="s">
        <v>34</v>
      </c>
      <c r="T2269" s="7" t="s">
        <v>35</v>
      </c>
      <c r="U2269" s="7" t="s">
        <v>10826</v>
      </c>
      <c r="V2269" s="7" t="s">
        <v>37</v>
      </c>
      <c r="W2269" s="7" t="s">
        <v>10827</v>
      </c>
      <c r="X2269" s="7" t="str">
        <f ca="1">DATEDIF(Q2269,NOW( ),"y") &amp; " thn, " &amp; DATEDIF(Q2269,NOW( ),"ym") &amp; " bln "</f>
        <v xml:space="preserve">55 thn, 2 bln </v>
      </c>
      <c r="Y2269" s="7" t="str">
        <f>DATEDIF(Q2269,($Y$2),"y") &amp; " thn"</f>
        <v>54 thn</v>
      </c>
      <c r="Z2269" s="13">
        <v>60</v>
      </c>
      <c r="AA2269" s="14">
        <f>DATE(YEAR(Q2269)+Z2269,MONTH(Q2269)+1,1)</f>
        <v>45809</v>
      </c>
      <c r="AB2269" s="10" t="s">
        <v>10828</v>
      </c>
      <c r="AJ2269" s="4" t="s">
        <v>10815</v>
      </c>
    </row>
    <row r="2270" spans="1:36" ht="12.9" hidden="1" customHeight="1" outlineLevel="1" x14ac:dyDescent="0.3">
      <c r="C2270" s="10" t="s">
        <v>10829</v>
      </c>
      <c r="D2270" s="10" t="s">
        <v>3858</v>
      </c>
      <c r="E2270" s="7" t="s">
        <v>10830</v>
      </c>
      <c r="F2270" s="10" t="s">
        <v>276</v>
      </c>
      <c r="G2270" s="7" t="s">
        <v>43</v>
      </c>
      <c r="H2270" s="14">
        <v>43739</v>
      </c>
      <c r="I2270" s="10" t="s">
        <v>44</v>
      </c>
      <c r="J2270" s="10" t="s">
        <v>547</v>
      </c>
      <c r="L2270" s="10" t="s">
        <v>28</v>
      </c>
      <c r="M2270" s="7" t="s">
        <v>29</v>
      </c>
      <c r="N2270" s="10" t="s">
        <v>83</v>
      </c>
      <c r="O2270" s="7">
        <v>2008</v>
      </c>
      <c r="P2270" s="10" t="s">
        <v>488</v>
      </c>
      <c r="Q2270" s="7" t="s">
        <v>10831</v>
      </c>
      <c r="R2270" s="7" t="s">
        <v>50</v>
      </c>
      <c r="S2270" s="7" t="s">
        <v>34</v>
      </c>
      <c r="T2270" s="7" t="s">
        <v>35</v>
      </c>
      <c r="U2270" s="7" t="s">
        <v>10832</v>
      </c>
      <c r="V2270" s="7" t="s">
        <v>37</v>
      </c>
      <c r="W2270" s="7" t="s">
        <v>10833</v>
      </c>
      <c r="X2270" s="7" t="str">
        <f ca="1">DATEDIF(Q2270,NOW( ),"y") &amp; " thn, " &amp; DATEDIF(Q2270,NOW( ),"ym") &amp; " bln "</f>
        <v xml:space="preserve">47 thn, 5 bln </v>
      </c>
      <c r="Y2270" s="7" t="str">
        <f>DATEDIF(Q2270,($Y$2),"y") &amp; " thn"</f>
        <v>46 thn</v>
      </c>
      <c r="Z2270" s="13">
        <v>60</v>
      </c>
      <c r="AA2270" s="14">
        <f>DATE(YEAR(Q2270)+Z2270,MONTH(Q2270)+1,1)</f>
        <v>48639</v>
      </c>
      <c r="AB2270" s="10" t="s">
        <v>10834</v>
      </c>
      <c r="AJ2270" s="4" t="s">
        <v>10815</v>
      </c>
    </row>
    <row r="2271" spans="1:36" ht="12.9" hidden="1" customHeight="1" outlineLevel="1" x14ac:dyDescent="0.3">
      <c r="C2271" s="10" t="s">
        <v>10835</v>
      </c>
      <c r="D2271" s="10" t="s">
        <v>3336</v>
      </c>
      <c r="E2271" s="7" t="s">
        <v>10836</v>
      </c>
      <c r="F2271" s="10" t="s">
        <v>514</v>
      </c>
      <c r="G2271" s="7" t="s">
        <v>333</v>
      </c>
      <c r="H2271" s="14">
        <v>41913</v>
      </c>
      <c r="I2271" s="10" t="s">
        <v>334</v>
      </c>
      <c r="J2271" s="10" t="s">
        <v>547</v>
      </c>
      <c r="K2271" s="7" t="s">
        <v>82</v>
      </c>
      <c r="L2271" s="10" t="s">
        <v>28</v>
      </c>
      <c r="M2271" s="7" t="s">
        <v>29</v>
      </c>
      <c r="N2271" s="10" t="s">
        <v>30</v>
      </c>
      <c r="O2271" s="7">
        <v>2009</v>
      </c>
      <c r="P2271" s="10" t="s">
        <v>488</v>
      </c>
      <c r="Q2271" s="7" t="s">
        <v>10837</v>
      </c>
      <c r="R2271" s="7" t="s">
        <v>33</v>
      </c>
      <c r="S2271" s="7" t="s">
        <v>34</v>
      </c>
      <c r="T2271" s="7" t="s">
        <v>311</v>
      </c>
      <c r="U2271" s="7" t="s">
        <v>10838</v>
      </c>
      <c r="V2271" s="7" t="s">
        <v>37</v>
      </c>
      <c r="X2271" s="7" t="str">
        <f ca="1">DATEDIF(Q2271,NOW( ),"y") &amp; " thn, " &amp; DATEDIF(Q2271,NOW( ),"ym") &amp; " bln "</f>
        <v xml:space="preserve">35 thn, 4 bln </v>
      </c>
      <c r="Y2271" s="7" t="str">
        <f>DATEDIF(Q2271,($Y$2),"y") &amp; " thn"</f>
        <v>34 thn</v>
      </c>
      <c r="Z2271" s="13">
        <v>60</v>
      </c>
      <c r="AA2271" s="14">
        <f>DATE(YEAR(Q2271)+Z2271,MONTH(Q2271)+1,1)</f>
        <v>53053</v>
      </c>
      <c r="AB2271" s="10" t="s">
        <v>10839</v>
      </c>
      <c r="AC2271" s="7" t="s">
        <v>10840</v>
      </c>
      <c r="AJ2271" s="4" t="s">
        <v>10815</v>
      </c>
    </row>
    <row r="2272" spans="1:36" ht="12.9" hidden="1" customHeight="1" outlineLevel="1" x14ac:dyDescent="0.3">
      <c r="C2272" s="10" t="s">
        <v>10841</v>
      </c>
      <c r="D2272" s="10" t="s">
        <v>41</v>
      </c>
      <c r="E2272" s="7" t="s">
        <v>10842</v>
      </c>
      <c r="F2272" s="10" t="s">
        <v>3988</v>
      </c>
      <c r="G2272" s="7" t="s">
        <v>1709</v>
      </c>
      <c r="H2272" s="11">
        <v>42461</v>
      </c>
      <c r="I2272" s="10" t="s">
        <v>3989</v>
      </c>
      <c r="J2272" s="10" t="s">
        <v>547</v>
      </c>
      <c r="K2272" s="8">
        <v>42675</v>
      </c>
      <c r="L2272" s="10" t="s">
        <v>28</v>
      </c>
      <c r="M2272" s="7" t="s">
        <v>29</v>
      </c>
      <c r="N2272" s="10" t="s">
        <v>2402</v>
      </c>
      <c r="O2272" s="7">
        <v>2001</v>
      </c>
      <c r="P2272" s="10" t="s">
        <v>10843</v>
      </c>
      <c r="Q2272" s="7" t="s">
        <v>10844</v>
      </c>
      <c r="R2272" s="7" t="s">
        <v>50</v>
      </c>
      <c r="S2272" s="7" t="s">
        <v>34</v>
      </c>
      <c r="T2272" s="7" t="s">
        <v>35</v>
      </c>
      <c r="U2272" s="7" t="s">
        <v>10845</v>
      </c>
      <c r="V2272" s="7" t="s">
        <v>37</v>
      </c>
      <c r="X2272" s="7" t="str">
        <f ca="1">DATEDIF(Q2272,NOW( ),"y") &amp; " thn, " &amp; DATEDIF(Q2272,NOW( ),"ym") &amp; " bln "</f>
        <v xml:space="preserve">55 thn, 3 bln </v>
      </c>
      <c r="Y2272" s="7" t="str">
        <f>DATEDIF(Q2272,($Y$2),"y") &amp; " thn"</f>
        <v>54 thn</v>
      </c>
      <c r="Z2272" s="13">
        <v>60</v>
      </c>
      <c r="AA2272" s="14">
        <f>DATE(YEAR(Q2272)+Z2272,MONTH(Q2272)+1,1)</f>
        <v>45778</v>
      </c>
      <c r="AB2272" s="10" t="s">
        <v>10846</v>
      </c>
      <c r="AC2272" s="7" t="s">
        <v>10847</v>
      </c>
      <c r="AJ2272" s="4" t="s">
        <v>10815</v>
      </c>
    </row>
    <row r="2273" spans="1:36" ht="12.9" hidden="1" customHeight="1" outlineLevel="1" x14ac:dyDescent="0.3">
      <c r="C2273" s="10"/>
      <c r="D2273" s="10"/>
      <c r="F2273" s="10"/>
      <c r="H2273" s="14"/>
      <c r="I2273" s="10"/>
      <c r="J2273" s="10"/>
      <c r="L2273" s="10"/>
      <c r="M2273" s="7"/>
      <c r="N2273" s="10"/>
      <c r="P2273" s="10"/>
      <c r="Z2273" s="13"/>
      <c r="AA2273" s="14"/>
      <c r="AB2273" s="10"/>
      <c r="AJ2273" s="4" t="s">
        <v>10815</v>
      </c>
    </row>
    <row r="2274" spans="1:36" ht="12.9" customHeight="1" collapsed="1" x14ac:dyDescent="0.25">
      <c r="A2274" s="4" t="s">
        <v>10848</v>
      </c>
      <c r="M2274" s="7"/>
    </row>
    <row r="2275" spans="1:36" ht="12.9" hidden="1" customHeight="1" outlineLevel="1" x14ac:dyDescent="0.3">
      <c r="C2275" s="10" t="s">
        <v>10849</v>
      </c>
      <c r="D2275" s="10" t="s">
        <v>1545</v>
      </c>
      <c r="E2275" s="7" t="s">
        <v>10850</v>
      </c>
      <c r="F2275" s="10" t="s">
        <v>23</v>
      </c>
      <c r="G2275" s="7" t="s">
        <v>24</v>
      </c>
      <c r="H2275" s="15">
        <v>39904</v>
      </c>
      <c r="I2275" s="10" t="s">
        <v>25</v>
      </c>
      <c r="J2275" s="10" t="s">
        <v>95</v>
      </c>
      <c r="K2275" s="8">
        <v>42104</v>
      </c>
      <c r="L2275" s="10" t="s">
        <v>28</v>
      </c>
      <c r="M2275" s="7" t="s">
        <v>361</v>
      </c>
      <c r="N2275" s="10" t="s">
        <v>3265</v>
      </c>
      <c r="O2275" s="7" t="s">
        <v>97</v>
      </c>
      <c r="P2275" s="10" t="s">
        <v>10381</v>
      </c>
      <c r="Q2275" s="7" t="s">
        <v>10851</v>
      </c>
      <c r="R2275" s="7" t="s">
        <v>33</v>
      </c>
      <c r="S2275" s="7" t="s">
        <v>34</v>
      </c>
      <c r="T2275" s="7" t="s">
        <v>35</v>
      </c>
      <c r="U2275" s="7" t="s">
        <v>10852</v>
      </c>
      <c r="V2275" s="7" t="s">
        <v>37</v>
      </c>
      <c r="W2275" s="7" t="s">
        <v>10853</v>
      </c>
      <c r="X2275" s="7" t="str">
        <f ca="1">DATEDIF(Q2275,NOW( ),"y") &amp; " thn, " &amp; DATEDIF(Q2275,NOW( ),"ym") &amp; " bln "</f>
        <v xml:space="preserve">53 thn, 8 bln </v>
      </c>
      <c r="Y2275" s="7" t="str">
        <f>DATEDIF(Q2275,($Y$2),"y") &amp; " thn"</f>
        <v>52 thn</v>
      </c>
      <c r="Z2275" s="13">
        <v>60</v>
      </c>
      <c r="AA2275" s="14">
        <f>DATE(YEAR(Q2275)+Z2275,MONTH(Q2275)+1,1)</f>
        <v>46357</v>
      </c>
      <c r="AB2275" s="10" t="s">
        <v>10854</v>
      </c>
      <c r="AJ2275" s="4" t="s">
        <v>10848</v>
      </c>
    </row>
    <row r="2276" spans="1:36" ht="12.9" hidden="1" customHeight="1" outlineLevel="1" x14ac:dyDescent="0.3">
      <c r="C2276" s="10" t="s">
        <v>10855</v>
      </c>
      <c r="E2276" s="7" t="s">
        <v>10856</v>
      </c>
      <c r="F2276" s="10" t="s">
        <v>23</v>
      </c>
      <c r="G2276" s="7" t="s">
        <v>24</v>
      </c>
      <c r="H2276" s="15">
        <v>38808</v>
      </c>
      <c r="I2276" s="10" t="s">
        <v>25</v>
      </c>
      <c r="J2276" s="10" t="s">
        <v>547</v>
      </c>
      <c r="K2276" s="7" t="s">
        <v>82</v>
      </c>
      <c r="L2276" s="10" t="s">
        <v>28</v>
      </c>
      <c r="M2276" s="7" t="s">
        <v>4020</v>
      </c>
      <c r="N2276" s="10" t="s">
        <v>4427</v>
      </c>
      <c r="O2276" s="7" t="s">
        <v>1780</v>
      </c>
      <c r="P2276" s="10" t="s">
        <v>488</v>
      </c>
      <c r="Q2276" s="7" t="s">
        <v>10857</v>
      </c>
      <c r="R2276" s="7" t="s">
        <v>33</v>
      </c>
      <c r="S2276" s="7" t="s">
        <v>34</v>
      </c>
      <c r="T2276" s="7" t="s">
        <v>35</v>
      </c>
      <c r="U2276" s="7" t="s">
        <v>10858</v>
      </c>
      <c r="V2276" s="7" t="s">
        <v>37</v>
      </c>
      <c r="W2276" s="7" t="s">
        <v>10859</v>
      </c>
      <c r="X2276" s="7" t="str">
        <f ca="1">DATEDIF(Q2276,NOW( ),"y") &amp; " thn, " &amp; DATEDIF(Q2276,NOW( ),"ym") &amp; " bln "</f>
        <v xml:space="preserve">59 thn, 11 bln </v>
      </c>
      <c r="Y2276" s="7" t="str">
        <f>DATEDIF(Q2276,($Y$2),"y") &amp; " thn"</f>
        <v>59 thn</v>
      </c>
      <c r="Z2276" s="13">
        <v>60</v>
      </c>
      <c r="AA2276" s="14">
        <f>DATE(YEAR(Q2276)+Z2276,MONTH(Q2276)+1,1)</f>
        <v>44075</v>
      </c>
      <c r="AB2276" s="10" t="s">
        <v>10860</v>
      </c>
      <c r="AJ2276" s="4" t="s">
        <v>10848</v>
      </c>
    </row>
    <row r="2277" spans="1:36" ht="12.9" hidden="1" customHeight="1" outlineLevel="1" x14ac:dyDescent="0.3">
      <c r="C2277" s="10" t="s">
        <v>10861</v>
      </c>
      <c r="D2277" s="10" t="s">
        <v>41</v>
      </c>
      <c r="E2277" s="7" t="s">
        <v>10862</v>
      </c>
      <c r="F2277" s="10" t="s">
        <v>23</v>
      </c>
      <c r="G2277" s="7" t="s">
        <v>24</v>
      </c>
      <c r="H2277" s="15">
        <v>38626</v>
      </c>
      <c r="I2277" s="10" t="s">
        <v>25</v>
      </c>
      <c r="J2277" s="10" t="s">
        <v>547</v>
      </c>
      <c r="K2277" s="7" t="s">
        <v>210</v>
      </c>
      <c r="L2277" s="10" t="s">
        <v>28</v>
      </c>
      <c r="M2277" s="7" t="s">
        <v>29</v>
      </c>
      <c r="N2277" s="10" t="s">
        <v>2402</v>
      </c>
      <c r="O2277" s="7">
        <v>2014</v>
      </c>
      <c r="P2277" s="10" t="s">
        <v>824</v>
      </c>
      <c r="Q2277" s="7" t="s">
        <v>10863</v>
      </c>
      <c r="R2277" s="7" t="s">
        <v>33</v>
      </c>
      <c r="S2277" s="7" t="s">
        <v>34</v>
      </c>
      <c r="T2277" s="7" t="s">
        <v>35</v>
      </c>
      <c r="U2277" s="7" t="s">
        <v>10864</v>
      </c>
      <c r="V2277" s="7" t="s">
        <v>37</v>
      </c>
      <c r="W2277" s="7" t="s">
        <v>10865</v>
      </c>
      <c r="X2277" s="7" t="str">
        <f ca="1">DATEDIF(Q2277,NOW( ),"y") &amp; " thn, " &amp; DATEDIF(Q2277,NOW( ),"ym") &amp; " bln "</f>
        <v xml:space="preserve">56 thn, 1 bln </v>
      </c>
      <c r="Y2277" s="7" t="str">
        <f>DATEDIF(Q2277,($Y$2),"y") &amp; " thn"</f>
        <v>55 thn</v>
      </c>
      <c r="Z2277" s="13">
        <v>60</v>
      </c>
      <c r="AA2277" s="14">
        <f>DATE(YEAR(Q2277)+Z2277,MONTH(Q2277)+1,1)</f>
        <v>45474</v>
      </c>
      <c r="AB2277" s="10" t="s">
        <v>10866</v>
      </c>
      <c r="AJ2277" s="4" t="s">
        <v>10848</v>
      </c>
    </row>
    <row r="2278" spans="1:36" ht="12.9" hidden="1" customHeight="1" outlineLevel="1" x14ac:dyDescent="0.3">
      <c r="C2278" s="10" t="s">
        <v>10867</v>
      </c>
      <c r="D2278" s="10" t="s">
        <v>76</v>
      </c>
      <c r="E2278" s="7" t="s">
        <v>10868</v>
      </c>
      <c r="F2278" s="10" t="s">
        <v>92</v>
      </c>
      <c r="G2278" s="7" t="s">
        <v>93</v>
      </c>
      <c r="H2278" s="8">
        <v>42644</v>
      </c>
      <c r="I2278" s="10" t="s">
        <v>94</v>
      </c>
      <c r="J2278" s="10" t="s">
        <v>269</v>
      </c>
      <c r="K2278" s="7" t="s">
        <v>56</v>
      </c>
      <c r="L2278" s="10" t="s">
        <v>28</v>
      </c>
      <c r="M2278" s="7" t="s">
        <v>29</v>
      </c>
      <c r="N2278" s="10" t="s">
        <v>83</v>
      </c>
      <c r="O2278" s="7" t="s">
        <v>192</v>
      </c>
      <c r="P2278" s="10" t="s">
        <v>10869</v>
      </c>
      <c r="Q2278" s="7" t="s">
        <v>10870</v>
      </c>
      <c r="R2278" s="7" t="s">
        <v>50</v>
      </c>
      <c r="S2278" s="7" t="s">
        <v>34</v>
      </c>
      <c r="T2278" s="7" t="s">
        <v>35</v>
      </c>
      <c r="U2278" s="7" t="s">
        <v>10871</v>
      </c>
      <c r="V2278" s="7" t="s">
        <v>37</v>
      </c>
      <c r="W2278" s="7" t="s">
        <v>10872</v>
      </c>
      <c r="X2278" s="7" t="str">
        <f ca="1">DATEDIF(Q2278,NOW( ),"y") &amp; " thn, " &amp; DATEDIF(Q2278,NOW( ),"ym") &amp; " bln "</f>
        <v xml:space="preserve">56 thn, 4 bln </v>
      </c>
      <c r="Y2278" s="7" t="str">
        <f>DATEDIF(Q2278,($Y$2),"y") &amp; " thn"</f>
        <v>55 thn</v>
      </c>
      <c r="Z2278" s="13">
        <v>60</v>
      </c>
      <c r="AA2278" s="14">
        <f>DATE(YEAR(Q2278)+Z2278,MONTH(Q2278)+1,1)</f>
        <v>45383</v>
      </c>
      <c r="AB2278" s="10" t="s">
        <v>10873</v>
      </c>
      <c r="AJ2278" s="4" t="s">
        <v>10848</v>
      </c>
    </row>
    <row r="2279" spans="1:36" ht="12.9" hidden="1" customHeight="1" outlineLevel="1" x14ac:dyDescent="0.3">
      <c r="C2279" s="10" t="s">
        <v>10874</v>
      </c>
      <c r="D2279" s="10" t="s">
        <v>21</v>
      </c>
      <c r="E2279" s="7" t="s">
        <v>10875</v>
      </c>
      <c r="F2279" s="10" t="s">
        <v>23</v>
      </c>
      <c r="G2279" s="7" t="s">
        <v>24</v>
      </c>
      <c r="H2279" s="11">
        <v>40817</v>
      </c>
      <c r="I2279" s="10" t="s">
        <v>25</v>
      </c>
      <c r="J2279" s="10" t="s">
        <v>547</v>
      </c>
      <c r="K2279" s="8">
        <v>42125</v>
      </c>
      <c r="L2279" s="10" t="s">
        <v>28</v>
      </c>
      <c r="M2279" s="7" t="s">
        <v>29</v>
      </c>
      <c r="N2279" s="10" t="s">
        <v>3265</v>
      </c>
      <c r="P2279" s="10" t="s">
        <v>98</v>
      </c>
      <c r="Q2279" s="7" t="s">
        <v>10876</v>
      </c>
      <c r="R2279" s="7" t="s">
        <v>50</v>
      </c>
      <c r="S2279" s="7" t="s">
        <v>34</v>
      </c>
      <c r="T2279" s="7" t="s">
        <v>35</v>
      </c>
      <c r="U2279" s="7" t="s">
        <v>10877</v>
      </c>
      <c r="V2279" s="7" t="s">
        <v>37</v>
      </c>
      <c r="W2279" s="7" t="s">
        <v>10878</v>
      </c>
      <c r="X2279" s="7" t="str">
        <f ca="1">DATEDIF(Q2279,NOW( ),"y") &amp; " thn, " &amp; DATEDIF(Q2279,NOW( ),"ym") &amp; " bln "</f>
        <v xml:space="preserve">53 thn, 7 bln </v>
      </c>
      <c r="Y2279" s="7" t="str">
        <f>DATEDIF(Q2279,($Y$2),"y") &amp; " thn"</f>
        <v>52 thn</v>
      </c>
      <c r="Z2279" s="13">
        <v>60</v>
      </c>
      <c r="AA2279" s="14">
        <f>DATE(YEAR(Q2279)+Z2279,MONTH(Q2279)+1,1)</f>
        <v>46388</v>
      </c>
      <c r="AB2279" s="10" t="s">
        <v>10879</v>
      </c>
      <c r="AJ2279" s="4" t="s">
        <v>10848</v>
      </c>
    </row>
    <row r="2280" spans="1:36" ht="12.9" hidden="1" customHeight="1" outlineLevel="1" x14ac:dyDescent="0.3">
      <c r="C2280" s="10"/>
      <c r="D2280" s="10"/>
      <c r="F2280" s="10"/>
      <c r="H2280" s="11"/>
      <c r="I2280" s="10"/>
      <c r="J2280" s="10"/>
      <c r="L2280" s="10"/>
      <c r="M2280" s="7"/>
      <c r="N2280" s="10"/>
      <c r="P2280" s="10"/>
      <c r="Z2280" s="13"/>
      <c r="AA2280" s="14"/>
      <c r="AJ2280" s="4" t="s">
        <v>10848</v>
      </c>
    </row>
    <row r="2281" spans="1:36" ht="12.9" customHeight="1" collapsed="1" x14ac:dyDescent="0.25">
      <c r="A2281" s="4" t="s">
        <v>10880</v>
      </c>
      <c r="M2281" s="7"/>
    </row>
    <row r="2282" spans="1:36" ht="12.9" hidden="1" customHeight="1" outlineLevel="1" x14ac:dyDescent="0.3">
      <c r="C2282" s="10" t="s">
        <v>10881</v>
      </c>
      <c r="D2282" s="10" t="s">
        <v>41</v>
      </c>
      <c r="E2282" s="7" t="s">
        <v>10882</v>
      </c>
      <c r="F2282" s="10" t="s">
        <v>23</v>
      </c>
      <c r="G2282" s="7" t="s">
        <v>24</v>
      </c>
      <c r="H2282" s="11">
        <v>40817</v>
      </c>
      <c r="I2282" s="10" t="s">
        <v>25</v>
      </c>
      <c r="J2282" s="10" t="s">
        <v>95</v>
      </c>
      <c r="K2282" s="14">
        <v>42604</v>
      </c>
      <c r="L2282" s="10" t="s">
        <v>28</v>
      </c>
      <c r="M2282" s="7" t="s">
        <v>29</v>
      </c>
      <c r="N2282" s="10" t="s">
        <v>2402</v>
      </c>
      <c r="O2282" s="7" t="s">
        <v>47</v>
      </c>
      <c r="P2282" s="10" t="s">
        <v>488</v>
      </c>
      <c r="Q2282" s="7" t="s">
        <v>10883</v>
      </c>
      <c r="R2282" s="7" t="s">
        <v>33</v>
      </c>
      <c r="S2282" s="7" t="s">
        <v>34</v>
      </c>
      <c r="T2282" s="7" t="s">
        <v>35</v>
      </c>
      <c r="U2282" s="7" t="s">
        <v>10884</v>
      </c>
      <c r="V2282" s="7" t="s">
        <v>37</v>
      </c>
      <c r="W2282" s="7" t="s">
        <v>10885</v>
      </c>
      <c r="X2282" s="7" t="str">
        <f ca="1">DATEDIF(Q2282,NOW( ),"y") &amp; " thn, " &amp; DATEDIF(Q2282,NOW( ),"ym") &amp; " bln "</f>
        <v xml:space="preserve">51 thn, 4 bln </v>
      </c>
      <c r="Y2282" s="7" t="str">
        <f>DATEDIF(Q2282,($Y$2),"y") &amp; " thn"</f>
        <v>50 thn</v>
      </c>
      <c r="Z2282" s="13">
        <v>60</v>
      </c>
      <c r="AA2282" s="14">
        <f>DATE(YEAR(Q2282)+Z2282,MONTH(Q2282)+1,1)</f>
        <v>47209</v>
      </c>
      <c r="AB2282" s="10" t="s">
        <v>10886</v>
      </c>
      <c r="AJ2282" s="4" t="s">
        <v>10880</v>
      </c>
    </row>
    <row r="2283" spans="1:36" ht="12.9" hidden="1" customHeight="1" outlineLevel="1" x14ac:dyDescent="0.3">
      <c r="C2283" s="10" t="s">
        <v>10887</v>
      </c>
      <c r="D2283" s="10" t="s">
        <v>21</v>
      </c>
      <c r="E2283" s="7" t="s">
        <v>10888</v>
      </c>
      <c r="F2283" s="10" t="s">
        <v>292</v>
      </c>
      <c r="G2283" s="19" t="s">
        <v>79</v>
      </c>
      <c r="H2283" s="20">
        <v>43739</v>
      </c>
      <c r="I2283" s="10" t="s">
        <v>80</v>
      </c>
      <c r="J2283" s="10" t="s">
        <v>547</v>
      </c>
      <c r="K2283" s="12" t="s">
        <v>4600</v>
      </c>
      <c r="L2283" s="10" t="s">
        <v>28</v>
      </c>
      <c r="M2283" s="7" t="s">
        <v>29</v>
      </c>
      <c r="N2283" s="6" t="s">
        <v>30</v>
      </c>
      <c r="O2283" s="7">
        <v>2009</v>
      </c>
      <c r="P2283" s="10" t="s">
        <v>2564</v>
      </c>
      <c r="Q2283" s="7" t="s">
        <v>10889</v>
      </c>
      <c r="R2283" s="7" t="s">
        <v>33</v>
      </c>
      <c r="S2283" s="7" t="s">
        <v>34</v>
      </c>
      <c r="T2283" s="7" t="s">
        <v>35</v>
      </c>
      <c r="U2283" s="7" t="s">
        <v>10890</v>
      </c>
      <c r="V2283" s="7" t="s">
        <v>37</v>
      </c>
      <c r="W2283" s="7" t="s">
        <v>10891</v>
      </c>
      <c r="X2283" s="7" t="str">
        <f ca="1">DATEDIF(Q2283,NOW( ),"y") &amp; " thn, " &amp; DATEDIF(Q2283,NOW( ),"ym") &amp; " bln "</f>
        <v xml:space="preserve">50 thn, 5 bln </v>
      </c>
      <c r="Y2283" s="7" t="str">
        <f>DATEDIF(Q2283,($Y$2),"y") &amp; " thn"</f>
        <v>49 thn</v>
      </c>
      <c r="Z2283" s="13">
        <v>60</v>
      </c>
      <c r="AA2283" s="14">
        <f>DATE(YEAR(Q2283)+Z2283,MONTH(Q2283)+1,1)</f>
        <v>47543</v>
      </c>
      <c r="AB2283" s="10" t="s">
        <v>10892</v>
      </c>
      <c r="AJ2283" s="4" t="s">
        <v>10880</v>
      </c>
    </row>
    <row r="2284" spans="1:36" ht="12.9" hidden="1" customHeight="1" outlineLevel="1" x14ac:dyDescent="0.3">
      <c r="C2284" s="10" t="s">
        <v>10893</v>
      </c>
      <c r="D2284" s="10" t="s">
        <v>3336</v>
      </c>
      <c r="E2284" s="7" t="s">
        <v>10894</v>
      </c>
      <c r="F2284" s="10" t="s">
        <v>276</v>
      </c>
      <c r="G2284" s="7" t="s">
        <v>43</v>
      </c>
      <c r="H2284" s="15">
        <v>43739</v>
      </c>
      <c r="I2284" s="10" t="s">
        <v>277</v>
      </c>
      <c r="J2284" s="10" t="s">
        <v>547</v>
      </c>
      <c r="K2284" s="7" t="s">
        <v>624</v>
      </c>
      <c r="L2284" s="10" t="s">
        <v>28</v>
      </c>
      <c r="M2284" s="7" t="s">
        <v>29</v>
      </c>
      <c r="N2284" s="10" t="s">
        <v>30</v>
      </c>
      <c r="O2284" s="7">
        <v>2012</v>
      </c>
      <c r="P2284" s="10" t="s">
        <v>2466</v>
      </c>
      <c r="Q2284" s="7" t="s">
        <v>10895</v>
      </c>
      <c r="R2284" s="7" t="s">
        <v>33</v>
      </c>
      <c r="S2284" s="7" t="s">
        <v>34</v>
      </c>
      <c r="T2284" s="7" t="s">
        <v>311</v>
      </c>
      <c r="U2284" s="7" t="s">
        <v>10896</v>
      </c>
      <c r="V2284" s="7" t="s">
        <v>37</v>
      </c>
      <c r="X2284" s="7" t="str">
        <f ca="1">DATEDIF(Q2284,NOW( ),"y") &amp; " thn, " &amp; DATEDIF(Q2284,NOW( ),"ym") &amp; " bln "</f>
        <v xml:space="preserve">38 thn, 10 bln </v>
      </c>
      <c r="Y2284" s="7" t="str">
        <f>DATEDIF(Q2284,($Y$2),"y") &amp; " thn"</f>
        <v>38 thn</v>
      </c>
      <c r="Z2284" s="13">
        <v>60</v>
      </c>
      <c r="AA2284" s="14">
        <f>DATE(YEAR(Q2284)+Z2284,MONTH(Q2284)+1,1)</f>
        <v>51775</v>
      </c>
      <c r="AB2284" s="10" t="s">
        <v>2466</v>
      </c>
      <c r="AJ2284" s="4" t="s">
        <v>10880</v>
      </c>
    </row>
    <row r="2285" spans="1:36" ht="12.9" hidden="1" customHeight="1" outlineLevel="1" x14ac:dyDescent="0.3">
      <c r="C2285" s="10" t="s">
        <v>10897</v>
      </c>
      <c r="E2285" s="7" t="s">
        <v>10898</v>
      </c>
      <c r="F2285" s="10" t="s">
        <v>3290</v>
      </c>
      <c r="G2285" s="7" t="s">
        <v>4171</v>
      </c>
      <c r="H2285" s="8">
        <v>42461</v>
      </c>
      <c r="I2285" s="10" t="s">
        <v>3291</v>
      </c>
      <c r="J2285" s="10" t="s">
        <v>547</v>
      </c>
      <c r="K2285" s="8">
        <v>42006</v>
      </c>
      <c r="L2285" s="10" t="s">
        <v>28</v>
      </c>
      <c r="M2285" s="7" t="s">
        <v>4020</v>
      </c>
      <c r="N2285" s="6" t="s">
        <v>10899</v>
      </c>
      <c r="O2285" s="7" t="s">
        <v>119</v>
      </c>
      <c r="P2285" s="10" t="s">
        <v>2674</v>
      </c>
      <c r="Q2285" s="7" t="s">
        <v>10900</v>
      </c>
      <c r="R2285" s="7" t="s">
        <v>50</v>
      </c>
      <c r="S2285" s="7" t="s">
        <v>34</v>
      </c>
      <c r="T2285" s="7" t="s">
        <v>311</v>
      </c>
      <c r="U2285" s="7" t="s">
        <v>10901</v>
      </c>
      <c r="V2285" s="7" t="s">
        <v>37</v>
      </c>
      <c r="X2285" s="7" t="str">
        <f ca="1">DATEDIF(Q2285,NOW( ),"y") &amp; " thn, " &amp; DATEDIF(Q2285,NOW( ),"ym") &amp; " bln "</f>
        <v xml:space="preserve">37 thn, 3 bln </v>
      </c>
      <c r="Y2285" s="7" t="str">
        <f>DATEDIF(Q2285,($Y$2),"y") &amp; " thn"</f>
        <v>36 thn</v>
      </c>
      <c r="Z2285" s="13">
        <v>60</v>
      </c>
      <c r="AA2285" s="14">
        <f>DATE(YEAR(Q2285)+Z2285,MONTH(Q2285)+1,1)</f>
        <v>52352</v>
      </c>
      <c r="AB2285" s="10" t="s">
        <v>10902</v>
      </c>
      <c r="AC2285" s="7" t="s">
        <v>10903</v>
      </c>
      <c r="AJ2285" s="4" t="s">
        <v>10880</v>
      </c>
    </row>
    <row r="2286" spans="1:36" ht="12.9" hidden="1" customHeight="1" outlineLevel="1" x14ac:dyDescent="0.3">
      <c r="C2286" s="10"/>
      <c r="D2286" s="10"/>
      <c r="F2286" s="10"/>
      <c r="H2286" s="12"/>
      <c r="I2286" s="10"/>
      <c r="J2286" s="10"/>
      <c r="L2286" s="10"/>
      <c r="M2286" s="7"/>
      <c r="N2286" s="10"/>
      <c r="P2286" s="10"/>
      <c r="Z2286" s="13"/>
      <c r="AA2286" s="14"/>
      <c r="AJ2286" s="4" t="s">
        <v>10880</v>
      </c>
    </row>
    <row r="2287" spans="1:36" ht="12.9" customHeight="1" collapsed="1" x14ac:dyDescent="0.25">
      <c r="A2287" s="4" t="s">
        <v>10904</v>
      </c>
      <c r="M2287" s="7"/>
    </row>
    <row r="2288" spans="1:36" ht="12.9" hidden="1" customHeight="1" outlineLevel="1" x14ac:dyDescent="0.3">
      <c r="C2288" s="10" t="s">
        <v>10905</v>
      </c>
      <c r="D2288" s="10" t="s">
        <v>1545</v>
      </c>
      <c r="E2288" s="7" t="s">
        <v>10906</v>
      </c>
      <c r="F2288" s="10" t="s">
        <v>23</v>
      </c>
      <c r="G2288" s="7" t="s">
        <v>24</v>
      </c>
      <c r="H2288" s="15">
        <v>39173</v>
      </c>
      <c r="I2288" s="10" t="s">
        <v>25</v>
      </c>
      <c r="J2288" s="10" t="s">
        <v>95</v>
      </c>
      <c r="K2288" s="8">
        <v>42104</v>
      </c>
      <c r="L2288" s="10" t="s">
        <v>28</v>
      </c>
      <c r="M2288" s="7" t="s">
        <v>361</v>
      </c>
      <c r="N2288" s="10" t="s">
        <v>3265</v>
      </c>
      <c r="O2288" s="7" t="s">
        <v>108</v>
      </c>
      <c r="P2288" s="10" t="s">
        <v>98</v>
      </c>
      <c r="Q2288" s="7" t="s">
        <v>10290</v>
      </c>
      <c r="R2288" s="7" t="s">
        <v>33</v>
      </c>
      <c r="S2288" s="7" t="s">
        <v>34</v>
      </c>
      <c r="T2288" s="7" t="s">
        <v>35</v>
      </c>
      <c r="U2288" s="7" t="s">
        <v>10907</v>
      </c>
      <c r="V2288" s="7" t="s">
        <v>37</v>
      </c>
      <c r="W2288" s="7" t="s">
        <v>10908</v>
      </c>
      <c r="X2288" s="7" t="str">
        <f t="shared" ref="X2288:X2293" ca="1" si="550">DATEDIF(Q2288,NOW( ),"y") &amp; " thn, " &amp; DATEDIF(Q2288,NOW( ),"ym") &amp; " bln "</f>
        <v xml:space="preserve">53 thn, 9 bln </v>
      </c>
      <c r="Y2288" s="7" t="str">
        <f t="shared" ref="Y2288:Y2293" si="551">DATEDIF(Q2288,($Y$2),"y") &amp; " thn"</f>
        <v>53 thn</v>
      </c>
      <c r="Z2288" s="13">
        <v>60</v>
      </c>
      <c r="AA2288" s="14">
        <f t="shared" ref="AA2288:AA2293" si="552">DATE(YEAR(Q2288)+Z2288,MONTH(Q2288)+1,1)</f>
        <v>46327</v>
      </c>
      <c r="AB2288" s="10" t="s">
        <v>10909</v>
      </c>
      <c r="AC2288" s="7" t="s">
        <v>10910</v>
      </c>
      <c r="AJ2288" s="4" t="s">
        <v>10904</v>
      </c>
    </row>
    <row r="2289" spans="1:36" ht="12.9" hidden="1" customHeight="1" outlineLevel="1" x14ac:dyDescent="0.3">
      <c r="C2289" s="10" t="s">
        <v>10911</v>
      </c>
      <c r="E2289" s="7" t="s">
        <v>10912</v>
      </c>
      <c r="F2289" s="10" t="s">
        <v>292</v>
      </c>
      <c r="G2289" s="7" t="s">
        <v>43</v>
      </c>
      <c r="H2289" s="8">
        <v>42644</v>
      </c>
      <c r="I2289" s="10" t="s">
        <v>277</v>
      </c>
      <c r="J2289" s="10" t="s">
        <v>547</v>
      </c>
      <c r="K2289" s="7" t="s">
        <v>82</v>
      </c>
      <c r="L2289" s="10" t="s">
        <v>28</v>
      </c>
      <c r="M2289" s="7" t="s">
        <v>29</v>
      </c>
      <c r="N2289" s="10" t="s">
        <v>2402</v>
      </c>
      <c r="O2289" s="7">
        <v>2014</v>
      </c>
      <c r="P2289" s="10" t="s">
        <v>10913</v>
      </c>
      <c r="Q2289" s="7" t="s">
        <v>10914</v>
      </c>
      <c r="R2289" s="7" t="s">
        <v>50</v>
      </c>
      <c r="S2289" s="7" t="s">
        <v>34</v>
      </c>
      <c r="T2289" s="7" t="s">
        <v>35</v>
      </c>
      <c r="U2289" s="7" t="s">
        <v>10915</v>
      </c>
      <c r="V2289" s="7" t="s">
        <v>37</v>
      </c>
      <c r="W2289" s="7" t="s">
        <v>10916</v>
      </c>
      <c r="X2289" s="7" t="str">
        <f t="shared" ca="1" si="550"/>
        <v xml:space="preserve">51 thn, 9 bln </v>
      </c>
      <c r="Y2289" s="7" t="str">
        <f t="shared" si="551"/>
        <v>51 thn</v>
      </c>
      <c r="Z2289" s="13">
        <v>60</v>
      </c>
      <c r="AA2289" s="14">
        <f t="shared" si="552"/>
        <v>47058</v>
      </c>
      <c r="AB2289" s="10" t="s">
        <v>10917</v>
      </c>
      <c r="AJ2289" s="4" t="s">
        <v>10904</v>
      </c>
    </row>
    <row r="2290" spans="1:36" ht="12.9" hidden="1" customHeight="1" outlineLevel="1" x14ac:dyDescent="0.3">
      <c r="C2290" s="10" t="s">
        <v>10918</v>
      </c>
      <c r="D2290" s="10" t="s">
        <v>41</v>
      </c>
      <c r="E2290" s="7" t="s">
        <v>10919</v>
      </c>
      <c r="F2290" s="10" t="s">
        <v>292</v>
      </c>
      <c r="G2290" s="19" t="s">
        <v>79</v>
      </c>
      <c r="H2290" s="20">
        <v>43556</v>
      </c>
      <c r="I2290" s="10" t="s">
        <v>80</v>
      </c>
      <c r="J2290" s="10" t="s">
        <v>547</v>
      </c>
      <c r="K2290" s="8">
        <v>42705</v>
      </c>
      <c r="L2290" s="10" t="s">
        <v>28</v>
      </c>
      <c r="M2290" s="7" t="s">
        <v>29</v>
      </c>
      <c r="N2290" s="10" t="s">
        <v>2756</v>
      </c>
      <c r="O2290" s="7" t="s">
        <v>884</v>
      </c>
      <c r="P2290" s="10" t="s">
        <v>10920</v>
      </c>
      <c r="Q2290" s="7" t="s">
        <v>10921</v>
      </c>
      <c r="R2290" s="7" t="s">
        <v>50</v>
      </c>
      <c r="S2290" s="7" t="s">
        <v>34</v>
      </c>
      <c r="T2290" s="7" t="s">
        <v>35</v>
      </c>
      <c r="U2290" s="7" t="s">
        <v>10922</v>
      </c>
      <c r="V2290" s="7" t="s">
        <v>37</v>
      </c>
      <c r="X2290" s="7" t="str">
        <f t="shared" ca="1" si="550"/>
        <v xml:space="preserve">50 thn, 1 bln </v>
      </c>
      <c r="Y2290" s="7" t="str">
        <f t="shared" si="551"/>
        <v>49 thn</v>
      </c>
      <c r="Z2290" s="13">
        <v>60</v>
      </c>
      <c r="AA2290" s="14">
        <f t="shared" si="552"/>
        <v>47665</v>
      </c>
      <c r="AB2290" s="10" t="s">
        <v>10923</v>
      </c>
      <c r="AC2290" s="7" t="s">
        <v>10924</v>
      </c>
      <c r="AJ2290" s="4" t="s">
        <v>10904</v>
      </c>
    </row>
    <row r="2291" spans="1:36" ht="12.9" hidden="1" customHeight="1" outlineLevel="1" x14ac:dyDescent="0.3">
      <c r="B2291" s="59"/>
      <c r="C2291" s="10" t="s">
        <v>10925</v>
      </c>
      <c r="D2291" s="10" t="s">
        <v>8320</v>
      </c>
      <c r="E2291" s="7" t="s">
        <v>10926</v>
      </c>
      <c r="F2291" s="10" t="s">
        <v>332</v>
      </c>
      <c r="G2291" s="19" t="s">
        <v>333</v>
      </c>
      <c r="H2291" s="20">
        <v>43556</v>
      </c>
      <c r="I2291" s="6" t="s">
        <v>334</v>
      </c>
      <c r="J2291" s="10" t="s">
        <v>4684</v>
      </c>
      <c r="K2291" s="8">
        <v>42151</v>
      </c>
      <c r="L2291" s="10" t="s">
        <v>28</v>
      </c>
      <c r="M2291" s="7" t="s">
        <v>29</v>
      </c>
      <c r="N2291" s="10" t="s">
        <v>3500</v>
      </c>
      <c r="O2291" s="7" t="s">
        <v>3696</v>
      </c>
      <c r="P2291" s="10" t="s">
        <v>98</v>
      </c>
      <c r="Q2291" s="7" t="s">
        <v>10927</v>
      </c>
      <c r="R2291" s="7" t="s">
        <v>33</v>
      </c>
      <c r="S2291" s="7" t="s">
        <v>34</v>
      </c>
      <c r="T2291" s="7" t="s">
        <v>311</v>
      </c>
      <c r="V2291" s="7" t="s">
        <v>37</v>
      </c>
      <c r="W2291" s="6"/>
      <c r="X2291" s="7" t="str">
        <f t="shared" ca="1" si="550"/>
        <v xml:space="preserve">32 thn, 5 bln </v>
      </c>
      <c r="Y2291" s="7" t="str">
        <f t="shared" si="551"/>
        <v>31 thn</v>
      </c>
      <c r="Z2291" s="13">
        <v>60</v>
      </c>
      <c r="AA2291" s="14">
        <f t="shared" si="552"/>
        <v>54118</v>
      </c>
      <c r="AB2291" s="10" t="s">
        <v>10928</v>
      </c>
      <c r="AC2291" s="46" t="s">
        <v>10929</v>
      </c>
      <c r="AJ2291" s="4" t="s">
        <v>10904</v>
      </c>
    </row>
    <row r="2292" spans="1:36" ht="12.9" hidden="1" customHeight="1" outlineLevel="1" x14ac:dyDescent="0.3">
      <c r="C2292" s="10" t="s">
        <v>863</v>
      </c>
      <c r="D2292" s="10" t="s">
        <v>21</v>
      </c>
      <c r="E2292" s="7" t="s">
        <v>10930</v>
      </c>
      <c r="F2292" s="10" t="s">
        <v>514</v>
      </c>
      <c r="G2292" s="7" t="s">
        <v>333</v>
      </c>
      <c r="H2292" s="11">
        <v>43191</v>
      </c>
      <c r="I2292" s="10" t="s">
        <v>334</v>
      </c>
      <c r="J2292" s="10" t="s">
        <v>547</v>
      </c>
      <c r="K2292" s="7" t="s">
        <v>522</v>
      </c>
      <c r="L2292" s="10" t="s">
        <v>28</v>
      </c>
      <c r="M2292" s="7" t="s">
        <v>29</v>
      </c>
      <c r="N2292" s="10" t="s">
        <v>30</v>
      </c>
      <c r="O2292" s="7">
        <v>2012</v>
      </c>
      <c r="P2292" s="10" t="s">
        <v>5547</v>
      </c>
      <c r="Q2292" s="7" t="s">
        <v>10931</v>
      </c>
      <c r="R2292" s="7" t="s">
        <v>50</v>
      </c>
      <c r="V2292" s="7" t="s">
        <v>37</v>
      </c>
      <c r="X2292" s="7" t="str">
        <f t="shared" ca="1" si="550"/>
        <v xml:space="preserve">39 thn, 1 bln </v>
      </c>
      <c r="Y2292" s="7" t="str">
        <f t="shared" si="551"/>
        <v>38 thn</v>
      </c>
      <c r="Z2292" s="13">
        <v>60</v>
      </c>
      <c r="AA2292" s="14">
        <f t="shared" si="552"/>
        <v>51683</v>
      </c>
      <c r="AJ2292" s="4" t="s">
        <v>10904</v>
      </c>
    </row>
    <row r="2293" spans="1:36" ht="12.9" hidden="1" customHeight="1" outlineLevel="1" x14ac:dyDescent="0.3">
      <c r="C2293" s="10" t="s">
        <v>6226</v>
      </c>
      <c r="D2293" s="32" t="s">
        <v>3372</v>
      </c>
      <c r="E2293" s="7" t="s">
        <v>10932</v>
      </c>
      <c r="F2293" s="10" t="s">
        <v>332</v>
      </c>
      <c r="G2293" s="7" t="s">
        <v>343</v>
      </c>
      <c r="H2293" s="15">
        <v>42644</v>
      </c>
      <c r="I2293" s="10" t="s">
        <v>344</v>
      </c>
      <c r="J2293" s="10" t="s">
        <v>269</v>
      </c>
      <c r="K2293" s="7" t="s">
        <v>82</v>
      </c>
      <c r="L2293" s="10" t="s">
        <v>28</v>
      </c>
      <c r="M2293" s="7" t="s">
        <v>29</v>
      </c>
      <c r="N2293" s="10" t="s">
        <v>83</v>
      </c>
      <c r="O2293" s="7">
        <v>2015</v>
      </c>
      <c r="P2293" s="10" t="s">
        <v>10933</v>
      </c>
      <c r="Q2293" s="7" t="s">
        <v>10934</v>
      </c>
      <c r="R2293" s="7" t="s">
        <v>50</v>
      </c>
      <c r="S2293" s="7" t="s">
        <v>34</v>
      </c>
      <c r="T2293" s="7" t="s">
        <v>35</v>
      </c>
      <c r="U2293" s="7" t="s">
        <v>10935</v>
      </c>
      <c r="V2293" s="7" t="s">
        <v>37</v>
      </c>
      <c r="X2293" s="7" t="str">
        <f t="shared" ca="1" si="550"/>
        <v xml:space="preserve">50 thn, 9 bln </v>
      </c>
      <c r="Y2293" s="7" t="str">
        <f t="shared" si="551"/>
        <v>50 thn</v>
      </c>
      <c r="Z2293" s="13">
        <v>60</v>
      </c>
      <c r="AA2293" s="14">
        <f t="shared" si="552"/>
        <v>47423</v>
      </c>
      <c r="AB2293" s="10" t="s">
        <v>10936</v>
      </c>
      <c r="AJ2293" s="4" t="s">
        <v>10904</v>
      </c>
    </row>
    <row r="2294" spans="1:36" ht="12.9" customHeight="1" collapsed="1" x14ac:dyDescent="0.25">
      <c r="A2294" s="4" t="s">
        <v>10937</v>
      </c>
      <c r="M2294" s="7"/>
    </row>
    <row r="2295" spans="1:36" ht="12.9" hidden="1" customHeight="1" outlineLevel="1" x14ac:dyDescent="0.3">
      <c r="C2295" s="10" t="s">
        <v>7597</v>
      </c>
      <c r="D2295" s="10" t="s">
        <v>21</v>
      </c>
      <c r="E2295" s="7" t="s">
        <v>10938</v>
      </c>
      <c r="F2295" s="10" t="s">
        <v>23</v>
      </c>
      <c r="G2295" s="7" t="s">
        <v>24</v>
      </c>
      <c r="H2295" s="15">
        <v>38626</v>
      </c>
      <c r="I2295" s="10" t="s">
        <v>25</v>
      </c>
      <c r="J2295" s="10" t="s">
        <v>95</v>
      </c>
      <c r="K2295" s="8">
        <v>42957</v>
      </c>
      <c r="L2295" s="10" t="s">
        <v>28</v>
      </c>
      <c r="M2295" s="7" t="s">
        <v>29</v>
      </c>
      <c r="N2295" s="10" t="s">
        <v>3265</v>
      </c>
      <c r="O2295" s="7">
        <v>2007</v>
      </c>
      <c r="P2295" s="10" t="s">
        <v>203</v>
      </c>
      <c r="Q2295" s="8">
        <v>24353</v>
      </c>
      <c r="R2295" s="7" t="s">
        <v>33</v>
      </c>
      <c r="S2295" s="7" t="s">
        <v>34</v>
      </c>
      <c r="T2295" s="7" t="s">
        <v>35</v>
      </c>
      <c r="U2295" s="7">
        <v>131525002</v>
      </c>
      <c r="V2295" s="7" t="s">
        <v>37</v>
      </c>
      <c r="W2295" s="7" t="s">
        <v>10939</v>
      </c>
      <c r="X2295" s="7" t="str">
        <f t="shared" ref="X2295:X2301" ca="1" si="553">DATEDIF(Q2295,NOW( ),"y") &amp; " thn, " &amp; DATEDIF(Q2295,NOW( ),"ym") &amp; " bln "</f>
        <v xml:space="preserve">53 thn, 10 bln </v>
      </c>
      <c r="Y2295" s="7" t="str">
        <f>DATEDIF(Q2295,($Y$2),"y") &amp; " thn"</f>
        <v>53 thn</v>
      </c>
      <c r="Z2295" s="13">
        <v>60</v>
      </c>
      <c r="AA2295" s="14">
        <f>DATE(YEAR(Q2295)+Z2295,MONTH(Q2295)+1,1)</f>
        <v>46296</v>
      </c>
      <c r="AB2295" s="10" t="s">
        <v>10940</v>
      </c>
      <c r="AC2295" s="12" t="s">
        <v>10941</v>
      </c>
      <c r="AJ2295" s="4" t="s">
        <v>10937</v>
      </c>
    </row>
    <row r="2296" spans="1:36" ht="12.9" hidden="1" customHeight="1" outlineLevel="1" x14ac:dyDescent="0.3">
      <c r="C2296" s="10" t="s">
        <v>10942</v>
      </c>
      <c r="D2296" s="10" t="s">
        <v>76</v>
      </c>
      <c r="E2296" s="7" t="s">
        <v>10943</v>
      </c>
      <c r="F2296" s="10" t="s">
        <v>276</v>
      </c>
      <c r="G2296" s="7" t="s">
        <v>43</v>
      </c>
      <c r="H2296" s="15">
        <v>41730</v>
      </c>
      <c r="I2296" s="10" t="s">
        <v>277</v>
      </c>
      <c r="J2296" s="10" t="s">
        <v>547</v>
      </c>
      <c r="K2296" s="7" t="s">
        <v>515</v>
      </c>
      <c r="L2296" s="10" t="s">
        <v>28</v>
      </c>
      <c r="M2296" s="7" t="s">
        <v>29</v>
      </c>
      <c r="N2296" s="10" t="s">
        <v>3194</v>
      </c>
      <c r="O2296" s="7" t="s">
        <v>58</v>
      </c>
      <c r="P2296" s="10" t="s">
        <v>3622</v>
      </c>
      <c r="Q2296" s="7" t="s">
        <v>10944</v>
      </c>
      <c r="R2296" s="7" t="s">
        <v>33</v>
      </c>
      <c r="U2296" s="7" t="s">
        <v>10945</v>
      </c>
      <c r="V2296" s="7" t="s">
        <v>37</v>
      </c>
      <c r="X2296" s="7" t="str">
        <f t="shared" ca="1" si="553"/>
        <v xml:space="preserve">49 thn, 11 bln </v>
      </c>
      <c r="Y2296" s="7" t="str">
        <f t="shared" ref="Y2296:Y2301" si="554">DATEDIF(Q2296,($Y$2),"y") &amp; " thn"</f>
        <v>49 thn</v>
      </c>
      <c r="Z2296" s="13">
        <v>60</v>
      </c>
      <c r="AA2296" s="14">
        <f t="shared" ref="AA2296:AA2301" si="555">DATE(YEAR(Q2296)+Z2296,MONTH(Q2296)+1,1)</f>
        <v>47727</v>
      </c>
      <c r="AB2296" s="6" t="s">
        <v>10946</v>
      </c>
      <c r="AJ2296" s="4" t="s">
        <v>10937</v>
      </c>
    </row>
    <row r="2297" spans="1:36" ht="12.9" hidden="1" customHeight="1" outlineLevel="1" x14ac:dyDescent="0.3">
      <c r="C2297" s="10" t="s">
        <v>10947</v>
      </c>
      <c r="D2297" s="10" t="s">
        <v>41</v>
      </c>
      <c r="E2297" s="7" t="s">
        <v>10948</v>
      </c>
      <c r="F2297" s="10" t="s">
        <v>276</v>
      </c>
      <c r="G2297" s="7" t="s">
        <v>43</v>
      </c>
      <c r="H2297" s="14">
        <v>43009</v>
      </c>
      <c r="I2297" s="10" t="s">
        <v>44</v>
      </c>
      <c r="J2297" s="10" t="s">
        <v>547</v>
      </c>
      <c r="K2297" s="7" t="s">
        <v>56</v>
      </c>
      <c r="L2297" s="10" t="s">
        <v>28</v>
      </c>
      <c r="M2297" s="7" t="s">
        <v>29</v>
      </c>
      <c r="N2297" s="10" t="s">
        <v>3326</v>
      </c>
      <c r="O2297" s="7">
        <v>2012</v>
      </c>
      <c r="P2297" s="10" t="s">
        <v>2481</v>
      </c>
      <c r="Q2297" s="7" t="s">
        <v>10949</v>
      </c>
      <c r="R2297" s="7" t="s">
        <v>50</v>
      </c>
      <c r="S2297" s="7" t="s">
        <v>34</v>
      </c>
      <c r="T2297" s="7" t="s">
        <v>35</v>
      </c>
      <c r="U2297" s="7" t="s">
        <v>10950</v>
      </c>
      <c r="V2297" s="7" t="s">
        <v>37</v>
      </c>
      <c r="W2297" s="7" t="s">
        <v>10951</v>
      </c>
      <c r="X2297" s="7" t="str">
        <f t="shared" ca="1" si="553"/>
        <v xml:space="preserve">47 thn, 0 bln </v>
      </c>
      <c r="Y2297" s="7" t="str">
        <f t="shared" si="554"/>
        <v>46 thn</v>
      </c>
      <c r="Z2297" s="13">
        <v>60</v>
      </c>
      <c r="AA2297" s="14">
        <f t="shared" si="555"/>
        <v>48792</v>
      </c>
      <c r="AB2297" s="10" t="s">
        <v>10879</v>
      </c>
      <c r="AJ2297" s="4" t="s">
        <v>10937</v>
      </c>
    </row>
    <row r="2298" spans="1:36" ht="12.9" hidden="1" customHeight="1" outlineLevel="1" x14ac:dyDescent="0.3">
      <c r="C2298" s="10" t="s">
        <v>10952</v>
      </c>
      <c r="D2298" s="10" t="s">
        <v>41</v>
      </c>
      <c r="E2298" s="7" t="s">
        <v>10953</v>
      </c>
      <c r="F2298" s="10" t="s">
        <v>514</v>
      </c>
      <c r="G2298" s="7" t="s">
        <v>333</v>
      </c>
      <c r="H2298" s="11">
        <v>42461</v>
      </c>
      <c r="I2298" s="10" t="s">
        <v>334</v>
      </c>
      <c r="J2298" s="10" t="s">
        <v>547</v>
      </c>
      <c r="K2298" s="7" t="s">
        <v>515</v>
      </c>
      <c r="L2298" s="10" t="s">
        <v>28</v>
      </c>
      <c r="M2298" s="7" t="s">
        <v>29</v>
      </c>
      <c r="N2298" s="10" t="s">
        <v>3326</v>
      </c>
      <c r="O2298" s="7">
        <v>2011</v>
      </c>
      <c r="P2298" s="10" t="s">
        <v>10954</v>
      </c>
      <c r="Q2298" s="7" t="s">
        <v>10955</v>
      </c>
      <c r="R2298" s="7" t="s">
        <v>50</v>
      </c>
      <c r="U2298" s="7" t="s">
        <v>10956</v>
      </c>
      <c r="V2298" s="7" t="s">
        <v>37</v>
      </c>
      <c r="X2298" s="7" t="str">
        <f t="shared" ca="1" si="553"/>
        <v xml:space="preserve">58 thn, 1 bln </v>
      </c>
      <c r="Y2298" s="7" t="str">
        <f t="shared" si="554"/>
        <v>57 thn</v>
      </c>
      <c r="Z2298" s="13">
        <v>60</v>
      </c>
      <c r="AA2298" s="14">
        <f t="shared" si="555"/>
        <v>44743</v>
      </c>
      <c r="AJ2298" s="4" t="s">
        <v>10937</v>
      </c>
    </row>
    <row r="2299" spans="1:36" ht="12.9" hidden="1" customHeight="1" outlineLevel="1" x14ac:dyDescent="0.3">
      <c r="B2299" s="59"/>
      <c r="C2299" s="10" t="s">
        <v>10957</v>
      </c>
      <c r="D2299" s="10" t="s">
        <v>8320</v>
      </c>
      <c r="E2299" s="7" t="s">
        <v>10958</v>
      </c>
      <c r="F2299" s="10" t="s">
        <v>332</v>
      </c>
      <c r="G2299" s="19" t="s">
        <v>333</v>
      </c>
      <c r="H2299" s="20">
        <v>43556</v>
      </c>
      <c r="I2299" s="6" t="s">
        <v>334</v>
      </c>
      <c r="J2299" s="10" t="s">
        <v>4684</v>
      </c>
      <c r="K2299" s="8">
        <v>42151</v>
      </c>
      <c r="L2299" s="10" t="s">
        <v>28</v>
      </c>
      <c r="M2299" s="7" t="s">
        <v>29</v>
      </c>
      <c r="N2299" s="10" t="s">
        <v>3500</v>
      </c>
      <c r="O2299" s="7" t="s">
        <v>1371</v>
      </c>
      <c r="P2299" s="10" t="s">
        <v>10959</v>
      </c>
      <c r="Q2299" s="7" t="s">
        <v>10960</v>
      </c>
      <c r="R2299" s="7" t="s">
        <v>50</v>
      </c>
      <c r="S2299" s="7" t="s">
        <v>34</v>
      </c>
      <c r="T2299" s="7" t="s">
        <v>35</v>
      </c>
      <c r="V2299" s="7" t="s">
        <v>37</v>
      </c>
      <c r="W2299" s="6"/>
      <c r="X2299" s="7" t="str">
        <f t="shared" ca="1" si="553"/>
        <v xml:space="preserve">33 thn, 2 bln </v>
      </c>
      <c r="Y2299" s="7" t="str">
        <f t="shared" si="554"/>
        <v>32 thn</v>
      </c>
      <c r="Z2299" s="13">
        <v>60</v>
      </c>
      <c r="AA2299" s="14">
        <f t="shared" si="555"/>
        <v>53844</v>
      </c>
      <c r="AB2299" s="10" t="s">
        <v>10961</v>
      </c>
      <c r="AC2299" s="46" t="s">
        <v>10962</v>
      </c>
      <c r="AJ2299" s="4" t="s">
        <v>10937</v>
      </c>
    </row>
    <row r="2300" spans="1:36" ht="12.9" hidden="1" customHeight="1" outlineLevel="1" x14ac:dyDescent="0.3">
      <c r="B2300" s="59"/>
      <c r="C2300" s="10" t="s">
        <v>10963</v>
      </c>
      <c r="D2300" s="10" t="s">
        <v>3353</v>
      </c>
      <c r="E2300" s="7" t="s">
        <v>10964</v>
      </c>
      <c r="F2300" s="10" t="s">
        <v>332</v>
      </c>
      <c r="G2300" s="7" t="s">
        <v>343</v>
      </c>
      <c r="H2300" s="7" t="s">
        <v>8245</v>
      </c>
      <c r="I2300" s="10" t="s">
        <v>344</v>
      </c>
      <c r="J2300" s="10" t="s">
        <v>547</v>
      </c>
      <c r="K2300" s="8">
        <v>42151</v>
      </c>
      <c r="L2300" s="10" t="s">
        <v>28</v>
      </c>
      <c r="M2300" s="7" t="s">
        <v>29</v>
      </c>
      <c r="N2300" s="10" t="s">
        <v>3367</v>
      </c>
      <c r="O2300" s="7" t="s">
        <v>3311</v>
      </c>
      <c r="P2300" s="10" t="s">
        <v>239</v>
      </c>
      <c r="Q2300" s="7" t="s">
        <v>10965</v>
      </c>
      <c r="R2300" s="7" t="s">
        <v>50</v>
      </c>
      <c r="S2300" s="7" t="s">
        <v>34</v>
      </c>
      <c r="T2300" s="7" t="s">
        <v>35</v>
      </c>
      <c r="V2300" s="7" t="s">
        <v>37</v>
      </c>
      <c r="W2300" s="6"/>
      <c r="X2300" s="7" t="str">
        <f t="shared" ca="1" si="553"/>
        <v xml:space="preserve">32 thn, 1 bln </v>
      </c>
      <c r="Y2300" s="7" t="str">
        <f t="shared" si="554"/>
        <v>31 thn</v>
      </c>
      <c r="Z2300" s="13">
        <v>60</v>
      </c>
      <c r="AA2300" s="14">
        <f t="shared" si="555"/>
        <v>54240</v>
      </c>
      <c r="AB2300" s="10" t="s">
        <v>10966</v>
      </c>
      <c r="AC2300" s="46" t="s">
        <v>10967</v>
      </c>
      <c r="AJ2300" s="4" t="s">
        <v>10937</v>
      </c>
    </row>
    <row r="2301" spans="1:36" ht="12.9" hidden="1" customHeight="1" outlineLevel="1" x14ac:dyDescent="0.3">
      <c r="B2301" s="6"/>
      <c r="C2301" s="6" t="s">
        <v>10968</v>
      </c>
      <c r="D2301" s="6" t="s">
        <v>21</v>
      </c>
      <c r="E2301" s="7" t="s">
        <v>10969</v>
      </c>
      <c r="F2301" s="6" t="s">
        <v>332</v>
      </c>
      <c r="G2301" s="19" t="s">
        <v>333</v>
      </c>
      <c r="H2301" s="20">
        <v>43556</v>
      </c>
      <c r="I2301" s="6" t="s">
        <v>334</v>
      </c>
      <c r="J2301" s="6" t="s">
        <v>547</v>
      </c>
      <c r="K2301" s="7" t="s">
        <v>336</v>
      </c>
      <c r="L2301" s="6" t="s">
        <v>28</v>
      </c>
      <c r="M2301" s="7" t="s">
        <v>29</v>
      </c>
      <c r="N2301" s="6" t="s">
        <v>1370</v>
      </c>
      <c r="O2301" s="7" t="s">
        <v>3311</v>
      </c>
      <c r="P2301" s="6" t="s">
        <v>6484</v>
      </c>
      <c r="Q2301" s="6" t="s">
        <v>10970</v>
      </c>
      <c r="R2301" s="7" t="s">
        <v>50</v>
      </c>
      <c r="S2301" s="7" t="s">
        <v>34</v>
      </c>
      <c r="T2301" s="7" t="s">
        <v>35</v>
      </c>
      <c r="V2301" s="7" t="s">
        <v>37</v>
      </c>
      <c r="X2301" s="7" t="str">
        <f t="shared" ca="1" si="553"/>
        <v xml:space="preserve">37 thn, 3 bln </v>
      </c>
      <c r="Y2301" s="7" t="str">
        <f t="shared" si="554"/>
        <v>36 thn</v>
      </c>
      <c r="Z2301" s="13">
        <v>60</v>
      </c>
      <c r="AA2301" s="14">
        <f t="shared" si="555"/>
        <v>52352</v>
      </c>
      <c r="AB2301" s="6" t="s">
        <v>10971</v>
      </c>
      <c r="AC2301" s="6" t="s">
        <v>10972</v>
      </c>
      <c r="AJ2301" s="4" t="s">
        <v>10937</v>
      </c>
    </row>
    <row r="2302" spans="1:36" ht="12.9" customHeight="1" collapsed="1" x14ac:dyDescent="0.25">
      <c r="A2302" s="4" t="s">
        <v>10973</v>
      </c>
      <c r="M2302" s="7"/>
    </row>
    <row r="2303" spans="1:36" ht="12.9" hidden="1" customHeight="1" outlineLevel="1" x14ac:dyDescent="0.3">
      <c r="C2303" s="10" t="s">
        <v>10974</v>
      </c>
      <c r="E2303" s="7" t="s">
        <v>10975</v>
      </c>
      <c r="F2303" s="10" t="s">
        <v>23</v>
      </c>
      <c r="G2303" s="7" t="s">
        <v>24</v>
      </c>
      <c r="H2303" s="15">
        <v>38261</v>
      </c>
      <c r="I2303" s="10" t="s">
        <v>25</v>
      </c>
      <c r="J2303" s="10" t="s">
        <v>10976</v>
      </c>
      <c r="K2303" s="14">
        <v>42604</v>
      </c>
      <c r="L2303" s="10" t="s">
        <v>28</v>
      </c>
      <c r="M2303" s="7" t="s">
        <v>4020</v>
      </c>
      <c r="N2303" s="10" t="s">
        <v>10977</v>
      </c>
      <c r="O2303" s="7" t="s">
        <v>10460</v>
      </c>
      <c r="P2303" s="10" t="s">
        <v>824</v>
      </c>
      <c r="Q2303" s="7" t="s">
        <v>8082</v>
      </c>
      <c r="R2303" s="7" t="s">
        <v>50</v>
      </c>
      <c r="S2303" s="7" t="s">
        <v>34</v>
      </c>
      <c r="T2303" s="7" t="s">
        <v>35</v>
      </c>
      <c r="U2303" s="7" t="s">
        <v>10978</v>
      </c>
      <c r="V2303" s="7" t="s">
        <v>37</v>
      </c>
      <c r="W2303" s="7" t="s">
        <v>10979</v>
      </c>
      <c r="X2303" s="7" t="str">
        <f ca="1">DATEDIF(Q2303,NOW( ),"y") &amp; " thn, " &amp; DATEDIF(Q2303,NOW( ),"ym") &amp; " bln "</f>
        <v xml:space="preserve">59 thn, 11 bln </v>
      </c>
      <c r="Y2303" s="7" t="str">
        <f>DATEDIF(Q2303,($Y$2),"y") &amp; " thn"</f>
        <v>59 thn</v>
      </c>
      <c r="Z2303" s="13">
        <v>60</v>
      </c>
      <c r="AA2303" s="14">
        <f>DATE(YEAR(Q2303)+Z2303,MONTH(Q2303)+1,1)</f>
        <v>44075</v>
      </c>
      <c r="AB2303" s="10" t="s">
        <v>10980</v>
      </c>
      <c r="AC2303" s="7" t="s">
        <v>10981</v>
      </c>
      <c r="AJ2303" s="4" t="s">
        <v>10973</v>
      </c>
    </row>
    <row r="2304" spans="1:36" ht="12.9" hidden="1" customHeight="1" outlineLevel="1" x14ac:dyDescent="0.3">
      <c r="C2304" s="10" t="s">
        <v>10982</v>
      </c>
      <c r="D2304" s="6" t="s">
        <v>41</v>
      </c>
      <c r="E2304" s="7" t="s">
        <v>10983</v>
      </c>
      <c r="F2304" s="10" t="s">
        <v>3988</v>
      </c>
      <c r="G2304" s="7" t="s">
        <v>343</v>
      </c>
      <c r="H2304" s="14">
        <v>43191</v>
      </c>
      <c r="I2304" s="10" t="s">
        <v>344</v>
      </c>
      <c r="J2304" s="10" t="s">
        <v>10977</v>
      </c>
      <c r="K2304" s="8">
        <v>42826</v>
      </c>
      <c r="L2304" s="10" t="s">
        <v>28</v>
      </c>
      <c r="M2304" s="7" t="s">
        <v>29</v>
      </c>
      <c r="N2304" s="36" t="s">
        <v>10984</v>
      </c>
      <c r="O2304" s="7">
        <v>2014</v>
      </c>
      <c r="P2304" s="10" t="s">
        <v>98</v>
      </c>
      <c r="Q2304" s="7" t="s">
        <v>10985</v>
      </c>
      <c r="R2304" s="7" t="s">
        <v>50</v>
      </c>
      <c r="S2304" s="7" t="s">
        <v>34</v>
      </c>
      <c r="T2304" s="7" t="s">
        <v>35</v>
      </c>
      <c r="U2304" s="7" t="s">
        <v>10986</v>
      </c>
      <c r="V2304" s="7" t="s">
        <v>37</v>
      </c>
      <c r="X2304" s="7" t="str">
        <f ca="1">DATEDIF(Q2304,NOW( ),"y") &amp; " thn, " &amp; DATEDIF(Q2304,NOW( ),"ym") &amp; " bln "</f>
        <v xml:space="preserve">49 thn, 1 bln </v>
      </c>
      <c r="Y2304" s="7" t="str">
        <f>DATEDIF(Q2304,($Y$2),"y") &amp; " thn"</f>
        <v>48 thn</v>
      </c>
      <c r="Z2304" s="13">
        <v>60</v>
      </c>
      <c r="AA2304" s="14">
        <f>DATE(YEAR(Q2304)+Z2304,MONTH(Q2304)+1,1)</f>
        <v>48030</v>
      </c>
      <c r="AB2304" s="10" t="s">
        <v>10987</v>
      </c>
      <c r="AC2304" s="7" t="s">
        <v>340</v>
      </c>
      <c r="AJ2304" s="4" t="s">
        <v>10973</v>
      </c>
    </row>
    <row r="2305" spans="1:36" ht="12.9" hidden="1" customHeight="1" outlineLevel="1" x14ac:dyDescent="0.3">
      <c r="C2305" s="10" t="s">
        <v>10988</v>
      </c>
      <c r="D2305" s="6" t="s">
        <v>41</v>
      </c>
      <c r="E2305" s="7" t="s">
        <v>10989</v>
      </c>
      <c r="F2305" s="10" t="s">
        <v>332</v>
      </c>
      <c r="G2305" s="7" t="s">
        <v>343</v>
      </c>
      <c r="H2305" s="15">
        <v>43374</v>
      </c>
      <c r="I2305" s="10" t="s">
        <v>344</v>
      </c>
      <c r="J2305" s="10" t="s">
        <v>10977</v>
      </c>
      <c r="K2305" s="8"/>
      <c r="L2305" s="10" t="s">
        <v>28</v>
      </c>
      <c r="M2305" s="7" t="s">
        <v>29</v>
      </c>
      <c r="N2305" s="10" t="s">
        <v>10990</v>
      </c>
      <c r="O2305" s="7">
        <v>2017</v>
      </c>
      <c r="P2305" s="10" t="s">
        <v>280</v>
      </c>
      <c r="Q2305" s="7" t="s">
        <v>10991</v>
      </c>
      <c r="R2305" s="7" t="s">
        <v>50</v>
      </c>
      <c r="T2305" s="7" t="s">
        <v>35</v>
      </c>
      <c r="U2305" s="7" t="s">
        <v>10992</v>
      </c>
      <c r="V2305" s="7" t="s">
        <v>37</v>
      </c>
      <c r="X2305" s="7" t="str">
        <f ca="1">DATEDIF(Q2305,NOW( ),"y") &amp; " thn, " &amp; DATEDIF(Q2305,NOW( ),"ym") &amp; " bln "</f>
        <v xml:space="preserve">43 thn, 11 bln </v>
      </c>
      <c r="Y2305" s="7" t="str">
        <f>DATEDIF(Q2305,($Y$2),"y") &amp; " thn"</f>
        <v>43 thn</v>
      </c>
      <c r="Z2305" s="13">
        <v>60</v>
      </c>
      <c r="AA2305" s="14">
        <f>DATE(YEAR(Q2305)+Z2305,MONTH(Q2305)+1,1)</f>
        <v>49919</v>
      </c>
      <c r="AB2305" s="10" t="s">
        <v>10993</v>
      </c>
      <c r="AC2305" s="7" t="s">
        <v>10994</v>
      </c>
      <c r="AJ2305" s="4" t="s">
        <v>10973</v>
      </c>
    </row>
    <row r="2306" spans="1:36" ht="12.9" hidden="1" customHeight="1" outlineLevel="1" x14ac:dyDescent="0.3">
      <c r="C2306" s="10" t="s">
        <v>10995</v>
      </c>
      <c r="D2306" s="6" t="s">
        <v>41</v>
      </c>
      <c r="E2306" s="7" t="s">
        <v>10996</v>
      </c>
      <c r="F2306" s="10" t="s">
        <v>332</v>
      </c>
      <c r="G2306" s="7" t="s">
        <v>343</v>
      </c>
      <c r="H2306" s="15">
        <v>43009</v>
      </c>
      <c r="I2306" s="10" t="s">
        <v>344</v>
      </c>
      <c r="J2306" s="10" t="s">
        <v>10977</v>
      </c>
      <c r="K2306" s="7" t="s">
        <v>774</v>
      </c>
      <c r="L2306" s="10" t="s">
        <v>28</v>
      </c>
      <c r="M2306" s="7" t="s">
        <v>29</v>
      </c>
      <c r="N2306" s="10" t="s">
        <v>10984</v>
      </c>
      <c r="O2306" s="7">
        <v>2016</v>
      </c>
      <c r="P2306" s="10" t="s">
        <v>280</v>
      </c>
      <c r="Q2306" s="7" t="s">
        <v>10997</v>
      </c>
      <c r="R2306" s="7" t="s">
        <v>50</v>
      </c>
      <c r="S2306" s="7" t="s">
        <v>34</v>
      </c>
      <c r="T2306" s="7" t="s">
        <v>35</v>
      </c>
      <c r="U2306" s="7" t="s">
        <v>10998</v>
      </c>
      <c r="V2306" s="7" t="s">
        <v>37</v>
      </c>
      <c r="X2306" s="7" t="str">
        <f ca="1">DATEDIF(Q2306,NOW( ),"y") &amp; " thn, " &amp; DATEDIF(Q2306,NOW( ),"ym") &amp; " bln "</f>
        <v xml:space="preserve">53 thn, 5 bln </v>
      </c>
      <c r="Y2306" s="7" t="str">
        <f>DATEDIF(Q2306,($Y$2),"y") &amp; " thn"</f>
        <v>52 thn</v>
      </c>
      <c r="Z2306" s="13">
        <v>60</v>
      </c>
      <c r="AA2306" s="14">
        <f>DATE(YEAR(Q2306)+Z2306,MONTH(Q2306)+1,1)</f>
        <v>46447</v>
      </c>
      <c r="AB2306" s="10" t="s">
        <v>10999</v>
      </c>
      <c r="AC2306" s="7" t="s">
        <v>11000</v>
      </c>
      <c r="AJ2306" s="4" t="s">
        <v>10973</v>
      </c>
    </row>
    <row r="2307" spans="1:36" ht="12.9" customHeight="1" collapsed="1" x14ac:dyDescent="0.25">
      <c r="A2307" s="4" t="s">
        <v>11001</v>
      </c>
      <c r="M2307" s="7"/>
      <c r="AJ2307" s="4" t="s">
        <v>11001</v>
      </c>
    </row>
    <row r="2308" spans="1:36" ht="12.9" hidden="1" customHeight="1" outlineLevel="1" x14ac:dyDescent="0.3">
      <c r="C2308" s="10" t="s">
        <v>11002</v>
      </c>
      <c r="D2308" s="10" t="s">
        <v>11003</v>
      </c>
      <c r="E2308" s="7" t="s">
        <v>11004</v>
      </c>
      <c r="F2308" s="10" t="s">
        <v>92</v>
      </c>
      <c r="G2308" s="7" t="s">
        <v>93</v>
      </c>
      <c r="H2308" s="15">
        <v>42461</v>
      </c>
      <c r="I2308" s="10" t="s">
        <v>94</v>
      </c>
      <c r="J2308" s="10" t="s">
        <v>10976</v>
      </c>
      <c r="K2308" s="8">
        <v>42604</v>
      </c>
      <c r="L2308" s="10" t="s">
        <v>28</v>
      </c>
      <c r="M2308" s="7" t="s">
        <v>29</v>
      </c>
      <c r="N2308" s="10" t="s">
        <v>10984</v>
      </c>
      <c r="O2308" s="7">
        <v>2011</v>
      </c>
      <c r="P2308" s="10" t="s">
        <v>572</v>
      </c>
      <c r="Q2308" s="7" t="s">
        <v>11005</v>
      </c>
      <c r="R2308" s="7" t="s">
        <v>50</v>
      </c>
      <c r="S2308" s="7" t="s">
        <v>34</v>
      </c>
      <c r="T2308" s="7" t="s">
        <v>35</v>
      </c>
      <c r="U2308" s="7" t="s">
        <v>11006</v>
      </c>
      <c r="V2308" s="7" t="s">
        <v>37</v>
      </c>
      <c r="W2308" s="7" t="s">
        <v>11007</v>
      </c>
      <c r="X2308" s="7" t="str">
        <f ca="1">DATEDIF(Q2308,NOW( ),"y") &amp; " thn, " &amp; DATEDIF(Q2308,NOW( ),"ym") &amp; " bln "</f>
        <v xml:space="preserve">56 thn, 8 bln </v>
      </c>
      <c r="Y2308" s="7" t="str">
        <f>DATEDIF(Q2308,($Y$2),"y") &amp; " thn"</f>
        <v>55 thn</v>
      </c>
      <c r="Z2308" s="13">
        <v>60</v>
      </c>
      <c r="AA2308" s="14">
        <f>DATE(YEAR(Q2308)+Z2308,MONTH(Q2308)+1,1)</f>
        <v>45261</v>
      </c>
      <c r="AB2308" s="10" t="s">
        <v>11008</v>
      </c>
      <c r="AJ2308" s="4" t="s">
        <v>11001</v>
      </c>
    </row>
    <row r="2309" spans="1:36" ht="12.9" customHeight="1" collapsed="1" x14ac:dyDescent="0.25">
      <c r="A2309" s="4" t="s">
        <v>11009</v>
      </c>
      <c r="M2309" s="7"/>
    </row>
    <row r="2310" spans="1:36" ht="12.9" hidden="1" customHeight="1" outlineLevel="1" x14ac:dyDescent="0.3">
      <c r="C2310" s="10" t="s">
        <v>11010</v>
      </c>
      <c r="D2310" s="6" t="s">
        <v>11003</v>
      </c>
      <c r="E2310" s="7" t="s">
        <v>11011</v>
      </c>
      <c r="F2310" s="10" t="s">
        <v>276</v>
      </c>
      <c r="G2310" s="7" t="s">
        <v>43</v>
      </c>
      <c r="H2310" s="14">
        <v>43009</v>
      </c>
      <c r="I2310" s="10" t="s">
        <v>44</v>
      </c>
      <c r="J2310" s="10" t="s">
        <v>10976</v>
      </c>
      <c r="K2310" s="8">
        <v>42604</v>
      </c>
      <c r="L2310" s="10" t="s">
        <v>28</v>
      </c>
      <c r="M2310" s="7" t="s">
        <v>29</v>
      </c>
      <c r="N2310" s="10" t="s">
        <v>10984</v>
      </c>
      <c r="O2310" s="7">
        <v>2011</v>
      </c>
      <c r="P2310" s="10" t="s">
        <v>2693</v>
      </c>
      <c r="Q2310" s="7" t="s">
        <v>3765</v>
      </c>
      <c r="R2310" s="7" t="s">
        <v>50</v>
      </c>
      <c r="U2310" s="7" t="s">
        <v>11012</v>
      </c>
      <c r="V2310" s="7" t="s">
        <v>37</v>
      </c>
      <c r="X2310" s="7" t="str">
        <f ca="1">DATEDIF(Q2310,NOW( ),"y") &amp; " thn, " &amp; DATEDIF(Q2310,NOW( ),"ym") &amp; " bln "</f>
        <v xml:space="preserve">49 thn, 10 bln </v>
      </c>
      <c r="Y2310" s="7" t="str">
        <f>DATEDIF(Q2310,($Y$2),"y") &amp; " thn"</f>
        <v>49 thn</v>
      </c>
      <c r="Z2310" s="13">
        <v>60</v>
      </c>
      <c r="AA2310" s="14">
        <f>DATE(YEAR(Q2310)+Z2310,MONTH(Q2310)+1,1)</f>
        <v>47757</v>
      </c>
      <c r="AJ2310" s="4" t="s">
        <v>11009</v>
      </c>
    </row>
    <row r="2311" spans="1:36" ht="12.9" hidden="1" customHeight="1" outlineLevel="1" x14ac:dyDescent="0.3">
      <c r="C2311" s="10" t="s">
        <v>11013</v>
      </c>
      <c r="D2311" s="10" t="s">
        <v>11003</v>
      </c>
      <c r="E2311" s="7" t="s">
        <v>11014</v>
      </c>
      <c r="F2311" s="10" t="s">
        <v>514</v>
      </c>
      <c r="G2311" s="7" t="s">
        <v>333</v>
      </c>
      <c r="H2311" s="11">
        <v>43191</v>
      </c>
      <c r="I2311" s="10" t="s">
        <v>334</v>
      </c>
      <c r="J2311" s="10" t="s">
        <v>10977</v>
      </c>
      <c r="K2311" s="7" t="s">
        <v>774</v>
      </c>
      <c r="L2311" s="10" t="s">
        <v>28</v>
      </c>
      <c r="M2311" s="7" t="s">
        <v>29</v>
      </c>
      <c r="N2311" s="10" t="s">
        <v>10984</v>
      </c>
      <c r="O2311" s="7">
        <v>2014</v>
      </c>
      <c r="P2311" s="10" t="s">
        <v>3061</v>
      </c>
      <c r="Q2311" s="7" t="s">
        <v>11015</v>
      </c>
      <c r="R2311" s="7" t="s">
        <v>50</v>
      </c>
      <c r="T2311" s="7" t="s">
        <v>35</v>
      </c>
      <c r="U2311" s="7" t="s">
        <v>11016</v>
      </c>
      <c r="V2311" s="7" t="s">
        <v>37</v>
      </c>
      <c r="X2311" s="7" t="str">
        <f ca="1">DATEDIF(Q2311,NOW( ),"y") &amp; " thn, " &amp; DATEDIF(Q2311,NOW( ),"ym") &amp; " bln "</f>
        <v xml:space="preserve">58 thn, 2 bln </v>
      </c>
      <c r="Y2311" s="7" t="str">
        <f>DATEDIF(Q2311,($Y$2),"y") &amp; " thn"</f>
        <v>57 thn</v>
      </c>
      <c r="Z2311" s="13">
        <v>60</v>
      </c>
      <c r="AA2311" s="14">
        <f>DATE(YEAR(Q2311)+Z2311,MONTH(Q2311)+1,1)</f>
        <v>44713</v>
      </c>
      <c r="AB2311" s="10" t="s">
        <v>11017</v>
      </c>
      <c r="AC2311" s="7" t="s">
        <v>340</v>
      </c>
      <c r="AJ2311" s="4" t="s">
        <v>11009</v>
      </c>
    </row>
    <row r="2312" spans="1:36" ht="12.9" hidden="1" customHeight="1" outlineLevel="1" x14ac:dyDescent="0.3">
      <c r="C2312" s="10"/>
      <c r="D2312" s="10"/>
      <c r="F2312" s="10"/>
      <c r="H2312" s="14"/>
      <c r="I2312" s="10"/>
      <c r="J2312" s="10"/>
      <c r="L2312" s="10"/>
      <c r="M2312" s="7"/>
      <c r="N2312" s="10"/>
      <c r="P2312" s="10"/>
      <c r="Z2312" s="13"/>
      <c r="AA2312" s="14"/>
      <c r="AB2312" s="10"/>
      <c r="AJ2312" s="4" t="s">
        <v>11009</v>
      </c>
    </row>
    <row r="2313" spans="1:36" ht="12.9" customHeight="1" collapsed="1" x14ac:dyDescent="0.25">
      <c r="A2313" s="4" t="s">
        <v>11018</v>
      </c>
      <c r="M2313" s="7"/>
    </row>
    <row r="2314" spans="1:36" ht="12.9" hidden="1" customHeight="1" outlineLevel="1" x14ac:dyDescent="0.3">
      <c r="C2314" s="10" t="s">
        <v>11019</v>
      </c>
      <c r="D2314" s="6" t="s">
        <v>11003</v>
      </c>
      <c r="E2314" s="7" t="s">
        <v>11020</v>
      </c>
      <c r="F2314" s="10" t="s">
        <v>92</v>
      </c>
      <c r="G2314" s="7" t="s">
        <v>93</v>
      </c>
      <c r="H2314" s="8">
        <v>42461</v>
      </c>
      <c r="I2314" s="10" t="s">
        <v>94</v>
      </c>
      <c r="J2314" s="10" t="s">
        <v>10976</v>
      </c>
      <c r="K2314" s="8">
        <v>42604</v>
      </c>
      <c r="L2314" s="10" t="s">
        <v>28</v>
      </c>
      <c r="M2314" s="7" t="s">
        <v>29</v>
      </c>
      <c r="N2314" s="10" t="s">
        <v>10990</v>
      </c>
      <c r="O2314" s="7">
        <v>2011</v>
      </c>
      <c r="P2314" s="10" t="s">
        <v>88</v>
      </c>
      <c r="Q2314" s="7" t="s">
        <v>11021</v>
      </c>
      <c r="R2314" s="7" t="s">
        <v>50</v>
      </c>
      <c r="S2314" s="7" t="s">
        <v>34</v>
      </c>
      <c r="T2314" s="7" t="s">
        <v>35</v>
      </c>
      <c r="U2314" s="7" t="s">
        <v>11022</v>
      </c>
      <c r="V2314" s="7" t="s">
        <v>37</v>
      </c>
      <c r="W2314" s="7" t="s">
        <v>11023</v>
      </c>
      <c r="X2314" s="7" t="str">
        <f ca="1">DATEDIF(Q2314,NOW( ),"y") &amp; " thn, " &amp; DATEDIF(Q2314,NOW( ),"ym") &amp; " bln "</f>
        <v xml:space="preserve">54 thn, 6 bln </v>
      </c>
      <c r="Y2314" s="7" t="str">
        <f>DATEDIF(Q2314,($Y$2),"y") &amp; " thn"</f>
        <v>53 thn</v>
      </c>
      <c r="Z2314" s="13">
        <v>60</v>
      </c>
      <c r="AA2314" s="14">
        <f>DATE(YEAR(Q2314)+Z2314,MONTH(Q2314)+1,1)</f>
        <v>46023</v>
      </c>
      <c r="AB2314" s="10" t="s">
        <v>11024</v>
      </c>
      <c r="AC2314" s="7" t="s">
        <v>11025</v>
      </c>
      <c r="AJ2314" s="4" t="s">
        <v>11018</v>
      </c>
    </row>
    <row r="2315" spans="1:36" ht="12.9" hidden="1" customHeight="1" outlineLevel="1" x14ac:dyDescent="0.3">
      <c r="C2315" s="10" t="s">
        <v>11026</v>
      </c>
      <c r="D2315" s="6" t="s">
        <v>11027</v>
      </c>
      <c r="E2315" s="7" t="s">
        <v>11028</v>
      </c>
      <c r="F2315" s="10" t="s">
        <v>514</v>
      </c>
      <c r="G2315" s="7" t="s">
        <v>333</v>
      </c>
      <c r="H2315" s="15">
        <v>42826</v>
      </c>
      <c r="I2315" s="10" t="s">
        <v>334</v>
      </c>
      <c r="J2315" s="10" t="s">
        <v>10977</v>
      </c>
      <c r="K2315" s="7" t="s">
        <v>774</v>
      </c>
      <c r="L2315" s="10" t="s">
        <v>28</v>
      </c>
      <c r="M2315" s="7" t="s">
        <v>29</v>
      </c>
      <c r="N2315" s="10" t="s">
        <v>10984</v>
      </c>
      <c r="O2315" s="7">
        <v>2012</v>
      </c>
      <c r="P2315" s="10" t="s">
        <v>280</v>
      </c>
      <c r="Q2315" s="7" t="s">
        <v>11029</v>
      </c>
      <c r="R2315" s="7" t="s">
        <v>50</v>
      </c>
      <c r="S2315" s="7" t="s">
        <v>34</v>
      </c>
      <c r="T2315" s="7" t="s">
        <v>35</v>
      </c>
      <c r="U2315" s="7" t="s">
        <v>11030</v>
      </c>
      <c r="V2315" s="7" t="s">
        <v>37</v>
      </c>
      <c r="X2315" s="7" t="str">
        <f ca="1">DATEDIF(Q2315,NOW( ),"y") &amp; " thn, " &amp; DATEDIF(Q2315,NOW( ),"ym") &amp; " bln "</f>
        <v xml:space="preserve">42 thn, 9 bln </v>
      </c>
      <c r="Y2315" s="7" t="str">
        <f>DATEDIF(Q2315,($Y$2),"y") &amp; " thn"</f>
        <v>42 thn</v>
      </c>
      <c r="Z2315" s="13">
        <v>60</v>
      </c>
      <c r="AA2315" s="14">
        <f>DATE(YEAR(Q2315)+Z2315,MONTH(Q2315)+1,1)</f>
        <v>50345</v>
      </c>
      <c r="AB2315" s="10" t="s">
        <v>11031</v>
      </c>
      <c r="AC2315" s="7" t="s">
        <v>11032</v>
      </c>
      <c r="AJ2315" s="4" t="s">
        <v>11018</v>
      </c>
    </row>
    <row r="2316" spans="1:36" ht="12.9" customHeight="1" collapsed="1" x14ac:dyDescent="0.25">
      <c r="A2316" s="4" t="s">
        <v>11033</v>
      </c>
      <c r="M2316" s="7"/>
    </row>
    <row r="2317" spans="1:36" ht="12.9" hidden="1" customHeight="1" outlineLevel="1" x14ac:dyDescent="0.3">
      <c r="C2317" s="10" t="s">
        <v>11034</v>
      </c>
      <c r="E2317" s="7" t="s">
        <v>11035</v>
      </c>
      <c r="F2317" s="10" t="s">
        <v>23</v>
      </c>
      <c r="G2317" s="7" t="s">
        <v>24</v>
      </c>
      <c r="H2317" s="15">
        <v>40452</v>
      </c>
      <c r="I2317" s="10" t="s">
        <v>25</v>
      </c>
      <c r="J2317" s="10" t="s">
        <v>10976</v>
      </c>
      <c r="K2317" s="8">
        <v>42104</v>
      </c>
      <c r="L2317" s="10" t="s">
        <v>28</v>
      </c>
      <c r="M2317" s="7" t="s">
        <v>4020</v>
      </c>
      <c r="N2317" s="10" t="s">
        <v>11036</v>
      </c>
      <c r="O2317" s="7" t="s">
        <v>5167</v>
      </c>
      <c r="P2317" s="10" t="s">
        <v>488</v>
      </c>
      <c r="Q2317" s="7" t="s">
        <v>11015</v>
      </c>
      <c r="R2317" s="7" t="s">
        <v>50</v>
      </c>
      <c r="S2317" s="7" t="s">
        <v>34</v>
      </c>
      <c r="T2317" s="7" t="s">
        <v>35</v>
      </c>
      <c r="U2317" s="7" t="s">
        <v>11037</v>
      </c>
      <c r="V2317" s="7" t="s">
        <v>37</v>
      </c>
      <c r="W2317" s="7" t="s">
        <v>11038</v>
      </c>
      <c r="X2317" s="7" t="str">
        <f ca="1">DATEDIF(Q2317,NOW( ),"y") &amp; " thn, " &amp; DATEDIF(Q2317,NOW( ),"ym") &amp; " bln "</f>
        <v xml:space="preserve">58 thn, 2 bln </v>
      </c>
      <c r="Y2317" s="7" t="str">
        <f>DATEDIF(Q2317,($Y$2),"y") &amp; " thn"</f>
        <v>57 thn</v>
      </c>
      <c r="Z2317" s="13">
        <v>60</v>
      </c>
      <c r="AA2317" s="14">
        <f>DATE(YEAR(Q2317)+Z2317,MONTH(Q2317)+1,1)</f>
        <v>44713</v>
      </c>
      <c r="AB2317" s="10" t="s">
        <v>11039</v>
      </c>
      <c r="AJ2317" s="4" t="s">
        <v>11033</v>
      </c>
    </row>
    <row r="2318" spans="1:36" ht="12.9" hidden="1" customHeight="1" outlineLevel="1" x14ac:dyDescent="0.3">
      <c r="C2318" s="10" t="s">
        <v>11040</v>
      </c>
      <c r="D2318" s="10" t="s">
        <v>11027</v>
      </c>
      <c r="E2318" s="7" t="s">
        <v>11041</v>
      </c>
      <c r="F2318" s="10" t="s">
        <v>514</v>
      </c>
      <c r="G2318" s="7" t="s">
        <v>333</v>
      </c>
      <c r="H2318" s="14">
        <v>43009</v>
      </c>
      <c r="I2318" s="10" t="s">
        <v>334</v>
      </c>
      <c r="J2318" s="10" t="s">
        <v>10977</v>
      </c>
      <c r="K2318" s="12" t="s">
        <v>729</v>
      </c>
      <c r="L2318" s="10" t="s">
        <v>28</v>
      </c>
      <c r="M2318" s="7" t="s">
        <v>29</v>
      </c>
      <c r="N2318" s="10" t="s">
        <v>10984</v>
      </c>
      <c r="O2318" s="7">
        <v>2013</v>
      </c>
      <c r="P2318" s="10" t="s">
        <v>543</v>
      </c>
      <c r="Q2318" s="7" t="s">
        <v>11042</v>
      </c>
      <c r="R2318" s="7" t="s">
        <v>50</v>
      </c>
      <c r="S2318" s="7" t="s">
        <v>34</v>
      </c>
      <c r="T2318" s="7" t="s">
        <v>35</v>
      </c>
      <c r="U2318" s="7" t="s">
        <v>11043</v>
      </c>
      <c r="V2318" s="7" t="s">
        <v>37</v>
      </c>
      <c r="X2318" s="7" t="str">
        <f ca="1">DATEDIF(Q2318,NOW( ),"y") &amp; " thn, " &amp; DATEDIF(Q2318,NOW( ),"ym") &amp; " bln "</f>
        <v xml:space="preserve">45 thn, 10 bln </v>
      </c>
      <c r="Y2318" s="7" t="str">
        <f>DATEDIF(Q2318,($Y$2),"y") &amp; " thn"</f>
        <v>45 thn</v>
      </c>
      <c r="Z2318" s="13">
        <v>60</v>
      </c>
      <c r="AA2318" s="14">
        <f>DATE(YEAR(Q2318)+Z2318,MONTH(Q2318)+1,1)</f>
        <v>49218</v>
      </c>
      <c r="AB2318" s="10" t="s">
        <v>11044</v>
      </c>
      <c r="AC2318" s="7" t="s">
        <v>11045</v>
      </c>
      <c r="AJ2318" s="4" t="s">
        <v>11033</v>
      </c>
    </row>
    <row r="2319" spans="1:36" ht="12.9" customHeight="1" collapsed="1" x14ac:dyDescent="0.25">
      <c r="A2319" s="4" t="s">
        <v>11046</v>
      </c>
      <c r="M2319" s="7"/>
    </row>
    <row r="2320" spans="1:36" ht="12.9" hidden="1" customHeight="1" outlineLevel="1" x14ac:dyDescent="0.3">
      <c r="C2320" s="10" t="s">
        <v>6073</v>
      </c>
      <c r="E2320" s="7" t="s">
        <v>11047</v>
      </c>
      <c r="F2320" s="10" t="s">
        <v>23</v>
      </c>
      <c r="G2320" s="7" t="s">
        <v>24</v>
      </c>
      <c r="H2320" s="15">
        <v>38626</v>
      </c>
      <c r="I2320" s="10" t="s">
        <v>25</v>
      </c>
      <c r="J2320" s="10" t="s">
        <v>10976</v>
      </c>
      <c r="K2320" s="12" t="s">
        <v>27</v>
      </c>
      <c r="L2320" s="10" t="s">
        <v>28</v>
      </c>
      <c r="M2320" s="7" t="s">
        <v>4020</v>
      </c>
      <c r="N2320" s="10" t="s">
        <v>11048</v>
      </c>
      <c r="O2320" s="7" t="s">
        <v>10023</v>
      </c>
      <c r="P2320" s="10" t="s">
        <v>1710</v>
      </c>
      <c r="Q2320" s="7" t="s">
        <v>4373</v>
      </c>
      <c r="R2320" s="7" t="s">
        <v>50</v>
      </c>
      <c r="S2320" s="7" t="s">
        <v>34</v>
      </c>
      <c r="T2320" s="7" t="s">
        <v>35</v>
      </c>
      <c r="U2320" s="7" t="s">
        <v>11049</v>
      </c>
      <c r="V2320" s="7" t="s">
        <v>37</v>
      </c>
      <c r="W2320" s="7" t="s">
        <v>11050</v>
      </c>
      <c r="X2320" s="7" t="str">
        <f ca="1">DATEDIF(Q2320,NOW( ),"y") &amp; " thn, " &amp; DATEDIF(Q2320,NOW( ),"ym") &amp; " bln "</f>
        <v xml:space="preserve">58 thn, 2 bln </v>
      </c>
      <c r="Y2320" s="7" t="str">
        <f>DATEDIF(Q2320,($Y$2),"y") &amp; " thn"</f>
        <v>57 thn</v>
      </c>
      <c r="Z2320" s="13">
        <v>60</v>
      </c>
      <c r="AA2320" s="14">
        <f>DATE(YEAR(Q2320)+Z2320,MONTH(Q2320)+1,1)</f>
        <v>44713</v>
      </c>
      <c r="AB2320" s="10" t="s">
        <v>11051</v>
      </c>
      <c r="AJ2320" s="4" t="s">
        <v>11046</v>
      </c>
    </row>
    <row r="2321" spans="1:36" ht="12.9" customHeight="1" collapsed="1" x14ac:dyDescent="0.25">
      <c r="A2321" s="4" t="s">
        <v>11052</v>
      </c>
      <c r="M2321" s="7"/>
    </row>
    <row r="2322" spans="1:36" ht="12.9" hidden="1" customHeight="1" outlineLevel="1" x14ac:dyDescent="0.3">
      <c r="C2322" s="10" t="s">
        <v>11053</v>
      </c>
      <c r="D2322" s="6" t="s">
        <v>11054</v>
      </c>
      <c r="E2322" s="7" t="s">
        <v>11055</v>
      </c>
      <c r="F2322" s="10" t="s">
        <v>92</v>
      </c>
      <c r="G2322" s="7" t="s">
        <v>93</v>
      </c>
      <c r="H2322" s="8">
        <v>42644</v>
      </c>
      <c r="I2322" s="10" t="s">
        <v>94</v>
      </c>
      <c r="J2322" s="10" t="s">
        <v>10976</v>
      </c>
      <c r="K2322" s="7" t="s">
        <v>874</v>
      </c>
      <c r="L2322" s="10" t="s">
        <v>28</v>
      </c>
      <c r="M2322" s="7" t="s">
        <v>29</v>
      </c>
      <c r="N2322" s="10" t="s">
        <v>10984</v>
      </c>
      <c r="O2322" s="7">
        <v>2013</v>
      </c>
      <c r="P2322" s="10" t="s">
        <v>98</v>
      </c>
      <c r="Q2322" s="7" t="s">
        <v>5210</v>
      </c>
      <c r="R2322" s="7" t="s">
        <v>50</v>
      </c>
      <c r="S2322" s="7" t="s">
        <v>34</v>
      </c>
      <c r="T2322" s="7" t="s">
        <v>35</v>
      </c>
      <c r="U2322" s="7" t="s">
        <v>11056</v>
      </c>
      <c r="V2322" s="7" t="s">
        <v>37</v>
      </c>
      <c r="W2322" s="7" t="s">
        <v>11057</v>
      </c>
      <c r="X2322" s="7" t="str">
        <f ca="1">DATEDIF(Q2322,NOW( ),"y") &amp; " thn, " &amp; DATEDIF(Q2322,NOW( ),"ym") &amp; " bln "</f>
        <v xml:space="preserve">57 thn, 11 bln </v>
      </c>
      <c r="Y2322" s="7" t="str">
        <f>DATEDIF(Q2322,($Y$2),"y") &amp; " thn"</f>
        <v>57 thn</v>
      </c>
      <c r="Z2322" s="13">
        <v>60</v>
      </c>
      <c r="AA2322" s="14">
        <f>DATE(YEAR(Q2322)+Z2322,MONTH(Q2322)+1,1)</f>
        <v>44805</v>
      </c>
      <c r="AB2322" s="10" t="s">
        <v>11058</v>
      </c>
      <c r="AC2322" s="7" t="s">
        <v>11059</v>
      </c>
      <c r="AJ2322" s="4" t="s">
        <v>11052</v>
      </c>
    </row>
    <row r="2323" spans="1:36" ht="12.9" hidden="1" customHeight="1" outlineLevel="1" x14ac:dyDescent="0.3">
      <c r="C2323" s="10" t="s">
        <v>11060</v>
      </c>
      <c r="D2323" s="6" t="s">
        <v>41</v>
      </c>
      <c r="E2323" s="7" t="s">
        <v>11061</v>
      </c>
      <c r="F2323" s="10" t="s">
        <v>332</v>
      </c>
      <c r="G2323" s="7" t="s">
        <v>343</v>
      </c>
      <c r="H2323" s="14">
        <v>43009</v>
      </c>
      <c r="I2323" s="10" t="s">
        <v>344</v>
      </c>
      <c r="J2323" s="10" t="s">
        <v>10977</v>
      </c>
      <c r="K2323" s="7" t="s">
        <v>774</v>
      </c>
      <c r="L2323" s="10" t="s">
        <v>28</v>
      </c>
      <c r="M2323" s="7" t="s">
        <v>29</v>
      </c>
      <c r="N2323" s="10" t="s">
        <v>10984</v>
      </c>
      <c r="O2323" s="7">
        <v>2016</v>
      </c>
      <c r="P2323" s="10" t="s">
        <v>11062</v>
      </c>
      <c r="Q2323" s="7" t="s">
        <v>11063</v>
      </c>
      <c r="R2323" s="7" t="s">
        <v>50</v>
      </c>
      <c r="S2323" s="7" t="s">
        <v>34</v>
      </c>
      <c r="T2323" s="7" t="s">
        <v>35</v>
      </c>
      <c r="U2323" s="7" t="s">
        <v>11064</v>
      </c>
      <c r="V2323" s="7" t="s">
        <v>37</v>
      </c>
      <c r="X2323" s="7" t="str">
        <f ca="1">DATEDIF(Q2323,NOW( ),"y") &amp; " thn, " &amp; DATEDIF(Q2323,NOW( ),"ym") &amp; " bln "</f>
        <v xml:space="preserve">42 thn, 4 bln </v>
      </c>
      <c r="Y2323" s="7" t="str">
        <f>DATEDIF(Q2323,($Y$2),"y") &amp; " thn"</f>
        <v>41 thn</v>
      </c>
      <c r="Z2323" s="13">
        <v>60</v>
      </c>
      <c r="AA2323" s="14">
        <f>DATE(YEAR(Q2323)+Z2323,MONTH(Q2323)+1,1)</f>
        <v>50496</v>
      </c>
      <c r="AB2323" s="10" t="s">
        <v>11065</v>
      </c>
      <c r="AC2323" s="7" t="s">
        <v>11066</v>
      </c>
      <c r="AJ2323" s="4" t="s">
        <v>11052</v>
      </c>
    </row>
    <row r="2324" spans="1:36" ht="12.9" customHeight="1" collapsed="1" x14ac:dyDescent="0.25">
      <c r="A2324" s="4" t="s">
        <v>11067</v>
      </c>
      <c r="M2324" s="7"/>
    </row>
    <row r="2325" spans="1:36" ht="12.9" hidden="1" customHeight="1" outlineLevel="1" x14ac:dyDescent="0.3">
      <c r="C2325" s="10" t="s">
        <v>11068</v>
      </c>
      <c r="D2325" s="6" t="s">
        <v>11003</v>
      </c>
      <c r="E2325" s="7" t="s">
        <v>11069</v>
      </c>
      <c r="F2325" s="10" t="s">
        <v>276</v>
      </c>
      <c r="G2325" s="19" t="s">
        <v>43</v>
      </c>
      <c r="H2325" s="20">
        <v>43556</v>
      </c>
      <c r="I2325" s="10" t="s">
        <v>277</v>
      </c>
      <c r="J2325" s="10" t="s">
        <v>10976</v>
      </c>
      <c r="K2325" s="8">
        <v>42604</v>
      </c>
      <c r="L2325" s="10" t="s">
        <v>28</v>
      </c>
      <c r="M2325" s="7" t="s">
        <v>29</v>
      </c>
      <c r="N2325" s="10" t="s">
        <v>10984</v>
      </c>
      <c r="O2325" s="7">
        <v>2011</v>
      </c>
      <c r="P2325" s="10" t="s">
        <v>280</v>
      </c>
      <c r="Q2325" s="7" t="s">
        <v>11070</v>
      </c>
      <c r="R2325" s="7" t="s">
        <v>50</v>
      </c>
      <c r="U2325" s="7" t="s">
        <v>11071</v>
      </c>
      <c r="V2325" s="7" t="s">
        <v>37</v>
      </c>
      <c r="X2325" s="7" t="str">
        <f ca="1">DATEDIF(Q2325,NOW( ),"y") &amp; " thn, " &amp; DATEDIF(Q2325,NOW( ),"ym") &amp; " bln "</f>
        <v xml:space="preserve">52 thn, 3 bln </v>
      </c>
      <c r="Y2325" s="7" t="str">
        <f>DATEDIF(Q2325,($Y$2),"y") &amp; " thn"</f>
        <v>51 thn</v>
      </c>
      <c r="Z2325" s="13">
        <v>60</v>
      </c>
      <c r="AA2325" s="14">
        <f>DATE(YEAR(Q2325)+Z2325,MONTH(Q2325)+1,1)</f>
        <v>46874</v>
      </c>
      <c r="AJ2325" s="4" t="s">
        <v>11067</v>
      </c>
    </row>
    <row r="2326" spans="1:36" ht="12.9" customHeight="1" collapsed="1" x14ac:dyDescent="0.25">
      <c r="A2326" s="4" t="s">
        <v>11072</v>
      </c>
      <c r="M2326" s="7"/>
    </row>
    <row r="2327" spans="1:36" ht="12.9" hidden="1" customHeight="1" outlineLevel="1" x14ac:dyDescent="0.3">
      <c r="C2327" s="10"/>
      <c r="F2327" s="10"/>
      <c r="H2327" s="12"/>
      <c r="I2327" s="10"/>
      <c r="J2327" s="10" t="s">
        <v>10976</v>
      </c>
      <c r="L2327" s="10"/>
      <c r="M2327" s="7"/>
      <c r="N2327" s="10"/>
      <c r="P2327" s="10"/>
      <c r="X2327" s="7" t="str">
        <f ca="1">DATEDIF(Q2327,NOW( ),"y") &amp; " thn, " &amp; DATEDIF(Q2327,NOW( ),"ym") &amp; " bln "</f>
        <v xml:space="preserve">120 thn, 6 bln </v>
      </c>
      <c r="Z2327" s="13">
        <v>60</v>
      </c>
      <c r="AA2327" s="14">
        <f>DATE(YEAR(Q2327)+Z2327,MONTH(Q2327)+1,1)</f>
        <v>21947</v>
      </c>
      <c r="AB2327" s="10"/>
      <c r="AJ2327" s="4" t="s">
        <v>11072</v>
      </c>
    </row>
    <row r="2328" spans="1:36" ht="12.9" hidden="1" customHeight="1" outlineLevel="1" x14ac:dyDescent="0.3">
      <c r="C2328" s="10" t="s">
        <v>11073</v>
      </c>
      <c r="D2328" s="10" t="s">
        <v>41</v>
      </c>
      <c r="E2328" s="7" t="s">
        <v>11074</v>
      </c>
      <c r="F2328" s="10" t="s">
        <v>292</v>
      </c>
      <c r="G2328" s="19" t="s">
        <v>79</v>
      </c>
      <c r="H2328" s="20">
        <v>43556</v>
      </c>
      <c r="I2328" s="10" t="s">
        <v>80</v>
      </c>
      <c r="J2328" s="10" t="s">
        <v>10977</v>
      </c>
      <c r="K2328" s="7" t="s">
        <v>201</v>
      </c>
      <c r="L2328" s="10" t="s">
        <v>28</v>
      </c>
      <c r="M2328" s="7" t="s">
        <v>29</v>
      </c>
      <c r="N2328" s="10" t="s">
        <v>10990</v>
      </c>
      <c r="P2328" s="10" t="s">
        <v>460</v>
      </c>
      <c r="Q2328" s="7" t="s">
        <v>11075</v>
      </c>
      <c r="R2328" s="7" t="s">
        <v>50</v>
      </c>
      <c r="S2328" s="7" t="s">
        <v>34</v>
      </c>
      <c r="T2328" s="7" t="s">
        <v>35</v>
      </c>
      <c r="U2328" s="7" t="s">
        <v>11076</v>
      </c>
      <c r="V2328" s="7" t="s">
        <v>37</v>
      </c>
      <c r="X2328" s="7" t="str">
        <f ca="1">DATEDIF(Q2328,NOW( ),"y") &amp; " thn, " &amp; DATEDIF(Q2328,NOW( ),"ym") &amp; " bln "</f>
        <v xml:space="preserve">47 thn, 2 bln </v>
      </c>
      <c r="Y2328" s="7" t="str">
        <f>DATEDIF(Q2328,($Y$2),"y") &amp; " thn"</f>
        <v>46 thn</v>
      </c>
      <c r="Z2328" s="13">
        <v>60</v>
      </c>
      <c r="AA2328" s="14">
        <f>DATE(YEAR(Q2328)+Z2328,MONTH(Q2328)+1,1)</f>
        <v>48731</v>
      </c>
      <c r="AB2328" s="10" t="s">
        <v>11077</v>
      </c>
      <c r="AC2328" s="7" t="s">
        <v>11078</v>
      </c>
      <c r="AJ2328" s="4" t="s">
        <v>11072</v>
      </c>
    </row>
    <row r="2329" spans="1:36" ht="12.9" customHeight="1" collapsed="1" x14ac:dyDescent="0.25">
      <c r="A2329" s="4" t="s">
        <v>11079</v>
      </c>
      <c r="M2329" s="7"/>
    </row>
    <row r="2330" spans="1:36" ht="12.9" hidden="1" customHeight="1" outlineLevel="1" x14ac:dyDescent="0.3">
      <c r="C2330" s="10" t="s">
        <v>11080</v>
      </c>
      <c r="D2330" s="10" t="s">
        <v>11003</v>
      </c>
      <c r="E2330" s="7" t="s">
        <v>11081</v>
      </c>
      <c r="F2330" s="10" t="s">
        <v>276</v>
      </c>
      <c r="G2330" s="19" t="s">
        <v>43</v>
      </c>
      <c r="H2330" s="20">
        <v>43556</v>
      </c>
      <c r="I2330" s="10" t="s">
        <v>277</v>
      </c>
      <c r="J2330" s="10" t="s">
        <v>10976</v>
      </c>
      <c r="K2330" s="8">
        <v>42957</v>
      </c>
      <c r="L2330" s="10" t="s">
        <v>28</v>
      </c>
      <c r="M2330" s="7" t="s">
        <v>29</v>
      </c>
      <c r="N2330" s="10" t="s">
        <v>10984</v>
      </c>
      <c r="O2330" s="7">
        <v>2011</v>
      </c>
      <c r="P2330" s="10" t="s">
        <v>280</v>
      </c>
      <c r="Q2330" s="7" t="s">
        <v>11082</v>
      </c>
      <c r="R2330" s="7" t="s">
        <v>50</v>
      </c>
      <c r="U2330" s="7" t="s">
        <v>11083</v>
      </c>
      <c r="V2330" s="7" t="s">
        <v>37</v>
      </c>
      <c r="X2330" s="7" t="str">
        <f ca="1">DATEDIF(Q2330,NOW( ),"y") &amp; " thn, " &amp; DATEDIF(Q2330,NOW( ),"ym") &amp; " bln "</f>
        <v xml:space="preserve">50 thn, 8 bln </v>
      </c>
      <c r="Y2330" s="7" t="str">
        <f>DATEDIF(Q2330,($Y$2),"y") &amp; " thn"</f>
        <v>49 thn</v>
      </c>
      <c r="Z2330" s="13">
        <v>60</v>
      </c>
      <c r="AA2330" s="14">
        <f>DATE(YEAR(Q2330)+Z2330,MONTH(Q2330)+1,1)</f>
        <v>47453</v>
      </c>
      <c r="AJ2330" s="4" t="s">
        <v>11079</v>
      </c>
    </row>
    <row r="2331" spans="1:36" ht="12.9" hidden="1" customHeight="1" outlineLevel="1" x14ac:dyDescent="0.3">
      <c r="C2331" s="10"/>
      <c r="D2331" s="10"/>
      <c r="F2331" s="10"/>
      <c r="H2331" s="8"/>
      <c r="I2331" s="10"/>
      <c r="J2331" s="10" t="s">
        <v>10977</v>
      </c>
      <c r="L2331" s="10"/>
      <c r="M2331" s="7"/>
      <c r="N2331" s="10"/>
      <c r="P2331" s="10"/>
      <c r="Z2331" s="13"/>
      <c r="AA2331" s="14"/>
      <c r="AJ2331" s="4" t="s">
        <v>11079</v>
      </c>
    </row>
    <row r="2332" spans="1:36" ht="12.9" customHeight="1" collapsed="1" x14ac:dyDescent="0.25">
      <c r="A2332" s="4" t="s">
        <v>11084</v>
      </c>
      <c r="M2332" s="7"/>
    </row>
    <row r="2333" spans="1:36" ht="12.9" hidden="1" customHeight="1" outlineLevel="1" x14ac:dyDescent="0.3">
      <c r="C2333" s="10"/>
      <c r="D2333" s="10"/>
      <c r="F2333" s="10"/>
      <c r="H2333" s="12"/>
      <c r="I2333" s="10"/>
      <c r="J2333" s="10" t="s">
        <v>10976</v>
      </c>
      <c r="L2333" s="10"/>
      <c r="M2333" s="7"/>
      <c r="N2333" s="10"/>
      <c r="P2333" s="10"/>
      <c r="X2333" s="7" t="str">
        <f ca="1">DATEDIF(Q2333,NOW( ),"y") &amp; " thn, " &amp; DATEDIF(Q2333,NOW( ),"ym") &amp; " bln "</f>
        <v xml:space="preserve">120 thn, 6 bln </v>
      </c>
      <c r="Z2333" s="13">
        <v>60</v>
      </c>
      <c r="AA2333" s="14">
        <f>DATE(YEAR(Q2333)+Z2333,MONTH(Q2333)+1,1)</f>
        <v>21947</v>
      </c>
      <c r="AB2333" s="10"/>
      <c r="AJ2333" s="4" t="s">
        <v>11084</v>
      </c>
    </row>
    <row r="2334" spans="1:36" ht="12.9" hidden="1" customHeight="1" outlineLevel="1" x14ac:dyDescent="0.3">
      <c r="C2334" s="10" t="s">
        <v>11085</v>
      </c>
      <c r="E2334" s="7" t="s">
        <v>11086</v>
      </c>
      <c r="F2334" s="10" t="s">
        <v>3290</v>
      </c>
      <c r="G2334" s="7" t="s">
        <v>4171</v>
      </c>
      <c r="H2334" s="7" t="s">
        <v>11087</v>
      </c>
      <c r="I2334" s="10" t="s">
        <v>3291</v>
      </c>
      <c r="J2334" s="10" t="s">
        <v>10977</v>
      </c>
      <c r="K2334" s="7" t="s">
        <v>11087</v>
      </c>
      <c r="L2334" s="10" t="s">
        <v>28</v>
      </c>
      <c r="M2334" s="7" t="s">
        <v>4020</v>
      </c>
      <c r="N2334" s="10" t="s">
        <v>10977</v>
      </c>
      <c r="O2334" s="7" t="s">
        <v>406</v>
      </c>
      <c r="P2334" s="10" t="s">
        <v>2800</v>
      </c>
      <c r="Q2334" s="7" t="s">
        <v>11088</v>
      </c>
      <c r="R2334" s="7" t="s">
        <v>50</v>
      </c>
      <c r="S2334" s="7" t="s">
        <v>34</v>
      </c>
      <c r="T2334" s="7" t="s">
        <v>35</v>
      </c>
      <c r="U2334" s="7" t="s">
        <v>11089</v>
      </c>
      <c r="V2334" s="7" t="s">
        <v>37</v>
      </c>
      <c r="W2334" s="7" t="s">
        <v>11090</v>
      </c>
      <c r="X2334" s="7" t="str">
        <f ca="1">DATEDIF(Q2334,NOW( ),"y") &amp; " thn, " &amp; DATEDIF(Q2334,NOW( ),"ym") &amp; " bln "</f>
        <v xml:space="preserve">52 thn, 1 bln </v>
      </c>
      <c r="Y2334" s="7" t="str">
        <f>DATEDIF(Q2334,($Y$2),"y") &amp; " thn"</f>
        <v>51 thn</v>
      </c>
      <c r="Z2334" s="13">
        <v>60</v>
      </c>
      <c r="AA2334" s="14">
        <f>DATE(YEAR(Q2334)+Z2334,MONTH(Q2334)+1,1)</f>
        <v>46935</v>
      </c>
      <c r="AB2334" s="10" t="s">
        <v>11091</v>
      </c>
      <c r="AJ2334" s="4" t="s">
        <v>11084</v>
      </c>
    </row>
    <row r="2335" spans="1:36" ht="12.9" hidden="1" customHeight="1" outlineLevel="1" x14ac:dyDescent="0.3">
      <c r="C2335" s="10" t="s">
        <v>11092</v>
      </c>
      <c r="D2335" s="6" t="s">
        <v>3651</v>
      </c>
      <c r="E2335" s="7" t="s">
        <v>11093</v>
      </c>
      <c r="F2335" s="10" t="s">
        <v>332</v>
      </c>
      <c r="G2335" s="7" t="s">
        <v>343</v>
      </c>
      <c r="H2335" s="15">
        <v>42644</v>
      </c>
      <c r="I2335" s="10" t="s">
        <v>344</v>
      </c>
      <c r="J2335" s="10" t="s">
        <v>10977</v>
      </c>
      <c r="K2335" s="7" t="s">
        <v>774</v>
      </c>
      <c r="L2335" s="10" t="s">
        <v>28</v>
      </c>
      <c r="M2335" s="7" t="s">
        <v>29</v>
      </c>
      <c r="N2335" s="10" t="s">
        <v>10990</v>
      </c>
      <c r="O2335" s="7">
        <v>2015</v>
      </c>
      <c r="P2335" s="10" t="s">
        <v>88</v>
      </c>
      <c r="Q2335" s="7" t="s">
        <v>11094</v>
      </c>
      <c r="R2335" s="7" t="s">
        <v>50</v>
      </c>
      <c r="S2335" s="7" t="s">
        <v>34</v>
      </c>
      <c r="T2335" s="7" t="s">
        <v>35</v>
      </c>
      <c r="U2335" s="7" t="s">
        <v>11095</v>
      </c>
      <c r="V2335" s="7" t="s">
        <v>37</v>
      </c>
      <c r="X2335" s="7" t="str">
        <f ca="1">DATEDIF(Q2335,NOW( ),"y") &amp; " thn, " &amp; DATEDIF(Q2335,NOW( ),"ym") &amp; " bln "</f>
        <v xml:space="preserve">42 thn, 2 bln </v>
      </c>
      <c r="Y2335" s="7" t="str">
        <f>DATEDIF(Q2335,($Y$2),"y") &amp; " thn"</f>
        <v>41 thn</v>
      </c>
      <c r="Z2335" s="13">
        <v>60</v>
      </c>
      <c r="AA2335" s="14">
        <f>DATE(YEAR(Q2335)+Z2335,MONTH(Q2335)+1,1)</f>
        <v>50557</v>
      </c>
      <c r="AB2335" s="10" t="s">
        <v>11096</v>
      </c>
      <c r="AC2335" s="7" t="s">
        <v>11097</v>
      </c>
      <c r="AJ2335" s="4" t="s">
        <v>11084</v>
      </c>
    </row>
    <row r="2336" spans="1:36" ht="12.9" customHeight="1" collapsed="1" x14ac:dyDescent="0.25">
      <c r="A2336" s="4" t="s">
        <v>11098</v>
      </c>
      <c r="M2336" s="7"/>
    </row>
    <row r="2337" spans="1:36" ht="12.9" hidden="1" customHeight="1" outlineLevel="1" x14ac:dyDescent="0.3">
      <c r="C2337" s="10"/>
      <c r="D2337" s="10"/>
      <c r="F2337" s="10"/>
      <c r="H2337" s="12"/>
      <c r="I2337" s="10"/>
      <c r="J2337" s="10" t="s">
        <v>10976</v>
      </c>
      <c r="L2337" s="10"/>
      <c r="M2337" s="7"/>
      <c r="N2337" s="10"/>
      <c r="P2337" s="10"/>
      <c r="X2337" s="7" t="str">
        <f ca="1">DATEDIF(Q2337,NOW( ),"y") &amp; " thn, " &amp; DATEDIF(Q2337,NOW( ),"ym") &amp; " bln "</f>
        <v xml:space="preserve">120 thn, 6 bln </v>
      </c>
      <c r="Z2337" s="13">
        <v>60</v>
      </c>
      <c r="AA2337" s="14">
        <f>DATE(YEAR(Q2337)+Z2337,MONTH(Q2337)+1,1)</f>
        <v>21947</v>
      </c>
      <c r="AB2337" s="10"/>
      <c r="AJ2337" s="4" t="s">
        <v>11098</v>
      </c>
    </row>
    <row r="2338" spans="1:36" ht="12.9" hidden="1" customHeight="1" outlineLevel="1" x14ac:dyDescent="0.3">
      <c r="C2338" s="10"/>
      <c r="D2338" s="10"/>
      <c r="F2338" s="10"/>
      <c r="H2338" s="14"/>
      <c r="I2338" s="10"/>
      <c r="J2338" s="10"/>
      <c r="L2338" s="10"/>
      <c r="M2338" s="7"/>
      <c r="N2338" s="10"/>
      <c r="P2338" s="10"/>
      <c r="Z2338" s="13"/>
      <c r="AA2338" s="14"/>
      <c r="AJ2338" s="4" t="s">
        <v>11098</v>
      </c>
    </row>
    <row r="2339" spans="1:36" ht="12.9" customHeight="1" collapsed="1" x14ac:dyDescent="0.25">
      <c r="A2339" s="4" t="s">
        <v>11099</v>
      </c>
      <c r="M2339" s="7"/>
    </row>
    <row r="2340" spans="1:36" ht="12.9" hidden="1" customHeight="1" outlineLevel="1" x14ac:dyDescent="0.3">
      <c r="C2340" s="10" t="s">
        <v>11100</v>
      </c>
      <c r="D2340" s="10" t="s">
        <v>11003</v>
      </c>
      <c r="E2340" s="7" t="s">
        <v>11101</v>
      </c>
      <c r="F2340" s="10" t="s">
        <v>92</v>
      </c>
      <c r="G2340" s="7" t="s">
        <v>93</v>
      </c>
      <c r="H2340" s="8">
        <v>42644</v>
      </c>
      <c r="I2340" s="10" t="s">
        <v>94</v>
      </c>
      <c r="J2340" s="10" t="s">
        <v>10976</v>
      </c>
      <c r="K2340" s="12" t="s">
        <v>607</v>
      </c>
      <c r="L2340" s="10" t="s">
        <v>28</v>
      </c>
      <c r="M2340" s="7" t="s">
        <v>29</v>
      </c>
      <c r="N2340" s="10" t="s">
        <v>10984</v>
      </c>
      <c r="O2340" s="7">
        <v>2011</v>
      </c>
      <c r="P2340" s="10" t="s">
        <v>11102</v>
      </c>
      <c r="Q2340" s="7" t="s">
        <v>11103</v>
      </c>
      <c r="R2340" s="7" t="s">
        <v>50</v>
      </c>
      <c r="S2340" s="7" t="s">
        <v>34</v>
      </c>
      <c r="T2340" s="7" t="s">
        <v>35</v>
      </c>
      <c r="U2340" s="7" t="s">
        <v>11104</v>
      </c>
      <c r="V2340" s="7" t="s">
        <v>37</v>
      </c>
      <c r="W2340" s="7" t="s">
        <v>11105</v>
      </c>
      <c r="X2340" s="7" t="str">
        <f ca="1">DATEDIF(Q2340,NOW( ),"y") &amp; " thn, " &amp; DATEDIF(Q2340,NOW( ),"ym") &amp; " bln "</f>
        <v xml:space="preserve">54 thn, 7 bln </v>
      </c>
      <c r="Y2340" s="7" t="str">
        <f>DATEDIF(Q2340,($Y$2),"y") &amp; " thn"</f>
        <v>53 thn</v>
      </c>
      <c r="Z2340" s="13">
        <v>60</v>
      </c>
      <c r="AA2340" s="14">
        <f>DATE(YEAR(Q2340)+Z2340,MONTH(Q2340)+1,1)</f>
        <v>46023</v>
      </c>
      <c r="AB2340" s="10" t="s">
        <v>11106</v>
      </c>
      <c r="AC2340" s="7" t="s">
        <v>11107</v>
      </c>
      <c r="AJ2340" s="4" t="s">
        <v>11099</v>
      </c>
    </row>
    <row r="2341" spans="1:36" hidden="1" outlineLevel="1" x14ac:dyDescent="0.3">
      <c r="C2341" s="10" t="s">
        <v>11108</v>
      </c>
      <c r="D2341" s="6" t="s">
        <v>739</v>
      </c>
      <c r="E2341" s="7" t="s">
        <v>11109</v>
      </c>
      <c r="F2341" s="10" t="s">
        <v>3988</v>
      </c>
      <c r="G2341" s="7" t="s">
        <v>1709</v>
      </c>
      <c r="H2341" s="14">
        <v>43191</v>
      </c>
      <c r="I2341" s="10" t="s">
        <v>3989</v>
      </c>
      <c r="J2341" s="10" t="s">
        <v>10977</v>
      </c>
      <c r="K2341" s="8">
        <v>42705</v>
      </c>
      <c r="L2341" s="10" t="s">
        <v>28</v>
      </c>
      <c r="M2341" s="7" t="s">
        <v>29</v>
      </c>
      <c r="N2341" s="10" t="s">
        <v>11110</v>
      </c>
      <c r="O2341" s="7">
        <v>1996</v>
      </c>
      <c r="P2341" s="10" t="s">
        <v>861</v>
      </c>
      <c r="Q2341" s="7" t="s">
        <v>7283</v>
      </c>
      <c r="R2341" s="7" t="s">
        <v>50</v>
      </c>
      <c r="T2341" s="7" t="s">
        <v>311</v>
      </c>
      <c r="U2341" s="7" t="s">
        <v>11111</v>
      </c>
      <c r="V2341" s="7" t="s">
        <v>37</v>
      </c>
      <c r="X2341" s="7" t="str">
        <f ca="1">DATEDIF(Q2341,NOW( ),"y") &amp; " thn, " &amp; DATEDIF(Q2341,NOW( ),"ym") &amp; " bln "</f>
        <v xml:space="preserve">43 thn, 2 bln </v>
      </c>
      <c r="Y2341" s="7" t="str">
        <f>DATEDIF(Q2341,($Y$2),"y") &amp; " thn"</f>
        <v>42 thn</v>
      </c>
      <c r="Z2341" s="13">
        <v>60</v>
      </c>
      <c r="AA2341" s="14">
        <f>DATE(YEAR(Q2341)+Z2341,MONTH(Q2341)+1,1)</f>
        <v>50192</v>
      </c>
      <c r="AB2341" s="10" t="s">
        <v>11112</v>
      </c>
      <c r="AC2341" s="7" t="s">
        <v>11113</v>
      </c>
      <c r="AJ2341" s="4" t="s">
        <v>11099</v>
      </c>
    </row>
    <row r="2342" spans="1:36" ht="12.9" hidden="1" customHeight="1" outlineLevel="1" x14ac:dyDescent="0.3">
      <c r="C2342" s="10"/>
      <c r="F2342" s="10"/>
      <c r="H2342" s="14"/>
      <c r="I2342" s="10"/>
      <c r="J2342" s="10"/>
      <c r="L2342" s="10"/>
      <c r="M2342" s="7"/>
      <c r="N2342" s="10"/>
      <c r="O2342" s="12"/>
      <c r="P2342" s="10"/>
      <c r="Z2342" s="13"/>
      <c r="AA2342" s="14"/>
      <c r="AJ2342" s="4" t="s">
        <v>11099</v>
      </c>
    </row>
    <row r="2343" spans="1:36" ht="12.9" customHeight="1" collapsed="1" x14ac:dyDescent="0.25">
      <c r="A2343" s="4" t="s">
        <v>11114</v>
      </c>
      <c r="M2343" s="7"/>
    </row>
    <row r="2344" spans="1:36" ht="12.9" hidden="1" customHeight="1" outlineLevel="1" x14ac:dyDescent="0.3">
      <c r="C2344" s="10" t="s">
        <v>11115</v>
      </c>
      <c r="D2344" s="6" t="s">
        <v>11027</v>
      </c>
      <c r="E2344" s="7" t="s">
        <v>11116</v>
      </c>
      <c r="F2344" s="10" t="s">
        <v>276</v>
      </c>
      <c r="G2344" s="7" t="s">
        <v>43</v>
      </c>
      <c r="H2344" s="15">
        <v>43374</v>
      </c>
      <c r="I2344" s="10" t="s">
        <v>44</v>
      </c>
      <c r="J2344" s="10" t="s">
        <v>10976</v>
      </c>
      <c r="K2344" s="8">
        <v>42604</v>
      </c>
      <c r="L2344" s="10" t="s">
        <v>28</v>
      </c>
      <c r="M2344" s="7" t="s">
        <v>29</v>
      </c>
      <c r="N2344" s="10" t="s">
        <v>10984</v>
      </c>
      <c r="O2344" s="7">
        <v>2011</v>
      </c>
      <c r="P2344" s="10" t="s">
        <v>460</v>
      </c>
      <c r="Q2344" s="7" t="s">
        <v>5160</v>
      </c>
      <c r="R2344" s="7" t="s">
        <v>33</v>
      </c>
      <c r="S2344" s="7" t="s">
        <v>34</v>
      </c>
      <c r="T2344" s="7" t="s">
        <v>35</v>
      </c>
      <c r="U2344" s="7" t="s">
        <v>11117</v>
      </c>
      <c r="V2344" s="7" t="s">
        <v>37</v>
      </c>
      <c r="W2344" s="7" t="s">
        <v>11118</v>
      </c>
      <c r="X2344" s="7" t="str">
        <f ca="1">DATEDIF(Q2344,NOW( ),"y") &amp; " thn, " &amp; DATEDIF(Q2344,NOW( ),"ym") &amp; " bln "</f>
        <v xml:space="preserve">49 thn, 8 bln </v>
      </c>
      <c r="Y2344" s="7" t="str">
        <f>DATEDIF(Q2344,($Y$2),"y") &amp; " thn"</f>
        <v>48 thn</v>
      </c>
      <c r="Z2344" s="13">
        <v>60</v>
      </c>
      <c r="AA2344" s="14">
        <f>DATE(YEAR(Q2344)+Z2344,MONTH(Q2344)+1,1)</f>
        <v>47818</v>
      </c>
      <c r="AB2344" s="10" t="s">
        <v>11119</v>
      </c>
      <c r="AJ2344" s="4" t="s">
        <v>11114</v>
      </c>
    </row>
    <row r="2345" spans="1:36" ht="12.9" hidden="1" customHeight="1" outlineLevel="1" x14ac:dyDescent="0.3">
      <c r="C2345" s="10"/>
      <c r="F2345" s="10"/>
      <c r="H2345" s="15"/>
      <c r="I2345" s="10"/>
      <c r="J2345" s="10"/>
      <c r="K2345" s="8"/>
      <c r="L2345" s="10"/>
      <c r="M2345" s="7"/>
      <c r="N2345" s="10"/>
      <c r="P2345" s="10"/>
      <c r="Z2345" s="13"/>
      <c r="AA2345" s="14"/>
      <c r="AB2345" s="10"/>
      <c r="AJ2345" s="4" t="s">
        <v>11114</v>
      </c>
    </row>
    <row r="2346" spans="1:36" ht="12.9" hidden="1" customHeight="1" outlineLevel="1" x14ac:dyDescent="0.25">
      <c r="C2346" s="10"/>
      <c r="F2346" s="10"/>
      <c r="H2346" s="12"/>
      <c r="I2346" s="10"/>
      <c r="J2346" s="10"/>
      <c r="L2346" s="10"/>
      <c r="M2346" s="7"/>
      <c r="N2346" s="10"/>
      <c r="P2346" s="10"/>
      <c r="AJ2346" s="4" t="s">
        <v>11114</v>
      </c>
    </row>
    <row r="2347" spans="1:36" ht="12.9" customHeight="1" collapsed="1" x14ac:dyDescent="0.25">
      <c r="A2347" s="4" t="s">
        <v>11120</v>
      </c>
      <c r="M2347" s="7"/>
    </row>
    <row r="2348" spans="1:36" ht="12.9" hidden="1" customHeight="1" outlineLevel="1" x14ac:dyDescent="0.3">
      <c r="C2348" s="10" t="s">
        <v>11121</v>
      </c>
      <c r="D2348" s="10" t="s">
        <v>11003</v>
      </c>
      <c r="E2348" s="7" t="s">
        <v>11122</v>
      </c>
      <c r="F2348" s="10" t="s">
        <v>92</v>
      </c>
      <c r="G2348" s="7" t="s">
        <v>93</v>
      </c>
      <c r="H2348" s="8">
        <v>43191</v>
      </c>
      <c r="I2348" s="10" t="s">
        <v>94</v>
      </c>
      <c r="J2348" s="10" t="s">
        <v>10976</v>
      </c>
      <c r="K2348" s="14">
        <v>42604</v>
      </c>
      <c r="L2348" s="10" t="s">
        <v>28</v>
      </c>
      <c r="M2348" s="7" t="s">
        <v>29</v>
      </c>
      <c r="N2348" s="10" t="s">
        <v>10984</v>
      </c>
      <c r="O2348" s="7">
        <v>2011</v>
      </c>
      <c r="P2348" s="10" t="s">
        <v>9261</v>
      </c>
      <c r="Q2348" s="7" t="s">
        <v>11123</v>
      </c>
      <c r="R2348" s="7" t="s">
        <v>50</v>
      </c>
      <c r="S2348" s="7" t="s">
        <v>34</v>
      </c>
      <c r="T2348" s="7" t="s">
        <v>35</v>
      </c>
      <c r="U2348" s="7" t="s">
        <v>11124</v>
      </c>
      <c r="V2348" s="7" t="s">
        <v>37</v>
      </c>
      <c r="W2348" s="7" t="s">
        <v>11125</v>
      </c>
      <c r="X2348" s="7" t="str">
        <f ca="1">DATEDIF(Q2348,NOW( ),"y") &amp; " thn, " &amp; DATEDIF(Q2348,NOW( ),"ym") &amp; " bln "</f>
        <v xml:space="preserve">51 thn, 6 bln </v>
      </c>
      <c r="Y2348" s="7" t="str">
        <f>DATEDIF(Q2348,($Y$2),"y") &amp; " thn"</f>
        <v>50 thn</v>
      </c>
      <c r="Z2348" s="13">
        <v>60</v>
      </c>
      <c r="AA2348" s="14">
        <f>DATE(YEAR(Q2348)+Z2348,MONTH(Q2348)+1,1)</f>
        <v>47150</v>
      </c>
      <c r="AB2348" s="10" t="s">
        <v>11126</v>
      </c>
      <c r="AJ2348" s="4" t="s">
        <v>11120</v>
      </c>
    </row>
    <row r="2349" spans="1:36" ht="12.9" hidden="1" customHeight="1" outlineLevel="1" x14ac:dyDescent="0.3">
      <c r="C2349" s="10"/>
      <c r="D2349" s="10"/>
      <c r="F2349" s="10"/>
      <c r="H2349" s="15"/>
      <c r="I2349" s="10"/>
      <c r="J2349" s="10"/>
      <c r="L2349" s="10"/>
      <c r="M2349" s="7"/>
      <c r="N2349" s="10"/>
      <c r="P2349" s="10"/>
      <c r="Z2349" s="13"/>
      <c r="AA2349" s="14"/>
      <c r="AB2349" s="10"/>
      <c r="AJ2349" s="4" t="s">
        <v>11120</v>
      </c>
    </row>
    <row r="2350" spans="1:36" ht="12.9" customHeight="1" collapsed="1" x14ac:dyDescent="0.25">
      <c r="A2350" s="4" t="s">
        <v>11127</v>
      </c>
      <c r="M2350" s="7"/>
    </row>
    <row r="2351" spans="1:36" ht="12.9" hidden="1" customHeight="1" outlineLevel="1" x14ac:dyDescent="0.3">
      <c r="C2351" s="10"/>
      <c r="D2351" s="10"/>
      <c r="F2351" s="10"/>
      <c r="H2351" s="8"/>
      <c r="I2351" s="10"/>
      <c r="J2351" s="10" t="s">
        <v>10976</v>
      </c>
      <c r="K2351" s="8"/>
      <c r="L2351" s="10"/>
      <c r="M2351" s="7"/>
      <c r="N2351" s="10"/>
      <c r="P2351" s="10"/>
      <c r="Z2351" s="13"/>
      <c r="AA2351" s="14"/>
      <c r="AB2351" s="10"/>
      <c r="AJ2351" s="4" t="s">
        <v>11127</v>
      </c>
    </row>
    <row r="2352" spans="1:36" ht="12.9" hidden="1" customHeight="1" outlineLevel="1" x14ac:dyDescent="0.3">
      <c r="C2352" s="10" t="s">
        <v>11128</v>
      </c>
      <c r="D2352" s="10" t="s">
        <v>41</v>
      </c>
      <c r="E2352" s="7" t="s">
        <v>11129</v>
      </c>
      <c r="F2352" s="10" t="s">
        <v>514</v>
      </c>
      <c r="G2352" s="7" t="s">
        <v>333</v>
      </c>
      <c r="H2352" s="15">
        <v>42826</v>
      </c>
      <c r="I2352" s="10" t="s">
        <v>334</v>
      </c>
      <c r="J2352" s="10" t="s">
        <v>10977</v>
      </c>
      <c r="K2352" s="8">
        <v>42614</v>
      </c>
      <c r="L2352" s="10" t="s">
        <v>28</v>
      </c>
      <c r="M2352" s="7" t="s">
        <v>29</v>
      </c>
      <c r="N2352" s="10" t="s">
        <v>11130</v>
      </c>
      <c r="O2352" s="7">
        <v>2012</v>
      </c>
      <c r="P2352" s="10" t="s">
        <v>824</v>
      </c>
      <c r="Q2352" s="7" t="s">
        <v>11131</v>
      </c>
      <c r="R2352" s="7" t="s">
        <v>50</v>
      </c>
      <c r="S2352" s="7" t="s">
        <v>34</v>
      </c>
      <c r="T2352" s="7" t="s">
        <v>311</v>
      </c>
      <c r="U2352" s="7" t="s">
        <v>11132</v>
      </c>
      <c r="V2352" s="7" t="s">
        <v>37</v>
      </c>
      <c r="X2352" s="7" t="str">
        <f ca="1">DATEDIF(Q2352,NOW( ),"y") &amp; " thn, " &amp; DATEDIF(Q2352,NOW( ),"ym") &amp; " bln "</f>
        <v xml:space="preserve">45 thn, 8 bln </v>
      </c>
      <c r="Y2352" s="7" t="str">
        <f>DATEDIF(Q2352,($Y$2),"y") &amp; " thn"</f>
        <v>44 thn</v>
      </c>
      <c r="Z2352" s="13">
        <v>60</v>
      </c>
      <c r="AA2352" s="14">
        <f>DATE(YEAR(Q2352)+Z2352,MONTH(Q2352)+1,1)</f>
        <v>49279</v>
      </c>
      <c r="AB2352" s="10" t="s">
        <v>11133</v>
      </c>
      <c r="AC2352" s="7" t="s">
        <v>11134</v>
      </c>
      <c r="AJ2352" s="4" t="s">
        <v>11127</v>
      </c>
    </row>
    <row r="2353" spans="1:36" ht="12.9" hidden="1" customHeight="1" outlineLevel="1" x14ac:dyDescent="0.3">
      <c r="C2353" s="10"/>
      <c r="D2353" s="10"/>
      <c r="F2353" s="10"/>
      <c r="H2353" s="8"/>
      <c r="I2353" s="10"/>
      <c r="J2353" s="10"/>
      <c r="K2353" s="12"/>
      <c r="L2353" s="10"/>
      <c r="M2353" s="7"/>
      <c r="N2353" s="10"/>
      <c r="P2353" s="10"/>
      <c r="Z2353" s="13"/>
      <c r="AA2353" s="14"/>
      <c r="AB2353" s="10"/>
      <c r="AJ2353" s="4" t="s">
        <v>11127</v>
      </c>
    </row>
    <row r="2354" spans="1:36" ht="12.9" customHeight="1" collapsed="1" x14ac:dyDescent="0.25">
      <c r="A2354" s="4" t="s">
        <v>11135</v>
      </c>
      <c r="M2354" s="7"/>
    </row>
    <row r="2355" spans="1:36" ht="12.9" hidden="1" customHeight="1" outlineLevel="1" x14ac:dyDescent="0.3">
      <c r="C2355" s="10" t="s">
        <v>11136</v>
      </c>
      <c r="E2355" s="7" t="s">
        <v>11137</v>
      </c>
      <c r="F2355" s="10" t="s">
        <v>23</v>
      </c>
      <c r="G2355" s="7" t="s">
        <v>24</v>
      </c>
      <c r="H2355" s="15">
        <v>39722</v>
      </c>
      <c r="I2355" s="10" t="s">
        <v>25</v>
      </c>
      <c r="J2355" s="10" t="s">
        <v>10976</v>
      </c>
      <c r="K2355" s="12" t="s">
        <v>607</v>
      </c>
      <c r="L2355" s="10" t="s">
        <v>28</v>
      </c>
      <c r="M2355" s="7" t="s">
        <v>4020</v>
      </c>
      <c r="N2355" s="10" t="s">
        <v>10977</v>
      </c>
      <c r="O2355" s="7" t="s">
        <v>10023</v>
      </c>
      <c r="P2355" s="10" t="s">
        <v>98</v>
      </c>
      <c r="Q2355" s="7" t="s">
        <v>11138</v>
      </c>
      <c r="R2355" s="7" t="s">
        <v>50</v>
      </c>
      <c r="S2355" s="7" t="s">
        <v>34</v>
      </c>
      <c r="T2355" s="7" t="s">
        <v>35</v>
      </c>
      <c r="U2355" s="7" t="s">
        <v>11139</v>
      </c>
      <c r="V2355" s="7" t="s">
        <v>37</v>
      </c>
      <c r="W2355" s="7" t="s">
        <v>11140</v>
      </c>
      <c r="X2355" s="7" t="str">
        <f ca="1">DATEDIF(Q2355,NOW( ),"y") &amp; " thn, " &amp; DATEDIF(Q2355,NOW( ),"ym") &amp; " bln "</f>
        <v xml:space="preserve">57 thn, 7 bln </v>
      </c>
      <c r="Y2355" s="7" t="str">
        <f>DATEDIF(Q2355,($Y$2),"y") &amp; " thn"</f>
        <v>56 thn</v>
      </c>
      <c r="Z2355" s="13">
        <v>60</v>
      </c>
      <c r="AA2355" s="14">
        <f>DATE(YEAR(Q2355)+Z2355,MONTH(Q2355)+1,1)</f>
        <v>44927</v>
      </c>
      <c r="AB2355" s="10" t="s">
        <v>11141</v>
      </c>
      <c r="AC2355" s="7" t="s">
        <v>11142</v>
      </c>
      <c r="AJ2355" s="4" t="s">
        <v>11135</v>
      </c>
    </row>
    <row r="2356" spans="1:36" ht="12.9" customHeight="1" collapsed="1" x14ac:dyDescent="0.25">
      <c r="A2356" s="4" t="s">
        <v>11143</v>
      </c>
      <c r="M2356" s="7"/>
    </row>
    <row r="2357" spans="1:36" ht="12.9" hidden="1" customHeight="1" outlineLevel="1" x14ac:dyDescent="0.3">
      <c r="C2357" s="10"/>
      <c r="D2357" s="10"/>
      <c r="F2357" s="10"/>
      <c r="H2357" s="12"/>
      <c r="I2357" s="10"/>
      <c r="J2357" s="10" t="s">
        <v>10976</v>
      </c>
      <c r="L2357" s="10"/>
      <c r="M2357" s="7"/>
      <c r="N2357" s="10"/>
      <c r="P2357" s="10"/>
      <c r="X2357" s="7" t="str">
        <f ca="1">DATEDIF(Q2357,NOW( ),"y") &amp; " thn, " &amp; DATEDIF(Q2357,NOW( ),"ym") &amp; " bln "</f>
        <v xml:space="preserve">120 thn, 6 bln </v>
      </c>
      <c r="Z2357" s="13">
        <v>60</v>
      </c>
      <c r="AA2357" s="14">
        <f>DATE(YEAR(Q2357)+Z2357,MONTH(Q2357)+1,1)</f>
        <v>21947</v>
      </c>
      <c r="AB2357" s="10"/>
      <c r="AJ2357" s="4" t="s">
        <v>11143</v>
      </c>
    </row>
    <row r="2358" spans="1:36" ht="12.9" hidden="1" customHeight="1" outlineLevel="1" x14ac:dyDescent="0.3">
      <c r="C2358" s="10" t="s">
        <v>11144</v>
      </c>
      <c r="D2358" s="6" t="s">
        <v>3651</v>
      </c>
      <c r="E2358" s="7" t="s">
        <v>11145</v>
      </c>
      <c r="F2358" s="10" t="s">
        <v>332</v>
      </c>
      <c r="G2358" s="7" t="s">
        <v>343</v>
      </c>
      <c r="H2358" s="15">
        <v>42644</v>
      </c>
      <c r="I2358" s="10" t="s">
        <v>344</v>
      </c>
      <c r="J2358" s="10" t="s">
        <v>10977</v>
      </c>
      <c r="K2358" s="12" t="s">
        <v>11146</v>
      </c>
      <c r="L2358" s="10" t="s">
        <v>28</v>
      </c>
      <c r="M2358" s="7" t="s">
        <v>29</v>
      </c>
      <c r="N2358" s="10" t="s">
        <v>10990</v>
      </c>
      <c r="O2358" s="7">
        <v>2014</v>
      </c>
      <c r="P2358" s="10" t="s">
        <v>280</v>
      </c>
      <c r="Q2358" s="7" t="s">
        <v>11147</v>
      </c>
      <c r="R2358" s="7" t="s">
        <v>50</v>
      </c>
      <c r="U2358" s="7" t="s">
        <v>11148</v>
      </c>
      <c r="V2358" s="7" t="s">
        <v>37</v>
      </c>
      <c r="X2358" s="7" t="str">
        <f ca="1">DATEDIF(Q2358,NOW( ),"y") &amp; " thn, " &amp; DATEDIF(Q2358,NOW( ),"ym") &amp; " bln "</f>
        <v xml:space="preserve">56 thn, 4 bln </v>
      </c>
      <c r="Y2358" s="7" t="str">
        <f>DATEDIF(Q2358,($Y$2),"y") &amp; " thn"</f>
        <v>55 thn</v>
      </c>
      <c r="Z2358" s="13">
        <v>60</v>
      </c>
      <c r="AA2358" s="14">
        <f>DATE(YEAR(Q2358)+Z2358,MONTH(Q2358)+1,1)</f>
        <v>45383</v>
      </c>
      <c r="AJ2358" s="4" t="s">
        <v>11143</v>
      </c>
    </row>
    <row r="2359" spans="1:36" ht="12.9" hidden="1" customHeight="1" outlineLevel="1" x14ac:dyDescent="0.3">
      <c r="C2359" s="10"/>
      <c r="F2359" s="10"/>
      <c r="H2359" s="15"/>
      <c r="I2359" s="10"/>
      <c r="J2359" s="10"/>
      <c r="K2359" s="12"/>
      <c r="L2359" s="10"/>
      <c r="M2359" s="7"/>
      <c r="N2359" s="10"/>
      <c r="P2359" s="10"/>
      <c r="Z2359" s="13"/>
      <c r="AA2359" s="14"/>
      <c r="AJ2359" s="4" t="s">
        <v>11143</v>
      </c>
    </row>
    <row r="2360" spans="1:36" ht="12.9" hidden="1" customHeight="1" outlineLevel="1" x14ac:dyDescent="0.25">
      <c r="A2360" s="4" t="s">
        <v>11149</v>
      </c>
      <c r="M2360" s="7"/>
    </row>
    <row r="2361" spans="1:36" ht="12.9" hidden="1" customHeight="1" outlineLevel="1" x14ac:dyDescent="0.3">
      <c r="C2361" s="10" t="s">
        <v>11150</v>
      </c>
      <c r="D2361" s="10" t="s">
        <v>76</v>
      </c>
      <c r="E2361" s="7" t="s">
        <v>11151</v>
      </c>
      <c r="F2361" s="10" t="s">
        <v>78</v>
      </c>
      <c r="G2361" s="7" t="s">
        <v>79</v>
      </c>
      <c r="H2361" s="15">
        <v>43739</v>
      </c>
      <c r="I2361" s="10" t="s">
        <v>80</v>
      </c>
      <c r="J2361" s="10" t="s">
        <v>10976</v>
      </c>
      <c r="K2361" s="8">
        <v>42957</v>
      </c>
      <c r="L2361" s="10" t="s">
        <v>28</v>
      </c>
      <c r="M2361" s="7" t="s">
        <v>29</v>
      </c>
      <c r="N2361" s="10" t="s">
        <v>3194</v>
      </c>
      <c r="O2361" s="7" t="s">
        <v>393</v>
      </c>
      <c r="P2361" s="10" t="s">
        <v>1587</v>
      </c>
      <c r="Q2361" s="7" t="s">
        <v>3273</v>
      </c>
      <c r="R2361" s="7" t="s">
        <v>33</v>
      </c>
      <c r="S2361" s="7" t="s">
        <v>34</v>
      </c>
      <c r="U2361" s="7" t="s">
        <v>11152</v>
      </c>
      <c r="V2361" s="7" t="s">
        <v>37</v>
      </c>
      <c r="X2361" s="7" t="str">
        <f ca="1">DATEDIF(Q2361,NOW( ),"y") &amp; " thn, " &amp; DATEDIF(Q2361,NOW( ),"ym") &amp; " bln "</f>
        <v xml:space="preserve">46 thn, 1 bln </v>
      </c>
      <c r="Y2361" s="7" t="str">
        <f>DATEDIF(Q2361,($Y$2),"y") &amp; " thn"</f>
        <v>45 thn</v>
      </c>
      <c r="Z2361" s="13">
        <v>60</v>
      </c>
      <c r="AA2361" s="14">
        <f>DATE(YEAR(Q2361)+Z2361,MONTH(Q2361)+1,1)</f>
        <v>49126</v>
      </c>
      <c r="AJ2361" s="4" t="s">
        <v>11149</v>
      </c>
    </row>
    <row r="2362" spans="1:36" ht="12.9" hidden="1" customHeight="1" outlineLevel="1" x14ac:dyDescent="0.3">
      <c r="C2362" s="10"/>
      <c r="D2362" s="10"/>
      <c r="F2362" s="10"/>
      <c r="H2362" s="15"/>
      <c r="I2362" s="10"/>
      <c r="J2362" s="10" t="s">
        <v>10977</v>
      </c>
      <c r="K2362" s="8"/>
      <c r="L2362" s="10"/>
      <c r="M2362" s="7"/>
      <c r="N2362" s="10"/>
      <c r="P2362" s="10"/>
      <c r="Z2362" s="13"/>
      <c r="AA2362" s="14"/>
      <c r="AJ2362" s="4" t="s">
        <v>11149</v>
      </c>
    </row>
    <row r="2363" spans="1:36" ht="12.9" customHeight="1" collapsed="1" x14ac:dyDescent="0.25">
      <c r="A2363" s="4" t="s">
        <v>11153</v>
      </c>
      <c r="M2363" s="7"/>
    </row>
    <row r="2364" spans="1:36" ht="12.9" hidden="1" customHeight="1" outlineLevel="1" x14ac:dyDescent="0.3">
      <c r="C2364" s="10" t="s">
        <v>11154</v>
      </c>
      <c r="D2364" s="10" t="s">
        <v>11027</v>
      </c>
      <c r="E2364" s="7" t="s">
        <v>11155</v>
      </c>
      <c r="F2364" s="10" t="s">
        <v>276</v>
      </c>
      <c r="G2364" s="7" t="s">
        <v>43</v>
      </c>
      <c r="H2364" s="8">
        <v>43739</v>
      </c>
      <c r="I2364" s="10" t="s">
        <v>44</v>
      </c>
      <c r="J2364" s="10" t="s">
        <v>10976</v>
      </c>
      <c r="K2364" s="8">
        <v>42957</v>
      </c>
      <c r="L2364" s="10" t="s">
        <v>28</v>
      </c>
      <c r="M2364" s="7" t="s">
        <v>29</v>
      </c>
      <c r="N2364" s="10" t="s">
        <v>10984</v>
      </c>
      <c r="O2364" s="7">
        <v>2013</v>
      </c>
      <c r="P2364" s="10" t="s">
        <v>280</v>
      </c>
      <c r="Q2364" s="7" t="s">
        <v>11156</v>
      </c>
      <c r="R2364" s="7" t="s">
        <v>50</v>
      </c>
      <c r="S2364" s="7" t="s">
        <v>34</v>
      </c>
      <c r="T2364" s="7" t="s">
        <v>35</v>
      </c>
      <c r="U2364" s="7" t="s">
        <v>11157</v>
      </c>
      <c r="V2364" s="7" t="s">
        <v>37</v>
      </c>
      <c r="X2364" s="7" t="str">
        <f ca="1">DATEDIF(Q2364,NOW( ),"y") &amp; " thn, " &amp; DATEDIF(Q2364,NOW( ),"ym") &amp; " bln "</f>
        <v xml:space="preserve">45 thn, 8 bln </v>
      </c>
      <c r="Y2364" s="7" t="str">
        <f>DATEDIF(Q2364,($Y$2),"y") &amp; " thn"</f>
        <v>45 thn</v>
      </c>
      <c r="Z2364" s="13">
        <v>60</v>
      </c>
      <c r="AA2364" s="14">
        <f>DATE(YEAR(Q2364)+Z2364,MONTH(Q2364)+1,1)</f>
        <v>49249</v>
      </c>
      <c r="AB2364" s="10" t="s">
        <v>11158</v>
      </c>
      <c r="AC2364" s="7" t="s">
        <v>11159</v>
      </c>
      <c r="AJ2364" s="4" t="s">
        <v>11153</v>
      </c>
    </row>
    <row r="2365" spans="1:36" ht="12.9" hidden="1" customHeight="1" outlineLevel="1" x14ac:dyDescent="0.3">
      <c r="C2365" s="10"/>
      <c r="D2365" s="10"/>
      <c r="F2365" s="10"/>
      <c r="H2365" s="15"/>
      <c r="I2365" s="10"/>
      <c r="J2365" s="10"/>
      <c r="K2365" s="8"/>
      <c r="L2365" s="10"/>
      <c r="M2365" s="7"/>
      <c r="N2365" s="10"/>
      <c r="P2365" s="10"/>
      <c r="Z2365" s="13"/>
      <c r="AA2365" s="14"/>
      <c r="AJ2365" s="4" t="s">
        <v>11153</v>
      </c>
    </row>
    <row r="2366" spans="1:36" ht="12.9" customHeight="1" collapsed="1" x14ac:dyDescent="0.25">
      <c r="A2366" s="4" t="s">
        <v>11160</v>
      </c>
      <c r="M2366" s="7"/>
    </row>
    <row r="2367" spans="1:36" ht="12.9" hidden="1" customHeight="1" outlineLevel="1" x14ac:dyDescent="0.3">
      <c r="C2367" s="10" t="s">
        <v>11161</v>
      </c>
      <c r="D2367" s="6" t="s">
        <v>3651</v>
      </c>
      <c r="E2367" s="7" t="s">
        <v>11162</v>
      </c>
      <c r="F2367" s="10" t="s">
        <v>78</v>
      </c>
      <c r="G2367" s="7" t="s">
        <v>79</v>
      </c>
      <c r="H2367" s="15">
        <v>43739</v>
      </c>
      <c r="I2367" s="10" t="s">
        <v>80</v>
      </c>
      <c r="J2367" s="10" t="s">
        <v>10976</v>
      </c>
      <c r="K2367" s="8">
        <v>42604</v>
      </c>
      <c r="L2367" s="10" t="s">
        <v>28</v>
      </c>
      <c r="M2367" s="7" t="s">
        <v>29</v>
      </c>
      <c r="N2367" s="10" t="s">
        <v>10984</v>
      </c>
      <c r="O2367" s="7">
        <v>2014</v>
      </c>
      <c r="P2367" s="10" t="s">
        <v>1605</v>
      </c>
      <c r="Q2367" s="7" t="s">
        <v>11163</v>
      </c>
      <c r="R2367" s="7" t="s">
        <v>50</v>
      </c>
      <c r="S2367" s="7" t="s">
        <v>34</v>
      </c>
      <c r="T2367" s="7" t="s">
        <v>2189</v>
      </c>
      <c r="U2367" s="7" t="s">
        <v>11164</v>
      </c>
      <c r="V2367" s="7" t="s">
        <v>37</v>
      </c>
      <c r="W2367" s="7" t="s">
        <v>11050</v>
      </c>
      <c r="X2367" s="7" t="str">
        <f ca="1">DATEDIF(Q2367,NOW( ),"y") &amp; " thn, " &amp; DATEDIF(Q2367,NOW( ),"ym") &amp; " bln "</f>
        <v xml:space="preserve">50 thn, 10 bln </v>
      </c>
      <c r="Y2367" s="7" t="str">
        <f>DATEDIF(Q2367,($Y$2),"y") &amp; " thn"</f>
        <v>50 thn</v>
      </c>
      <c r="Z2367" s="13">
        <v>60</v>
      </c>
      <c r="AA2367" s="14">
        <f>DATE(YEAR(Q2367)+Z2367,MONTH(Q2367)+1,1)</f>
        <v>47392</v>
      </c>
      <c r="AB2367" s="10" t="s">
        <v>11165</v>
      </c>
      <c r="AC2367" s="7" t="s">
        <v>11166</v>
      </c>
      <c r="AJ2367" s="4" t="s">
        <v>11160</v>
      </c>
    </row>
    <row r="2368" spans="1:36" ht="12.9" hidden="1" customHeight="1" outlineLevel="1" x14ac:dyDescent="0.3">
      <c r="C2368" s="10"/>
      <c r="D2368" s="10"/>
      <c r="F2368" s="10"/>
      <c r="H2368" s="15"/>
      <c r="I2368" s="10"/>
      <c r="J2368" s="10"/>
      <c r="K2368" s="8"/>
      <c r="L2368" s="10"/>
      <c r="M2368" s="7"/>
      <c r="N2368" s="10"/>
      <c r="P2368" s="10"/>
      <c r="Z2368" s="13"/>
      <c r="AA2368" s="14"/>
      <c r="AJ2368" s="4" t="s">
        <v>11160</v>
      </c>
    </row>
    <row r="2369" spans="1:36" ht="12.9" customHeight="1" collapsed="1" x14ac:dyDescent="0.25">
      <c r="A2369" s="4" t="s">
        <v>11167</v>
      </c>
      <c r="M2369" s="7"/>
    </row>
    <row r="2370" spans="1:36" ht="12.9" hidden="1" customHeight="1" outlineLevel="1" x14ac:dyDescent="0.3">
      <c r="C2370" s="10"/>
      <c r="F2370" s="10"/>
      <c r="H2370" s="15"/>
      <c r="I2370" s="10"/>
      <c r="J2370" s="10" t="s">
        <v>10976</v>
      </c>
      <c r="K2370" s="8"/>
      <c r="L2370" s="10"/>
      <c r="M2370" s="7"/>
      <c r="N2370" s="10"/>
      <c r="P2370" s="10"/>
      <c r="Z2370" s="13"/>
      <c r="AA2370" s="14"/>
      <c r="AB2370" s="10"/>
      <c r="AJ2370" s="4" t="s">
        <v>11167</v>
      </c>
    </row>
    <row r="2371" spans="1:36" ht="12.9" hidden="1" customHeight="1" outlineLevel="1" x14ac:dyDescent="0.3">
      <c r="C2371" s="10"/>
      <c r="D2371" s="10"/>
      <c r="F2371" s="10"/>
      <c r="H2371" s="15"/>
      <c r="I2371" s="10"/>
      <c r="J2371" s="10"/>
      <c r="K2371" s="8"/>
      <c r="L2371" s="10"/>
      <c r="M2371" s="7"/>
      <c r="N2371" s="10"/>
      <c r="P2371" s="10"/>
      <c r="Z2371" s="13"/>
      <c r="AA2371" s="14"/>
      <c r="AJ2371" s="4" t="s">
        <v>11167</v>
      </c>
    </row>
    <row r="2372" spans="1:36" ht="12.9" customHeight="1" collapsed="1" x14ac:dyDescent="0.25">
      <c r="A2372" s="4" t="s">
        <v>11168</v>
      </c>
      <c r="M2372" s="7"/>
    </row>
    <row r="2373" spans="1:36" ht="12.9" hidden="1" customHeight="1" outlineLevel="1" x14ac:dyDescent="0.3">
      <c r="C2373" s="10" t="s">
        <v>11169</v>
      </c>
      <c r="D2373" s="10" t="s">
        <v>11003</v>
      </c>
      <c r="E2373" s="7" t="s">
        <v>11170</v>
      </c>
      <c r="F2373" s="10" t="s">
        <v>276</v>
      </c>
      <c r="G2373" s="7" t="s">
        <v>43</v>
      </c>
      <c r="H2373" s="8">
        <v>43739</v>
      </c>
      <c r="I2373" s="10" t="s">
        <v>44</v>
      </c>
      <c r="J2373" s="10" t="s">
        <v>10976</v>
      </c>
      <c r="K2373" s="8">
        <v>42957</v>
      </c>
      <c r="L2373" s="10" t="s">
        <v>28</v>
      </c>
      <c r="M2373" s="7" t="s">
        <v>29</v>
      </c>
      <c r="N2373" s="10" t="s">
        <v>10984</v>
      </c>
      <c r="O2373" s="7">
        <v>2011</v>
      </c>
      <c r="P2373" s="10" t="s">
        <v>3061</v>
      </c>
      <c r="Q2373" s="7" t="s">
        <v>11171</v>
      </c>
      <c r="R2373" s="7" t="s">
        <v>50</v>
      </c>
      <c r="U2373" s="7" t="s">
        <v>11172</v>
      </c>
      <c r="V2373" s="7" t="s">
        <v>37</v>
      </c>
      <c r="X2373" s="7" t="str">
        <f ca="1">DATEDIF(Q2373,NOW( ),"y") &amp; " thn, " &amp; DATEDIF(Q2373,NOW( ),"ym") &amp; " bln "</f>
        <v xml:space="preserve">47 thn, 1 bln </v>
      </c>
      <c r="Y2373" s="7" t="str">
        <f>DATEDIF(Q2373,($Y$2),"y") &amp; " thn"</f>
        <v>46 thn</v>
      </c>
      <c r="Z2373" s="13">
        <v>60</v>
      </c>
      <c r="AA2373" s="14">
        <f>DATE(YEAR(Q2373)+Z2373,MONTH(Q2373)+1,1)</f>
        <v>48761</v>
      </c>
      <c r="AJ2373" s="4" t="s">
        <v>11168</v>
      </c>
    </row>
    <row r="2374" spans="1:36" ht="12.9" hidden="1" customHeight="1" outlineLevel="1" x14ac:dyDescent="0.3">
      <c r="C2374" s="10"/>
      <c r="D2374" s="10"/>
      <c r="F2374" s="10"/>
      <c r="H2374" s="15"/>
      <c r="I2374" s="10"/>
      <c r="J2374" s="10" t="s">
        <v>10977</v>
      </c>
      <c r="K2374" s="8"/>
      <c r="L2374" s="10"/>
      <c r="M2374" s="7"/>
      <c r="N2374" s="10"/>
      <c r="P2374" s="10"/>
      <c r="Z2374" s="13"/>
      <c r="AA2374" s="14"/>
      <c r="AJ2374" s="4" t="s">
        <v>11168</v>
      </c>
    </row>
    <row r="2375" spans="1:36" ht="12.9" customHeight="1" collapsed="1" x14ac:dyDescent="0.25">
      <c r="A2375" s="4" t="s">
        <v>11173</v>
      </c>
      <c r="M2375" s="7"/>
    </row>
    <row r="2376" spans="1:36" ht="12.9" hidden="1" customHeight="1" outlineLevel="1" x14ac:dyDescent="0.3">
      <c r="C2376" s="10" t="s">
        <v>11174</v>
      </c>
      <c r="D2376" s="10" t="s">
        <v>11003</v>
      </c>
      <c r="E2376" s="7" t="s">
        <v>11175</v>
      </c>
      <c r="F2376" s="10" t="s">
        <v>276</v>
      </c>
      <c r="G2376" s="7" t="s">
        <v>43</v>
      </c>
      <c r="H2376" s="8">
        <v>43739</v>
      </c>
      <c r="I2376" s="10" t="s">
        <v>44</v>
      </c>
      <c r="J2376" s="10" t="s">
        <v>10976</v>
      </c>
      <c r="K2376" s="8">
        <v>42957</v>
      </c>
      <c r="L2376" s="10" t="s">
        <v>28</v>
      </c>
      <c r="M2376" s="7" t="s">
        <v>29</v>
      </c>
      <c r="N2376" s="10" t="s">
        <v>10984</v>
      </c>
      <c r="O2376" s="7">
        <v>2011</v>
      </c>
      <c r="P2376" s="10" t="s">
        <v>1611</v>
      </c>
      <c r="Q2376" s="7" t="s">
        <v>1312</v>
      </c>
      <c r="R2376" s="7" t="s">
        <v>50</v>
      </c>
      <c r="U2376" s="7" t="s">
        <v>11176</v>
      </c>
      <c r="V2376" s="7" t="s">
        <v>37</v>
      </c>
      <c r="X2376" s="7" t="str">
        <f ca="1">DATEDIF(Q2376,NOW( ),"y") &amp; " thn, " &amp; DATEDIF(Q2376,NOW( ),"ym") &amp; " bln "</f>
        <v xml:space="preserve">51 thn, 1 bln </v>
      </c>
      <c r="Y2376" s="7" t="str">
        <f>DATEDIF(Q2376,($Y$2),"y") &amp; " thn"</f>
        <v>50 thn</v>
      </c>
      <c r="Z2376" s="13">
        <v>60</v>
      </c>
      <c r="AA2376" s="14">
        <f>DATE(YEAR(Q2376)+Z2376,MONTH(Q2376)+1,1)</f>
        <v>47300</v>
      </c>
      <c r="AJ2376" s="4" t="s">
        <v>11173</v>
      </c>
    </row>
    <row r="2377" spans="1:36" ht="12.9" hidden="1" customHeight="1" outlineLevel="1" x14ac:dyDescent="0.3">
      <c r="C2377" s="10"/>
      <c r="D2377" s="10"/>
      <c r="F2377" s="10"/>
      <c r="H2377" s="14"/>
      <c r="I2377" s="10"/>
      <c r="J2377" s="10" t="s">
        <v>10977</v>
      </c>
      <c r="K2377" s="8"/>
      <c r="L2377" s="10"/>
      <c r="M2377" s="7"/>
      <c r="N2377" s="10"/>
      <c r="P2377" s="10"/>
      <c r="Z2377" s="13"/>
      <c r="AA2377" s="14"/>
      <c r="AJ2377" s="4" t="s">
        <v>11173</v>
      </c>
    </row>
    <row r="2378" spans="1:36" ht="12.9" customHeight="1" collapsed="1" x14ac:dyDescent="0.25">
      <c r="A2378" s="4" t="s">
        <v>11177</v>
      </c>
      <c r="M2378" s="7"/>
    </row>
    <row r="2379" spans="1:36" ht="12.9" hidden="1" customHeight="1" outlineLevel="1" x14ac:dyDescent="0.3">
      <c r="C2379" s="10"/>
      <c r="D2379" s="10"/>
      <c r="F2379" s="10"/>
      <c r="H2379" s="12"/>
      <c r="I2379" s="10"/>
      <c r="J2379" s="10" t="s">
        <v>10976</v>
      </c>
      <c r="L2379" s="10"/>
      <c r="M2379" s="7"/>
      <c r="N2379" s="10"/>
      <c r="P2379" s="10"/>
      <c r="Z2379" s="13"/>
      <c r="AA2379" s="14"/>
      <c r="AB2379" s="10"/>
      <c r="AJ2379" s="4" t="s">
        <v>11177</v>
      </c>
    </row>
    <row r="2380" spans="1:36" ht="12.9" hidden="1" customHeight="1" outlineLevel="1" x14ac:dyDescent="0.3">
      <c r="C2380" s="10"/>
      <c r="D2380" s="10"/>
      <c r="F2380" s="10"/>
      <c r="H2380" s="8"/>
      <c r="I2380" s="10"/>
      <c r="J2380" s="10" t="s">
        <v>10977</v>
      </c>
      <c r="K2380" s="8"/>
      <c r="L2380" s="10"/>
      <c r="M2380" s="7"/>
      <c r="N2380" s="10"/>
      <c r="P2380" s="10"/>
      <c r="Z2380" s="13"/>
      <c r="AA2380" s="14"/>
      <c r="AB2380" s="10"/>
      <c r="AJ2380" s="4" t="s">
        <v>11177</v>
      </c>
    </row>
    <row r="2381" spans="1:36" ht="12.9" customHeight="1" collapsed="1" x14ac:dyDescent="0.25">
      <c r="A2381" s="4" t="s">
        <v>11178</v>
      </c>
      <c r="M2381" s="7"/>
    </row>
    <row r="2382" spans="1:36" ht="12.9" hidden="1" customHeight="1" outlineLevel="1" x14ac:dyDescent="0.3">
      <c r="C2382" s="10" t="s">
        <v>11179</v>
      </c>
      <c r="D2382" s="10" t="s">
        <v>41</v>
      </c>
      <c r="E2382" s="7" t="s">
        <v>11180</v>
      </c>
      <c r="F2382" s="10" t="s">
        <v>92</v>
      </c>
      <c r="G2382" s="7" t="s">
        <v>93</v>
      </c>
      <c r="H2382" s="8">
        <v>42644</v>
      </c>
      <c r="I2382" s="10" t="s">
        <v>94</v>
      </c>
      <c r="J2382" s="10" t="s">
        <v>10976</v>
      </c>
      <c r="K2382" s="14">
        <v>42604</v>
      </c>
      <c r="L2382" s="10" t="s">
        <v>28</v>
      </c>
      <c r="M2382" s="7" t="s">
        <v>29</v>
      </c>
      <c r="N2382" s="10" t="s">
        <v>2402</v>
      </c>
      <c r="O2382" s="7" t="s">
        <v>47</v>
      </c>
      <c r="P2382" s="10" t="s">
        <v>11181</v>
      </c>
      <c r="Q2382" s="7" t="s">
        <v>11182</v>
      </c>
      <c r="R2382" s="7" t="s">
        <v>50</v>
      </c>
      <c r="S2382" s="7" t="s">
        <v>34</v>
      </c>
      <c r="T2382" s="7" t="s">
        <v>35</v>
      </c>
      <c r="U2382" s="7" t="s">
        <v>11183</v>
      </c>
      <c r="V2382" s="7" t="s">
        <v>37</v>
      </c>
      <c r="W2382" s="7" t="s">
        <v>11184</v>
      </c>
      <c r="X2382" s="7" t="str">
        <f t="shared" ref="X2382:X2392" ca="1" si="556">DATEDIF(Q2382,NOW( ),"y") &amp; " thn, " &amp; DATEDIF(Q2382,NOW( ),"ym") &amp; " bln "</f>
        <v xml:space="preserve">54 thn, 11 bln </v>
      </c>
      <c r="Y2382" s="7" t="str">
        <f t="shared" ref="Y2382:Y2392" si="557">DATEDIF(Q2382,($Y$2),"y") &amp; " thn"</f>
        <v>54 thn</v>
      </c>
      <c r="Z2382" s="13">
        <v>60</v>
      </c>
      <c r="AA2382" s="14">
        <f t="shared" ref="AA2382:AA2392" si="558">DATE(YEAR(Q2382)+Z2382,MONTH(Q2382)+1,1)</f>
        <v>45901</v>
      </c>
      <c r="AB2382" s="10" t="s">
        <v>11185</v>
      </c>
      <c r="AJ2382" s="4" t="s">
        <v>11178</v>
      </c>
    </row>
    <row r="2383" spans="1:36" ht="12.9" hidden="1" customHeight="1" outlineLevel="1" x14ac:dyDescent="0.3">
      <c r="C2383" s="10" t="s">
        <v>11186</v>
      </c>
      <c r="D2383" s="10" t="s">
        <v>41</v>
      </c>
      <c r="E2383" s="7" t="s">
        <v>11187</v>
      </c>
      <c r="F2383" s="10" t="s">
        <v>514</v>
      </c>
      <c r="G2383" s="7" t="s">
        <v>333</v>
      </c>
      <c r="H2383" s="14">
        <v>43374</v>
      </c>
      <c r="I2383" s="10" t="s">
        <v>334</v>
      </c>
      <c r="J2383" s="10" t="s">
        <v>10977</v>
      </c>
      <c r="L2383" s="10" t="s">
        <v>28</v>
      </c>
      <c r="M2383" s="7" t="s">
        <v>29</v>
      </c>
      <c r="N2383" s="10" t="s">
        <v>2807</v>
      </c>
      <c r="O2383" s="7">
        <v>2011</v>
      </c>
      <c r="P2383" s="10" t="s">
        <v>88</v>
      </c>
      <c r="Q2383" s="7" t="s">
        <v>11188</v>
      </c>
      <c r="R2383" s="7" t="s">
        <v>50</v>
      </c>
      <c r="S2383" s="7" t="s">
        <v>34</v>
      </c>
      <c r="T2383" s="7" t="s">
        <v>35</v>
      </c>
      <c r="U2383" s="7" t="s">
        <v>11189</v>
      </c>
      <c r="V2383" s="7" t="s">
        <v>37</v>
      </c>
      <c r="X2383" s="7" t="str">
        <f t="shared" ca="1" si="556"/>
        <v xml:space="preserve">45 thn, 7 bln </v>
      </c>
      <c r="Y2383" s="7" t="str">
        <f t="shared" si="557"/>
        <v>44 thn</v>
      </c>
      <c r="Z2383" s="13">
        <v>60</v>
      </c>
      <c r="AA2383" s="14">
        <f t="shared" si="558"/>
        <v>49310</v>
      </c>
      <c r="AB2383" s="10" t="s">
        <v>11190</v>
      </c>
      <c r="AC2383" s="7" t="s">
        <v>11191</v>
      </c>
      <c r="AJ2383" s="4" t="s">
        <v>11178</v>
      </c>
    </row>
    <row r="2384" spans="1:36" ht="12.9" hidden="1" customHeight="1" outlineLevel="1" x14ac:dyDescent="0.3">
      <c r="C2384" s="10" t="s">
        <v>11192</v>
      </c>
      <c r="D2384" s="10" t="s">
        <v>7574</v>
      </c>
      <c r="E2384" s="7" t="s">
        <v>11193</v>
      </c>
      <c r="F2384" s="10" t="s">
        <v>514</v>
      </c>
      <c r="G2384" s="7" t="s">
        <v>333</v>
      </c>
      <c r="H2384" s="14">
        <v>43374</v>
      </c>
      <c r="I2384" s="10" t="s">
        <v>334</v>
      </c>
      <c r="J2384" s="10" t="s">
        <v>10977</v>
      </c>
      <c r="K2384" s="7" t="s">
        <v>774</v>
      </c>
      <c r="L2384" s="10" t="s">
        <v>28</v>
      </c>
      <c r="M2384" s="7" t="s">
        <v>29</v>
      </c>
      <c r="N2384" s="10" t="s">
        <v>8139</v>
      </c>
      <c r="O2384" s="7">
        <v>2017</v>
      </c>
      <c r="P2384" s="10" t="s">
        <v>59</v>
      </c>
      <c r="Q2384" s="7" t="s">
        <v>11194</v>
      </c>
      <c r="R2384" s="7" t="s">
        <v>50</v>
      </c>
      <c r="S2384" s="7" t="s">
        <v>34</v>
      </c>
      <c r="T2384" s="7" t="s">
        <v>35</v>
      </c>
      <c r="U2384" s="7" t="s">
        <v>11195</v>
      </c>
      <c r="V2384" s="7" t="s">
        <v>37</v>
      </c>
      <c r="X2384" s="7" t="str">
        <f t="shared" ca="1" si="556"/>
        <v xml:space="preserve">43 thn, 1 bln </v>
      </c>
      <c r="Y2384" s="7" t="str">
        <f t="shared" si="557"/>
        <v>42 thn</v>
      </c>
      <c r="Z2384" s="13">
        <v>60</v>
      </c>
      <c r="AA2384" s="14">
        <f t="shared" si="558"/>
        <v>50222</v>
      </c>
      <c r="AB2384" s="10" t="s">
        <v>11196</v>
      </c>
      <c r="AC2384" s="7" t="s">
        <v>11197</v>
      </c>
      <c r="AJ2384" s="4" t="s">
        <v>11178</v>
      </c>
    </row>
    <row r="2385" spans="1:36" ht="12.9" hidden="1" customHeight="1" outlineLevel="1" x14ac:dyDescent="0.3">
      <c r="C2385" s="10" t="s">
        <v>11198</v>
      </c>
      <c r="D2385" s="10" t="s">
        <v>41</v>
      </c>
      <c r="E2385" s="7" t="s">
        <v>11199</v>
      </c>
      <c r="F2385" s="10" t="s">
        <v>332</v>
      </c>
      <c r="G2385" s="7" t="s">
        <v>343</v>
      </c>
      <c r="H2385" s="15">
        <v>43374</v>
      </c>
      <c r="I2385" s="10" t="s">
        <v>344</v>
      </c>
      <c r="J2385" s="10" t="s">
        <v>10977</v>
      </c>
      <c r="K2385" s="7" t="s">
        <v>1749</v>
      </c>
      <c r="L2385" s="10" t="s">
        <v>28</v>
      </c>
      <c r="M2385" s="7" t="s">
        <v>29</v>
      </c>
      <c r="N2385" s="10" t="s">
        <v>10990</v>
      </c>
      <c r="P2385" s="10" t="s">
        <v>3115</v>
      </c>
      <c r="Q2385" s="7" t="s">
        <v>3055</v>
      </c>
      <c r="R2385" s="7" t="s">
        <v>50</v>
      </c>
      <c r="S2385" s="7" t="s">
        <v>34</v>
      </c>
      <c r="T2385" s="7" t="s">
        <v>35</v>
      </c>
      <c r="V2385" s="7" t="s">
        <v>37</v>
      </c>
      <c r="X2385" s="7" t="str">
        <f t="shared" ca="1" si="556"/>
        <v xml:space="preserve">32 thn, 0 bln </v>
      </c>
      <c r="Y2385" s="7" t="str">
        <f t="shared" si="557"/>
        <v>31 thn</v>
      </c>
      <c r="Z2385" s="13">
        <v>60</v>
      </c>
      <c r="AA2385" s="14">
        <f t="shared" si="558"/>
        <v>54271</v>
      </c>
      <c r="AB2385" s="10" t="s">
        <v>11200</v>
      </c>
      <c r="AC2385" s="7" t="s">
        <v>11201</v>
      </c>
      <c r="AJ2385" s="4" t="s">
        <v>11178</v>
      </c>
    </row>
    <row r="2386" spans="1:36" ht="12.9" hidden="1" customHeight="1" outlineLevel="1" x14ac:dyDescent="0.3">
      <c r="C2386" s="10" t="s">
        <v>11202</v>
      </c>
      <c r="E2386" s="7" t="s">
        <v>11203</v>
      </c>
      <c r="F2386" s="10" t="s">
        <v>3988</v>
      </c>
      <c r="G2386" s="7" t="s">
        <v>343</v>
      </c>
      <c r="H2386" s="14">
        <v>43191</v>
      </c>
      <c r="I2386" s="10" t="s">
        <v>344</v>
      </c>
      <c r="J2386" s="10" t="s">
        <v>10977</v>
      </c>
      <c r="K2386" s="7" t="s">
        <v>515</v>
      </c>
      <c r="L2386" s="10" t="s">
        <v>28</v>
      </c>
      <c r="M2386" s="7" t="s">
        <v>4020</v>
      </c>
      <c r="N2386" s="10" t="s">
        <v>11204</v>
      </c>
      <c r="O2386" s="7" t="s">
        <v>130</v>
      </c>
      <c r="P2386" s="10" t="s">
        <v>98</v>
      </c>
      <c r="Q2386" s="7" t="s">
        <v>11205</v>
      </c>
      <c r="R2386" s="7" t="s">
        <v>50</v>
      </c>
      <c r="U2386" s="7" t="s">
        <v>11206</v>
      </c>
      <c r="V2386" s="7" t="s">
        <v>37</v>
      </c>
      <c r="X2386" s="7" t="str">
        <f t="shared" ca="1" si="556"/>
        <v xml:space="preserve">55 thn, 2 bln </v>
      </c>
      <c r="Y2386" s="7" t="str">
        <f t="shared" si="557"/>
        <v>54 thn</v>
      </c>
      <c r="Z2386" s="13">
        <v>60</v>
      </c>
      <c r="AA2386" s="14">
        <f t="shared" si="558"/>
        <v>45809</v>
      </c>
      <c r="AJ2386" s="4" t="s">
        <v>11178</v>
      </c>
    </row>
    <row r="2387" spans="1:36" ht="12.9" hidden="1" customHeight="1" outlineLevel="1" x14ac:dyDescent="0.3">
      <c r="C2387" s="10" t="s">
        <v>11207</v>
      </c>
      <c r="D2387" s="10" t="s">
        <v>11027</v>
      </c>
      <c r="E2387" s="7" t="s">
        <v>11208</v>
      </c>
      <c r="F2387" s="10" t="s">
        <v>514</v>
      </c>
      <c r="G2387" s="7" t="s">
        <v>333</v>
      </c>
      <c r="H2387" s="15">
        <v>42826</v>
      </c>
      <c r="I2387" s="10" t="s">
        <v>344</v>
      </c>
      <c r="J2387" s="10" t="s">
        <v>10977</v>
      </c>
      <c r="K2387" s="7" t="s">
        <v>774</v>
      </c>
      <c r="L2387" s="10" t="s">
        <v>28</v>
      </c>
      <c r="M2387" s="7" t="s">
        <v>29</v>
      </c>
      <c r="N2387" s="10" t="s">
        <v>10984</v>
      </c>
      <c r="O2387" s="7">
        <v>2011</v>
      </c>
      <c r="P2387" s="10" t="s">
        <v>867</v>
      </c>
      <c r="Q2387" s="7" t="s">
        <v>11209</v>
      </c>
      <c r="R2387" s="7" t="s">
        <v>50</v>
      </c>
      <c r="S2387" s="7" t="s">
        <v>34</v>
      </c>
      <c r="T2387" s="7" t="s">
        <v>35</v>
      </c>
      <c r="U2387" s="7" t="s">
        <v>11210</v>
      </c>
      <c r="V2387" s="7" t="s">
        <v>37</v>
      </c>
      <c r="X2387" s="7" t="str">
        <f t="shared" ca="1" si="556"/>
        <v xml:space="preserve">47 thn, 5 bln </v>
      </c>
      <c r="Y2387" s="7" t="str">
        <f t="shared" si="557"/>
        <v>46 thn</v>
      </c>
      <c r="Z2387" s="13">
        <v>60</v>
      </c>
      <c r="AA2387" s="14">
        <f t="shared" si="558"/>
        <v>48639</v>
      </c>
      <c r="AB2387" s="10" t="s">
        <v>11211</v>
      </c>
      <c r="AC2387" s="7" t="s">
        <v>11212</v>
      </c>
      <c r="AJ2387" s="4" t="s">
        <v>11178</v>
      </c>
    </row>
    <row r="2388" spans="1:36" ht="12.9" hidden="1" customHeight="1" outlineLevel="1" x14ac:dyDescent="0.3">
      <c r="C2388" s="10" t="s">
        <v>11213</v>
      </c>
      <c r="D2388" s="10" t="s">
        <v>11027</v>
      </c>
      <c r="E2388" s="7" t="s">
        <v>11214</v>
      </c>
      <c r="F2388" s="10" t="s">
        <v>514</v>
      </c>
      <c r="G2388" s="7" t="s">
        <v>333</v>
      </c>
      <c r="H2388" s="14">
        <v>43009</v>
      </c>
      <c r="I2388" s="10" t="s">
        <v>334</v>
      </c>
      <c r="J2388" s="10" t="s">
        <v>10977</v>
      </c>
      <c r="K2388" s="8">
        <v>43009</v>
      </c>
      <c r="L2388" s="10" t="s">
        <v>28</v>
      </c>
      <c r="M2388" s="7" t="s">
        <v>29</v>
      </c>
      <c r="N2388" s="10" t="s">
        <v>10984</v>
      </c>
      <c r="O2388" s="7">
        <v>2013</v>
      </c>
      <c r="P2388" s="10" t="s">
        <v>88</v>
      </c>
      <c r="Q2388" s="7" t="s">
        <v>11215</v>
      </c>
      <c r="R2388" s="7" t="s">
        <v>50</v>
      </c>
      <c r="S2388" s="7" t="s">
        <v>34</v>
      </c>
      <c r="T2388" s="7" t="s">
        <v>35</v>
      </c>
      <c r="U2388" s="7" t="s">
        <v>11216</v>
      </c>
      <c r="V2388" s="7" t="s">
        <v>37</v>
      </c>
      <c r="X2388" s="7" t="str">
        <f t="shared" ca="1" si="556"/>
        <v xml:space="preserve">40 thn, 6 bln </v>
      </c>
      <c r="Y2388" s="7" t="str">
        <f t="shared" si="557"/>
        <v>39 thn</v>
      </c>
      <c r="Z2388" s="13">
        <v>60</v>
      </c>
      <c r="AA2388" s="14">
        <f t="shared" si="558"/>
        <v>51167</v>
      </c>
      <c r="AB2388" s="10" t="s">
        <v>11217</v>
      </c>
      <c r="AC2388" s="7" t="s">
        <v>11218</v>
      </c>
      <c r="AJ2388" s="4" t="s">
        <v>11178</v>
      </c>
    </row>
    <row r="2389" spans="1:36" ht="12.9" hidden="1" customHeight="1" outlineLevel="1" x14ac:dyDescent="0.3">
      <c r="C2389" s="10" t="s">
        <v>11219</v>
      </c>
      <c r="D2389" s="10" t="s">
        <v>11027</v>
      </c>
      <c r="E2389" s="7" t="s">
        <v>11220</v>
      </c>
      <c r="F2389" s="10" t="s">
        <v>514</v>
      </c>
      <c r="G2389" s="7" t="s">
        <v>333</v>
      </c>
      <c r="H2389" s="15">
        <v>42826</v>
      </c>
      <c r="I2389" s="10" t="s">
        <v>334</v>
      </c>
      <c r="J2389" s="10" t="s">
        <v>10977</v>
      </c>
      <c r="K2389" s="8">
        <v>42675</v>
      </c>
      <c r="L2389" s="10" t="s">
        <v>28</v>
      </c>
      <c r="M2389" s="7" t="s">
        <v>29</v>
      </c>
      <c r="N2389" s="10" t="s">
        <v>10984</v>
      </c>
      <c r="O2389" s="7">
        <v>2012</v>
      </c>
      <c r="P2389" s="10" t="s">
        <v>1605</v>
      </c>
      <c r="Q2389" s="7" t="s">
        <v>11221</v>
      </c>
      <c r="R2389" s="7" t="s">
        <v>50</v>
      </c>
      <c r="S2389" s="7" t="s">
        <v>34</v>
      </c>
      <c r="T2389" s="7" t="s">
        <v>35</v>
      </c>
      <c r="V2389" s="7" t="s">
        <v>37</v>
      </c>
      <c r="X2389" s="7" t="str">
        <f t="shared" ca="1" si="556"/>
        <v xml:space="preserve">43 thn, 2 bln </v>
      </c>
      <c r="Y2389" s="7" t="str">
        <f t="shared" si="557"/>
        <v>42 thn</v>
      </c>
      <c r="Z2389" s="13">
        <v>60</v>
      </c>
      <c r="AA2389" s="14">
        <f t="shared" si="558"/>
        <v>50192</v>
      </c>
      <c r="AB2389" s="10" t="s">
        <v>11222</v>
      </c>
      <c r="AC2389" s="7" t="s">
        <v>11223</v>
      </c>
      <c r="AJ2389" s="4" t="s">
        <v>11178</v>
      </c>
    </row>
    <row r="2390" spans="1:36" ht="12.9" hidden="1" customHeight="1" outlineLevel="1" x14ac:dyDescent="0.3">
      <c r="C2390" s="10" t="s">
        <v>11224</v>
      </c>
      <c r="D2390" s="6" t="s">
        <v>41</v>
      </c>
      <c r="E2390" s="7" t="s">
        <v>11225</v>
      </c>
      <c r="F2390" s="10" t="s">
        <v>332</v>
      </c>
      <c r="G2390" s="7" t="s">
        <v>343</v>
      </c>
      <c r="H2390" s="15">
        <v>43374</v>
      </c>
      <c r="I2390" s="10" t="s">
        <v>344</v>
      </c>
      <c r="J2390" s="10" t="s">
        <v>10977</v>
      </c>
      <c r="K2390" s="8">
        <v>42826</v>
      </c>
      <c r="L2390" s="10" t="s">
        <v>28</v>
      </c>
      <c r="M2390" s="7" t="s">
        <v>29</v>
      </c>
      <c r="N2390" s="10" t="s">
        <v>10990</v>
      </c>
      <c r="O2390" s="12">
        <v>2017</v>
      </c>
      <c r="P2390" s="10" t="s">
        <v>98</v>
      </c>
      <c r="Q2390" s="7" t="s">
        <v>2288</v>
      </c>
      <c r="R2390" s="7" t="s">
        <v>50</v>
      </c>
      <c r="U2390" s="7" t="s">
        <v>11226</v>
      </c>
      <c r="V2390" s="7" t="s">
        <v>37</v>
      </c>
      <c r="X2390" s="7" t="str">
        <f t="shared" ca="1" si="556"/>
        <v xml:space="preserve">50 thn, 6 bln </v>
      </c>
      <c r="Y2390" s="7" t="str">
        <f>DATEDIF(Q2390,($Y$2),"y") &amp; " thn"</f>
        <v>49 thn</v>
      </c>
      <c r="Z2390" s="13">
        <v>60</v>
      </c>
      <c r="AA2390" s="14">
        <f t="shared" si="558"/>
        <v>47515</v>
      </c>
      <c r="AJ2390" s="4" t="s">
        <v>11178</v>
      </c>
    </row>
    <row r="2391" spans="1:36" ht="12.9" hidden="1" customHeight="1" outlineLevel="1" x14ac:dyDescent="0.3">
      <c r="B2391" s="6"/>
      <c r="C2391" s="6" t="s">
        <v>11227</v>
      </c>
      <c r="E2391" s="7" t="s">
        <v>11228</v>
      </c>
      <c r="F2391" s="6" t="s">
        <v>5797</v>
      </c>
      <c r="G2391" s="7" t="s">
        <v>9519</v>
      </c>
      <c r="H2391" s="15">
        <v>41852</v>
      </c>
      <c r="I2391" s="6" t="s">
        <v>6305</v>
      </c>
      <c r="J2391" s="6" t="s">
        <v>11229</v>
      </c>
      <c r="K2391" s="7" t="s">
        <v>336</v>
      </c>
      <c r="L2391" s="6" t="s">
        <v>28</v>
      </c>
      <c r="M2391" s="7" t="s">
        <v>4020</v>
      </c>
      <c r="N2391" s="6" t="s">
        <v>11230</v>
      </c>
      <c r="O2391" s="7" t="s">
        <v>192</v>
      </c>
      <c r="P2391" s="6" t="s">
        <v>98</v>
      </c>
      <c r="Q2391" s="6" t="s">
        <v>11231</v>
      </c>
      <c r="R2391" s="7" t="s">
        <v>33</v>
      </c>
      <c r="S2391" s="7" t="s">
        <v>34</v>
      </c>
      <c r="T2391" s="7" t="s">
        <v>35</v>
      </c>
      <c r="V2391" s="7" t="s">
        <v>37</v>
      </c>
      <c r="X2391" s="7" t="str">
        <f t="shared" ca="1" si="556"/>
        <v xml:space="preserve">37 thn, 8 bln </v>
      </c>
      <c r="Y2391" s="7" t="str">
        <f t="shared" si="557"/>
        <v>36 thn</v>
      </c>
      <c r="Z2391" s="13">
        <v>60</v>
      </c>
      <c r="AA2391" s="14">
        <f t="shared" si="558"/>
        <v>52201</v>
      </c>
      <c r="AB2391" s="6" t="s">
        <v>11232</v>
      </c>
      <c r="AC2391" s="6"/>
      <c r="AJ2391" s="4" t="s">
        <v>11178</v>
      </c>
    </row>
    <row r="2392" spans="1:36" ht="12.9" hidden="1" customHeight="1" outlineLevel="1" x14ac:dyDescent="0.3">
      <c r="B2392" s="6"/>
      <c r="C2392" s="6" t="s">
        <v>8029</v>
      </c>
      <c r="E2392" s="7" t="s">
        <v>11233</v>
      </c>
      <c r="F2392" s="64" t="s">
        <v>3290</v>
      </c>
      <c r="G2392" s="19" t="s">
        <v>4171</v>
      </c>
      <c r="H2392" s="57">
        <v>43739</v>
      </c>
      <c r="I2392" s="6" t="s">
        <v>3291</v>
      </c>
      <c r="J2392" s="6" t="s">
        <v>11229</v>
      </c>
      <c r="K2392" s="7" t="s">
        <v>336</v>
      </c>
      <c r="L2392" s="6" t="s">
        <v>28</v>
      </c>
      <c r="M2392" s="7" t="s">
        <v>4020</v>
      </c>
      <c r="N2392" s="6" t="s">
        <v>11234</v>
      </c>
      <c r="O2392" s="7" t="s">
        <v>108</v>
      </c>
      <c r="P2392" s="6" t="s">
        <v>98</v>
      </c>
      <c r="Q2392" s="6" t="s">
        <v>11235</v>
      </c>
      <c r="R2392" s="7" t="s">
        <v>50</v>
      </c>
      <c r="S2392" s="7" t="s">
        <v>34</v>
      </c>
      <c r="T2392" s="7" t="s">
        <v>35</v>
      </c>
      <c r="V2392" s="7" t="s">
        <v>37</v>
      </c>
      <c r="X2392" s="7" t="str">
        <f t="shared" ca="1" si="556"/>
        <v xml:space="preserve">35 thn, 1 bln </v>
      </c>
      <c r="Y2392" s="7" t="str">
        <f t="shared" si="557"/>
        <v>34 thn</v>
      </c>
      <c r="Z2392" s="13">
        <v>60</v>
      </c>
      <c r="AA2392" s="14">
        <f t="shared" si="558"/>
        <v>53144</v>
      </c>
      <c r="AB2392" s="6" t="s">
        <v>11236</v>
      </c>
      <c r="AC2392" s="6" t="s">
        <v>340</v>
      </c>
      <c r="AJ2392" s="4" t="s">
        <v>11178</v>
      </c>
    </row>
    <row r="2393" spans="1:36" ht="12.9" hidden="1" customHeight="1" outlineLevel="1" x14ac:dyDescent="0.3">
      <c r="B2393" s="6"/>
      <c r="C2393" s="32"/>
      <c r="E2393" s="45"/>
      <c r="G2393" s="45"/>
      <c r="H2393" s="15"/>
      <c r="J2393" s="32"/>
      <c r="K2393" s="8"/>
      <c r="M2393" s="45"/>
      <c r="N2393" s="32"/>
      <c r="O2393" s="45"/>
      <c r="P2393" s="32"/>
      <c r="Q2393" s="45"/>
      <c r="R2393" s="45"/>
      <c r="S2393" s="45"/>
      <c r="T2393" s="45"/>
      <c r="U2393" s="6"/>
      <c r="W2393" s="6"/>
      <c r="Z2393" s="13"/>
      <c r="AA2393" s="14"/>
      <c r="AB2393" s="32"/>
      <c r="AC2393" s="6"/>
      <c r="AJ2393" s="4" t="s">
        <v>11178</v>
      </c>
    </row>
    <row r="2394" spans="1:36" ht="12.9" customHeight="1" collapsed="1" x14ac:dyDescent="0.25">
      <c r="A2394" s="4" t="s">
        <v>11237</v>
      </c>
      <c r="M2394" s="7"/>
    </row>
    <row r="2395" spans="1:36" ht="12.9" hidden="1" customHeight="1" outlineLevel="1" x14ac:dyDescent="0.3">
      <c r="C2395" s="10" t="s">
        <v>11238</v>
      </c>
      <c r="D2395" s="10" t="s">
        <v>41</v>
      </c>
      <c r="E2395" s="7" t="s">
        <v>11239</v>
      </c>
      <c r="F2395" s="10" t="s">
        <v>23</v>
      </c>
      <c r="G2395" s="7" t="s">
        <v>24</v>
      </c>
      <c r="H2395" s="15">
        <v>41365</v>
      </c>
      <c r="I2395" s="10" t="s">
        <v>25</v>
      </c>
      <c r="J2395" s="10" t="s">
        <v>10976</v>
      </c>
      <c r="K2395" s="14">
        <v>42604</v>
      </c>
      <c r="L2395" s="10" t="s">
        <v>28</v>
      </c>
      <c r="M2395" s="7" t="s">
        <v>29</v>
      </c>
      <c r="N2395" s="10" t="s">
        <v>2402</v>
      </c>
      <c r="O2395" s="7" t="s">
        <v>97</v>
      </c>
      <c r="P2395" s="10" t="s">
        <v>88</v>
      </c>
      <c r="Q2395" s="7" t="s">
        <v>11240</v>
      </c>
      <c r="R2395" s="7" t="s">
        <v>50</v>
      </c>
      <c r="S2395" s="7" t="s">
        <v>34</v>
      </c>
      <c r="T2395" s="7" t="s">
        <v>35</v>
      </c>
      <c r="U2395" s="7" t="s">
        <v>11241</v>
      </c>
      <c r="V2395" s="7" t="s">
        <v>37</v>
      </c>
      <c r="W2395" s="7" t="s">
        <v>11242</v>
      </c>
      <c r="X2395" s="7" t="str">
        <f ca="1">DATEDIF(Q2395,NOW( ),"y") &amp; " thn, " &amp; DATEDIF(Q2395,NOW( ),"ym") &amp; " bln "</f>
        <v xml:space="preserve">47 thn, 10 bln </v>
      </c>
      <c r="Y2395" s="7" t="str">
        <f>DATEDIF(Q2395,($Y$2),"y") &amp; " thn"</f>
        <v>47 thn</v>
      </c>
      <c r="Z2395" s="13">
        <v>60</v>
      </c>
      <c r="AA2395" s="14">
        <f>DATE(YEAR(Q2395)+Z2395,MONTH(Q2395)+1,1)</f>
        <v>48488</v>
      </c>
      <c r="AB2395" s="10" t="s">
        <v>11243</v>
      </c>
      <c r="AJ2395" s="4" t="s">
        <v>11237</v>
      </c>
    </row>
    <row r="2396" spans="1:36" ht="12.9" hidden="1" customHeight="1" outlineLevel="1" x14ac:dyDescent="0.3">
      <c r="C2396" s="10" t="s">
        <v>11244</v>
      </c>
      <c r="D2396" s="10" t="s">
        <v>11054</v>
      </c>
      <c r="E2396" s="7" t="s">
        <v>11245</v>
      </c>
      <c r="F2396" s="10" t="s">
        <v>514</v>
      </c>
      <c r="G2396" s="7" t="s">
        <v>333</v>
      </c>
      <c r="H2396" s="15">
        <v>43739</v>
      </c>
      <c r="I2396" s="10" t="s">
        <v>334</v>
      </c>
      <c r="J2396" s="10" t="s">
        <v>10977</v>
      </c>
      <c r="K2396" s="8">
        <v>42614</v>
      </c>
      <c r="L2396" s="10" t="s">
        <v>28</v>
      </c>
      <c r="M2396" s="7" t="s">
        <v>29</v>
      </c>
      <c r="N2396" s="10" t="s">
        <v>10990</v>
      </c>
      <c r="O2396" s="7">
        <v>2014</v>
      </c>
      <c r="P2396" s="10" t="s">
        <v>203</v>
      </c>
      <c r="Q2396" s="7" t="s">
        <v>11246</v>
      </c>
      <c r="R2396" s="7" t="s">
        <v>50</v>
      </c>
      <c r="S2396" s="7" t="s">
        <v>34</v>
      </c>
      <c r="U2396" s="7" t="s">
        <v>11247</v>
      </c>
      <c r="V2396" s="7" t="s">
        <v>37</v>
      </c>
      <c r="X2396" s="7" t="str">
        <f ca="1">DATEDIF(Q2396,NOW( ),"y") &amp; " thn, " &amp; DATEDIF(Q2396,NOW( ),"ym") &amp; " bln "</f>
        <v xml:space="preserve">54 thn, 4 bln </v>
      </c>
      <c r="Y2396" s="7" t="str">
        <f>DATEDIF(Q2396,($Y$2),"y") &amp; " thn"</f>
        <v>53 thn</v>
      </c>
      <c r="Z2396" s="13">
        <v>60</v>
      </c>
      <c r="AA2396" s="14">
        <f>DATE(YEAR(Q2396)+Z2396,MONTH(Q2396)+1,1)</f>
        <v>46113</v>
      </c>
      <c r="AB2396" s="10" t="s">
        <v>11248</v>
      </c>
      <c r="AJ2396" s="4" t="s">
        <v>11237</v>
      </c>
    </row>
    <row r="2397" spans="1:36" ht="12.9" hidden="1" customHeight="1" outlineLevel="1" x14ac:dyDescent="0.3">
      <c r="C2397" s="10"/>
      <c r="D2397" s="10"/>
      <c r="F2397" s="10"/>
      <c r="H2397" s="15"/>
      <c r="I2397" s="10"/>
      <c r="J2397" s="10"/>
      <c r="L2397" s="10"/>
      <c r="M2397" s="7"/>
      <c r="N2397" s="10"/>
      <c r="P2397" s="10"/>
      <c r="Z2397" s="13"/>
      <c r="AA2397" s="14"/>
      <c r="AB2397" s="10"/>
      <c r="AJ2397" s="4" t="s">
        <v>11237</v>
      </c>
    </row>
    <row r="2398" spans="1:36" ht="12.9" customHeight="1" collapsed="1" x14ac:dyDescent="0.25">
      <c r="A2398" s="4" t="s">
        <v>11249</v>
      </c>
      <c r="M2398" s="7"/>
    </row>
    <row r="2399" spans="1:36" ht="12.9" hidden="1" customHeight="1" outlineLevel="1" x14ac:dyDescent="0.3">
      <c r="C2399" s="10"/>
      <c r="D2399" s="10"/>
      <c r="F2399" s="10"/>
      <c r="H2399" s="12"/>
      <c r="I2399" s="10"/>
      <c r="J2399" s="10" t="s">
        <v>10976</v>
      </c>
      <c r="L2399" s="10"/>
      <c r="M2399" s="7"/>
      <c r="N2399" s="10"/>
      <c r="P2399" s="10"/>
      <c r="Z2399" s="13"/>
      <c r="AA2399" s="14"/>
      <c r="AB2399" s="10"/>
      <c r="AJ2399" s="4" t="s">
        <v>11249</v>
      </c>
    </row>
    <row r="2400" spans="1:36" ht="12.9" hidden="1" customHeight="1" outlineLevel="1" x14ac:dyDescent="0.3">
      <c r="C2400" s="10"/>
      <c r="D2400" s="10"/>
      <c r="F2400" s="10"/>
      <c r="H2400" s="15"/>
      <c r="I2400" s="10"/>
      <c r="J2400" s="10"/>
      <c r="L2400" s="10"/>
      <c r="M2400" s="7"/>
      <c r="N2400" s="10"/>
      <c r="P2400" s="10"/>
      <c r="Z2400" s="13"/>
      <c r="AA2400" s="14"/>
      <c r="AB2400" s="10"/>
      <c r="AJ2400" s="4" t="s">
        <v>11249</v>
      </c>
    </row>
    <row r="2401" spans="1:36" ht="12.9" customHeight="1" collapsed="1" x14ac:dyDescent="0.25">
      <c r="A2401" s="4" t="s">
        <v>11250</v>
      </c>
      <c r="M2401" s="7"/>
      <c r="AJ2401" s="4" t="s">
        <v>11250</v>
      </c>
    </row>
    <row r="2402" spans="1:36" ht="12.9" hidden="1" customHeight="1" outlineLevel="1" x14ac:dyDescent="0.3">
      <c r="C2402" s="10" t="s">
        <v>11251</v>
      </c>
      <c r="D2402" s="6" t="s">
        <v>41</v>
      </c>
      <c r="E2402" s="7" t="s">
        <v>11252</v>
      </c>
      <c r="F2402" s="10" t="s">
        <v>92</v>
      </c>
      <c r="G2402" s="7" t="s">
        <v>93</v>
      </c>
      <c r="H2402" s="15">
        <v>43374</v>
      </c>
      <c r="I2402" s="10" t="s">
        <v>94</v>
      </c>
      <c r="J2402" s="10" t="s">
        <v>10976</v>
      </c>
      <c r="K2402" s="12" t="s">
        <v>27</v>
      </c>
      <c r="L2402" s="10" t="s">
        <v>28</v>
      </c>
      <c r="M2402" s="7" t="s">
        <v>29</v>
      </c>
      <c r="N2402" s="10" t="s">
        <v>10990</v>
      </c>
      <c r="P2402" s="10" t="s">
        <v>270</v>
      </c>
      <c r="Q2402" s="7" t="s">
        <v>4804</v>
      </c>
      <c r="R2402" s="7" t="s">
        <v>50</v>
      </c>
      <c r="S2402" s="7" t="s">
        <v>34</v>
      </c>
      <c r="T2402" s="7" t="s">
        <v>35</v>
      </c>
      <c r="U2402" s="7" t="s">
        <v>11253</v>
      </c>
      <c r="V2402" s="7" t="s">
        <v>37</v>
      </c>
      <c r="W2402" s="7" t="s">
        <v>11254</v>
      </c>
      <c r="X2402" s="7" t="str">
        <f ca="1">DATEDIF(Q2402,NOW( ),"y") &amp; " thn, " &amp; DATEDIF(Q2402,NOW( ),"ym") &amp; " bln "</f>
        <v xml:space="preserve">53 thn, 10 bln </v>
      </c>
      <c r="Y2402" s="7" t="str">
        <f>DATEDIF(Q2402,($Y$2),"y") &amp; " thn"</f>
        <v>53 thn</v>
      </c>
      <c r="Z2402" s="13">
        <v>60</v>
      </c>
      <c r="AA2402" s="14">
        <f>DATE(YEAR(Q2402)+Z2402,MONTH(Q2402)+1,1)</f>
        <v>46296</v>
      </c>
      <c r="AB2402" s="10" t="s">
        <v>11255</v>
      </c>
      <c r="AJ2402" s="4" t="s">
        <v>11250</v>
      </c>
    </row>
    <row r="2403" spans="1:36" ht="12.9" hidden="1" customHeight="1" outlineLevel="1" x14ac:dyDescent="0.3">
      <c r="C2403" s="10" t="s">
        <v>11256</v>
      </c>
      <c r="E2403" s="7" t="s">
        <v>11257</v>
      </c>
      <c r="F2403" s="10" t="s">
        <v>357</v>
      </c>
      <c r="G2403" s="7" t="s">
        <v>358</v>
      </c>
      <c r="H2403" s="11">
        <v>42644</v>
      </c>
      <c r="I2403" s="10" t="s">
        <v>359</v>
      </c>
      <c r="J2403" s="10" t="s">
        <v>10977</v>
      </c>
      <c r="K2403" s="7" t="s">
        <v>515</v>
      </c>
      <c r="L2403" s="10" t="s">
        <v>28</v>
      </c>
      <c r="M2403" s="7" t="s">
        <v>4020</v>
      </c>
      <c r="N2403" s="10" t="s">
        <v>11258</v>
      </c>
      <c r="O2403" s="7" t="s">
        <v>1444</v>
      </c>
      <c r="P2403" s="10" t="s">
        <v>11259</v>
      </c>
      <c r="Q2403" s="7" t="s">
        <v>11260</v>
      </c>
      <c r="R2403" s="7" t="s">
        <v>50</v>
      </c>
      <c r="U2403" s="7" t="s">
        <v>11261</v>
      </c>
      <c r="V2403" s="7" t="s">
        <v>37</v>
      </c>
      <c r="X2403" s="7" t="str">
        <f ca="1">DATEDIF(Q2403,NOW( ),"y") &amp; " thn, " &amp; DATEDIF(Q2403,NOW( ),"ym") &amp; " bln "</f>
        <v xml:space="preserve">51 thn, 1 bln </v>
      </c>
      <c r="Y2403" s="7" t="str">
        <f>DATEDIF(Q2403,($Y$2),"y") &amp; " thn"</f>
        <v>50 thn</v>
      </c>
      <c r="Z2403" s="13">
        <v>60</v>
      </c>
      <c r="AA2403" s="14">
        <f>DATE(YEAR(Q2403)+Z2403,MONTH(Q2403)+1,1)</f>
        <v>47300</v>
      </c>
      <c r="AB2403" s="10" t="s">
        <v>11262</v>
      </c>
      <c r="AC2403" s="7" t="s">
        <v>11263</v>
      </c>
      <c r="AJ2403" s="4" t="s">
        <v>11250</v>
      </c>
    </row>
    <row r="2404" spans="1:36" ht="12.9" hidden="1" customHeight="1" outlineLevel="1" x14ac:dyDescent="0.3">
      <c r="C2404" s="10"/>
      <c r="F2404" s="10"/>
      <c r="H2404" s="15"/>
      <c r="I2404" s="10"/>
      <c r="J2404" s="10"/>
      <c r="L2404" s="10"/>
      <c r="M2404" s="7"/>
      <c r="N2404" s="10"/>
      <c r="P2404" s="10"/>
      <c r="Z2404" s="13"/>
      <c r="AA2404" s="14"/>
      <c r="AB2404" s="10"/>
      <c r="AJ2404" s="4" t="s">
        <v>11250</v>
      </c>
    </row>
    <row r="2405" spans="1:36" ht="12.9" customHeight="1" collapsed="1" x14ac:dyDescent="0.25">
      <c r="A2405" s="4" t="s">
        <v>11264</v>
      </c>
      <c r="M2405" s="7"/>
    </row>
    <row r="2406" spans="1:36" ht="12.9" hidden="1" customHeight="1" outlineLevel="1" x14ac:dyDescent="0.3">
      <c r="C2406" s="10" t="s">
        <v>11265</v>
      </c>
      <c r="D2406" s="36" t="s">
        <v>11003</v>
      </c>
      <c r="E2406" s="7" t="s">
        <v>11266</v>
      </c>
      <c r="F2406" s="10" t="s">
        <v>92</v>
      </c>
      <c r="G2406" s="7" t="s">
        <v>93</v>
      </c>
      <c r="H2406" s="14">
        <v>43191</v>
      </c>
      <c r="I2406" s="10" t="s">
        <v>94</v>
      </c>
      <c r="J2406" s="10" t="s">
        <v>10976</v>
      </c>
      <c r="K2406" s="7" t="s">
        <v>642</v>
      </c>
      <c r="L2406" s="10" t="s">
        <v>28</v>
      </c>
      <c r="M2406" s="7" t="s">
        <v>29</v>
      </c>
      <c r="N2406" s="6" t="s">
        <v>10990</v>
      </c>
      <c r="O2406" s="7">
        <v>2011</v>
      </c>
      <c r="P2406" s="10" t="s">
        <v>543</v>
      </c>
      <c r="Q2406" s="7" t="s">
        <v>11267</v>
      </c>
      <c r="R2406" s="7" t="s">
        <v>50</v>
      </c>
      <c r="S2406" s="7" t="s">
        <v>34</v>
      </c>
      <c r="T2406" s="7" t="s">
        <v>35</v>
      </c>
      <c r="U2406" s="7" t="s">
        <v>11268</v>
      </c>
      <c r="V2406" s="7" t="s">
        <v>37</v>
      </c>
      <c r="W2406" s="7" t="s">
        <v>11269</v>
      </c>
      <c r="X2406" s="7" t="str">
        <f ca="1">DATEDIF(Q2406,NOW( ),"y") &amp; " thn, " &amp; DATEDIF(Q2406,NOW( ),"ym") &amp; " bln "</f>
        <v xml:space="preserve">51 thn, 1 bln </v>
      </c>
      <c r="Y2406" s="7" t="str">
        <f>DATEDIF(Q2406,($Y$2),"y") &amp; " thn"</f>
        <v>50 thn</v>
      </c>
      <c r="Z2406" s="13">
        <v>60</v>
      </c>
      <c r="AA2406" s="14">
        <f>DATE(YEAR(Q2406)+Z2406,MONTH(Q2406)+1,1)</f>
        <v>47300</v>
      </c>
      <c r="AB2406" s="10" t="s">
        <v>11270</v>
      </c>
      <c r="AJ2406" s="4" t="s">
        <v>11264</v>
      </c>
    </row>
    <row r="2407" spans="1:36" ht="12.9" hidden="1" customHeight="1" outlineLevel="1" x14ac:dyDescent="0.3">
      <c r="C2407" s="10" t="s">
        <v>11271</v>
      </c>
      <c r="D2407" s="6" t="s">
        <v>11003</v>
      </c>
      <c r="E2407" s="7" t="s">
        <v>11272</v>
      </c>
      <c r="F2407" s="10" t="s">
        <v>514</v>
      </c>
      <c r="G2407" s="7" t="s">
        <v>333</v>
      </c>
      <c r="H2407" s="15">
        <v>42826</v>
      </c>
      <c r="I2407" s="10" t="s">
        <v>334</v>
      </c>
      <c r="J2407" s="10" t="s">
        <v>10977</v>
      </c>
      <c r="K2407" s="7" t="s">
        <v>774</v>
      </c>
      <c r="L2407" s="10" t="s">
        <v>28</v>
      </c>
      <c r="M2407" s="7" t="s">
        <v>29</v>
      </c>
      <c r="N2407" s="10" t="s">
        <v>10984</v>
      </c>
      <c r="O2407" s="7">
        <v>2011</v>
      </c>
      <c r="P2407" s="10" t="s">
        <v>88</v>
      </c>
      <c r="Q2407" s="7" t="s">
        <v>11273</v>
      </c>
      <c r="R2407" s="7" t="s">
        <v>50</v>
      </c>
      <c r="S2407" s="7" t="s">
        <v>34</v>
      </c>
      <c r="T2407" s="7" t="s">
        <v>35</v>
      </c>
      <c r="U2407" s="7" t="s">
        <v>11274</v>
      </c>
      <c r="V2407" s="7" t="s">
        <v>37</v>
      </c>
      <c r="X2407" s="7" t="str">
        <f ca="1">DATEDIF(Q2407,NOW( ),"y") &amp; " thn, " &amp; DATEDIF(Q2407,NOW( ),"ym") &amp; " bln "</f>
        <v xml:space="preserve">50 thn, 11 bln </v>
      </c>
      <c r="Y2407" s="7" t="str">
        <f>DATEDIF(Q2407,($Y$2),"y") &amp; " thn"</f>
        <v>50 thn</v>
      </c>
      <c r="Z2407" s="13">
        <v>60</v>
      </c>
      <c r="AA2407" s="14">
        <f>DATE(YEAR(Q2407)+Z2407,MONTH(Q2407)+1,1)</f>
        <v>47362</v>
      </c>
      <c r="AB2407" s="10" t="s">
        <v>11275</v>
      </c>
      <c r="AC2407" s="7" t="s">
        <v>11276</v>
      </c>
      <c r="AJ2407" s="4" t="s">
        <v>11264</v>
      </c>
    </row>
    <row r="2408" spans="1:36" ht="12.9" hidden="1" customHeight="1" outlineLevel="1" x14ac:dyDescent="0.3">
      <c r="C2408" s="10" t="s">
        <v>11277</v>
      </c>
      <c r="D2408" s="6" t="s">
        <v>11003</v>
      </c>
      <c r="E2408" s="7" t="s">
        <v>11278</v>
      </c>
      <c r="F2408" s="10" t="s">
        <v>514</v>
      </c>
      <c r="G2408" s="7" t="s">
        <v>333</v>
      </c>
      <c r="H2408" s="15">
        <v>42826</v>
      </c>
      <c r="I2408" s="10" t="s">
        <v>334</v>
      </c>
      <c r="J2408" s="10" t="s">
        <v>10977</v>
      </c>
      <c r="K2408" s="8">
        <v>43040</v>
      </c>
      <c r="L2408" s="10" t="s">
        <v>28</v>
      </c>
      <c r="M2408" s="7" t="s">
        <v>29</v>
      </c>
      <c r="N2408" s="10" t="s">
        <v>10984</v>
      </c>
      <c r="O2408" s="7">
        <v>2011</v>
      </c>
      <c r="P2408" s="10" t="s">
        <v>88</v>
      </c>
      <c r="Q2408" s="7" t="s">
        <v>11279</v>
      </c>
      <c r="R2408" s="7" t="s">
        <v>50</v>
      </c>
      <c r="S2408" s="7" t="s">
        <v>34</v>
      </c>
      <c r="T2408" s="7" t="s">
        <v>311</v>
      </c>
      <c r="U2408" s="7" t="s">
        <v>11280</v>
      </c>
      <c r="V2408" s="7" t="s">
        <v>37</v>
      </c>
      <c r="X2408" s="7" t="str">
        <f ca="1">DATEDIF(Q2408,NOW( ),"y") &amp; " thn, " &amp; DATEDIF(Q2408,NOW( ),"ym") &amp; " bln "</f>
        <v xml:space="preserve">51 thn, 6 bln </v>
      </c>
      <c r="Y2408" s="7" t="str">
        <f>DATEDIF(Q2408,($Y$2),"y") &amp; " thn"</f>
        <v>50 thn</v>
      </c>
      <c r="Z2408" s="13">
        <v>60</v>
      </c>
      <c r="AA2408" s="14">
        <f>DATE(YEAR(Q2408)+Z2408,MONTH(Q2408)+1,1)</f>
        <v>47150</v>
      </c>
      <c r="AB2408" s="10" t="s">
        <v>11281</v>
      </c>
      <c r="AC2408" s="7" t="s">
        <v>11282</v>
      </c>
      <c r="AE2408" s="6" t="s">
        <v>11283</v>
      </c>
      <c r="AF2408" s="21">
        <v>43040</v>
      </c>
      <c r="AJ2408" s="4" t="s">
        <v>11264</v>
      </c>
    </row>
    <row r="2409" spans="1:36" ht="12.9" hidden="1" customHeight="1" outlineLevel="1" x14ac:dyDescent="0.3">
      <c r="C2409" s="10" t="s">
        <v>11284</v>
      </c>
      <c r="D2409" s="10" t="s">
        <v>11027</v>
      </c>
      <c r="E2409" s="7" t="s">
        <v>11285</v>
      </c>
      <c r="F2409" s="10" t="s">
        <v>514</v>
      </c>
      <c r="G2409" s="7" t="s">
        <v>333</v>
      </c>
      <c r="H2409" s="14">
        <v>43009</v>
      </c>
      <c r="I2409" s="10" t="s">
        <v>334</v>
      </c>
      <c r="J2409" s="10" t="s">
        <v>10977</v>
      </c>
      <c r="K2409" s="8">
        <v>42826</v>
      </c>
      <c r="L2409" s="10" t="s">
        <v>28</v>
      </c>
      <c r="M2409" s="7" t="s">
        <v>29</v>
      </c>
      <c r="N2409" s="10" t="s">
        <v>10984</v>
      </c>
      <c r="O2409" s="7">
        <v>2013</v>
      </c>
      <c r="P2409" s="10" t="s">
        <v>280</v>
      </c>
      <c r="Q2409" s="7" t="s">
        <v>11286</v>
      </c>
      <c r="R2409" s="7" t="s">
        <v>50</v>
      </c>
      <c r="S2409" s="7" t="s">
        <v>34</v>
      </c>
      <c r="T2409" s="7" t="s">
        <v>35</v>
      </c>
      <c r="U2409" s="7" t="s">
        <v>11287</v>
      </c>
      <c r="V2409" s="7" t="s">
        <v>37</v>
      </c>
      <c r="X2409" s="7" t="str">
        <f ca="1">DATEDIF(Q2409,NOW( ),"y") &amp; " thn, " &amp; DATEDIF(Q2409,NOW( ),"ym") &amp; " bln "</f>
        <v xml:space="preserve">56 thn, 3 bln </v>
      </c>
      <c r="Y2409" s="7" t="str">
        <f>DATEDIF(Q2409,($Y$2),"y") &amp; " thn"</f>
        <v>55 thn</v>
      </c>
      <c r="Z2409" s="13">
        <v>60</v>
      </c>
      <c r="AA2409" s="14">
        <f>DATE(YEAR(Q2409)+Z2409,MONTH(Q2409)+1,1)</f>
        <v>45413</v>
      </c>
      <c r="AB2409" s="10" t="s">
        <v>11288</v>
      </c>
      <c r="AC2409" s="7" t="s">
        <v>11289</v>
      </c>
      <c r="AJ2409" s="4" t="s">
        <v>11264</v>
      </c>
    </row>
    <row r="2410" spans="1:36" ht="12.9" hidden="1" customHeight="1" outlineLevel="1" x14ac:dyDescent="0.3">
      <c r="C2410" s="10"/>
      <c r="F2410" s="10"/>
      <c r="H2410" s="14"/>
      <c r="I2410" s="10"/>
      <c r="J2410" s="10"/>
      <c r="K2410" s="8"/>
      <c r="L2410" s="10"/>
      <c r="M2410" s="7"/>
      <c r="N2410" s="10"/>
      <c r="P2410" s="10"/>
      <c r="Z2410" s="13"/>
      <c r="AA2410" s="14"/>
      <c r="AB2410" s="10"/>
      <c r="AJ2410" s="4" t="s">
        <v>11264</v>
      </c>
    </row>
    <row r="2411" spans="1:36" ht="12.9" customHeight="1" collapsed="1" x14ac:dyDescent="0.25">
      <c r="A2411" s="4" t="s">
        <v>11290</v>
      </c>
      <c r="M2411" s="7"/>
    </row>
    <row r="2412" spans="1:36" ht="12.9" hidden="1" customHeight="1" outlineLevel="1" x14ac:dyDescent="0.3">
      <c r="C2412" s="10" t="s">
        <v>11291</v>
      </c>
      <c r="E2412" s="7" t="s">
        <v>11292</v>
      </c>
      <c r="F2412" s="10" t="s">
        <v>23</v>
      </c>
      <c r="G2412" s="7" t="s">
        <v>24</v>
      </c>
      <c r="H2412" s="15">
        <v>38261</v>
      </c>
      <c r="I2412" s="10" t="s">
        <v>25</v>
      </c>
      <c r="J2412" s="10" t="s">
        <v>10976</v>
      </c>
      <c r="K2412" s="12" t="s">
        <v>27</v>
      </c>
      <c r="L2412" s="10" t="s">
        <v>28</v>
      </c>
      <c r="M2412" s="7" t="s">
        <v>4020</v>
      </c>
      <c r="N2412" s="10" t="s">
        <v>11293</v>
      </c>
      <c r="O2412" s="7" t="s">
        <v>6765</v>
      </c>
      <c r="P2412" s="10" t="s">
        <v>280</v>
      </c>
      <c r="Q2412" s="7" t="s">
        <v>6117</v>
      </c>
      <c r="R2412" s="7" t="s">
        <v>50</v>
      </c>
      <c r="S2412" s="7" t="s">
        <v>34</v>
      </c>
      <c r="T2412" s="7" t="s">
        <v>35</v>
      </c>
      <c r="U2412" s="7" t="s">
        <v>11294</v>
      </c>
      <c r="V2412" s="7" t="s">
        <v>37</v>
      </c>
      <c r="W2412" s="7" t="s">
        <v>11295</v>
      </c>
      <c r="X2412" s="7" t="str">
        <f ca="1">DATEDIF(Q2412,NOW( ),"y") &amp; " thn, " &amp; DATEDIF(Q2412,NOW( ),"ym") &amp; " bln "</f>
        <v xml:space="preserve">60 thn, 3 bln </v>
      </c>
      <c r="Y2412" s="7" t="str">
        <f>DATEDIF(Q2412,($Y$2),"y") &amp; " thn"</f>
        <v>59 thn</v>
      </c>
      <c r="Z2412" s="13">
        <v>60</v>
      </c>
      <c r="AA2412" s="14">
        <f>DATE(YEAR(Q2412)+Z2412,MONTH(Q2412)+1,1)</f>
        <v>43952</v>
      </c>
      <c r="AB2412" s="10" t="s">
        <v>11296</v>
      </c>
      <c r="AC2412" s="7" t="s">
        <v>11297</v>
      </c>
      <c r="AJ2412" s="4" t="s">
        <v>11290</v>
      </c>
    </row>
    <row r="2413" spans="1:36" ht="12.9" hidden="1" customHeight="1" outlineLevel="1" x14ac:dyDescent="0.3">
      <c r="C2413" s="10" t="s">
        <v>11298</v>
      </c>
      <c r="E2413" s="7" t="s">
        <v>11299</v>
      </c>
      <c r="F2413" s="10" t="s">
        <v>3988</v>
      </c>
      <c r="G2413" s="7" t="s">
        <v>1709</v>
      </c>
      <c r="H2413" s="15">
        <v>43191</v>
      </c>
      <c r="I2413" s="10" t="s">
        <v>3989</v>
      </c>
      <c r="J2413" s="10" t="s">
        <v>10977</v>
      </c>
      <c r="K2413" s="8">
        <v>42675</v>
      </c>
      <c r="L2413" s="10" t="s">
        <v>28</v>
      </c>
      <c r="M2413" s="7" t="s">
        <v>4020</v>
      </c>
      <c r="N2413" s="10" t="s">
        <v>11204</v>
      </c>
      <c r="O2413" s="7" t="s">
        <v>84</v>
      </c>
      <c r="P2413" s="10" t="s">
        <v>88</v>
      </c>
      <c r="Q2413" s="7" t="s">
        <v>11300</v>
      </c>
      <c r="R2413" s="7" t="s">
        <v>50</v>
      </c>
      <c r="S2413" s="7" t="s">
        <v>34</v>
      </c>
      <c r="T2413" s="7" t="s">
        <v>35</v>
      </c>
      <c r="U2413" s="7" t="s">
        <v>11301</v>
      </c>
      <c r="V2413" s="7" t="s">
        <v>37</v>
      </c>
      <c r="X2413" s="7" t="str">
        <f ca="1">DATEDIF(Q2413,NOW( ),"y") &amp; " thn, " &amp; DATEDIF(Q2413,NOW( ),"ym") &amp; " bln "</f>
        <v xml:space="preserve">46 thn, 10 bln </v>
      </c>
      <c r="Y2413" s="7" t="str">
        <f>DATEDIF(Q2413,($Y$2),"y") &amp; " thn"</f>
        <v>46 thn</v>
      </c>
      <c r="Z2413" s="13">
        <v>60</v>
      </c>
      <c r="AA2413" s="14">
        <f>DATE(YEAR(Q2413)+Z2413,MONTH(Q2413)+1,1)</f>
        <v>48853</v>
      </c>
      <c r="AB2413" s="10" t="s">
        <v>11302</v>
      </c>
      <c r="AC2413" s="7" t="s">
        <v>11303</v>
      </c>
      <c r="AJ2413" s="4" t="s">
        <v>11290</v>
      </c>
    </row>
    <row r="2414" spans="1:36" ht="12.9" hidden="1" customHeight="1" outlineLevel="1" x14ac:dyDescent="0.3">
      <c r="C2414" s="10" t="s">
        <v>1806</v>
      </c>
      <c r="D2414" s="6" t="s">
        <v>41</v>
      </c>
      <c r="E2414" s="7" t="s">
        <v>11304</v>
      </c>
      <c r="F2414" s="10" t="s">
        <v>332</v>
      </c>
      <c r="G2414" s="7" t="s">
        <v>343</v>
      </c>
      <c r="H2414" s="15">
        <v>42644</v>
      </c>
      <c r="I2414" s="10" t="s">
        <v>344</v>
      </c>
      <c r="J2414" s="10" t="s">
        <v>10977</v>
      </c>
      <c r="K2414" s="7" t="s">
        <v>774</v>
      </c>
      <c r="L2414" s="10" t="s">
        <v>28</v>
      </c>
      <c r="M2414" s="7" t="s">
        <v>29</v>
      </c>
      <c r="N2414" s="10" t="s">
        <v>10990</v>
      </c>
      <c r="P2414" s="10" t="s">
        <v>88</v>
      </c>
      <c r="Q2414" s="7" t="s">
        <v>11305</v>
      </c>
      <c r="R2414" s="7" t="s">
        <v>50</v>
      </c>
      <c r="S2414" s="7" t="s">
        <v>34</v>
      </c>
      <c r="T2414" s="7" t="s">
        <v>35</v>
      </c>
      <c r="U2414" s="7" t="s">
        <v>11306</v>
      </c>
      <c r="V2414" s="7" t="s">
        <v>37</v>
      </c>
      <c r="X2414" s="7" t="str">
        <f ca="1">DATEDIF(Q2414,NOW( ),"y") &amp; " thn, " &amp; DATEDIF(Q2414,NOW( ),"ym") &amp; " bln "</f>
        <v xml:space="preserve">52 thn, 0 bln </v>
      </c>
      <c r="Y2414" s="7" t="str">
        <f>DATEDIF(Q2414,($Y$2),"y") &amp; " thn"</f>
        <v>51 thn</v>
      </c>
      <c r="Z2414" s="13">
        <v>60</v>
      </c>
      <c r="AA2414" s="14">
        <f>DATE(YEAR(Q2414)+Z2414,MONTH(Q2414)+1,1)</f>
        <v>46966</v>
      </c>
      <c r="AB2414" s="10" t="s">
        <v>11307</v>
      </c>
      <c r="AC2414" s="7" t="s">
        <v>11308</v>
      </c>
      <c r="AJ2414" s="4" t="s">
        <v>11290</v>
      </c>
    </row>
    <row r="2415" spans="1:36" ht="12.9" customHeight="1" collapsed="1" x14ac:dyDescent="0.25">
      <c r="A2415" s="4" t="s">
        <v>11309</v>
      </c>
      <c r="M2415" s="7"/>
    </row>
    <row r="2416" spans="1:36" ht="12.9" hidden="1" customHeight="1" outlineLevel="1" x14ac:dyDescent="0.3">
      <c r="C2416" s="10" t="s">
        <v>11310</v>
      </c>
      <c r="D2416" s="6" t="s">
        <v>11003</v>
      </c>
      <c r="E2416" s="7" t="s">
        <v>11311</v>
      </c>
      <c r="F2416" s="10" t="s">
        <v>276</v>
      </c>
      <c r="G2416" s="19" t="s">
        <v>43</v>
      </c>
      <c r="H2416" s="20">
        <v>43556</v>
      </c>
      <c r="I2416" s="10" t="s">
        <v>277</v>
      </c>
      <c r="J2416" s="10" t="s">
        <v>10976</v>
      </c>
      <c r="K2416" s="8">
        <v>42604</v>
      </c>
      <c r="L2416" s="10" t="s">
        <v>28</v>
      </c>
      <c r="M2416" s="7" t="s">
        <v>29</v>
      </c>
      <c r="N2416" s="10" t="s">
        <v>10984</v>
      </c>
      <c r="O2416" s="7">
        <v>2011</v>
      </c>
      <c r="P2416" s="10" t="s">
        <v>88</v>
      </c>
      <c r="Q2416" s="7" t="s">
        <v>11312</v>
      </c>
      <c r="R2416" s="7" t="s">
        <v>50</v>
      </c>
      <c r="U2416" s="7" t="s">
        <v>11313</v>
      </c>
      <c r="V2416" s="7" t="s">
        <v>37</v>
      </c>
      <c r="X2416" s="7" t="str">
        <f ca="1">DATEDIF(Q2416,NOW( ),"y") &amp; " thn, " &amp; DATEDIF(Q2416,NOW( ),"ym") &amp; " bln "</f>
        <v xml:space="preserve">55 thn, 3 bln </v>
      </c>
      <c r="Y2416" s="7" t="str">
        <f>DATEDIF(Q2416,($Y$2),"y") &amp; " thn"</f>
        <v>54 thn</v>
      </c>
      <c r="Z2416" s="13">
        <v>60</v>
      </c>
      <c r="AA2416" s="14">
        <f>DATE(YEAR(Q2416)+Z2416,MONTH(Q2416)+1,1)</f>
        <v>45778</v>
      </c>
      <c r="AB2416" s="10" t="s">
        <v>11314</v>
      </c>
      <c r="AC2416" s="7" t="s">
        <v>11315</v>
      </c>
      <c r="AJ2416" s="4" t="s">
        <v>11309</v>
      </c>
    </row>
    <row r="2417" spans="1:36" ht="12.9" hidden="1" customHeight="1" outlineLevel="1" x14ac:dyDescent="0.3">
      <c r="C2417" s="10" t="s">
        <v>11316</v>
      </c>
      <c r="D2417" s="6" t="s">
        <v>11003</v>
      </c>
      <c r="E2417" s="7" t="s">
        <v>11317</v>
      </c>
      <c r="F2417" s="10" t="s">
        <v>514</v>
      </c>
      <c r="G2417" s="7" t="s">
        <v>333</v>
      </c>
      <c r="H2417" s="15">
        <v>42826</v>
      </c>
      <c r="I2417" s="10" t="s">
        <v>334</v>
      </c>
      <c r="J2417" s="10" t="s">
        <v>10977</v>
      </c>
      <c r="K2417" s="8">
        <v>42614</v>
      </c>
      <c r="L2417" s="10" t="s">
        <v>28</v>
      </c>
      <c r="M2417" s="7" t="s">
        <v>29</v>
      </c>
      <c r="N2417" s="10" t="s">
        <v>10984</v>
      </c>
      <c r="O2417" s="7">
        <v>2011</v>
      </c>
      <c r="P2417" s="10" t="s">
        <v>88</v>
      </c>
      <c r="Q2417" s="7" t="s">
        <v>11318</v>
      </c>
      <c r="R2417" s="7" t="s">
        <v>50</v>
      </c>
      <c r="S2417" s="7" t="s">
        <v>34</v>
      </c>
      <c r="T2417" s="7" t="s">
        <v>311</v>
      </c>
      <c r="U2417" s="7" t="s">
        <v>11319</v>
      </c>
      <c r="V2417" s="7" t="s">
        <v>37</v>
      </c>
      <c r="X2417" s="7" t="str">
        <f ca="1">DATEDIF(Q2417,NOW( ),"y") &amp; " thn, " &amp; DATEDIF(Q2417,NOW( ),"ym") &amp; " bln "</f>
        <v xml:space="preserve">54 thn, 3 bln </v>
      </c>
      <c r="Y2417" s="7" t="str">
        <f>DATEDIF(Q2417,($Y$2),"y") &amp; " thn"</f>
        <v>53 thn</v>
      </c>
      <c r="Z2417" s="13">
        <v>60</v>
      </c>
      <c r="AA2417" s="14">
        <f>DATE(YEAR(Q2417)+Z2417,MONTH(Q2417)+1,1)</f>
        <v>46113</v>
      </c>
      <c r="AB2417" s="10" t="s">
        <v>11320</v>
      </c>
      <c r="AC2417" s="7" t="s">
        <v>11321</v>
      </c>
      <c r="AJ2417" s="4" t="s">
        <v>11309</v>
      </c>
    </row>
    <row r="2418" spans="1:36" ht="12.9" customHeight="1" collapsed="1" x14ac:dyDescent="0.25">
      <c r="A2418" s="4" t="s">
        <v>11322</v>
      </c>
      <c r="M2418" s="7"/>
    </row>
    <row r="2419" spans="1:36" ht="12.9" hidden="1" customHeight="1" outlineLevel="1" x14ac:dyDescent="0.3">
      <c r="C2419" s="10" t="s">
        <v>11323</v>
      </c>
      <c r="E2419" s="7" t="s">
        <v>11324</v>
      </c>
      <c r="F2419" s="10" t="s">
        <v>78</v>
      </c>
      <c r="G2419" s="7" t="s">
        <v>79</v>
      </c>
      <c r="H2419" s="8">
        <v>37530</v>
      </c>
      <c r="I2419" s="10" t="s">
        <v>80</v>
      </c>
      <c r="J2419" s="10" t="s">
        <v>10976</v>
      </c>
      <c r="K2419" s="12" t="s">
        <v>27</v>
      </c>
      <c r="L2419" s="10" t="s">
        <v>28</v>
      </c>
      <c r="M2419" s="7" t="s">
        <v>4020</v>
      </c>
      <c r="N2419" s="10" t="s">
        <v>11325</v>
      </c>
      <c r="O2419" s="7" t="s">
        <v>6765</v>
      </c>
      <c r="P2419" s="10" t="s">
        <v>88</v>
      </c>
      <c r="Q2419" s="7" t="s">
        <v>11326</v>
      </c>
      <c r="R2419" s="7" t="s">
        <v>50</v>
      </c>
      <c r="S2419" s="7" t="s">
        <v>34</v>
      </c>
      <c r="T2419" s="7" t="s">
        <v>35</v>
      </c>
      <c r="U2419" s="7" t="s">
        <v>11327</v>
      </c>
      <c r="V2419" s="7" t="s">
        <v>37</v>
      </c>
      <c r="W2419" s="7" t="s">
        <v>11328</v>
      </c>
      <c r="X2419" s="7" t="str">
        <f ca="1">DATEDIF(Q2419,NOW( ),"y") &amp; " thn, " &amp; DATEDIF(Q2419,NOW( ),"ym") &amp; " bln "</f>
        <v xml:space="preserve">60 thn, 2 bln </v>
      </c>
      <c r="Y2419" s="7" t="str">
        <f>DATEDIF(Q2419,($Y$2),"y") &amp; " thn"</f>
        <v>59 thn</v>
      </c>
      <c r="Z2419" s="13">
        <v>60</v>
      </c>
      <c r="AA2419" s="14">
        <f>DATE(YEAR(Q2419)+Z2419,MONTH(Q2419)+1,1)</f>
        <v>43952</v>
      </c>
      <c r="AB2419" s="10" t="s">
        <v>11329</v>
      </c>
      <c r="AC2419" s="7" t="s">
        <v>11330</v>
      </c>
      <c r="AJ2419" s="4" t="s">
        <v>11322</v>
      </c>
    </row>
    <row r="2420" spans="1:36" ht="12.9" hidden="1" customHeight="1" outlineLevel="1" x14ac:dyDescent="0.3">
      <c r="C2420" s="10"/>
      <c r="F2420" s="10"/>
      <c r="H2420" s="15"/>
      <c r="I2420" s="10"/>
      <c r="J2420" s="10"/>
      <c r="L2420" s="10"/>
      <c r="M2420" s="7"/>
      <c r="N2420" s="10"/>
      <c r="O2420" s="12"/>
      <c r="P2420" s="10"/>
      <c r="Z2420" s="13"/>
      <c r="AA2420" s="14"/>
      <c r="AJ2420" s="4" t="s">
        <v>11322</v>
      </c>
    </row>
    <row r="2421" spans="1:36" ht="12.9" customHeight="1" collapsed="1" x14ac:dyDescent="0.25">
      <c r="A2421" s="4" t="s">
        <v>11331</v>
      </c>
      <c r="M2421" s="7"/>
    </row>
    <row r="2422" spans="1:36" ht="12.9" hidden="1" customHeight="1" outlineLevel="1" x14ac:dyDescent="0.3">
      <c r="C2422" s="10" t="s">
        <v>11332</v>
      </c>
      <c r="E2422" s="7" t="s">
        <v>11333</v>
      </c>
      <c r="F2422" s="10" t="s">
        <v>23</v>
      </c>
      <c r="G2422" s="7" t="s">
        <v>24</v>
      </c>
      <c r="H2422" s="15">
        <v>39356</v>
      </c>
      <c r="I2422" s="10" t="s">
        <v>25</v>
      </c>
      <c r="J2422" s="10" t="s">
        <v>10976</v>
      </c>
      <c r="K2422" s="12" t="s">
        <v>27</v>
      </c>
      <c r="L2422" s="10" t="s">
        <v>28</v>
      </c>
      <c r="M2422" s="7" t="s">
        <v>4020</v>
      </c>
      <c r="N2422" s="10" t="s">
        <v>10977</v>
      </c>
      <c r="O2422" s="7" t="s">
        <v>10023</v>
      </c>
      <c r="P2422" s="10" t="s">
        <v>98</v>
      </c>
      <c r="Q2422" s="7" t="s">
        <v>11334</v>
      </c>
      <c r="R2422" s="7" t="s">
        <v>50</v>
      </c>
      <c r="S2422" s="7" t="s">
        <v>34</v>
      </c>
      <c r="T2422" s="7" t="s">
        <v>35</v>
      </c>
      <c r="U2422" s="7" t="s">
        <v>11335</v>
      </c>
      <c r="V2422" s="7" t="s">
        <v>37</v>
      </c>
      <c r="W2422" s="7" t="s">
        <v>11336</v>
      </c>
      <c r="X2422" s="7" t="str">
        <f ca="1">DATEDIF(Q2422,NOW( ),"y") &amp; " thn, " &amp; DATEDIF(Q2422,NOW( ),"ym") &amp; " bln "</f>
        <v xml:space="preserve">57 thn, 1 bln </v>
      </c>
      <c r="Y2422" s="7" t="str">
        <f>DATEDIF(Q2422,($Y$2),"y") &amp; " thn"</f>
        <v>56 thn</v>
      </c>
      <c r="Z2422" s="13">
        <v>60</v>
      </c>
      <c r="AA2422" s="14">
        <f>DATE(YEAR(Q2422)+Z2422,MONTH(Q2422)+1,1)</f>
        <v>45108</v>
      </c>
      <c r="AB2422" s="10" t="s">
        <v>11337</v>
      </c>
      <c r="AJ2422" s="4" t="s">
        <v>11331</v>
      </c>
    </row>
    <row r="2423" spans="1:36" ht="12.9" hidden="1" customHeight="1" outlineLevel="1" x14ac:dyDescent="0.3">
      <c r="C2423" s="10" t="s">
        <v>2131</v>
      </c>
      <c r="D2423" s="6" t="s">
        <v>41</v>
      </c>
      <c r="E2423" s="7" t="s">
        <v>11338</v>
      </c>
      <c r="F2423" s="10" t="s">
        <v>332</v>
      </c>
      <c r="G2423" s="7" t="s">
        <v>343</v>
      </c>
      <c r="H2423" s="15">
        <v>43374</v>
      </c>
      <c r="I2423" s="10" t="s">
        <v>344</v>
      </c>
      <c r="J2423" s="10" t="s">
        <v>10977</v>
      </c>
      <c r="K2423" s="8">
        <v>42614</v>
      </c>
      <c r="L2423" s="10" t="s">
        <v>28</v>
      </c>
      <c r="M2423" s="7" t="s">
        <v>29</v>
      </c>
      <c r="N2423" s="10" t="s">
        <v>10990</v>
      </c>
      <c r="P2423" s="10" t="s">
        <v>88</v>
      </c>
      <c r="Q2423" s="7" t="s">
        <v>11339</v>
      </c>
      <c r="R2423" s="7" t="s">
        <v>50</v>
      </c>
      <c r="S2423" s="7" t="s">
        <v>34</v>
      </c>
      <c r="T2423" s="7" t="s">
        <v>35</v>
      </c>
      <c r="U2423" s="7" t="s">
        <v>11340</v>
      </c>
      <c r="V2423" s="7" t="s">
        <v>37</v>
      </c>
      <c r="X2423" s="7" t="str">
        <f ca="1">DATEDIF(Q2423,NOW( ),"y") &amp; " thn, " &amp; DATEDIF(Q2423,NOW( ),"ym") &amp; " bln "</f>
        <v xml:space="preserve">51 thn, 9 bln </v>
      </c>
      <c r="Y2423" s="7" t="str">
        <f>DATEDIF(Q2423,($Y$2),"y") &amp; " thn"</f>
        <v>51 thn</v>
      </c>
      <c r="Z2423" s="13">
        <v>60</v>
      </c>
      <c r="AA2423" s="14">
        <f>DATE(YEAR(Q2423)+Z2423,MONTH(Q2423)+1,1)</f>
        <v>47027</v>
      </c>
      <c r="AB2423" s="10" t="s">
        <v>11341</v>
      </c>
      <c r="AC2423" s="7" t="s">
        <v>4625</v>
      </c>
      <c r="AJ2423" s="4" t="s">
        <v>11331</v>
      </c>
    </row>
    <row r="2424" spans="1:36" ht="12.9" customHeight="1" collapsed="1" x14ac:dyDescent="0.25">
      <c r="A2424" s="4" t="s">
        <v>11342</v>
      </c>
      <c r="M2424" s="7"/>
    </row>
    <row r="2425" spans="1:36" ht="12.9" hidden="1" customHeight="1" outlineLevel="1" x14ac:dyDescent="0.3">
      <c r="C2425" s="10" t="s">
        <v>11343</v>
      </c>
      <c r="D2425" s="10" t="s">
        <v>1601</v>
      </c>
      <c r="E2425" s="7" t="s">
        <v>11344</v>
      </c>
      <c r="F2425" s="10" t="s">
        <v>23</v>
      </c>
      <c r="G2425" s="7" t="s">
        <v>24</v>
      </c>
      <c r="H2425" s="15">
        <v>39173</v>
      </c>
      <c r="I2425" s="10" t="s">
        <v>25</v>
      </c>
      <c r="J2425" s="10" t="s">
        <v>10976</v>
      </c>
      <c r="K2425" s="8">
        <v>42604</v>
      </c>
      <c r="L2425" s="10" t="s">
        <v>28</v>
      </c>
      <c r="M2425" s="7" t="s">
        <v>404</v>
      </c>
      <c r="N2425" s="10" t="s">
        <v>247</v>
      </c>
      <c r="O2425" s="7" t="s">
        <v>279</v>
      </c>
      <c r="P2425" s="10" t="s">
        <v>98</v>
      </c>
      <c r="Q2425" s="7" t="s">
        <v>11345</v>
      </c>
      <c r="R2425" s="7" t="s">
        <v>50</v>
      </c>
      <c r="S2425" s="7" t="s">
        <v>34</v>
      </c>
      <c r="T2425" s="7" t="s">
        <v>35</v>
      </c>
      <c r="U2425" s="7" t="s">
        <v>11346</v>
      </c>
      <c r="V2425" s="7" t="s">
        <v>37</v>
      </c>
      <c r="W2425" s="7" t="s">
        <v>11347</v>
      </c>
      <c r="X2425" s="7" t="str">
        <f ca="1">DATEDIF(Q2425,NOW( ),"y") &amp; " thn, " &amp; DATEDIF(Q2425,NOW( ),"ym") &amp; " bln "</f>
        <v xml:space="preserve">57 thn, 7 bln </v>
      </c>
      <c r="Y2425" s="7" t="str">
        <f>DATEDIF(Q2425,($Y$2),"y") &amp; " thn"</f>
        <v>56 thn</v>
      </c>
      <c r="Z2425" s="13">
        <v>60</v>
      </c>
      <c r="AA2425" s="14">
        <f>DATE(YEAR(Q2425)+Z2425,MONTH(Q2425)+1,1)</f>
        <v>44927</v>
      </c>
      <c r="AB2425" s="10" t="s">
        <v>11348</v>
      </c>
      <c r="AJ2425" s="4" t="s">
        <v>11342</v>
      </c>
    </row>
    <row r="2426" spans="1:36" ht="12.9" hidden="1" customHeight="1" outlineLevel="1" x14ac:dyDescent="0.3">
      <c r="C2426" s="10" t="s">
        <v>10947</v>
      </c>
      <c r="D2426" s="6" t="s">
        <v>3651</v>
      </c>
      <c r="E2426" s="7" t="s">
        <v>11349</v>
      </c>
      <c r="F2426" s="10" t="s">
        <v>514</v>
      </c>
      <c r="G2426" s="7" t="s">
        <v>333</v>
      </c>
      <c r="H2426" s="15">
        <v>43739</v>
      </c>
      <c r="I2426" s="10" t="s">
        <v>334</v>
      </c>
      <c r="J2426" s="10" t="s">
        <v>10977</v>
      </c>
      <c r="K2426" s="8">
        <v>42826</v>
      </c>
      <c r="L2426" s="10" t="s">
        <v>28</v>
      </c>
      <c r="M2426" s="7" t="s">
        <v>29</v>
      </c>
      <c r="N2426" s="10" t="s">
        <v>10984</v>
      </c>
      <c r="O2426" s="7">
        <v>2014</v>
      </c>
      <c r="P2426" s="10" t="s">
        <v>460</v>
      </c>
      <c r="Q2426" s="7" t="s">
        <v>9346</v>
      </c>
      <c r="R2426" s="7" t="s">
        <v>50</v>
      </c>
      <c r="U2426" s="7" t="s">
        <v>11350</v>
      </c>
      <c r="V2426" s="7" t="s">
        <v>37</v>
      </c>
      <c r="X2426" s="7" t="str">
        <f ca="1">DATEDIF(Q2426,NOW( ),"y") &amp; " thn, " &amp; DATEDIF(Q2426,NOW( ),"ym") &amp; " bln "</f>
        <v xml:space="preserve">50 thn, 0 bln </v>
      </c>
      <c r="Y2426" s="7" t="str">
        <f>DATEDIF(Q2426,($Y$2),"y") &amp; " thn"</f>
        <v>49 thn</v>
      </c>
      <c r="Z2426" s="13">
        <v>60</v>
      </c>
      <c r="AA2426" s="14">
        <f>DATE(YEAR(Q2426)+Z2426,MONTH(Q2426)+1,1)</f>
        <v>47696</v>
      </c>
      <c r="AB2426" s="10" t="s">
        <v>11351</v>
      </c>
      <c r="AC2426" s="7" t="s">
        <v>11352</v>
      </c>
      <c r="AJ2426" s="4" t="s">
        <v>11342</v>
      </c>
    </row>
    <row r="2427" spans="1:36" ht="12.9" hidden="1" customHeight="1" outlineLevel="1" x14ac:dyDescent="0.3">
      <c r="C2427" s="10"/>
      <c r="D2427" s="10"/>
      <c r="F2427" s="10"/>
      <c r="H2427" s="14"/>
      <c r="I2427" s="10"/>
      <c r="J2427" s="10"/>
      <c r="L2427" s="10"/>
      <c r="M2427" s="7"/>
      <c r="N2427" s="10"/>
      <c r="P2427" s="10"/>
      <c r="Z2427" s="13"/>
      <c r="AA2427" s="14"/>
      <c r="AB2427" s="10"/>
      <c r="AJ2427" s="4" t="s">
        <v>11342</v>
      </c>
    </row>
    <row r="2428" spans="1:36" ht="12.9" customHeight="1" collapsed="1" x14ac:dyDescent="0.25">
      <c r="A2428" s="4" t="s">
        <v>11353</v>
      </c>
      <c r="M2428" s="7"/>
    </row>
    <row r="2429" spans="1:36" ht="12.9" hidden="1" customHeight="1" outlineLevel="1" x14ac:dyDescent="0.3">
      <c r="C2429" s="10" t="s">
        <v>11354</v>
      </c>
      <c r="D2429" s="10" t="s">
        <v>11003</v>
      </c>
      <c r="E2429" s="7" t="s">
        <v>11355</v>
      </c>
      <c r="F2429" s="10" t="s">
        <v>92</v>
      </c>
      <c r="G2429" s="7" t="s">
        <v>93</v>
      </c>
      <c r="H2429" s="15">
        <v>43191</v>
      </c>
      <c r="I2429" s="10" t="s">
        <v>94</v>
      </c>
      <c r="J2429" s="10" t="s">
        <v>10976</v>
      </c>
      <c r="K2429" s="12" t="s">
        <v>27</v>
      </c>
      <c r="L2429" s="10" t="s">
        <v>28</v>
      </c>
      <c r="M2429" s="7" t="s">
        <v>29</v>
      </c>
      <c r="N2429" s="10" t="s">
        <v>10984</v>
      </c>
      <c r="O2429" s="7">
        <v>2011</v>
      </c>
      <c r="P2429" s="10" t="s">
        <v>88</v>
      </c>
      <c r="Q2429" s="7" t="s">
        <v>11356</v>
      </c>
      <c r="R2429" s="7" t="s">
        <v>50</v>
      </c>
      <c r="S2429" s="7" t="s">
        <v>34</v>
      </c>
      <c r="T2429" s="7" t="s">
        <v>35</v>
      </c>
      <c r="U2429" s="7" t="s">
        <v>11357</v>
      </c>
      <c r="V2429" s="7" t="s">
        <v>37</v>
      </c>
      <c r="W2429" s="7" t="s">
        <v>11358</v>
      </c>
      <c r="X2429" s="7" t="str">
        <f ca="1">DATEDIF(Q2429,NOW( ),"y") &amp; " thn, " &amp; DATEDIF(Q2429,NOW( ),"ym") &amp; " bln "</f>
        <v xml:space="preserve">57 thn, 2 bln </v>
      </c>
      <c r="Y2429" s="7" t="str">
        <f>DATEDIF(Q2429,($Y$2),"y") &amp; " thn"</f>
        <v>56 thn</v>
      </c>
      <c r="Z2429" s="13">
        <v>60</v>
      </c>
      <c r="AA2429" s="14">
        <f>DATE(YEAR(Q2429)+Z2429,MONTH(Q2429)+1,1)</f>
        <v>45078</v>
      </c>
      <c r="AB2429" s="10" t="s">
        <v>11359</v>
      </c>
      <c r="AC2429" s="7" t="s">
        <v>11360</v>
      </c>
      <c r="AJ2429" s="4" t="s">
        <v>11353</v>
      </c>
    </row>
    <row r="2430" spans="1:36" ht="12.9" hidden="1" customHeight="1" outlineLevel="1" x14ac:dyDescent="0.3">
      <c r="C2430" s="10" t="s">
        <v>11361</v>
      </c>
      <c r="D2430" s="10" t="s">
        <v>4292</v>
      </c>
      <c r="E2430" s="7" t="s">
        <v>11362</v>
      </c>
      <c r="F2430" s="10" t="s">
        <v>3988</v>
      </c>
      <c r="G2430" s="7" t="s">
        <v>1709</v>
      </c>
      <c r="H2430" s="14">
        <v>42095</v>
      </c>
      <c r="I2430" s="10" t="s">
        <v>3989</v>
      </c>
      <c r="J2430" s="10" t="s">
        <v>10977</v>
      </c>
      <c r="K2430" s="7" t="s">
        <v>774</v>
      </c>
      <c r="L2430" s="10" t="s">
        <v>28</v>
      </c>
      <c r="M2430" s="7" t="s">
        <v>361</v>
      </c>
      <c r="N2430" s="10" t="s">
        <v>83</v>
      </c>
      <c r="O2430" s="7" t="s">
        <v>119</v>
      </c>
      <c r="P2430" s="10" t="s">
        <v>11363</v>
      </c>
      <c r="Q2430" s="7" t="s">
        <v>11364</v>
      </c>
      <c r="R2430" s="7" t="s">
        <v>50</v>
      </c>
      <c r="S2430" s="7" t="s">
        <v>34</v>
      </c>
      <c r="T2430" s="7" t="s">
        <v>35</v>
      </c>
      <c r="U2430" s="7" t="s">
        <v>11365</v>
      </c>
      <c r="V2430" s="7" t="s">
        <v>37</v>
      </c>
      <c r="X2430" s="7" t="str">
        <f ca="1">DATEDIF(Q2430,NOW( ),"y") &amp; " thn, " &amp; DATEDIF(Q2430,NOW( ),"ym") &amp; " bln "</f>
        <v xml:space="preserve">44 thn, 8 bln </v>
      </c>
      <c r="Y2430" s="7" t="str">
        <f>DATEDIF(Q2430,($Y$2),"y") &amp; " thn"</f>
        <v>43 thn</v>
      </c>
      <c r="Z2430" s="13">
        <v>60</v>
      </c>
      <c r="AA2430" s="14">
        <f>DATE(YEAR(Q2430)+Z2430,MONTH(Q2430)+1,1)</f>
        <v>49644</v>
      </c>
      <c r="AB2430" s="10" t="s">
        <v>11366</v>
      </c>
      <c r="AC2430" s="7" t="s">
        <v>11367</v>
      </c>
      <c r="AJ2430" s="4" t="s">
        <v>11353</v>
      </c>
    </row>
    <row r="2431" spans="1:36" ht="12.9" customHeight="1" collapsed="1" x14ac:dyDescent="0.25">
      <c r="A2431" s="4" t="s">
        <v>11368</v>
      </c>
      <c r="M2431" s="7"/>
    </row>
    <row r="2432" spans="1:36" ht="12.9" hidden="1" customHeight="1" outlineLevel="1" x14ac:dyDescent="0.3">
      <c r="C2432" s="10" t="s">
        <v>11369</v>
      </c>
      <c r="D2432" s="6" t="s">
        <v>11003</v>
      </c>
      <c r="E2432" s="7" t="s">
        <v>11370</v>
      </c>
      <c r="F2432" s="10" t="s">
        <v>276</v>
      </c>
      <c r="G2432" s="19" t="s">
        <v>43</v>
      </c>
      <c r="H2432" s="20">
        <v>43556</v>
      </c>
      <c r="I2432" s="10" t="s">
        <v>277</v>
      </c>
      <c r="J2432" s="10" t="s">
        <v>10976</v>
      </c>
      <c r="K2432" s="8">
        <v>42604</v>
      </c>
      <c r="L2432" s="10" t="s">
        <v>28</v>
      </c>
      <c r="M2432" s="7" t="s">
        <v>29</v>
      </c>
      <c r="N2432" s="10" t="s">
        <v>10984</v>
      </c>
      <c r="O2432" s="7">
        <v>2011</v>
      </c>
      <c r="P2432" s="10" t="s">
        <v>2466</v>
      </c>
      <c r="Q2432" s="7" t="s">
        <v>8175</v>
      </c>
      <c r="R2432" s="7" t="s">
        <v>50</v>
      </c>
      <c r="U2432" s="7" t="s">
        <v>11371</v>
      </c>
      <c r="V2432" s="7" t="s">
        <v>37</v>
      </c>
      <c r="X2432" s="7" t="str">
        <f ca="1">DATEDIF(Q2432,NOW( ),"y") &amp; " thn, " &amp; DATEDIF(Q2432,NOW( ),"ym") &amp; " bln "</f>
        <v xml:space="preserve">49 thn, 6 bln </v>
      </c>
      <c r="Y2432" s="7" t="str">
        <f>DATEDIF(Q2432,($Y$2),"y") &amp; " thn"</f>
        <v>48 thn</v>
      </c>
      <c r="Z2432" s="13">
        <v>60</v>
      </c>
      <c r="AA2432" s="14">
        <f>DATE(YEAR(Q2432)+Z2432,MONTH(Q2432)+1,1)</f>
        <v>47849</v>
      </c>
      <c r="AJ2432" s="4" t="s">
        <v>11368</v>
      </c>
    </row>
    <row r="2433" spans="1:36" ht="12.9" hidden="1" customHeight="1" outlineLevel="1" x14ac:dyDescent="0.3">
      <c r="C2433" s="10"/>
      <c r="F2433" s="10"/>
      <c r="H2433" s="15"/>
      <c r="I2433" s="10"/>
      <c r="J2433" s="10"/>
      <c r="K2433" s="8"/>
      <c r="L2433" s="10"/>
      <c r="M2433" s="7"/>
      <c r="N2433" s="10"/>
      <c r="P2433" s="10"/>
      <c r="Z2433" s="13"/>
      <c r="AA2433" s="14"/>
      <c r="AB2433" s="10"/>
      <c r="AJ2433" s="4" t="s">
        <v>11368</v>
      </c>
    </row>
    <row r="2434" spans="1:36" ht="12.9" customHeight="1" collapsed="1" x14ac:dyDescent="0.25">
      <c r="A2434" s="4" t="s">
        <v>11372</v>
      </c>
      <c r="M2434" s="7"/>
    </row>
    <row r="2435" spans="1:36" ht="12.9" hidden="1" customHeight="1" outlineLevel="1" x14ac:dyDescent="0.3">
      <c r="C2435" s="10" t="s">
        <v>11373</v>
      </c>
      <c r="D2435" s="10" t="s">
        <v>11003</v>
      </c>
      <c r="E2435" s="7" t="s">
        <v>11374</v>
      </c>
      <c r="F2435" s="10" t="s">
        <v>23</v>
      </c>
      <c r="G2435" s="7" t="s">
        <v>24</v>
      </c>
      <c r="H2435" s="14">
        <v>41548</v>
      </c>
      <c r="I2435" s="10" t="s">
        <v>25</v>
      </c>
      <c r="J2435" s="10" t="s">
        <v>10976</v>
      </c>
      <c r="K2435" s="7" t="s">
        <v>624</v>
      </c>
      <c r="L2435" s="10" t="s">
        <v>28</v>
      </c>
      <c r="M2435" s="7" t="s">
        <v>29</v>
      </c>
      <c r="N2435" s="10" t="s">
        <v>10977</v>
      </c>
      <c r="O2435" s="7">
        <v>2011</v>
      </c>
      <c r="P2435" s="10" t="s">
        <v>3061</v>
      </c>
      <c r="Q2435" s="7" t="s">
        <v>2028</v>
      </c>
      <c r="R2435" s="7" t="s">
        <v>50</v>
      </c>
      <c r="S2435" s="7" t="s">
        <v>34</v>
      </c>
      <c r="T2435" s="7" t="s">
        <v>35</v>
      </c>
      <c r="U2435" s="7" t="s">
        <v>11375</v>
      </c>
      <c r="V2435" s="7" t="s">
        <v>37</v>
      </c>
      <c r="W2435" s="7" t="s">
        <v>11376</v>
      </c>
      <c r="X2435" s="7" t="str">
        <f ca="1">DATEDIF(Q2435,NOW( ),"y") &amp; " thn, " &amp; DATEDIF(Q2435,NOW( ),"ym") &amp; " bln "</f>
        <v xml:space="preserve">47 thn, 6 bln </v>
      </c>
      <c r="Y2435" s="7" t="str">
        <f>DATEDIF(Q2435,($Y$2),"y") &amp; " thn"</f>
        <v>46 thn</v>
      </c>
      <c r="Z2435" s="13">
        <v>60</v>
      </c>
      <c r="AA2435" s="14">
        <f>DATE(YEAR(Q2435)+Z2435,MONTH(Q2435)+1,1)</f>
        <v>48611</v>
      </c>
      <c r="AB2435" s="10" t="s">
        <v>11377</v>
      </c>
      <c r="AJ2435" s="4" t="s">
        <v>11372</v>
      </c>
    </row>
    <row r="2436" spans="1:36" ht="12.9" hidden="1" customHeight="1" outlineLevel="1" x14ac:dyDescent="0.3">
      <c r="C2436" s="10"/>
      <c r="D2436" s="10"/>
      <c r="F2436" s="10"/>
      <c r="H2436" s="14"/>
      <c r="I2436" s="10"/>
      <c r="J2436" s="10"/>
      <c r="L2436" s="10"/>
      <c r="M2436" s="7"/>
      <c r="N2436" s="10"/>
      <c r="P2436" s="10"/>
      <c r="Z2436" s="13"/>
      <c r="AA2436" s="14"/>
      <c r="AB2436" s="10"/>
      <c r="AJ2436" s="4" t="s">
        <v>11372</v>
      </c>
    </row>
    <row r="2437" spans="1:36" ht="12.9" customHeight="1" collapsed="1" x14ac:dyDescent="0.25">
      <c r="A2437" s="4" t="s">
        <v>11378</v>
      </c>
      <c r="M2437" s="7"/>
    </row>
    <row r="2438" spans="1:36" ht="12.9" hidden="1" customHeight="1" outlineLevel="1" x14ac:dyDescent="0.3">
      <c r="C2438" s="10" t="s">
        <v>11379</v>
      </c>
      <c r="D2438" s="6" t="s">
        <v>11380</v>
      </c>
      <c r="E2438" s="7" t="s">
        <v>11381</v>
      </c>
      <c r="F2438" s="10" t="s">
        <v>23</v>
      </c>
      <c r="G2438" s="7" t="s">
        <v>24</v>
      </c>
      <c r="H2438" s="15">
        <v>39722</v>
      </c>
      <c r="I2438" s="10" t="s">
        <v>25</v>
      </c>
      <c r="J2438" s="10" t="s">
        <v>10976</v>
      </c>
      <c r="K2438" s="8">
        <v>42104</v>
      </c>
      <c r="L2438" s="10" t="s">
        <v>28</v>
      </c>
      <c r="M2438" s="7" t="s">
        <v>361</v>
      </c>
      <c r="N2438" s="10" t="s">
        <v>11382</v>
      </c>
      <c r="P2438" s="10" t="s">
        <v>88</v>
      </c>
      <c r="Q2438" s="7" t="s">
        <v>11383</v>
      </c>
      <c r="R2438" s="7" t="s">
        <v>50</v>
      </c>
      <c r="S2438" s="7" t="s">
        <v>34</v>
      </c>
      <c r="T2438" s="7" t="s">
        <v>35</v>
      </c>
      <c r="U2438" s="7" t="s">
        <v>11384</v>
      </c>
      <c r="V2438" s="7" t="s">
        <v>37</v>
      </c>
      <c r="W2438" s="7" t="s">
        <v>11385</v>
      </c>
      <c r="X2438" s="7" t="str">
        <f ca="1">DATEDIF(Q2438,NOW( ),"y") &amp; " thn, " &amp; DATEDIF(Q2438,NOW( ),"ym") &amp; " bln "</f>
        <v xml:space="preserve">54 thn, 11 bln </v>
      </c>
      <c r="Y2438" s="7" t="str">
        <f>DATEDIF(Q2438,($Y$2),"y") &amp; " thn"</f>
        <v>54 thn</v>
      </c>
      <c r="Z2438" s="13">
        <v>60</v>
      </c>
      <c r="AA2438" s="14">
        <f>DATE(YEAR(Q2438)+Z2438,MONTH(Q2438)+1,1)</f>
        <v>45901</v>
      </c>
      <c r="AB2438" s="10" t="s">
        <v>11386</v>
      </c>
      <c r="AJ2438" s="4" t="s">
        <v>11378</v>
      </c>
    </row>
    <row r="2439" spans="1:36" ht="12.9" hidden="1" customHeight="1" outlineLevel="1" x14ac:dyDescent="0.3">
      <c r="C2439" s="10"/>
      <c r="F2439" s="10"/>
      <c r="H2439" s="12"/>
      <c r="I2439" s="10"/>
      <c r="J2439" s="10"/>
      <c r="L2439" s="10"/>
      <c r="M2439" s="7"/>
      <c r="N2439" s="10"/>
      <c r="P2439" s="10"/>
      <c r="Z2439" s="13"/>
      <c r="AA2439" s="14"/>
      <c r="AB2439" s="10"/>
      <c r="AJ2439" s="4" t="s">
        <v>11378</v>
      </c>
    </row>
    <row r="2440" spans="1:36" ht="12.9" customHeight="1" collapsed="1" x14ac:dyDescent="0.25">
      <c r="A2440" s="4" t="s">
        <v>11387</v>
      </c>
      <c r="M2440" s="7"/>
    </row>
    <row r="2441" spans="1:36" ht="12.9" hidden="1" customHeight="1" outlineLevel="1" x14ac:dyDescent="0.3">
      <c r="C2441" s="10" t="s">
        <v>11388</v>
      </c>
      <c r="D2441" s="6" t="s">
        <v>11003</v>
      </c>
      <c r="E2441" s="7" t="s">
        <v>11389</v>
      </c>
      <c r="F2441" s="10" t="s">
        <v>276</v>
      </c>
      <c r="G2441" s="19" t="s">
        <v>43</v>
      </c>
      <c r="H2441" s="20">
        <v>43556</v>
      </c>
      <c r="I2441" s="10" t="s">
        <v>277</v>
      </c>
      <c r="J2441" s="10" t="s">
        <v>10976</v>
      </c>
      <c r="K2441" s="8">
        <v>42604</v>
      </c>
      <c r="L2441" s="10" t="s">
        <v>28</v>
      </c>
      <c r="M2441" s="7" t="s">
        <v>29</v>
      </c>
      <c r="N2441" s="10" t="s">
        <v>10984</v>
      </c>
      <c r="O2441" s="7">
        <v>2011</v>
      </c>
      <c r="P2441" s="10" t="s">
        <v>11390</v>
      </c>
      <c r="Q2441" s="7" t="s">
        <v>11391</v>
      </c>
      <c r="R2441" s="7" t="s">
        <v>50</v>
      </c>
      <c r="U2441" s="7" t="s">
        <v>11392</v>
      </c>
      <c r="V2441" s="7" t="s">
        <v>37</v>
      </c>
      <c r="X2441" s="7" t="str">
        <f ca="1">DATEDIF(Q2441,NOW( ),"y") &amp; " thn, " &amp; DATEDIF(Q2441,NOW( ),"ym") &amp; " bln "</f>
        <v xml:space="preserve">56 thn, 3 bln </v>
      </c>
      <c r="Y2441" s="7" t="str">
        <f>DATEDIF(Q2441,($Y$2),"y") &amp; " thn"</f>
        <v>55 thn</v>
      </c>
      <c r="Z2441" s="13">
        <v>60</v>
      </c>
      <c r="AA2441" s="14">
        <f>DATE(YEAR(Q2441)+Z2441,MONTH(Q2441)+1,1)</f>
        <v>45413</v>
      </c>
      <c r="AB2441" s="10" t="s">
        <v>11393</v>
      </c>
      <c r="AC2441" s="7" t="s">
        <v>11394</v>
      </c>
      <c r="AJ2441" s="4" t="s">
        <v>11387</v>
      </c>
    </row>
    <row r="2442" spans="1:36" ht="12.9" hidden="1" customHeight="1" outlineLevel="1" x14ac:dyDescent="0.3">
      <c r="C2442" s="10" t="s">
        <v>11395</v>
      </c>
      <c r="D2442" s="10" t="s">
        <v>11003</v>
      </c>
      <c r="E2442" s="7" t="s">
        <v>11396</v>
      </c>
      <c r="F2442" s="10" t="s">
        <v>514</v>
      </c>
      <c r="G2442" s="7" t="s">
        <v>333</v>
      </c>
      <c r="H2442" s="11">
        <v>42461</v>
      </c>
      <c r="I2442" s="10" t="s">
        <v>334</v>
      </c>
      <c r="J2442" s="10" t="s">
        <v>10977</v>
      </c>
      <c r="K2442" s="7" t="s">
        <v>515</v>
      </c>
      <c r="L2442" s="10" t="s">
        <v>28</v>
      </c>
      <c r="M2442" s="7" t="s">
        <v>29</v>
      </c>
      <c r="N2442" s="10" t="s">
        <v>10984</v>
      </c>
      <c r="O2442" s="7">
        <v>2012</v>
      </c>
      <c r="P2442" s="10" t="s">
        <v>98</v>
      </c>
      <c r="Q2442" s="7" t="s">
        <v>11397</v>
      </c>
      <c r="R2442" s="7" t="s">
        <v>50</v>
      </c>
      <c r="U2442" s="7" t="s">
        <v>11398</v>
      </c>
      <c r="V2442" s="7" t="s">
        <v>37</v>
      </c>
      <c r="X2442" s="7" t="str">
        <f ca="1">DATEDIF(Q2442,NOW( ),"y") &amp; " thn, " &amp; DATEDIF(Q2442,NOW( ),"ym") &amp; " bln "</f>
        <v xml:space="preserve">51 thn, 11 bln </v>
      </c>
      <c r="Y2442" s="7" t="str">
        <f>DATEDIF(Q2442,($Y$2),"y") &amp; " thn"</f>
        <v>51 thn</v>
      </c>
      <c r="Z2442" s="13">
        <v>60</v>
      </c>
      <c r="AA2442" s="14">
        <f>DATE(YEAR(Q2442)+Z2442,MONTH(Q2442)+1,1)</f>
        <v>46997</v>
      </c>
      <c r="AB2442" s="10" t="s">
        <v>11393</v>
      </c>
      <c r="AC2442" s="7" t="s">
        <v>11399</v>
      </c>
      <c r="AJ2442" s="4" t="s">
        <v>11387</v>
      </c>
    </row>
    <row r="2443" spans="1:36" ht="12.9" customHeight="1" collapsed="1" x14ac:dyDescent="0.25">
      <c r="A2443" s="4" t="s">
        <v>11400</v>
      </c>
      <c r="M2443" s="7"/>
    </row>
    <row r="2444" spans="1:36" ht="12.9" hidden="1" customHeight="1" outlineLevel="1" x14ac:dyDescent="0.3">
      <c r="C2444" s="10" t="s">
        <v>11401</v>
      </c>
      <c r="D2444" s="10" t="s">
        <v>41</v>
      </c>
      <c r="E2444" s="7" t="s">
        <v>11402</v>
      </c>
      <c r="F2444" s="10" t="s">
        <v>92</v>
      </c>
      <c r="G2444" s="7" t="s">
        <v>93</v>
      </c>
      <c r="H2444" s="8">
        <v>42095</v>
      </c>
      <c r="I2444" s="10" t="s">
        <v>94</v>
      </c>
      <c r="J2444" s="10" t="s">
        <v>10976</v>
      </c>
      <c r="K2444" s="12" t="s">
        <v>27</v>
      </c>
      <c r="L2444" s="10" t="s">
        <v>28</v>
      </c>
      <c r="M2444" s="7" t="s">
        <v>29</v>
      </c>
      <c r="N2444" s="10" t="s">
        <v>264</v>
      </c>
      <c r="O2444" s="7" t="s">
        <v>108</v>
      </c>
      <c r="P2444" s="10" t="s">
        <v>280</v>
      </c>
      <c r="Q2444" s="7" t="s">
        <v>11403</v>
      </c>
      <c r="R2444" s="7" t="s">
        <v>50</v>
      </c>
      <c r="S2444" s="7" t="s">
        <v>34</v>
      </c>
      <c r="T2444" s="7" t="s">
        <v>35</v>
      </c>
      <c r="U2444" s="7" t="s">
        <v>11404</v>
      </c>
      <c r="V2444" s="7" t="s">
        <v>37</v>
      </c>
      <c r="W2444" s="7" t="s">
        <v>11405</v>
      </c>
      <c r="X2444" s="7" t="str">
        <f ca="1">DATEDIF(Q2444,NOW( ),"y") &amp; " thn, " &amp; DATEDIF(Q2444,NOW( ),"ym") &amp; " bln "</f>
        <v xml:space="preserve">58 thn, 6 bln </v>
      </c>
      <c r="Y2444" s="7" t="str">
        <f>DATEDIF(Q2444,($Y$2),"y") &amp; " thn"</f>
        <v>57 thn</v>
      </c>
      <c r="Z2444" s="13">
        <v>60</v>
      </c>
      <c r="AA2444" s="14">
        <f>DATE(YEAR(Q2444)+Z2444,MONTH(Q2444)+1,1)</f>
        <v>44593</v>
      </c>
      <c r="AB2444" s="10" t="s">
        <v>11406</v>
      </c>
      <c r="AC2444" s="7" t="s">
        <v>11407</v>
      </c>
      <c r="AJ2444" s="4" t="s">
        <v>11400</v>
      </c>
    </row>
    <row r="2445" spans="1:36" ht="12.9" hidden="1" customHeight="1" outlineLevel="1" x14ac:dyDescent="0.3">
      <c r="C2445" s="10" t="s">
        <v>11408</v>
      </c>
      <c r="D2445" s="6" t="s">
        <v>11003</v>
      </c>
      <c r="E2445" s="7" t="s">
        <v>11409</v>
      </c>
      <c r="F2445" s="10" t="s">
        <v>514</v>
      </c>
      <c r="G2445" s="7" t="s">
        <v>333</v>
      </c>
      <c r="H2445" s="15">
        <v>42826</v>
      </c>
      <c r="I2445" s="10" t="s">
        <v>334</v>
      </c>
      <c r="J2445" s="10" t="s">
        <v>10977</v>
      </c>
      <c r="K2445" s="8">
        <v>42156</v>
      </c>
      <c r="L2445" s="10" t="s">
        <v>28</v>
      </c>
      <c r="M2445" s="7" t="s">
        <v>29</v>
      </c>
      <c r="N2445" s="10" t="s">
        <v>10984</v>
      </c>
      <c r="O2445" s="7">
        <v>2013</v>
      </c>
      <c r="P2445" s="10" t="s">
        <v>280</v>
      </c>
      <c r="Q2445" s="7" t="s">
        <v>11410</v>
      </c>
      <c r="R2445" s="7" t="s">
        <v>50</v>
      </c>
      <c r="S2445" s="7" t="s">
        <v>34</v>
      </c>
      <c r="T2445" s="7" t="s">
        <v>35</v>
      </c>
      <c r="U2445" s="7" t="s">
        <v>11411</v>
      </c>
      <c r="V2445" s="7" t="s">
        <v>37</v>
      </c>
      <c r="X2445" s="7" t="str">
        <f ca="1">DATEDIF(Q2445,NOW( ),"y") &amp; " thn, " &amp; DATEDIF(Q2445,NOW( ),"ym") &amp; " bln "</f>
        <v xml:space="preserve">53 thn, 0 bln </v>
      </c>
      <c r="Y2445" s="7" t="str">
        <f>DATEDIF(Q2445,($Y$2),"y") &amp; " thn"</f>
        <v>52 thn</v>
      </c>
      <c r="Z2445" s="13">
        <v>60</v>
      </c>
      <c r="AA2445" s="14">
        <f>DATE(YEAR(Q2445)+Z2445,MONTH(Q2445)+1,1)</f>
        <v>46600</v>
      </c>
      <c r="AB2445" s="10" t="s">
        <v>11412</v>
      </c>
      <c r="AC2445" s="7" t="s">
        <v>11413</v>
      </c>
      <c r="AJ2445" s="4" t="s">
        <v>11400</v>
      </c>
    </row>
    <row r="2446" spans="1:36" ht="12.9" hidden="1" customHeight="1" outlineLevel="1" x14ac:dyDescent="0.3">
      <c r="C2446" s="10" t="s">
        <v>11414</v>
      </c>
      <c r="D2446" s="10" t="s">
        <v>11027</v>
      </c>
      <c r="E2446" s="7" t="s">
        <v>11415</v>
      </c>
      <c r="F2446" s="10" t="s">
        <v>514</v>
      </c>
      <c r="G2446" s="7" t="s">
        <v>333</v>
      </c>
      <c r="H2446" s="15">
        <v>42826</v>
      </c>
      <c r="I2446" s="10" t="s">
        <v>334</v>
      </c>
      <c r="J2446" s="10" t="s">
        <v>10977</v>
      </c>
      <c r="K2446" s="8">
        <v>42675</v>
      </c>
      <c r="L2446" s="10" t="s">
        <v>28</v>
      </c>
      <c r="M2446" s="7" t="s">
        <v>29</v>
      </c>
      <c r="N2446" s="10" t="s">
        <v>10984</v>
      </c>
      <c r="O2446" s="7">
        <v>2012</v>
      </c>
      <c r="P2446" s="10" t="s">
        <v>98</v>
      </c>
      <c r="Q2446" s="7" t="s">
        <v>11416</v>
      </c>
      <c r="R2446" s="7" t="s">
        <v>50</v>
      </c>
      <c r="S2446" s="7" t="s">
        <v>34</v>
      </c>
      <c r="T2446" s="7" t="s">
        <v>35</v>
      </c>
      <c r="U2446" s="7" t="s">
        <v>11417</v>
      </c>
      <c r="V2446" s="7" t="s">
        <v>37</v>
      </c>
      <c r="X2446" s="7" t="str">
        <f ca="1">DATEDIF(Q2446,NOW( ),"y") &amp; " thn, " &amp; DATEDIF(Q2446,NOW( ),"ym") &amp; " bln "</f>
        <v xml:space="preserve">44 thn, 1 bln </v>
      </c>
      <c r="Y2446" s="7" t="str">
        <f>DATEDIF(Q2446,($Y$2),"y") &amp; " thn"</f>
        <v>43 thn</v>
      </c>
      <c r="Z2446" s="13">
        <v>60</v>
      </c>
      <c r="AA2446" s="14">
        <f>DATE(YEAR(Q2446)+Z2446,MONTH(Q2446)+1,1)</f>
        <v>49857</v>
      </c>
      <c r="AB2446" s="10" t="s">
        <v>11418</v>
      </c>
      <c r="AC2446" s="7" t="s">
        <v>11419</v>
      </c>
      <c r="AJ2446" s="4" t="s">
        <v>11400</v>
      </c>
    </row>
    <row r="2447" spans="1:36" ht="12.9" hidden="1" customHeight="1" outlineLevel="1" x14ac:dyDescent="0.3">
      <c r="C2447" s="10"/>
      <c r="D2447" s="10"/>
      <c r="F2447" s="10"/>
      <c r="H2447" s="15"/>
      <c r="I2447" s="10"/>
      <c r="J2447" s="10"/>
      <c r="L2447" s="10"/>
      <c r="M2447" s="7"/>
      <c r="N2447" s="10"/>
      <c r="P2447" s="10"/>
      <c r="Z2447" s="13"/>
      <c r="AA2447" s="14"/>
      <c r="AB2447" s="10"/>
      <c r="AJ2447" s="4" t="s">
        <v>11400</v>
      </c>
    </row>
    <row r="2448" spans="1:36" ht="12.9" customHeight="1" collapsed="1" x14ac:dyDescent="0.25">
      <c r="A2448" s="4" t="s">
        <v>11420</v>
      </c>
      <c r="M2448" s="7"/>
    </row>
    <row r="2449" spans="1:36" ht="12.9" hidden="1" customHeight="1" outlineLevel="1" x14ac:dyDescent="0.3">
      <c r="C2449" s="10" t="s">
        <v>11421</v>
      </c>
      <c r="D2449" s="10" t="s">
        <v>11003</v>
      </c>
      <c r="E2449" s="7" t="s">
        <v>11422</v>
      </c>
      <c r="F2449" s="10" t="s">
        <v>92</v>
      </c>
      <c r="G2449" s="7" t="s">
        <v>93</v>
      </c>
      <c r="H2449" s="8">
        <v>43191</v>
      </c>
      <c r="I2449" s="10" t="s">
        <v>94</v>
      </c>
      <c r="J2449" s="10" t="s">
        <v>10976</v>
      </c>
      <c r="K2449" s="7" t="s">
        <v>624</v>
      </c>
      <c r="L2449" s="10" t="s">
        <v>28</v>
      </c>
      <c r="M2449" s="7" t="s">
        <v>29</v>
      </c>
      <c r="N2449" s="10" t="s">
        <v>10984</v>
      </c>
      <c r="O2449" s="7">
        <v>2011</v>
      </c>
      <c r="P2449" s="10" t="s">
        <v>460</v>
      </c>
      <c r="Q2449" s="7" t="s">
        <v>11423</v>
      </c>
      <c r="R2449" s="7" t="s">
        <v>50</v>
      </c>
      <c r="S2449" s="7" t="s">
        <v>34</v>
      </c>
      <c r="T2449" s="7" t="s">
        <v>35</v>
      </c>
      <c r="U2449" s="7" t="s">
        <v>11424</v>
      </c>
      <c r="V2449" s="7" t="s">
        <v>37</v>
      </c>
      <c r="W2449" s="7" t="s">
        <v>11425</v>
      </c>
      <c r="X2449" s="7" t="str">
        <f ca="1">DATEDIF(Q2449,NOW( ),"y") &amp; " thn, " &amp; DATEDIF(Q2449,NOW( ),"ym") &amp; " bln "</f>
        <v xml:space="preserve">47 thn, 9 bln </v>
      </c>
      <c r="Y2449" s="7" t="str">
        <f>DATEDIF(Q2449,($Y$2),"y") &amp; " thn"</f>
        <v>47 thn</v>
      </c>
      <c r="Z2449" s="13">
        <v>60</v>
      </c>
      <c r="AA2449" s="14">
        <f>DATE(YEAR(Q2449)+Z2449,MONTH(Q2449)+1,1)</f>
        <v>48519</v>
      </c>
      <c r="AB2449" s="10" t="s">
        <v>11426</v>
      </c>
      <c r="AC2449" s="7" t="s">
        <v>11427</v>
      </c>
      <c r="AJ2449" s="4" t="s">
        <v>11420</v>
      </c>
    </row>
    <row r="2450" spans="1:36" ht="12.9" hidden="1" customHeight="1" outlineLevel="1" x14ac:dyDescent="0.3">
      <c r="C2450" s="10" t="s">
        <v>11428</v>
      </c>
      <c r="D2450" s="6" t="s">
        <v>41</v>
      </c>
      <c r="E2450" s="7" t="s">
        <v>11429</v>
      </c>
      <c r="F2450" s="10" t="s">
        <v>332</v>
      </c>
      <c r="G2450" s="7" t="s">
        <v>343</v>
      </c>
      <c r="H2450" s="14">
        <v>43009</v>
      </c>
      <c r="I2450" s="10" t="s">
        <v>344</v>
      </c>
      <c r="J2450" s="10" t="s">
        <v>10977</v>
      </c>
      <c r="K2450" s="12" t="s">
        <v>1508</v>
      </c>
      <c r="L2450" s="10" t="s">
        <v>28</v>
      </c>
      <c r="M2450" s="7" t="s">
        <v>29</v>
      </c>
      <c r="N2450" s="10" t="s">
        <v>10984</v>
      </c>
      <c r="O2450" s="12">
        <v>2016</v>
      </c>
      <c r="P2450" s="10" t="s">
        <v>637</v>
      </c>
      <c r="Q2450" s="7" t="s">
        <v>11430</v>
      </c>
      <c r="R2450" s="7" t="s">
        <v>50</v>
      </c>
      <c r="S2450" s="7" t="s">
        <v>34</v>
      </c>
      <c r="U2450" s="7" t="s">
        <v>11431</v>
      </c>
      <c r="V2450" s="7" t="s">
        <v>37</v>
      </c>
      <c r="X2450" s="7" t="str">
        <f ca="1">DATEDIF(Q2450,NOW( ),"y") &amp; " thn, " &amp; DATEDIF(Q2450,NOW( ),"ym") &amp; " bln "</f>
        <v xml:space="preserve">52 thn, 5 bln </v>
      </c>
      <c r="Y2450" s="7" t="str">
        <f>DATEDIF(Q2450,($Y$2),"y") &amp; " thn"</f>
        <v>51 thn</v>
      </c>
      <c r="Z2450" s="13">
        <v>60</v>
      </c>
      <c r="AA2450" s="14">
        <f>DATE(YEAR(Q2450)+Z2450,MONTH(Q2450)+1,1)</f>
        <v>46813</v>
      </c>
      <c r="AB2450" s="10" t="s">
        <v>11432</v>
      </c>
      <c r="AC2450" s="7" t="s">
        <v>11433</v>
      </c>
      <c r="AJ2450" s="4" t="s">
        <v>11420</v>
      </c>
    </row>
    <row r="2451" spans="1:36" ht="12.9" customHeight="1" collapsed="1" x14ac:dyDescent="0.25">
      <c r="A2451" s="4" t="s">
        <v>11434</v>
      </c>
      <c r="M2451" s="7"/>
    </row>
    <row r="2452" spans="1:36" ht="12.9" hidden="1" customHeight="1" outlineLevel="1" x14ac:dyDescent="0.3">
      <c r="C2452" s="10"/>
      <c r="D2452" s="10"/>
      <c r="F2452" s="10"/>
      <c r="H2452" s="12"/>
      <c r="I2452" s="10"/>
      <c r="J2452" s="10" t="s">
        <v>10976</v>
      </c>
      <c r="L2452" s="10"/>
      <c r="M2452" s="7"/>
      <c r="N2452" s="10"/>
      <c r="P2452" s="10"/>
      <c r="X2452" s="7" t="str">
        <f ca="1">DATEDIF(Q2452,NOW( ),"y") &amp; " thn, " &amp; DATEDIF(Q2452,NOW( ),"ym") &amp; " bln "</f>
        <v xml:space="preserve">120 thn, 6 bln </v>
      </c>
      <c r="Z2452" s="13">
        <v>60</v>
      </c>
      <c r="AA2452" s="14">
        <f>DATE(YEAR(Q2452)+Z2452,MONTH(Q2452)+1,1)</f>
        <v>21947</v>
      </c>
      <c r="AB2452" s="10"/>
      <c r="AJ2452" s="4" t="s">
        <v>11434</v>
      </c>
    </row>
    <row r="2453" spans="1:36" ht="12.9" hidden="1" customHeight="1" outlineLevel="1" x14ac:dyDescent="0.3">
      <c r="C2453" s="10"/>
      <c r="D2453" s="10"/>
      <c r="F2453" s="10"/>
      <c r="H2453" s="14"/>
      <c r="I2453" s="10"/>
      <c r="J2453" s="10"/>
      <c r="L2453" s="10"/>
      <c r="M2453" s="7"/>
      <c r="N2453" s="10"/>
      <c r="P2453" s="10"/>
      <c r="Z2453" s="13"/>
      <c r="AA2453" s="14"/>
      <c r="AB2453" s="10"/>
      <c r="AJ2453" s="4" t="s">
        <v>11434</v>
      </c>
    </row>
    <row r="2454" spans="1:36" ht="12.9" customHeight="1" collapsed="1" x14ac:dyDescent="0.25">
      <c r="A2454" s="4" t="s">
        <v>11435</v>
      </c>
      <c r="M2454" s="7"/>
    </row>
    <row r="2455" spans="1:36" ht="12.9" hidden="1" customHeight="1" outlineLevel="1" x14ac:dyDescent="0.3">
      <c r="C2455" s="10"/>
      <c r="F2455" s="10"/>
      <c r="H2455" s="11"/>
      <c r="I2455" s="10"/>
      <c r="J2455" s="10" t="s">
        <v>10976</v>
      </c>
      <c r="L2455" s="10"/>
      <c r="M2455" s="7"/>
      <c r="N2455" s="10"/>
      <c r="P2455" s="10"/>
      <c r="Z2455" s="13"/>
      <c r="AA2455" s="14"/>
      <c r="AB2455" s="10"/>
      <c r="AJ2455" s="4" t="s">
        <v>11435</v>
      </c>
    </row>
    <row r="2456" spans="1:36" ht="12.9" customHeight="1" collapsed="1" x14ac:dyDescent="0.25">
      <c r="A2456" s="4" t="s">
        <v>11436</v>
      </c>
      <c r="M2456" s="7"/>
    </row>
    <row r="2457" spans="1:36" ht="12.9" hidden="1" customHeight="1" outlineLevel="1" x14ac:dyDescent="0.3">
      <c r="C2457" s="10" t="s">
        <v>11437</v>
      </c>
      <c r="D2457" s="6" t="s">
        <v>11003</v>
      </c>
      <c r="E2457" s="7" t="s">
        <v>11438</v>
      </c>
      <c r="F2457" s="10" t="s">
        <v>276</v>
      </c>
      <c r="G2457" s="19" t="s">
        <v>43</v>
      </c>
      <c r="H2457" s="20">
        <v>43556</v>
      </c>
      <c r="I2457" s="10" t="s">
        <v>277</v>
      </c>
      <c r="J2457" s="10" t="s">
        <v>10976</v>
      </c>
      <c r="K2457" s="8">
        <v>42957</v>
      </c>
      <c r="L2457" s="10" t="s">
        <v>28</v>
      </c>
      <c r="M2457" s="7" t="s">
        <v>29</v>
      </c>
      <c r="N2457" s="10" t="s">
        <v>10984</v>
      </c>
      <c r="O2457" s="7">
        <v>2011</v>
      </c>
      <c r="P2457" s="10" t="s">
        <v>88</v>
      </c>
      <c r="Q2457" s="7" t="s">
        <v>11439</v>
      </c>
      <c r="R2457" s="7" t="s">
        <v>50</v>
      </c>
      <c r="S2457" s="7" t="s">
        <v>34</v>
      </c>
      <c r="T2457" s="7" t="s">
        <v>35</v>
      </c>
      <c r="U2457" s="7" t="s">
        <v>11440</v>
      </c>
      <c r="V2457" s="7" t="s">
        <v>37</v>
      </c>
      <c r="X2457" s="7" t="str">
        <f ca="1">DATEDIF(Q2457,NOW( ),"y") &amp; " thn, " &amp; DATEDIF(Q2457,NOW( ),"ym") &amp; " bln "</f>
        <v xml:space="preserve">47 thn, 11 bln </v>
      </c>
      <c r="Y2457" s="7" t="str">
        <f>DATEDIF(Q2457,($Y$2),"y") &amp; " thn"</f>
        <v>47 thn</v>
      </c>
      <c r="Z2457" s="13">
        <v>60</v>
      </c>
      <c r="AA2457" s="14">
        <f>DATE(YEAR(Q2457)+Z2457,MONTH(Q2457)+1,1)</f>
        <v>48458</v>
      </c>
      <c r="AB2457" s="10" t="s">
        <v>11441</v>
      </c>
      <c r="AC2457" s="7" t="s">
        <v>11442</v>
      </c>
      <c r="AJ2457" s="4" t="s">
        <v>11436</v>
      </c>
    </row>
    <row r="2458" spans="1:36" ht="12.9" hidden="1" customHeight="1" outlineLevel="1" x14ac:dyDescent="0.3">
      <c r="C2458" s="10" t="s">
        <v>11443</v>
      </c>
      <c r="D2458" s="10" t="s">
        <v>41</v>
      </c>
      <c r="E2458" s="7" t="s">
        <v>11444</v>
      </c>
      <c r="F2458" s="10" t="s">
        <v>332</v>
      </c>
      <c r="G2458" s="19" t="s">
        <v>333</v>
      </c>
      <c r="H2458" s="20">
        <v>43556</v>
      </c>
      <c r="I2458" s="6" t="s">
        <v>334</v>
      </c>
      <c r="J2458" s="10" t="s">
        <v>10977</v>
      </c>
      <c r="K2458" s="7" t="s">
        <v>6534</v>
      </c>
      <c r="L2458" s="10" t="s">
        <v>28</v>
      </c>
      <c r="M2458" s="7" t="s">
        <v>29</v>
      </c>
      <c r="N2458" s="10" t="s">
        <v>3367</v>
      </c>
      <c r="O2458" s="7">
        <v>2014</v>
      </c>
      <c r="P2458" s="10" t="s">
        <v>2433</v>
      </c>
      <c r="Q2458" s="7" t="s">
        <v>11445</v>
      </c>
      <c r="R2458" s="7" t="s">
        <v>50</v>
      </c>
      <c r="S2458" s="7" t="s">
        <v>34</v>
      </c>
      <c r="T2458" s="7" t="s">
        <v>35</v>
      </c>
      <c r="U2458" s="7" t="s">
        <v>11446</v>
      </c>
      <c r="V2458" s="7" t="s">
        <v>37</v>
      </c>
      <c r="W2458" s="7" t="s">
        <v>11447</v>
      </c>
      <c r="X2458" s="7" t="str">
        <f ca="1">DATEDIF(Q2458,NOW( ),"y") &amp; " thn, " &amp; DATEDIF(Q2458,NOW( ),"ym") &amp; " bln "</f>
        <v xml:space="preserve">49 thn, 11 bln </v>
      </c>
      <c r="Y2458" s="7" t="str">
        <f>DATEDIF(Q2458,($Y$2),"y") &amp; " thn"</f>
        <v>49 thn</v>
      </c>
      <c r="Z2458" s="13">
        <v>60</v>
      </c>
      <c r="AA2458" s="14">
        <f>DATE(YEAR(Q2458)+Z2458,MONTH(Q2458)+1,1)</f>
        <v>47727</v>
      </c>
      <c r="AB2458" s="10" t="s">
        <v>11448</v>
      </c>
      <c r="AJ2458" s="4" t="s">
        <v>11436</v>
      </c>
    </row>
    <row r="2459" spans="1:36" ht="12.9" customHeight="1" collapsed="1" x14ac:dyDescent="0.25">
      <c r="A2459" s="4" t="s">
        <v>11449</v>
      </c>
      <c r="M2459" s="7"/>
    </row>
    <row r="2460" spans="1:36" ht="12.9" hidden="1" customHeight="1" outlineLevel="1" x14ac:dyDescent="0.3">
      <c r="C2460" s="10"/>
      <c r="D2460" s="10"/>
      <c r="F2460" s="10"/>
      <c r="H2460" s="12"/>
      <c r="I2460" s="10"/>
      <c r="J2460" s="10" t="s">
        <v>10976</v>
      </c>
      <c r="L2460" s="10"/>
      <c r="M2460" s="7"/>
      <c r="N2460" s="10"/>
      <c r="P2460" s="10"/>
      <c r="X2460" s="7" t="str">
        <f ca="1">DATEDIF(Q2460,NOW( ),"y") &amp; " thn, " &amp; DATEDIF(Q2460,NOW( ),"ym") &amp; " bln "</f>
        <v xml:space="preserve">120 thn, 6 bln </v>
      </c>
      <c r="Z2460" s="13">
        <v>60</v>
      </c>
      <c r="AA2460" s="14">
        <f>DATE(YEAR(Q2460)+Z2460,MONTH(Q2460)+1,1)</f>
        <v>21947</v>
      </c>
      <c r="AB2460" s="10"/>
      <c r="AJ2460" s="4" t="s">
        <v>11449</v>
      </c>
    </row>
    <row r="2461" spans="1:36" ht="12.9" hidden="1" customHeight="1" outlineLevel="1" x14ac:dyDescent="0.25">
      <c r="C2461" s="10"/>
      <c r="F2461" s="10"/>
      <c r="H2461" s="12"/>
      <c r="I2461" s="10"/>
      <c r="J2461" s="10"/>
      <c r="L2461" s="10"/>
      <c r="M2461" s="7"/>
      <c r="N2461" s="10"/>
      <c r="O2461" s="12"/>
      <c r="P2461" s="10"/>
      <c r="AB2461" s="10"/>
      <c r="AJ2461" s="4" t="s">
        <v>11449</v>
      </c>
    </row>
    <row r="2462" spans="1:36" ht="12.9" customHeight="1" collapsed="1" x14ac:dyDescent="0.25">
      <c r="A2462" s="4" t="s">
        <v>11450</v>
      </c>
      <c r="M2462" s="7"/>
    </row>
    <row r="2463" spans="1:36" ht="12.9" hidden="1" customHeight="1" outlineLevel="1" x14ac:dyDescent="0.3">
      <c r="C2463" s="10" t="s">
        <v>11451</v>
      </c>
      <c r="D2463" s="10" t="s">
        <v>11452</v>
      </c>
      <c r="E2463" s="7" t="s">
        <v>11453</v>
      </c>
      <c r="F2463" s="10" t="s">
        <v>78</v>
      </c>
      <c r="G2463" s="7" t="s">
        <v>79</v>
      </c>
      <c r="H2463" s="11">
        <v>41000</v>
      </c>
      <c r="I2463" s="10" t="s">
        <v>80</v>
      </c>
      <c r="J2463" s="10" t="s">
        <v>10976</v>
      </c>
      <c r="K2463" s="12" t="s">
        <v>11454</v>
      </c>
      <c r="L2463" s="10" t="s">
        <v>28</v>
      </c>
      <c r="M2463" s="7" t="s">
        <v>237</v>
      </c>
      <c r="N2463" s="10" t="s">
        <v>1951</v>
      </c>
      <c r="O2463" s="7">
        <v>2011</v>
      </c>
      <c r="P2463" s="10" t="s">
        <v>11455</v>
      </c>
      <c r="Q2463" s="7" t="s">
        <v>11456</v>
      </c>
      <c r="R2463" s="7" t="s">
        <v>50</v>
      </c>
      <c r="S2463" s="7" t="s">
        <v>34</v>
      </c>
      <c r="T2463" s="7" t="s">
        <v>35</v>
      </c>
      <c r="U2463" s="7" t="s">
        <v>11457</v>
      </c>
      <c r="V2463" s="7" t="s">
        <v>37</v>
      </c>
      <c r="W2463" s="7" t="s">
        <v>11458</v>
      </c>
      <c r="X2463" s="7" t="str">
        <f ca="1">DATEDIF(Q2463,NOW( ),"y") &amp; " thn, " &amp; DATEDIF(Q2463,NOW( ),"ym") &amp; " bln "</f>
        <v xml:space="preserve">49 thn, 4 bln </v>
      </c>
      <c r="Y2463" s="7" t="str">
        <f>DATEDIF(Q2463,($Y$2),"y") &amp; " thn"</f>
        <v>48 thn</v>
      </c>
      <c r="Z2463" s="13">
        <v>60</v>
      </c>
      <c r="AA2463" s="14">
        <f>DATE(YEAR(Q2463)+Z2463,MONTH(Q2463)+1,1)</f>
        <v>47939</v>
      </c>
      <c r="AB2463" s="10" t="s">
        <v>11459</v>
      </c>
      <c r="AC2463" s="7" t="s">
        <v>11460</v>
      </c>
      <c r="AJ2463" s="4" t="s">
        <v>11450</v>
      </c>
    </row>
    <row r="2464" spans="1:36" ht="12.9" customHeight="1" collapsed="1" x14ac:dyDescent="0.25">
      <c r="A2464" s="4" t="s">
        <v>11461</v>
      </c>
      <c r="M2464" s="7"/>
    </row>
    <row r="2465" spans="1:39" ht="12.9" hidden="1" customHeight="1" outlineLevel="1" x14ac:dyDescent="0.3">
      <c r="C2465" s="24"/>
      <c r="D2465" s="24"/>
      <c r="E2465" s="25"/>
      <c r="F2465" s="24"/>
      <c r="G2465" s="25"/>
      <c r="H2465" s="29"/>
      <c r="I2465" s="24"/>
      <c r="J2465" s="24" t="s">
        <v>10976</v>
      </c>
      <c r="K2465" s="25"/>
      <c r="L2465" s="24"/>
      <c r="M2465" s="25"/>
      <c r="N2465" s="24"/>
      <c r="O2465" s="25"/>
      <c r="P2465" s="24"/>
      <c r="Q2465" s="25"/>
      <c r="R2465" s="25"/>
      <c r="S2465" s="25"/>
      <c r="T2465" s="25"/>
      <c r="U2465" s="25"/>
      <c r="V2465" s="25"/>
      <c r="W2465" s="25"/>
      <c r="X2465" s="25"/>
      <c r="Y2465" s="25"/>
      <c r="Z2465" s="28"/>
      <c r="AA2465" s="29"/>
      <c r="AB2465" s="24"/>
      <c r="AC2465" s="25"/>
      <c r="AD2465" s="30"/>
      <c r="AE2465" s="30"/>
      <c r="AF2465" s="30"/>
      <c r="AG2465" s="30"/>
      <c r="AH2465" s="30"/>
      <c r="AI2465" s="30"/>
      <c r="AJ2465" s="47" t="s">
        <v>11461</v>
      </c>
      <c r="AK2465" s="30"/>
      <c r="AL2465" s="30"/>
      <c r="AM2465" s="30"/>
    </row>
    <row r="2466" spans="1:39" ht="12.9" customHeight="1" collapsed="1" x14ac:dyDescent="0.25">
      <c r="A2466" s="4" t="s">
        <v>11462</v>
      </c>
      <c r="M2466" s="7"/>
    </row>
    <row r="2467" spans="1:39" ht="12.9" hidden="1" customHeight="1" outlineLevel="1" x14ac:dyDescent="0.3">
      <c r="C2467" s="10"/>
      <c r="D2467" s="10"/>
      <c r="F2467" s="10"/>
      <c r="H2467" s="12"/>
      <c r="I2467" s="10"/>
      <c r="J2467" s="10" t="s">
        <v>10976</v>
      </c>
      <c r="L2467" s="10"/>
      <c r="M2467" s="7"/>
      <c r="N2467" s="10"/>
      <c r="P2467" s="10"/>
      <c r="X2467" s="7" t="str">
        <f ca="1">DATEDIF(Q2467,NOW( ),"y") &amp; " thn, " &amp; DATEDIF(Q2467,NOW( ),"ym") &amp; " bln "</f>
        <v xml:space="preserve">120 thn, 6 bln </v>
      </c>
      <c r="Z2467" s="13">
        <v>60</v>
      </c>
      <c r="AA2467" s="14">
        <f>DATE(YEAR(Q2467)+Z2467,MONTH(Q2467)+1,1)</f>
        <v>21947</v>
      </c>
      <c r="AB2467" s="10"/>
      <c r="AJ2467" s="4" t="s">
        <v>11462</v>
      </c>
    </row>
    <row r="2468" spans="1:39" ht="12.9" hidden="1" customHeight="1" outlineLevel="1" x14ac:dyDescent="0.3">
      <c r="C2468" s="10"/>
      <c r="D2468" s="10"/>
      <c r="F2468" s="10"/>
      <c r="H2468" s="15"/>
      <c r="I2468" s="10"/>
      <c r="J2468" s="10"/>
      <c r="K2468" s="8"/>
      <c r="L2468" s="10"/>
      <c r="M2468" s="7"/>
      <c r="N2468" s="10"/>
      <c r="P2468" s="10"/>
      <c r="Z2468" s="13"/>
      <c r="AA2468" s="14"/>
      <c r="AB2468" s="10"/>
      <c r="AJ2468" s="4" t="s">
        <v>11462</v>
      </c>
    </row>
    <row r="2469" spans="1:39" ht="12.9" customHeight="1" collapsed="1" x14ac:dyDescent="0.25">
      <c r="A2469" s="4" t="s">
        <v>11463</v>
      </c>
      <c r="M2469" s="7"/>
    </row>
    <row r="2470" spans="1:39" ht="12.9" hidden="1" customHeight="1" outlineLevel="1" x14ac:dyDescent="0.3">
      <c r="C2470" s="10" t="s">
        <v>1424</v>
      </c>
      <c r="D2470" s="6" t="s">
        <v>11027</v>
      </c>
      <c r="E2470" s="7" t="s">
        <v>11464</v>
      </c>
      <c r="F2470" s="10" t="s">
        <v>2490</v>
      </c>
      <c r="G2470" s="7" t="s">
        <v>43</v>
      </c>
      <c r="H2470" s="14">
        <v>43191</v>
      </c>
      <c r="I2470" s="10" t="s">
        <v>44</v>
      </c>
      <c r="J2470" s="10" t="s">
        <v>10976</v>
      </c>
      <c r="K2470" s="14">
        <v>42604</v>
      </c>
      <c r="L2470" s="10" t="s">
        <v>28</v>
      </c>
      <c r="M2470" s="7" t="s">
        <v>29</v>
      </c>
      <c r="N2470" s="10" t="s">
        <v>10984</v>
      </c>
      <c r="O2470" s="7">
        <v>2011</v>
      </c>
      <c r="P2470" s="10" t="s">
        <v>98</v>
      </c>
      <c r="Q2470" s="7" t="s">
        <v>2957</v>
      </c>
      <c r="R2470" s="7" t="s">
        <v>50</v>
      </c>
      <c r="S2470" s="7" t="s">
        <v>34</v>
      </c>
      <c r="T2470" s="7" t="s">
        <v>2189</v>
      </c>
      <c r="U2470" s="7" t="s">
        <v>11465</v>
      </c>
      <c r="V2470" s="7" t="s">
        <v>37</v>
      </c>
      <c r="X2470" s="7" t="str">
        <f ca="1">DATEDIF(Q2470,NOW( ),"y") &amp; " thn, " &amp; DATEDIF(Q2470,NOW( ),"ym") &amp; " bln "</f>
        <v xml:space="preserve">48 thn, 8 bln </v>
      </c>
      <c r="Y2470" s="7" t="str">
        <f>DATEDIF(Q2470,($Y$2),"y") &amp; " thn"</f>
        <v>47 thn</v>
      </c>
      <c r="Z2470" s="13">
        <v>60</v>
      </c>
      <c r="AA2470" s="14">
        <f>DATE(YEAR(Q2470)+Z2470,MONTH(Q2470)+1,1)</f>
        <v>48183</v>
      </c>
      <c r="AB2470" s="10" t="s">
        <v>11466</v>
      </c>
      <c r="AC2470" s="7" t="s">
        <v>11467</v>
      </c>
      <c r="AJ2470" s="4" t="s">
        <v>11463</v>
      </c>
    </row>
    <row r="2471" spans="1:39" ht="12.9" hidden="1" customHeight="1" outlineLevel="1" x14ac:dyDescent="0.3">
      <c r="C2471" s="10" t="s">
        <v>11468</v>
      </c>
      <c r="D2471" s="6" t="s">
        <v>11380</v>
      </c>
      <c r="E2471" s="7" t="s">
        <v>11469</v>
      </c>
      <c r="F2471" s="10" t="s">
        <v>3988</v>
      </c>
      <c r="G2471" s="7" t="s">
        <v>1709</v>
      </c>
      <c r="H2471" s="14">
        <v>43191</v>
      </c>
      <c r="I2471" s="10" t="s">
        <v>3989</v>
      </c>
      <c r="J2471" s="10" t="s">
        <v>10977</v>
      </c>
      <c r="K2471" s="8">
        <v>43101</v>
      </c>
      <c r="L2471" s="10" t="s">
        <v>28</v>
      </c>
      <c r="M2471" s="7" t="s">
        <v>361</v>
      </c>
      <c r="N2471" s="10" t="s">
        <v>11204</v>
      </c>
      <c r="O2471" s="12">
        <v>2009</v>
      </c>
      <c r="P2471" s="10" t="s">
        <v>608</v>
      </c>
      <c r="Q2471" s="7" t="s">
        <v>3973</v>
      </c>
      <c r="R2471" s="7" t="s">
        <v>50</v>
      </c>
      <c r="U2471" s="7" t="s">
        <v>11470</v>
      </c>
      <c r="V2471" s="7" t="s">
        <v>37</v>
      </c>
      <c r="X2471" s="7" t="str">
        <f ca="1">DATEDIF(Q2471,NOW( ),"y") &amp; " thn, " &amp; DATEDIF(Q2471,NOW( ),"ym") &amp; " bln "</f>
        <v xml:space="preserve">51 thn, 9 bln </v>
      </c>
      <c r="Y2471" s="7" t="str">
        <f>DATEDIF(Q2471,($Y$2),"y") &amp; " thn"</f>
        <v>51 thn</v>
      </c>
      <c r="Z2471" s="13">
        <v>60</v>
      </c>
      <c r="AA2471" s="14">
        <f>DATE(YEAR(Q2471)+Z2471,MONTH(Q2471)+1,1)</f>
        <v>47058</v>
      </c>
      <c r="AH2471" s="8">
        <v>43101</v>
      </c>
      <c r="AJ2471" s="4" t="s">
        <v>11463</v>
      </c>
    </row>
    <row r="2472" spans="1:39" ht="12.9" hidden="1" customHeight="1" outlineLevel="1" x14ac:dyDescent="0.3">
      <c r="C2472" s="10"/>
      <c r="F2472" s="10"/>
      <c r="H2472" s="14"/>
      <c r="I2472" s="10"/>
      <c r="J2472" s="10"/>
      <c r="L2472" s="10"/>
      <c r="M2472" s="7"/>
      <c r="N2472" s="10"/>
      <c r="P2472" s="10"/>
      <c r="Z2472" s="13"/>
      <c r="AA2472" s="14"/>
      <c r="AB2472" s="10"/>
      <c r="AJ2472" s="4" t="s">
        <v>11463</v>
      </c>
    </row>
    <row r="2473" spans="1:39" ht="12.9" customHeight="1" collapsed="1" x14ac:dyDescent="0.25">
      <c r="A2473" s="4" t="s">
        <v>11471</v>
      </c>
      <c r="M2473" s="7"/>
    </row>
    <row r="2474" spans="1:39" ht="12.9" hidden="1" customHeight="1" outlineLevel="1" x14ac:dyDescent="0.3">
      <c r="C2474" s="10" t="s">
        <v>11472</v>
      </c>
      <c r="E2474" s="7" t="s">
        <v>11473</v>
      </c>
      <c r="F2474" s="10" t="s">
        <v>23</v>
      </c>
      <c r="G2474" s="7" t="s">
        <v>24</v>
      </c>
      <c r="H2474" s="15">
        <v>39904</v>
      </c>
      <c r="I2474" s="10" t="s">
        <v>25</v>
      </c>
      <c r="J2474" s="10" t="s">
        <v>10976</v>
      </c>
      <c r="K2474" s="8">
        <v>42957</v>
      </c>
      <c r="L2474" s="10" t="s">
        <v>28</v>
      </c>
      <c r="M2474" s="7" t="s">
        <v>4020</v>
      </c>
      <c r="N2474" s="10" t="s">
        <v>11048</v>
      </c>
      <c r="O2474" s="7" t="s">
        <v>5167</v>
      </c>
      <c r="P2474" s="10" t="s">
        <v>88</v>
      </c>
      <c r="Q2474" s="7" t="s">
        <v>11474</v>
      </c>
      <c r="R2474" s="7" t="s">
        <v>50</v>
      </c>
      <c r="S2474" s="7" t="s">
        <v>34</v>
      </c>
      <c r="T2474" s="7" t="s">
        <v>35</v>
      </c>
      <c r="U2474" s="7" t="s">
        <v>11475</v>
      </c>
      <c r="V2474" s="7" t="s">
        <v>37</v>
      </c>
      <c r="W2474" s="7" t="s">
        <v>4666</v>
      </c>
      <c r="X2474" s="7" t="str">
        <f ca="1">DATEDIF(Q2474,NOW( ),"y") &amp; " thn, " &amp; DATEDIF(Q2474,NOW( ),"ym") &amp; " bln "</f>
        <v xml:space="preserve">54 thn, 0 bln </v>
      </c>
      <c r="Y2474" s="7" t="str">
        <f>DATEDIF(Q2474,($Y$2),"y") &amp; " thn"</f>
        <v>53 thn</v>
      </c>
      <c r="Z2474" s="13">
        <v>60</v>
      </c>
      <c r="AA2474" s="14">
        <f>DATE(YEAR(Q2474)+Z2474,MONTH(Q2474)+1,1)</f>
        <v>46235</v>
      </c>
      <c r="AB2474" s="10" t="s">
        <v>11476</v>
      </c>
      <c r="AJ2474" s="4" t="s">
        <v>11471</v>
      </c>
    </row>
    <row r="2475" spans="1:39" ht="12.9" hidden="1" customHeight="1" outlineLevel="1" x14ac:dyDescent="0.3">
      <c r="C2475" s="10" t="s">
        <v>11477</v>
      </c>
      <c r="D2475" s="6" t="s">
        <v>41</v>
      </c>
      <c r="E2475" s="7" t="s">
        <v>11478</v>
      </c>
      <c r="F2475" s="10" t="s">
        <v>332</v>
      </c>
      <c r="G2475" s="7" t="s">
        <v>343</v>
      </c>
      <c r="H2475" s="15">
        <v>43374</v>
      </c>
      <c r="I2475" s="10" t="s">
        <v>344</v>
      </c>
      <c r="J2475" s="10" t="s">
        <v>10977</v>
      </c>
      <c r="K2475" s="8">
        <v>43101</v>
      </c>
      <c r="L2475" s="10" t="s">
        <v>28</v>
      </c>
      <c r="M2475" s="7" t="s">
        <v>29</v>
      </c>
      <c r="N2475" s="10" t="s">
        <v>10990</v>
      </c>
      <c r="P2475" s="10" t="s">
        <v>2700</v>
      </c>
      <c r="Q2475" s="7" t="s">
        <v>11479</v>
      </c>
      <c r="R2475" s="7" t="s">
        <v>50</v>
      </c>
      <c r="U2475" s="7" t="s">
        <v>11480</v>
      </c>
      <c r="V2475" s="7" t="s">
        <v>37</v>
      </c>
      <c r="X2475" s="7" t="str">
        <f ca="1">DATEDIF(Q2475,NOW( ),"y") &amp; " thn, " &amp; DATEDIF(Q2475,NOW( ),"ym") &amp; " bln "</f>
        <v xml:space="preserve">56 thn, 9 bln </v>
      </c>
      <c r="Y2475" s="7" t="str">
        <f>DATEDIF(Q2475,($Y$2),"y") &amp; " thn"</f>
        <v>56 thn</v>
      </c>
      <c r="Z2475" s="13">
        <v>60</v>
      </c>
      <c r="AA2475" s="14">
        <f>DATE(YEAR(Q2475)+Z2475,MONTH(Q2475)+1,1)</f>
        <v>45231</v>
      </c>
      <c r="AH2475" s="8">
        <v>43101</v>
      </c>
      <c r="AJ2475" s="4" t="s">
        <v>11471</v>
      </c>
    </row>
    <row r="2476" spans="1:39" ht="12.9" hidden="1" customHeight="1" outlineLevel="1" x14ac:dyDescent="0.3">
      <c r="C2476" s="10"/>
      <c r="D2476" s="10"/>
      <c r="F2476" s="10"/>
      <c r="H2476" s="8"/>
      <c r="I2476" s="10"/>
      <c r="J2476" s="10"/>
      <c r="L2476" s="10"/>
      <c r="M2476" s="7"/>
      <c r="N2476" s="10"/>
      <c r="P2476" s="10"/>
      <c r="Z2476" s="13"/>
      <c r="AA2476" s="14"/>
      <c r="AJ2476" s="4" t="s">
        <v>11471</v>
      </c>
    </row>
    <row r="2477" spans="1:39" ht="12.9" customHeight="1" collapsed="1" x14ac:dyDescent="0.25">
      <c r="A2477" s="4" t="s">
        <v>11481</v>
      </c>
      <c r="M2477" s="7"/>
    </row>
    <row r="2478" spans="1:39" ht="12.9" hidden="1" customHeight="1" outlineLevel="1" x14ac:dyDescent="0.3">
      <c r="C2478" s="10" t="s">
        <v>11482</v>
      </c>
      <c r="E2478" s="7" t="s">
        <v>11483</v>
      </c>
      <c r="F2478" s="10" t="s">
        <v>23</v>
      </c>
      <c r="G2478" s="7" t="s">
        <v>24</v>
      </c>
      <c r="H2478" s="15">
        <v>38443</v>
      </c>
      <c r="I2478" s="10" t="s">
        <v>25</v>
      </c>
      <c r="J2478" s="10" t="s">
        <v>10976</v>
      </c>
      <c r="K2478" s="8">
        <v>42957</v>
      </c>
      <c r="L2478" s="10" t="s">
        <v>28</v>
      </c>
      <c r="M2478" s="7" t="s">
        <v>4020</v>
      </c>
      <c r="N2478" s="10" t="s">
        <v>11293</v>
      </c>
      <c r="O2478" s="7" t="s">
        <v>10460</v>
      </c>
      <c r="P2478" s="10" t="s">
        <v>9972</v>
      </c>
      <c r="Q2478" s="7" t="s">
        <v>11484</v>
      </c>
      <c r="R2478" s="7" t="s">
        <v>50</v>
      </c>
      <c r="S2478" s="7" t="s">
        <v>34</v>
      </c>
      <c r="T2478" s="7" t="s">
        <v>35</v>
      </c>
      <c r="U2478" s="7" t="s">
        <v>11485</v>
      </c>
      <c r="V2478" s="7" t="s">
        <v>37</v>
      </c>
      <c r="W2478" s="7" t="s">
        <v>11486</v>
      </c>
      <c r="X2478" s="7" t="str">
        <f ca="1">DATEDIF(Q2478,NOW( ),"y") &amp; " thn, " &amp; DATEDIF(Q2478,NOW( ),"ym") &amp; " bln "</f>
        <v xml:space="preserve">60 thn, 0 bln </v>
      </c>
      <c r="Y2478" s="7" t="str">
        <f>DATEDIF(Q2478,($Y$2),"y") &amp; " thn"</f>
        <v>59 thn</v>
      </c>
      <c r="Z2478" s="13">
        <v>60</v>
      </c>
      <c r="AA2478" s="14">
        <f>DATE(YEAR(Q2478)+Z2478,MONTH(Q2478)+1,1)</f>
        <v>44044</v>
      </c>
      <c r="AB2478" s="10" t="s">
        <v>11487</v>
      </c>
      <c r="AC2478" s="7" t="s">
        <v>11488</v>
      </c>
      <c r="AJ2478" s="4" t="s">
        <v>11481</v>
      </c>
    </row>
    <row r="2479" spans="1:39" ht="12.9" hidden="1" customHeight="1" outlineLevel="1" x14ac:dyDescent="0.3">
      <c r="C2479" s="10" t="s">
        <v>11489</v>
      </c>
      <c r="D2479" s="6" t="s">
        <v>41</v>
      </c>
      <c r="E2479" s="7" t="s">
        <v>11490</v>
      </c>
      <c r="F2479" s="10" t="s">
        <v>332</v>
      </c>
      <c r="G2479" s="19" t="s">
        <v>333</v>
      </c>
      <c r="H2479" s="20">
        <v>43556</v>
      </c>
      <c r="I2479" s="6" t="s">
        <v>334</v>
      </c>
      <c r="J2479" s="10" t="s">
        <v>10977</v>
      </c>
      <c r="K2479" s="8">
        <v>42675</v>
      </c>
      <c r="L2479" s="10" t="s">
        <v>28</v>
      </c>
      <c r="M2479" s="7" t="s">
        <v>29</v>
      </c>
      <c r="N2479" s="10" t="s">
        <v>10984</v>
      </c>
      <c r="O2479" s="7">
        <v>2015</v>
      </c>
      <c r="P2479" s="10" t="s">
        <v>98</v>
      </c>
      <c r="Q2479" s="7" t="s">
        <v>11491</v>
      </c>
      <c r="R2479" s="7" t="s">
        <v>50</v>
      </c>
      <c r="S2479" s="7" t="s">
        <v>34</v>
      </c>
      <c r="T2479" s="7" t="s">
        <v>2189</v>
      </c>
      <c r="U2479" s="7" t="s">
        <v>11492</v>
      </c>
      <c r="V2479" s="7" t="s">
        <v>37</v>
      </c>
      <c r="X2479" s="7" t="str">
        <f ca="1">DATEDIF(Q2479,NOW( ),"y") &amp; " thn, " &amp; DATEDIF(Q2479,NOW( ),"ym") &amp; " bln "</f>
        <v xml:space="preserve">48 thn, 10 bln </v>
      </c>
      <c r="Y2479" s="7" t="str">
        <f>DATEDIF(Q2479,($Y$2),"y") &amp; " thn"</f>
        <v>48 thn</v>
      </c>
      <c r="Z2479" s="13">
        <v>60</v>
      </c>
      <c r="AA2479" s="14">
        <f>DATE(YEAR(Q2479)+Z2479,MONTH(Q2479)+1,1)</f>
        <v>48122</v>
      </c>
      <c r="AB2479" s="10" t="s">
        <v>11493</v>
      </c>
      <c r="AJ2479" s="4" t="s">
        <v>11481</v>
      </c>
    </row>
    <row r="2480" spans="1:39" ht="12.9" hidden="1" customHeight="1" outlineLevel="1" x14ac:dyDescent="0.3">
      <c r="C2480" s="10"/>
      <c r="F2480" s="10"/>
      <c r="H2480" s="14"/>
      <c r="I2480" s="10"/>
      <c r="J2480" s="10"/>
      <c r="L2480" s="10"/>
      <c r="M2480" s="7"/>
      <c r="N2480" s="10"/>
      <c r="P2480" s="10"/>
      <c r="Z2480" s="13"/>
      <c r="AA2480" s="14"/>
      <c r="AB2480" s="10"/>
      <c r="AJ2480" s="4" t="s">
        <v>11481</v>
      </c>
    </row>
    <row r="2481" spans="1:36" ht="12.9" customHeight="1" collapsed="1" x14ac:dyDescent="0.25">
      <c r="A2481" s="4" t="s">
        <v>11494</v>
      </c>
      <c r="M2481" s="7"/>
    </row>
    <row r="2482" spans="1:36" ht="12.9" hidden="1" customHeight="1" outlineLevel="1" x14ac:dyDescent="0.3">
      <c r="C2482" s="10" t="s">
        <v>2186</v>
      </c>
      <c r="D2482" s="6" t="s">
        <v>11027</v>
      </c>
      <c r="E2482" s="7" t="s">
        <v>11495</v>
      </c>
      <c r="F2482" s="10" t="s">
        <v>2490</v>
      </c>
      <c r="G2482" s="7" t="s">
        <v>43</v>
      </c>
      <c r="H2482" s="14">
        <v>43739</v>
      </c>
      <c r="I2482" s="10" t="s">
        <v>44</v>
      </c>
      <c r="J2482" s="10" t="s">
        <v>10976</v>
      </c>
      <c r="K2482" s="8">
        <v>42957</v>
      </c>
      <c r="L2482" s="10" t="s">
        <v>28</v>
      </c>
      <c r="M2482" s="7" t="s">
        <v>29</v>
      </c>
      <c r="N2482" s="10" t="s">
        <v>10984</v>
      </c>
      <c r="O2482" s="7">
        <v>2012</v>
      </c>
      <c r="P2482" s="10" t="s">
        <v>270</v>
      </c>
      <c r="Q2482" s="7" t="s">
        <v>11496</v>
      </c>
      <c r="R2482" s="7" t="s">
        <v>50</v>
      </c>
      <c r="S2482" s="7" t="s">
        <v>34</v>
      </c>
      <c r="T2482" s="7" t="s">
        <v>35</v>
      </c>
      <c r="U2482" s="7" t="s">
        <v>11497</v>
      </c>
      <c r="V2482" s="7" t="s">
        <v>37</v>
      </c>
      <c r="X2482" s="7" t="str">
        <f ca="1">DATEDIF(Q2482,NOW( ),"y") &amp; " thn, " &amp; DATEDIF(Q2482,NOW( ),"ym") &amp; " bln "</f>
        <v xml:space="preserve">47 thn, 7 bln </v>
      </c>
      <c r="Y2482" s="7" t="str">
        <f>DATEDIF(Q2482,($Y$2),"y") &amp; " thn"</f>
        <v>46 thn</v>
      </c>
      <c r="Z2482" s="13">
        <v>60</v>
      </c>
      <c r="AA2482" s="14">
        <f>DATE(YEAR(Q2482)+Z2482,MONTH(Q2482)+1,1)</f>
        <v>48580</v>
      </c>
      <c r="AB2482" s="10" t="s">
        <v>11498</v>
      </c>
      <c r="AC2482" s="7" t="s">
        <v>11499</v>
      </c>
      <c r="AJ2482" s="4" t="s">
        <v>11494</v>
      </c>
    </row>
    <row r="2483" spans="1:36" ht="12.9" hidden="1" customHeight="1" outlineLevel="1" x14ac:dyDescent="0.3">
      <c r="C2483" s="10" t="s">
        <v>11500</v>
      </c>
      <c r="D2483" s="6" t="s">
        <v>11003</v>
      </c>
      <c r="E2483" s="7" t="s">
        <v>11501</v>
      </c>
      <c r="F2483" s="10" t="s">
        <v>332</v>
      </c>
      <c r="G2483" s="19" t="s">
        <v>333</v>
      </c>
      <c r="H2483" s="20">
        <v>43556</v>
      </c>
      <c r="I2483" s="6" t="s">
        <v>334</v>
      </c>
      <c r="J2483" s="10" t="s">
        <v>10977</v>
      </c>
      <c r="K2483" s="7" t="s">
        <v>82</v>
      </c>
      <c r="L2483" s="10" t="s">
        <v>28</v>
      </c>
      <c r="M2483" s="7" t="s">
        <v>29</v>
      </c>
      <c r="N2483" s="10" t="s">
        <v>10984</v>
      </c>
      <c r="O2483" s="7">
        <v>2013</v>
      </c>
      <c r="P2483" s="10" t="s">
        <v>1255</v>
      </c>
      <c r="Q2483" s="7" t="s">
        <v>5682</v>
      </c>
      <c r="R2483" s="7" t="s">
        <v>50</v>
      </c>
      <c r="S2483" s="7" t="s">
        <v>34</v>
      </c>
      <c r="T2483" s="7" t="s">
        <v>35</v>
      </c>
      <c r="U2483" s="7" t="s">
        <v>11502</v>
      </c>
      <c r="V2483" s="7" t="s">
        <v>37</v>
      </c>
      <c r="X2483" s="7" t="str">
        <f ca="1">DATEDIF(Q2483,NOW( ),"y") &amp; " thn, " &amp; DATEDIF(Q2483,NOW( ),"ym") &amp; " bln "</f>
        <v xml:space="preserve">49 thn, 6 bln </v>
      </c>
      <c r="Y2483" s="7" t="str">
        <f>DATEDIF(Q2483,($Y$2),"y") &amp; " thn"</f>
        <v>48 thn</v>
      </c>
      <c r="Z2483" s="13">
        <v>60</v>
      </c>
      <c r="AA2483" s="14">
        <f>DATE(YEAR(Q2483)+Z2483,MONTH(Q2483)+1,1)</f>
        <v>47880</v>
      </c>
      <c r="AB2483" s="10" t="s">
        <v>11503</v>
      </c>
      <c r="AJ2483" s="4" t="s">
        <v>11494</v>
      </c>
    </row>
    <row r="2484" spans="1:36" ht="12.9" hidden="1" customHeight="1" outlineLevel="1" x14ac:dyDescent="0.3">
      <c r="C2484" s="10"/>
      <c r="F2484" s="10"/>
      <c r="H2484" s="15"/>
      <c r="I2484" s="10"/>
      <c r="J2484" s="10"/>
      <c r="L2484" s="10"/>
      <c r="M2484" s="7"/>
      <c r="N2484" s="10"/>
      <c r="P2484" s="10"/>
      <c r="Z2484" s="13"/>
      <c r="AA2484" s="14"/>
      <c r="AB2484" s="10"/>
      <c r="AJ2484" s="4" t="s">
        <v>11494</v>
      </c>
    </row>
    <row r="2485" spans="1:36" ht="12.9" customHeight="1" collapsed="1" x14ac:dyDescent="0.25">
      <c r="A2485" s="4" t="s">
        <v>11504</v>
      </c>
      <c r="M2485" s="7"/>
    </row>
    <row r="2486" spans="1:36" ht="12.9" hidden="1" customHeight="1" outlineLevel="1" x14ac:dyDescent="0.3">
      <c r="C2486" s="10"/>
      <c r="D2486" s="10"/>
      <c r="F2486" s="10"/>
      <c r="H2486" s="12"/>
      <c r="I2486" s="10"/>
      <c r="J2486" s="10" t="s">
        <v>10976</v>
      </c>
      <c r="L2486" s="10"/>
      <c r="M2486" s="7"/>
      <c r="N2486" s="10"/>
      <c r="P2486" s="10"/>
      <c r="X2486" s="7" t="str">
        <f ca="1">DATEDIF(Q2486,NOW( ),"y") &amp; " thn, " &amp; DATEDIF(Q2486,NOW( ),"ym") &amp; " bln "</f>
        <v xml:space="preserve">120 thn, 6 bln </v>
      </c>
      <c r="Z2486" s="13">
        <v>60</v>
      </c>
      <c r="AA2486" s="14">
        <f>DATE(YEAR(Q2486)+Z2486,MONTH(Q2486)+1,1)</f>
        <v>21947</v>
      </c>
      <c r="AB2486" s="10"/>
      <c r="AJ2486" s="4" t="s">
        <v>11504</v>
      </c>
    </row>
    <row r="2487" spans="1:36" ht="12.9" hidden="1" customHeight="1" outlineLevel="1" x14ac:dyDescent="0.3">
      <c r="C2487" s="10" t="s">
        <v>11505</v>
      </c>
      <c r="D2487" s="6" t="s">
        <v>11027</v>
      </c>
      <c r="E2487" s="7" t="s">
        <v>11506</v>
      </c>
      <c r="F2487" s="10" t="s">
        <v>514</v>
      </c>
      <c r="G2487" s="7" t="s">
        <v>333</v>
      </c>
      <c r="H2487" s="11">
        <v>43191</v>
      </c>
      <c r="I2487" s="10" t="s">
        <v>334</v>
      </c>
      <c r="J2487" s="10" t="s">
        <v>10977</v>
      </c>
      <c r="K2487" s="7" t="s">
        <v>515</v>
      </c>
      <c r="L2487" s="10" t="s">
        <v>28</v>
      </c>
      <c r="M2487" s="7" t="s">
        <v>29</v>
      </c>
      <c r="N2487" s="10" t="s">
        <v>10984</v>
      </c>
      <c r="O2487" s="7">
        <v>2014</v>
      </c>
      <c r="P2487" s="10" t="s">
        <v>270</v>
      </c>
      <c r="Q2487" s="7" t="s">
        <v>2454</v>
      </c>
      <c r="R2487" s="7" t="s">
        <v>50</v>
      </c>
      <c r="U2487" s="7" t="s">
        <v>11507</v>
      </c>
      <c r="V2487" s="7" t="s">
        <v>37</v>
      </c>
      <c r="X2487" s="7" t="str">
        <f ca="1">DATEDIF(Q2487,NOW( ),"y") &amp; " thn, " &amp; DATEDIF(Q2487,NOW( ),"ym") &amp; " bln "</f>
        <v xml:space="preserve">50 thn, 11 bln </v>
      </c>
      <c r="Y2487" s="7" t="str">
        <f>DATEDIF(Q2487,($Y$2),"y") &amp; " thn"</f>
        <v>50 thn</v>
      </c>
      <c r="Z2487" s="13">
        <v>60</v>
      </c>
      <c r="AA2487" s="14">
        <f>DATE(YEAR(Q2487)+Z2487,MONTH(Q2487)+1,1)</f>
        <v>47362</v>
      </c>
      <c r="AJ2487" s="4" t="s">
        <v>11504</v>
      </c>
    </row>
    <row r="2488" spans="1:36" ht="12.9" hidden="1" customHeight="1" outlineLevel="1" x14ac:dyDescent="0.3">
      <c r="C2488" s="10" t="s">
        <v>11508</v>
      </c>
      <c r="D2488" s="10" t="s">
        <v>41</v>
      </c>
      <c r="E2488" s="7" t="s">
        <v>11509</v>
      </c>
      <c r="F2488" s="10" t="s">
        <v>332</v>
      </c>
      <c r="G2488" s="7" t="s">
        <v>343</v>
      </c>
      <c r="H2488" s="14">
        <v>43009</v>
      </c>
      <c r="I2488" s="10" t="s">
        <v>344</v>
      </c>
      <c r="J2488" s="10" t="s">
        <v>10977</v>
      </c>
      <c r="K2488" s="8">
        <v>42125</v>
      </c>
      <c r="L2488" s="10" t="s">
        <v>28</v>
      </c>
      <c r="M2488" s="7" t="s">
        <v>29</v>
      </c>
      <c r="N2488" s="10" t="s">
        <v>10984</v>
      </c>
      <c r="O2488" s="7">
        <v>2016</v>
      </c>
      <c r="P2488" s="10" t="s">
        <v>270</v>
      </c>
      <c r="Q2488" s="7" t="s">
        <v>11510</v>
      </c>
      <c r="R2488" s="7" t="s">
        <v>50</v>
      </c>
      <c r="V2488" s="7" t="s">
        <v>37</v>
      </c>
      <c r="X2488" s="7" t="str">
        <f ca="1">DATEDIF(Q2488,NOW( ),"y") &amp; " thn, " &amp; DATEDIF(Q2488,NOW( ),"ym") &amp; " bln "</f>
        <v xml:space="preserve">33 thn, 11 bln </v>
      </c>
      <c r="Y2488" s="7" t="str">
        <f>DATEDIF(Q2488,($Y$2),"y") &amp; " thn"</f>
        <v>33 thn</v>
      </c>
      <c r="Z2488" s="13">
        <v>60</v>
      </c>
      <c r="AA2488" s="14">
        <f>DATE(YEAR(Q2488)+Z2488,MONTH(Q2488)+1,1)</f>
        <v>53571</v>
      </c>
      <c r="AB2488" s="10" t="s">
        <v>11511</v>
      </c>
      <c r="AC2488" s="7" t="s">
        <v>11512</v>
      </c>
      <c r="AJ2488" s="4" t="s">
        <v>11504</v>
      </c>
    </row>
    <row r="2489" spans="1:36" ht="12.9" hidden="1" customHeight="1" outlineLevel="1" x14ac:dyDescent="0.3">
      <c r="C2489" s="10" t="s">
        <v>11154</v>
      </c>
      <c r="D2489" s="10" t="s">
        <v>41</v>
      </c>
      <c r="E2489" s="7" t="s">
        <v>11513</v>
      </c>
      <c r="F2489" s="10" t="s">
        <v>332</v>
      </c>
      <c r="G2489" s="7" t="s">
        <v>343</v>
      </c>
      <c r="H2489" s="14">
        <v>43191</v>
      </c>
      <c r="I2489" s="10" t="s">
        <v>344</v>
      </c>
      <c r="J2489" s="10" t="s">
        <v>10977</v>
      </c>
      <c r="K2489" s="8">
        <v>43101</v>
      </c>
      <c r="L2489" s="10" t="s">
        <v>28</v>
      </c>
      <c r="M2489" s="7" t="s">
        <v>29</v>
      </c>
      <c r="N2489" s="36" t="s">
        <v>11514</v>
      </c>
      <c r="O2489" s="7">
        <v>2015</v>
      </c>
      <c r="P2489" s="10" t="s">
        <v>3746</v>
      </c>
      <c r="Q2489" s="7" t="s">
        <v>6058</v>
      </c>
      <c r="R2489" s="7" t="s">
        <v>50</v>
      </c>
      <c r="U2489" s="7" t="s">
        <v>11515</v>
      </c>
      <c r="V2489" s="7" t="s">
        <v>37</v>
      </c>
      <c r="X2489" s="7" t="str">
        <f ca="1">DATEDIF(Q2489,NOW( ),"y") &amp; " thn, " &amp; DATEDIF(Q2489,NOW( ),"ym") &amp; " bln "</f>
        <v xml:space="preserve">48 thn, 3 bln </v>
      </c>
      <c r="Y2489" s="7" t="str">
        <f>DATEDIF(Q2489,($Y$2),"y") &amp; " thn"</f>
        <v>47 thn</v>
      </c>
      <c r="Z2489" s="13">
        <v>60</v>
      </c>
      <c r="AA2489" s="14">
        <f>DATE(YEAR(Q2489)+Z2489,MONTH(Q2489)+1,1)</f>
        <v>48335</v>
      </c>
      <c r="AB2489" s="10" t="s">
        <v>11516</v>
      </c>
      <c r="AH2489" s="8">
        <v>43101</v>
      </c>
      <c r="AJ2489" s="4" t="s">
        <v>11504</v>
      </c>
    </row>
    <row r="2490" spans="1:36" ht="12.9" customHeight="1" collapsed="1" x14ac:dyDescent="0.25">
      <c r="A2490" s="4" t="s">
        <v>11517</v>
      </c>
      <c r="M2490" s="7"/>
    </row>
    <row r="2491" spans="1:36" ht="12.9" hidden="1" customHeight="1" outlineLevel="1" x14ac:dyDescent="0.3">
      <c r="C2491" s="10"/>
      <c r="D2491" s="10"/>
      <c r="F2491" s="10"/>
      <c r="H2491" s="12"/>
      <c r="I2491" s="10"/>
      <c r="J2491" s="10" t="s">
        <v>10976</v>
      </c>
      <c r="L2491" s="10"/>
      <c r="M2491" s="7"/>
      <c r="N2491" s="10"/>
      <c r="P2491" s="10"/>
      <c r="X2491" s="7" t="str">
        <f ca="1">DATEDIF(Q2491,NOW( ),"y") &amp; " thn, " &amp; DATEDIF(Q2491,NOW( ),"ym") &amp; " bln "</f>
        <v xml:space="preserve">120 thn, 6 bln </v>
      </c>
      <c r="Z2491" s="13">
        <v>60</v>
      </c>
      <c r="AA2491" s="14">
        <f>DATE(YEAR(Q2491)+Z2491,MONTH(Q2491)+1,1)</f>
        <v>21947</v>
      </c>
      <c r="AB2491" s="10"/>
      <c r="AJ2491" s="4" t="s">
        <v>11517</v>
      </c>
    </row>
    <row r="2492" spans="1:36" ht="12.9" hidden="1" customHeight="1" outlineLevel="1" x14ac:dyDescent="0.3">
      <c r="C2492" s="10" t="s">
        <v>11518</v>
      </c>
      <c r="D2492" s="6" t="s">
        <v>41</v>
      </c>
      <c r="E2492" s="7" t="s">
        <v>11519</v>
      </c>
      <c r="F2492" s="10" t="s">
        <v>332</v>
      </c>
      <c r="G2492" s="7" t="s">
        <v>343</v>
      </c>
      <c r="H2492" s="14">
        <v>43739</v>
      </c>
      <c r="I2492" s="10" t="s">
        <v>344</v>
      </c>
      <c r="J2492" s="10" t="s">
        <v>10977</v>
      </c>
      <c r="K2492" s="7" t="s">
        <v>515</v>
      </c>
      <c r="L2492" s="10" t="s">
        <v>28</v>
      </c>
      <c r="M2492" s="7" t="s">
        <v>29</v>
      </c>
      <c r="N2492" s="10" t="s">
        <v>10990</v>
      </c>
      <c r="O2492" s="7">
        <v>2018</v>
      </c>
      <c r="P2492" s="10" t="s">
        <v>270</v>
      </c>
      <c r="Q2492" s="7" t="s">
        <v>11520</v>
      </c>
      <c r="R2492" s="7" t="s">
        <v>50</v>
      </c>
      <c r="U2492" s="7" t="s">
        <v>11521</v>
      </c>
      <c r="V2492" s="7" t="s">
        <v>37</v>
      </c>
      <c r="X2492" s="7" t="str">
        <f ca="1">DATEDIF(Q2492,NOW( ),"y") &amp; " thn, " &amp; DATEDIF(Q2492,NOW( ),"ym") &amp; " bln "</f>
        <v xml:space="preserve">53 thn, 9 bln </v>
      </c>
      <c r="Y2492" s="7" t="str">
        <f>DATEDIF(Q2492,($Y$2),"y") &amp; " thn"</f>
        <v>53 thn</v>
      </c>
      <c r="Z2492" s="13">
        <v>60</v>
      </c>
      <c r="AA2492" s="14">
        <f>DATE(YEAR(Q2492)+Z2492,MONTH(Q2492)+1,1)</f>
        <v>46327</v>
      </c>
      <c r="AJ2492" s="4" t="s">
        <v>11517</v>
      </c>
    </row>
    <row r="2493" spans="1:36" ht="12.9" hidden="1" customHeight="1" outlineLevel="1" x14ac:dyDescent="0.3">
      <c r="C2493" s="10" t="s">
        <v>11522</v>
      </c>
      <c r="D2493" s="6" t="s">
        <v>41</v>
      </c>
      <c r="E2493" s="7" t="s">
        <v>11523</v>
      </c>
      <c r="F2493" s="10" t="s">
        <v>332</v>
      </c>
      <c r="G2493" s="7" t="s">
        <v>343</v>
      </c>
      <c r="H2493" s="14">
        <v>43191</v>
      </c>
      <c r="I2493" s="10" t="s">
        <v>344</v>
      </c>
      <c r="J2493" s="10" t="s">
        <v>10977</v>
      </c>
      <c r="K2493" s="7" t="s">
        <v>515</v>
      </c>
      <c r="L2493" s="10" t="s">
        <v>28</v>
      </c>
      <c r="M2493" s="7" t="s">
        <v>29</v>
      </c>
      <c r="N2493" s="10" t="s">
        <v>10990</v>
      </c>
      <c r="O2493" s="12">
        <v>2017</v>
      </c>
      <c r="P2493" s="10" t="s">
        <v>11524</v>
      </c>
      <c r="Q2493" s="7" t="s">
        <v>11525</v>
      </c>
      <c r="R2493" s="7" t="s">
        <v>50</v>
      </c>
      <c r="U2493" s="7" t="s">
        <v>11526</v>
      </c>
      <c r="V2493" s="7" t="s">
        <v>37</v>
      </c>
      <c r="X2493" s="7" t="str">
        <f ca="1">DATEDIF(Q2493,NOW( ),"y") &amp; " thn, " &amp; DATEDIF(Q2493,NOW( ),"ym") &amp; " bln "</f>
        <v xml:space="preserve">50 thn, 11 bln </v>
      </c>
      <c r="Y2493" s="7" t="str">
        <f>DATEDIF(Q2493,($Y$2),"y") &amp; " thn"</f>
        <v>50 thn</v>
      </c>
      <c r="Z2493" s="13">
        <v>60</v>
      </c>
      <c r="AA2493" s="14">
        <f>DATE(YEAR(Q2493)+Z2493,MONTH(Q2493)+1,1)</f>
        <v>47362</v>
      </c>
      <c r="AJ2493" s="4" t="s">
        <v>11517</v>
      </c>
    </row>
    <row r="2494" spans="1:36" ht="12.9" hidden="1" customHeight="1" outlineLevel="1" x14ac:dyDescent="0.3">
      <c r="C2494" s="10"/>
      <c r="F2494" s="10"/>
      <c r="H2494" s="15"/>
      <c r="I2494" s="10"/>
      <c r="J2494" s="10"/>
      <c r="L2494" s="10"/>
      <c r="M2494" s="7"/>
      <c r="N2494" s="10"/>
      <c r="P2494" s="10"/>
      <c r="Z2494" s="13"/>
      <c r="AA2494" s="14"/>
      <c r="AB2494" s="10"/>
      <c r="AJ2494" s="4" t="s">
        <v>11517</v>
      </c>
    </row>
    <row r="2495" spans="1:36" ht="12.9" customHeight="1" collapsed="1" x14ac:dyDescent="0.25">
      <c r="A2495" s="4" t="s">
        <v>11527</v>
      </c>
      <c r="M2495" s="7"/>
    </row>
    <row r="2496" spans="1:36" ht="12.9" hidden="1" customHeight="1" outlineLevel="1" x14ac:dyDescent="0.3">
      <c r="C2496" s="10"/>
      <c r="D2496" s="10"/>
      <c r="F2496" s="10"/>
      <c r="H2496" s="12"/>
      <c r="I2496" s="10"/>
      <c r="J2496" s="10" t="s">
        <v>10976</v>
      </c>
      <c r="L2496" s="10"/>
      <c r="M2496" s="7"/>
      <c r="N2496" s="10"/>
      <c r="P2496" s="10"/>
      <c r="X2496" s="7" t="str">
        <f ca="1">DATEDIF(Q2496,NOW( ),"y") &amp; " thn, " &amp; DATEDIF(Q2496,NOW( ),"ym") &amp; " bln "</f>
        <v xml:space="preserve">120 thn, 6 bln </v>
      </c>
      <c r="Z2496" s="13">
        <v>60</v>
      </c>
      <c r="AA2496" s="14">
        <f>DATE(YEAR(Q2496)+Z2496,MONTH(Q2496)+1,1)</f>
        <v>21947</v>
      </c>
      <c r="AB2496" s="10"/>
      <c r="AJ2496" s="4" t="s">
        <v>11527</v>
      </c>
    </row>
    <row r="2497" spans="1:36" ht="12.9" hidden="1" customHeight="1" outlineLevel="1" x14ac:dyDescent="0.3">
      <c r="C2497" s="10" t="s">
        <v>11528</v>
      </c>
      <c r="D2497" s="10" t="s">
        <v>11380</v>
      </c>
      <c r="E2497" s="7" t="s">
        <v>11529</v>
      </c>
      <c r="F2497" s="64" t="s">
        <v>3988</v>
      </c>
      <c r="G2497" s="65" t="s">
        <v>1709</v>
      </c>
      <c r="H2497" s="57">
        <v>43739</v>
      </c>
      <c r="I2497" s="10" t="s">
        <v>3989</v>
      </c>
      <c r="J2497" s="10" t="s">
        <v>10977</v>
      </c>
      <c r="K2497" s="7" t="s">
        <v>774</v>
      </c>
      <c r="L2497" s="10" t="s">
        <v>28</v>
      </c>
      <c r="M2497" s="7" t="s">
        <v>361</v>
      </c>
      <c r="N2497" s="10" t="s">
        <v>11530</v>
      </c>
      <c r="O2497" s="7">
        <v>2010</v>
      </c>
      <c r="P2497" s="10" t="s">
        <v>2519</v>
      </c>
      <c r="Q2497" s="7" t="s">
        <v>11531</v>
      </c>
      <c r="R2497" s="7" t="s">
        <v>50</v>
      </c>
      <c r="T2497" s="7" t="s">
        <v>35</v>
      </c>
      <c r="U2497" s="7" t="s">
        <v>11532</v>
      </c>
      <c r="V2497" s="7" t="s">
        <v>37</v>
      </c>
      <c r="X2497" s="7" t="str">
        <f ca="1">DATEDIF(Q2497,NOW( ),"y") &amp; " thn, " &amp; DATEDIF(Q2497,NOW( ),"ym") &amp; " bln "</f>
        <v xml:space="preserve">50 thn, 6 bln </v>
      </c>
      <c r="Y2497" s="7" t="str">
        <f>DATEDIF(Q2497,($Y$2),"y") &amp; " thn"</f>
        <v>49 thn</v>
      </c>
      <c r="Z2497" s="13">
        <v>60</v>
      </c>
      <c r="AA2497" s="14">
        <f>DATE(YEAR(Q2497)+Z2497,MONTH(Q2497)+1,1)</f>
        <v>47515</v>
      </c>
      <c r="AB2497" s="10" t="s">
        <v>11533</v>
      </c>
      <c r="AC2497" s="7" t="s">
        <v>11534</v>
      </c>
      <c r="AJ2497" s="4" t="s">
        <v>11527</v>
      </c>
    </row>
    <row r="2498" spans="1:36" ht="12.9" customHeight="1" collapsed="1" x14ac:dyDescent="0.25">
      <c r="A2498" s="4" t="s">
        <v>11535</v>
      </c>
      <c r="M2498" s="7"/>
    </row>
    <row r="2499" spans="1:36" ht="12.9" hidden="1" customHeight="1" outlineLevel="1" x14ac:dyDescent="0.3">
      <c r="C2499" s="10"/>
      <c r="D2499" s="10"/>
      <c r="F2499" s="10"/>
      <c r="H2499" s="15"/>
      <c r="I2499" s="10"/>
      <c r="J2499" s="10" t="s">
        <v>10976</v>
      </c>
      <c r="K2499" s="14"/>
      <c r="L2499" s="10"/>
      <c r="M2499" s="7"/>
      <c r="N2499" s="10"/>
      <c r="P2499" s="10"/>
      <c r="Z2499" s="13"/>
      <c r="AA2499" s="14"/>
      <c r="AB2499" s="10"/>
      <c r="AJ2499" s="4" t="s">
        <v>11535</v>
      </c>
    </row>
    <row r="2500" spans="1:36" ht="12.9" hidden="1" customHeight="1" outlineLevel="1" x14ac:dyDescent="0.3">
      <c r="C2500" s="10"/>
      <c r="F2500" s="10"/>
      <c r="H2500" s="15"/>
      <c r="I2500" s="10"/>
      <c r="J2500" s="10"/>
      <c r="L2500" s="10"/>
      <c r="M2500" s="7"/>
      <c r="N2500" s="10"/>
      <c r="P2500" s="10"/>
      <c r="Z2500" s="13"/>
      <c r="AA2500" s="14"/>
      <c r="AJ2500" s="4" t="s">
        <v>11535</v>
      </c>
    </row>
    <row r="2501" spans="1:36" ht="12.9" hidden="1" customHeight="1" outlineLevel="1" x14ac:dyDescent="0.3">
      <c r="C2501" s="10"/>
      <c r="F2501" s="10"/>
      <c r="H2501" s="15"/>
      <c r="I2501" s="10"/>
      <c r="J2501" s="10"/>
      <c r="L2501" s="10"/>
      <c r="M2501" s="7"/>
      <c r="N2501" s="10"/>
      <c r="P2501" s="10"/>
      <c r="Z2501" s="13"/>
      <c r="AA2501" s="14"/>
      <c r="AJ2501" s="4" t="s">
        <v>11535</v>
      </c>
    </row>
    <row r="2502" spans="1:36" ht="12.9" customHeight="1" collapsed="1" x14ac:dyDescent="0.25">
      <c r="A2502" s="4" t="s">
        <v>11536</v>
      </c>
      <c r="M2502" s="7"/>
    </row>
    <row r="2503" spans="1:36" ht="12.9" hidden="1" customHeight="1" outlineLevel="1" x14ac:dyDescent="0.3">
      <c r="C2503" s="10" t="s">
        <v>11537</v>
      </c>
      <c r="D2503" s="10" t="s">
        <v>11054</v>
      </c>
      <c r="E2503" s="7" t="s">
        <v>11538</v>
      </c>
      <c r="F2503" s="10" t="s">
        <v>276</v>
      </c>
      <c r="G2503" s="19" t="s">
        <v>43</v>
      </c>
      <c r="H2503" s="20">
        <v>43739</v>
      </c>
      <c r="I2503" s="10" t="s">
        <v>277</v>
      </c>
      <c r="J2503" s="10" t="s">
        <v>10976</v>
      </c>
      <c r="K2503" s="8">
        <v>42957</v>
      </c>
      <c r="L2503" s="10" t="s">
        <v>28</v>
      </c>
      <c r="M2503" s="7" t="s">
        <v>29</v>
      </c>
      <c r="N2503" s="10" t="s">
        <v>10984</v>
      </c>
      <c r="O2503" s="7">
        <v>2011</v>
      </c>
      <c r="P2503" s="10" t="s">
        <v>824</v>
      </c>
      <c r="Q2503" s="7" t="s">
        <v>11539</v>
      </c>
      <c r="R2503" s="7" t="s">
        <v>50</v>
      </c>
      <c r="V2503" s="7" t="s">
        <v>37</v>
      </c>
      <c r="X2503" s="7" t="str">
        <f ca="1">DATEDIF(Q2503,NOW( ),"y") &amp; " thn, " &amp; DATEDIF(Q2503,NOW( ),"ym") &amp; " bln "</f>
        <v xml:space="preserve">35 thn, 2 bln </v>
      </c>
      <c r="Y2503" s="7" t="str">
        <f>DATEDIF(Q2503,($Y$2),"y") &amp; " thn"</f>
        <v>34 thn</v>
      </c>
      <c r="Z2503" s="13">
        <v>60</v>
      </c>
      <c r="AA2503" s="14">
        <f>DATE(YEAR(Q2503)+Z2503,MONTH(Q2503)+1,1)</f>
        <v>53114</v>
      </c>
      <c r="AB2503" s="10" t="s">
        <v>11540</v>
      </c>
      <c r="AC2503" s="7" t="s">
        <v>11541</v>
      </c>
      <c r="AJ2503" s="4" t="s">
        <v>11536</v>
      </c>
    </row>
    <row r="2504" spans="1:36" ht="12.9" hidden="1" customHeight="1" outlineLevel="1" x14ac:dyDescent="0.3">
      <c r="C2504" s="10"/>
      <c r="F2504" s="10"/>
      <c r="H2504" s="15"/>
      <c r="I2504" s="10"/>
      <c r="J2504" s="10"/>
      <c r="L2504" s="10"/>
      <c r="M2504" s="7"/>
      <c r="N2504" s="10"/>
      <c r="P2504" s="10"/>
      <c r="Z2504" s="13"/>
      <c r="AA2504" s="14"/>
      <c r="AJ2504" s="4" t="s">
        <v>11536</v>
      </c>
    </row>
    <row r="2505" spans="1:36" ht="12.9" customHeight="1" collapsed="1" x14ac:dyDescent="0.25">
      <c r="A2505" s="4" t="s">
        <v>11542</v>
      </c>
      <c r="M2505" s="7"/>
    </row>
    <row r="2506" spans="1:36" ht="12.9" hidden="1" customHeight="1" outlineLevel="1" x14ac:dyDescent="0.3">
      <c r="C2506" s="10" t="s">
        <v>11543</v>
      </c>
      <c r="D2506" s="10" t="s">
        <v>11003</v>
      </c>
      <c r="E2506" s="7" t="s">
        <v>11544</v>
      </c>
      <c r="F2506" s="10" t="s">
        <v>276</v>
      </c>
      <c r="G2506" s="19" t="s">
        <v>43</v>
      </c>
      <c r="H2506" s="20">
        <v>43739</v>
      </c>
      <c r="I2506" s="10" t="s">
        <v>277</v>
      </c>
      <c r="J2506" s="10" t="s">
        <v>10976</v>
      </c>
      <c r="K2506" s="8">
        <v>42957</v>
      </c>
      <c r="L2506" s="10" t="s">
        <v>28</v>
      </c>
      <c r="M2506" s="7" t="s">
        <v>29</v>
      </c>
      <c r="N2506" s="10" t="s">
        <v>10984</v>
      </c>
      <c r="O2506" s="7">
        <v>2011</v>
      </c>
      <c r="P2506" s="10" t="s">
        <v>1191</v>
      </c>
      <c r="Q2506" s="7" t="s">
        <v>11545</v>
      </c>
      <c r="R2506" s="7" t="s">
        <v>50</v>
      </c>
      <c r="U2506" s="7" t="s">
        <v>11546</v>
      </c>
      <c r="V2506" s="7" t="s">
        <v>37</v>
      </c>
      <c r="X2506" s="7" t="str">
        <f ca="1">DATEDIF(Q2506,NOW( ),"y") &amp; " thn, " &amp; DATEDIF(Q2506,NOW( ),"ym") &amp; " bln "</f>
        <v xml:space="preserve">50 thn, 1 bln </v>
      </c>
      <c r="Y2506" s="7" t="str">
        <f>DATEDIF(Q2506,($Y$2),"y") &amp; " thn"</f>
        <v>49 thn</v>
      </c>
      <c r="Z2506" s="13">
        <v>60</v>
      </c>
      <c r="AA2506" s="14">
        <f>DATE(YEAR(Q2506)+Z2506,MONTH(Q2506)+1,1)</f>
        <v>47665</v>
      </c>
      <c r="AJ2506" s="4" t="s">
        <v>11542</v>
      </c>
    </row>
    <row r="2507" spans="1:36" ht="12.9" hidden="1" customHeight="1" outlineLevel="1" x14ac:dyDescent="0.3">
      <c r="C2507" s="10"/>
      <c r="F2507" s="10"/>
      <c r="H2507" s="15"/>
      <c r="I2507" s="10"/>
      <c r="J2507" s="10"/>
      <c r="L2507" s="10"/>
      <c r="M2507" s="7"/>
      <c r="N2507" s="10"/>
      <c r="P2507" s="10"/>
      <c r="Z2507" s="13"/>
      <c r="AA2507" s="14"/>
      <c r="AJ2507" s="4" t="s">
        <v>11542</v>
      </c>
    </row>
    <row r="2508" spans="1:36" ht="12.9" customHeight="1" collapsed="1" x14ac:dyDescent="0.25">
      <c r="A2508" s="4" t="s">
        <v>11547</v>
      </c>
      <c r="M2508" s="7"/>
    </row>
    <row r="2509" spans="1:36" ht="12.9" hidden="1" customHeight="1" outlineLevel="1" x14ac:dyDescent="0.3">
      <c r="C2509" s="10"/>
      <c r="D2509" s="10"/>
      <c r="F2509" s="10"/>
      <c r="H2509" s="12"/>
      <c r="I2509" s="10"/>
      <c r="J2509" s="10" t="s">
        <v>10976</v>
      </c>
      <c r="L2509" s="10"/>
      <c r="M2509" s="7"/>
      <c r="N2509" s="10"/>
      <c r="P2509" s="10"/>
      <c r="X2509" s="7" t="str">
        <f ca="1">DATEDIF(Q2509,NOW( ),"y") &amp; " thn, " &amp; DATEDIF(Q2509,NOW( ),"ym") &amp; " bln "</f>
        <v xml:space="preserve">120 thn, 6 bln </v>
      </c>
      <c r="Z2509" s="13">
        <v>60</v>
      </c>
      <c r="AA2509" s="14">
        <f>DATE(YEAR(Q2509)+Z2509,MONTH(Q2509)+1,1)</f>
        <v>21947</v>
      </c>
      <c r="AB2509" s="10"/>
      <c r="AJ2509" s="4" t="s">
        <v>11547</v>
      </c>
    </row>
    <row r="2510" spans="1:36" ht="12.9" hidden="1" customHeight="1" outlineLevel="1" x14ac:dyDescent="0.3">
      <c r="C2510" s="10"/>
      <c r="F2510" s="10"/>
      <c r="H2510" s="8"/>
      <c r="I2510" s="10"/>
      <c r="J2510" s="10"/>
      <c r="L2510" s="10"/>
      <c r="M2510" s="7"/>
      <c r="N2510" s="10"/>
      <c r="P2510" s="10"/>
      <c r="Z2510" s="13"/>
      <c r="AA2510" s="14"/>
      <c r="AB2510" s="10"/>
      <c r="AJ2510" s="4" t="s">
        <v>11547</v>
      </c>
    </row>
    <row r="2511" spans="1:36" ht="12.9" customHeight="1" collapsed="1" x14ac:dyDescent="0.25">
      <c r="A2511" s="4" t="s">
        <v>11548</v>
      </c>
      <c r="M2511" s="7"/>
    </row>
    <row r="2512" spans="1:36" ht="12.9" hidden="1" customHeight="1" outlineLevel="1" x14ac:dyDescent="0.3">
      <c r="C2512" s="10" t="s">
        <v>11549</v>
      </c>
      <c r="D2512" s="10" t="s">
        <v>11027</v>
      </c>
      <c r="E2512" s="7" t="s">
        <v>11550</v>
      </c>
      <c r="F2512" s="10" t="s">
        <v>276</v>
      </c>
      <c r="G2512" s="19" t="s">
        <v>43</v>
      </c>
      <c r="H2512" s="20">
        <v>43556</v>
      </c>
      <c r="I2512" s="10" t="s">
        <v>277</v>
      </c>
      <c r="J2512" s="10" t="s">
        <v>10976</v>
      </c>
      <c r="K2512" s="14">
        <v>42604</v>
      </c>
      <c r="L2512" s="10" t="s">
        <v>28</v>
      </c>
      <c r="M2512" s="7" t="s">
        <v>29</v>
      </c>
      <c r="N2512" s="10" t="s">
        <v>10984</v>
      </c>
      <c r="O2512" s="7">
        <v>2011</v>
      </c>
      <c r="P2512" s="10" t="s">
        <v>11551</v>
      </c>
      <c r="Q2512" s="7" t="s">
        <v>9242</v>
      </c>
      <c r="R2512" s="7" t="s">
        <v>33</v>
      </c>
      <c r="S2512" s="7" t="s">
        <v>34</v>
      </c>
      <c r="T2512" s="7" t="s">
        <v>35</v>
      </c>
      <c r="U2512" s="7" t="s">
        <v>11552</v>
      </c>
      <c r="V2512" s="7" t="s">
        <v>37</v>
      </c>
      <c r="W2512" s="7" t="s">
        <v>11553</v>
      </c>
      <c r="X2512" s="7" t="str">
        <f ca="1">DATEDIF(Q2512,NOW( ),"y") &amp; " thn, " &amp; DATEDIF(Q2512,NOW( ),"ym") &amp; " bln "</f>
        <v xml:space="preserve">49 thn, 5 bln </v>
      </c>
      <c r="Y2512" s="7" t="str">
        <f>DATEDIF(Q2512,($Y$2),"y") &amp; " thn"</f>
        <v>48 thn</v>
      </c>
      <c r="Z2512" s="13">
        <v>60</v>
      </c>
      <c r="AA2512" s="14">
        <f>DATE(YEAR(Q2512)+Z2512,MONTH(Q2512)+1,1)</f>
        <v>47908</v>
      </c>
      <c r="AB2512" s="10" t="s">
        <v>11554</v>
      </c>
      <c r="AJ2512" s="4" t="s">
        <v>11548</v>
      </c>
    </row>
    <row r="2513" spans="1:36" ht="12.9" hidden="1" customHeight="1" outlineLevel="1" x14ac:dyDescent="0.3">
      <c r="C2513" s="10"/>
      <c r="F2513" s="10"/>
      <c r="H2513" s="8"/>
      <c r="I2513" s="10"/>
      <c r="J2513" s="10"/>
      <c r="L2513" s="10"/>
      <c r="M2513" s="7"/>
      <c r="N2513" s="10"/>
      <c r="P2513" s="10"/>
      <c r="Z2513" s="13"/>
      <c r="AA2513" s="14"/>
      <c r="AB2513" s="10"/>
      <c r="AJ2513" s="4" t="s">
        <v>11548</v>
      </c>
    </row>
    <row r="2514" spans="1:36" ht="12.9" hidden="1" customHeight="1" outlineLevel="1" x14ac:dyDescent="0.3">
      <c r="C2514" s="10"/>
      <c r="F2514" s="10"/>
      <c r="H2514" s="8"/>
      <c r="I2514" s="10"/>
      <c r="J2514" s="10"/>
      <c r="L2514" s="10"/>
      <c r="M2514" s="7"/>
      <c r="N2514" s="10"/>
      <c r="P2514" s="10"/>
      <c r="Z2514" s="13"/>
      <c r="AA2514" s="14"/>
      <c r="AB2514" s="10"/>
      <c r="AJ2514" s="4" t="s">
        <v>11548</v>
      </c>
    </row>
    <row r="2515" spans="1:36" ht="12.9" hidden="1" customHeight="1" outlineLevel="1" x14ac:dyDescent="0.25">
      <c r="A2515" s="4" t="s">
        <v>11555</v>
      </c>
      <c r="M2515" s="7"/>
    </row>
    <row r="2516" spans="1:36" ht="12.9" hidden="1" customHeight="1" outlineLevel="1" x14ac:dyDescent="0.3">
      <c r="C2516" s="10" t="s">
        <v>11556</v>
      </c>
      <c r="E2516" s="7" t="s">
        <v>11557</v>
      </c>
      <c r="F2516" s="10" t="s">
        <v>23</v>
      </c>
      <c r="G2516" s="7" t="s">
        <v>24</v>
      </c>
      <c r="H2516" s="11">
        <v>40634</v>
      </c>
      <c r="I2516" s="10" t="s">
        <v>25</v>
      </c>
      <c r="J2516" s="10" t="s">
        <v>10976</v>
      </c>
      <c r="K2516" s="8">
        <v>42957</v>
      </c>
      <c r="L2516" s="10" t="s">
        <v>28</v>
      </c>
      <c r="M2516" s="7" t="s">
        <v>4020</v>
      </c>
      <c r="N2516" s="10" t="s">
        <v>11048</v>
      </c>
      <c r="O2516" s="7" t="s">
        <v>1780</v>
      </c>
      <c r="P2516" s="10" t="s">
        <v>1191</v>
      </c>
      <c r="Q2516" s="7" t="s">
        <v>11558</v>
      </c>
      <c r="R2516" s="7" t="s">
        <v>50</v>
      </c>
      <c r="S2516" s="7" t="s">
        <v>122</v>
      </c>
      <c r="T2516" s="7" t="s">
        <v>35</v>
      </c>
      <c r="U2516" s="7" t="s">
        <v>11559</v>
      </c>
      <c r="V2516" s="7" t="s">
        <v>37</v>
      </c>
      <c r="W2516" s="7" t="s">
        <v>7266</v>
      </c>
      <c r="X2516" s="7" t="str">
        <f ca="1">DATEDIF(Q2516,NOW( ),"y") &amp; " thn, " &amp; DATEDIF(Q2516,NOW( ),"ym") &amp; " bln "</f>
        <v xml:space="preserve">56 thn, 8 bln </v>
      </c>
      <c r="Y2516" s="7" t="str">
        <f>DATEDIF(Q2516,($Y$2),"y") &amp; " thn"</f>
        <v>55 thn</v>
      </c>
      <c r="Z2516" s="13">
        <v>60</v>
      </c>
      <c r="AA2516" s="14">
        <f>DATE(YEAR(Q2516)+Z2516,MONTH(Q2516)+1,1)</f>
        <v>45261</v>
      </c>
      <c r="AB2516" s="10" t="s">
        <v>11560</v>
      </c>
      <c r="AJ2516" s="4" t="s">
        <v>11555</v>
      </c>
    </row>
    <row r="2517" spans="1:36" ht="12.9" hidden="1" customHeight="1" outlineLevel="1" x14ac:dyDescent="0.3">
      <c r="C2517" s="10"/>
      <c r="F2517" s="10"/>
      <c r="H2517" s="8"/>
      <c r="I2517" s="10"/>
      <c r="J2517" s="10"/>
      <c r="L2517" s="10"/>
      <c r="M2517" s="7"/>
      <c r="N2517" s="10"/>
      <c r="P2517" s="10"/>
      <c r="Z2517" s="13"/>
      <c r="AA2517" s="14"/>
      <c r="AB2517" s="10"/>
      <c r="AJ2517" s="4" t="s">
        <v>11555</v>
      </c>
    </row>
    <row r="2518" spans="1:36" ht="12.9" hidden="1" customHeight="1" outlineLevel="1" x14ac:dyDescent="0.3">
      <c r="C2518" s="10"/>
      <c r="F2518" s="10"/>
      <c r="H2518" s="8"/>
      <c r="I2518" s="10"/>
      <c r="J2518" s="10"/>
      <c r="L2518" s="10"/>
      <c r="M2518" s="7"/>
      <c r="N2518" s="10"/>
      <c r="P2518" s="10"/>
      <c r="Z2518" s="13"/>
      <c r="AA2518" s="14"/>
      <c r="AB2518" s="10"/>
      <c r="AJ2518" s="4" t="s">
        <v>11555</v>
      </c>
    </row>
    <row r="2519" spans="1:36" ht="12.9" customHeight="1" collapsed="1" x14ac:dyDescent="0.25">
      <c r="A2519" s="4" t="s">
        <v>11561</v>
      </c>
      <c r="M2519" s="7"/>
    </row>
    <row r="2520" spans="1:36" ht="12.9" hidden="1" customHeight="1" outlineLevel="1" x14ac:dyDescent="0.3">
      <c r="C2520" s="10" t="s">
        <v>11562</v>
      </c>
      <c r="D2520" s="10" t="s">
        <v>11003</v>
      </c>
      <c r="E2520" s="7" t="s">
        <v>11563</v>
      </c>
      <c r="F2520" s="10" t="s">
        <v>514</v>
      </c>
      <c r="G2520" s="7" t="s">
        <v>333</v>
      </c>
      <c r="H2520" s="8">
        <v>42644</v>
      </c>
      <c r="I2520" s="10" t="s">
        <v>334</v>
      </c>
      <c r="J2520" s="10" t="s">
        <v>10976</v>
      </c>
      <c r="K2520" s="14">
        <v>42957</v>
      </c>
      <c r="L2520" s="10" t="s">
        <v>28</v>
      </c>
      <c r="M2520" s="7" t="s">
        <v>29</v>
      </c>
      <c r="N2520" s="10" t="s">
        <v>10984</v>
      </c>
      <c r="O2520" s="7">
        <v>2012</v>
      </c>
      <c r="P2520" s="10" t="s">
        <v>280</v>
      </c>
      <c r="Q2520" s="7" t="s">
        <v>11564</v>
      </c>
      <c r="R2520" s="7" t="s">
        <v>50</v>
      </c>
      <c r="S2520" s="7" t="s">
        <v>34</v>
      </c>
      <c r="T2520" s="7" t="s">
        <v>311</v>
      </c>
      <c r="U2520" s="7" t="s">
        <v>11565</v>
      </c>
      <c r="V2520" s="7" t="s">
        <v>37</v>
      </c>
      <c r="X2520" s="7" t="str">
        <f ca="1">DATEDIF(Q2520,NOW( ),"y") &amp; " thn, " &amp; DATEDIF(Q2520,NOW( ),"ym") &amp; " bln "</f>
        <v xml:space="preserve">47 thn, 10 bln </v>
      </c>
      <c r="Y2520" s="7" t="str">
        <f>DATEDIF(Q2520,($Y$2),"y") &amp; " thn"</f>
        <v>47 thn</v>
      </c>
      <c r="Z2520" s="13">
        <v>60</v>
      </c>
      <c r="AA2520" s="14">
        <f>DATE(YEAR(Q2520)+Z2520,MONTH(Q2520)+1,1)</f>
        <v>48488</v>
      </c>
      <c r="AB2520" s="10" t="s">
        <v>11566</v>
      </c>
      <c r="AC2520" s="7" t="s">
        <v>11567</v>
      </c>
      <c r="AJ2520" s="4" t="s">
        <v>11561</v>
      </c>
    </row>
    <row r="2521" spans="1:36" ht="12.9" hidden="1" customHeight="1" outlineLevel="1" x14ac:dyDescent="0.3">
      <c r="C2521" s="10"/>
      <c r="F2521" s="10"/>
      <c r="H2521" s="8"/>
      <c r="I2521" s="10"/>
      <c r="J2521" s="10"/>
      <c r="L2521" s="10"/>
      <c r="M2521" s="7"/>
      <c r="N2521" s="10"/>
      <c r="P2521" s="10"/>
      <c r="Z2521" s="13"/>
      <c r="AA2521" s="14"/>
      <c r="AB2521" s="10"/>
      <c r="AJ2521" s="4" t="s">
        <v>11561</v>
      </c>
    </row>
    <row r="2522" spans="1:36" ht="12.9" customHeight="1" collapsed="1" x14ac:dyDescent="0.25">
      <c r="A2522" s="4" t="s">
        <v>11568</v>
      </c>
      <c r="M2522" s="7"/>
    </row>
    <row r="2523" spans="1:36" ht="12.9" customHeight="1" x14ac:dyDescent="0.25">
      <c r="A2523" s="4"/>
      <c r="J2523" s="10" t="s">
        <v>10976</v>
      </c>
      <c r="M2523" s="7"/>
      <c r="AJ2523" s="4" t="s">
        <v>11568</v>
      </c>
    </row>
    <row r="2524" spans="1:36" ht="12.9" hidden="1" customHeight="1" outlineLevel="1" x14ac:dyDescent="0.3">
      <c r="C2524" s="10" t="s">
        <v>11569</v>
      </c>
      <c r="D2524" s="6" t="s">
        <v>11003</v>
      </c>
      <c r="E2524" s="7" t="s">
        <v>11570</v>
      </c>
      <c r="F2524" s="10" t="s">
        <v>332</v>
      </c>
      <c r="G2524" s="19" t="s">
        <v>333</v>
      </c>
      <c r="H2524" s="20">
        <v>43556</v>
      </c>
      <c r="I2524" s="6" t="s">
        <v>334</v>
      </c>
      <c r="J2524" s="10" t="s">
        <v>10977</v>
      </c>
      <c r="K2524" s="7" t="s">
        <v>774</v>
      </c>
      <c r="L2524" s="10" t="s">
        <v>28</v>
      </c>
      <c r="M2524" s="7" t="s">
        <v>29</v>
      </c>
      <c r="N2524" s="10" t="s">
        <v>10984</v>
      </c>
      <c r="O2524" s="7">
        <v>2013</v>
      </c>
      <c r="P2524" s="10" t="s">
        <v>5640</v>
      </c>
      <c r="Q2524" s="7" t="s">
        <v>11571</v>
      </c>
      <c r="R2524" s="7" t="s">
        <v>50</v>
      </c>
      <c r="S2524" s="7" t="s">
        <v>34</v>
      </c>
      <c r="T2524" s="7" t="s">
        <v>35</v>
      </c>
      <c r="U2524" s="7" t="s">
        <v>11572</v>
      </c>
      <c r="V2524" s="7" t="s">
        <v>37</v>
      </c>
      <c r="X2524" s="7" t="str">
        <f ca="1">DATEDIF(Q2524,NOW( ),"y") &amp; " thn, " &amp; DATEDIF(Q2524,NOW( ),"ym") &amp; " bln "</f>
        <v xml:space="preserve">44 thn, 9 bln </v>
      </c>
      <c r="Y2524" s="7" t="str">
        <f>DATEDIF(Q2524,($Y$2),"y") &amp; " thn"</f>
        <v>44 thn</v>
      </c>
      <c r="Z2524" s="13">
        <v>60</v>
      </c>
      <c r="AA2524" s="14">
        <f>DATE(YEAR(Q2524)+Z2524,MONTH(Q2524)+1,1)</f>
        <v>49614</v>
      </c>
      <c r="AB2524" s="10" t="s">
        <v>11573</v>
      </c>
      <c r="AC2524" s="7" t="s">
        <v>11574</v>
      </c>
      <c r="AJ2524" s="4" t="s">
        <v>11568</v>
      </c>
    </row>
    <row r="2525" spans="1:36" ht="12.9" hidden="1" customHeight="1" outlineLevel="1" x14ac:dyDescent="0.3">
      <c r="C2525" s="10"/>
      <c r="F2525" s="10"/>
      <c r="H2525" s="8"/>
      <c r="I2525" s="10"/>
      <c r="J2525" s="10"/>
      <c r="L2525" s="10"/>
      <c r="M2525" s="7"/>
      <c r="N2525" s="10"/>
      <c r="P2525" s="10"/>
      <c r="Z2525" s="13"/>
      <c r="AA2525" s="14"/>
      <c r="AB2525" s="10"/>
      <c r="AJ2525" s="4" t="s">
        <v>11568</v>
      </c>
    </row>
    <row r="2526" spans="1:36" ht="12.9" customHeight="1" collapsed="1" x14ac:dyDescent="0.25">
      <c r="A2526" s="4" t="s">
        <v>11575</v>
      </c>
      <c r="M2526" s="7"/>
    </row>
    <row r="2527" spans="1:36" ht="12.9" hidden="1" customHeight="1" outlineLevel="1" x14ac:dyDescent="0.3">
      <c r="C2527" s="10" t="s">
        <v>11576</v>
      </c>
      <c r="D2527" s="10" t="s">
        <v>41</v>
      </c>
      <c r="E2527" s="7" t="s">
        <v>11577</v>
      </c>
      <c r="F2527" s="10" t="s">
        <v>23</v>
      </c>
      <c r="G2527" s="7" t="s">
        <v>24</v>
      </c>
      <c r="H2527" s="15">
        <v>37712</v>
      </c>
      <c r="I2527" s="10" t="s">
        <v>25</v>
      </c>
      <c r="J2527" s="10" t="s">
        <v>10976</v>
      </c>
      <c r="K2527" s="8">
        <v>42604</v>
      </c>
      <c r="L2527" s="10" t="s">
        <v>28</v>
      </c>
      <c r="M2527" s="7" t="s">
        <v>29</v>
      </c>
      <c r="N2527" s="10" t="s">
        <v>2402</v>
      </c>
      <c r="O2527" s="7" t="s">
        <v>168</v>
      </c>
      <c r="P2527" s="10" t="s">
        <v>824</v>
      </c>
      <c r="Q2527" s="7" t="s">
        <v>4539</v>
      </c>
      <c r="R2527" s="7" t="s">
        <v>50</v>
      </c>
      <c r="S2527" s="7" t="s">
        <v>34</v>
      </c>
      <c r="T2527" s="7" t="s">
        <v>35</v>
      </c>
      <c r="U2527" s="7" t="s">
        <v>11578</v>
      </c>
      <c r="V2527" s="7" t="s">
        <v>37</v>
      </c>
      <c r="W2527" s="7" t="s">
        <v>11579</v>
      </c>
      <c r="X2527" s="7" t="str">
        <f t="shared" ref="X2527:X2537" ca="1" si="559">DATEDIF(Q2527,NOW( ),"y") &amp; " thn, " &amp; DATEDIF(Q2527,NOW( ),"ym") &amp; " bln "</f>
        <v xml:space="preserve">60 thn, 6 bln </v>
      </c>
      <c r="Y2527" s="7" t="str">
        <f t="shared" ref="Y2527:Y2537" si="560">DATEDIF(Q2527,($Y$2),"y") &amp; " thn"</f>
        <v>59 thn</v>
      </c>
      <c r="Z2527" s="13">
        <v>60</v>
      </c>
      <c r="AA2527" s="14">
        <f t="shared" ref="AA2527:AA2533" si="561">DATE(YEAR(Q2527)+Z2527,MONTH(Q2527)+1,1)</f>
        <v>43862</v>
      </c>
      <c r="AB2527" s="10" t="s">
        <v>11580</v>
      </c>
      <c r="AC2527" s="7" t="s">
        <v>11581</v>
      </c>
      <c r="AJ2527" s="4" t="s">
        <v>11575</v>
      </c>
    </row>
    <row r="2528" spans="1:36" ht="12.9" hidden="1" customHeight="1" outlineLevel="1" x14ac:dyDescent="0.3">
      <c r="C2528" s="10" t="s">
        <v>11582</v>
      </c>
      <c r="D2528" s="10" t="s">
        <v>41</v>
      </c>
      <c r="E2528" s="7" t="s">
        <v>11583</v>
      </c>
      <c r="F2528" s="6" t="s">
        <v>332</v>
      </c>
      <c r="G2528" s="7" t="s">
        <v>343</v>
      </c>
      <c r="H2528" s="15">
        <v>43374</v>
      </c>
      <c r="I2528" s="6" t="s">
        <v>344</v>
      </c>
      <c r="J2528" s="10" t="s">
        <v>10977</v>
      </c>
      <c r="K2528" s="7" t="s">
        <v>774</v>
      </c>
      <c r="L2528" s="10" t="s">
        <v>28</v>
      </c>
      <c r="M2528" s="7" t="s">
        <v>29</v>
      </c>
      <c r="N2528" s="10" t="s">
        <v>10990</v>
      </c>
      <c r="O2528" s="7">
        <v>2017</v>
      </c>
      <c r="P2528" s="10" t="s">
        <v>824</v>
      </c>
      <c r="Q2528" s="7" t="s">
        <v>11584</v>
      </c>
      <c r="R2528" s="7" t="s">
        <v>50</v>
      </c>
      <c r="S2528" s="7" t="s">
        <v>34</v>
      </c>
      <c r="T2528" s="7" t="s">
        <v>311</v>
      </c>
      <c r="U2528" s="7" t="s">
        <v>11585</v>
      </c>
      <c r="V2528" s="7" t="s">
        <v>37</v>
      </c>
      <c r="X2528" s="7" t="str">
        <f t="shared" ca="1" si="559"/>
        <v xml:space="preserve">42 thn, 10 bln </v>
      </c>
      <c r="Y2528" s="7" t="str">
        <f t="shared" si="560"/>
        <v>42 thn</v>
      </c>
      <c r="Z2528" s="13">
        <v>60</v>
      </c>
      <c r="AA2528" s="14">
        <f t="shared" si="561"/>
        <v>50314</v>
      </c>
      <c r="AB2528" s="10" t="s">
        <v>11586</v>
      </c>
      <c r="AC2528" s="7" t="s">
        <v>11587</v>
      </c>
      <c r="AJ2528" s="4" t="s">
        <v>11575</v>
      </c>
    </row>
    <row r="2529" spans="1:36" ht="12.9" hidden="1" customHeight="1" outlineLevel="1" x14ac:dyDescent="0.3">
      <c r="C2529" s="10" t="s">
        <v>11588</v>
      </c>
      <c r="D2529" s="10" t="s">
        <v>11027</v>
      </c>
      <c r="E2529" s="7" t="s">
        <v>11589</v>
      </c>
      <c r="F2529" s="10" t="s">
        <v>514</v>
      </c>
      <c r="G2529" s="7" t="s">
        <v>333</v>
      </c>
      <c r="H2529" s="15">
        <v>42826</v>
      </c>
      <c r="I2529" s="10" t="s">
        <v>334</v>
      </c>
      <c r="J2529" s="10" t="s">
        <v>10977</v>
      </c>
      <c r="K2529" s="8">
        <v>42370</v>
      </c>
      <c r="L2529" s="10" t="s">
        <v>28</v>
      </c>
      <c r="M2529" s="7" t="s">
        <v>29</v>
      </c>
      <c r="N2529" s="10" t="s">
        <v>10984</v>
      </c>
      <c r="O2529" s="7">
        <v>2012</v>
      </c>
      <c r="P2529" s="10" t="s">
        <v>824</v>
      </c>
      <c r="Q2529" s="7" t="s">
        <v>11590</v>
      </c>
      <c r="R2529" s="7" t="s">
        <v>50</v>
      </c>
      <c r="S2529" s="7" t="s">
        <v>34</v>
      </c>
      <c r="T2529" s="7" t="s">
        <v>35</v>
      </c>
      <c r="U2529" s="7" t="s">
        <v>11591</v>
      </c>
      <c r="V2529" s="7" t="s">
        <v>37</v>
      </c>
      <c r="X2529" s="7" t="str">
        <f t="shared" ca="1" si="559"/>
        <v xml:space="preserve">43 thn, 1 bln </v>
      </c>
      <c r="Y2529" s="7" t="str">
        <f t="shared" si="560"/>
        <v>42 thn</v>
      </c>
      <c r="Z2529" s="13">
        <v>60</v>
      </c>
      <c r="AA2529" s="14">
        <f t="shared" si="561"/>
        <v>50222</v>
      </c>
      <c r="AB2529" s="10" t="s">
        <v>11592</v>
      </c>
      <c r="AC2529" s="7" t="s">
        <v>11593</v>
      </c>
      <c r="AJ2529" s="4" t="s">
        <v>11575</v>
      </c>
    </row>
    <row r="2530" spans="1:36" ht="12.9" hidden="1" customHeight="1" outlineLevel="1" x14ac:dyDescent="0.3">
      <c r="C2530" s="10" t="s">
        <v>4543</v>
      </c>
      <c r="D2530" s="10" t="s">
        <v>41</v>
      </c>
      <c r="E2530" s="7" t="s">
        <v>11594</v>
      </c>
      <c r="F2530" s="10" t="s">
        <v>514</v>
      </c>
      <c r="G2530" s="7" t="s">
        <v>333</v>
      </c>
      <c r="H2530" s="15">
        <v>43739</v>
      </c>
      <c r="I2530" s="10" t="s">
        <v>334</v>
      </c>
      <c r="J2530" s="10" t="s">
        <v>10977</v>
      </c>
      <c r="K2530" s="7" t="s">
        <v>522</v>
      </c>
      <c r="L2530" s="10" t="s">
        <v>28</v>
      </c>
      <c r="M2530" s="7" t="s">
        <v>29</v>
      </c>
      <c r="N2530" s="10" t="s">
        <v>11530</v>
      </c>
      <c r="O2530" s="7">
        <v>2013</v>
      </c>
      <c r="P2530" s="10" t="s">
        <v>824</v>
      </c>
      <c r="Q2530" s="7" t="s">
        <v>4233</v>
      </c>
      <c r="R2530" s="7" t="s">
        <v>50</v>
      </c>
      <c r="V2530" s="7" t="s">
        <v>37</v>
      </c>
      <c r="X2530" s="7" t="str">
        <f t="shared" ca="1" si="559"/>
        <v xml:space="preserve">45 thn, 4 bln </v>
      </c>
      <c r="Y2530" s="7" t="str">
        <f t="shared" si="560"/>
        <v>44 thn</v>
      </c>
      <c r="Z2530" s="13">
        <v>60</v>
      </c>
      <c r="AA2530" s="14">
        <f t="shared" si="561"/>
        <v>49400</v>
      </c>
      <c r="AJ2530" s="4" t="s">
        <v>11575</v>
      </c>
    </row>
    <row r="2531" spans="1:36" ht="12.9" hidden="1" customHeight="1" outlineLevel="1" x14ac:dyDescent="0.3">
      <c r="C2531" s="10" t="s">
        <v>11595</v>
      </c>
      <c r="D2531" s="10" t="s">
        <v>4292</v>
      </c>
      <c r="E2531" s="7" t="s">
        <v>11596</v>
      </c>
      <c r="F2531" s="10" t="s">
        <v>3988</v>
      </c>
      <c r="G2531" s="7" t="s">
        <v>1709</v>
      </c>
      <c r="H2531" s="11">
        <v>43374</v>
      </c>
      <c r="I2531" s="10" t="s">
        <v>3989</v>
      </c>
      <c r="J2531" s="10" t="s">
        <v>10977</v>
      </c>
      <c r="K2531" s="7" t="s">
        <v>522</v>
      </c>
      <c r="L2531" s="10" t="s">
        <v>28</v>
      </c>
      <c r="M2531" s="7" t="s">
        <v>361</v>
      </c>
      <c r="N2531" s="10" t="s">
        <v>11530</v>
      </c>
      <c r="O2531" s="7" t="s">
        <v>325</v>
      </c>
      <c r="P2531" s="10" t="s">
        <v>824</v>
      </c>
      <c r="Q2531" s="7" t="s">
        <v>11597</v>
      </c>
      <c r="R2531" s="7" t="s">
        <v>50</v>
      </c>
      <c r="V2531" s="7" t="s">
        <v>37</v>
      </c>
      <c r="X2531" s="7" t="str">
        <f t="shared" ca="1" si="559"/>
        <v xml:space="preserve">33 thn, 10 bln </v>
      </c>
      <c r="Y2531" s="7" t="str">
        <f t="shared" si="560"/>
        <v>33 thn</v>
      </c>
      <c r="Z2531" s="13">
        <v>60</v>
      </c>
      <c r="AA2531" s="14">
        <f t="shared" si="561"/>
        <v>53601</v>
      </c>
      <c r="AJ2531" s="4" t="s">
        <v>11575</v>
      </c>
    </row>
    <row r="2532" spans="1:36" hidden="1" outlineLevel="1" x14ac:dyDescent="0.3">
      <c r="C2532" s="10" t="s">
        <v>11598</v>
      </c>
      <c r="D2532" s="10" t="s">
        <v>41</v>
      </c>
      <c r="E2532" s="7" t="s">
        <v>11599</v>
      </c>
      <c r="F2532" s="6" t="s">
        <v>332</v>
      </c>
      <c r="G2532" s="7" t="s">
        <v>343</v>
      </c>
      <c r="H2532" s="14">
        <v>43739</v>
      </c>
      <c r="I2532" s="6" t="s">
        <v>344</v>
      </c>
      <c r="J2532" s="10" t="s">
        <v>10977</v>
      </c>
      <c r="K2532" s="7" t="s">
        <v>515</v>
      </c>
      <c r="L2532" s="10" t="s">
        <v>28</v>
      </c>
      <c r="M2532" s="7" t="s">
        <v>29</v>
      </c>
      <c r="N2532" s="10" t="s">
        <v>9971</v>
      </c>
      <c r="O2532" s="7">
        <v>2013</v>
      </c>
      <c r="P2532" s="10" t="s">
        <v>6372</v>
      </c>
      <c r="Q2532" s="7" t="s">
        <v>11600</v>
      </c>
      <c r="R2532" s="7" t="s">
        <v>50</v>
      </c>
      <c r="U2532" s="7" t="s">
        <v>11601</v>
      </c>
      <c r="V2532" s="7" t="s">
        <v>37</v>
      </c>
      <c r="X2532" s="7" t="str">
        <f t="shared" ca="1" si="559"/>
        <v xml:space="preserve">55 thn, 2 bln </v>
      </c>
      <c r="Y2532" s="7" t="str">
        <f t="shared" si="560"/>
        <v>54 thn</v>
      </c>
      <c r="Z2532" s="13">
        <v>60</v>
      </c>
      <c r="AA2532" s="14">
        <f t="shared" si="561"/>
        <v>45809</v>
      </c>
      <c r="AJ2532" s="4" t="s">
        <v>11575</v>
      </c>
    </row>
    <row r="2533" spans="1:36" ht="12.9" hidden="1" customHeight="1" outlineLevel="1" x14ac:dyDescent="0.3">
      <c r="C2533" s="10" t="s">
        <v>11602</v>
      </c>
      <c r="D2533" s="10" t="s">
        <v>41</v>
      </c>
      <c r="E2533" s="7" t="s">
        <v>11603</v>
      </c>
      <c r="F2533" s="10" t="s">
        <v>3988</v>
      </c>
      <c r="G2533" s="7" t="s">
        <v>1709</v>
      </c>
      <c r="H2533" s="15">
        <v>42461</v>
      </c>
      <c r="I2533" s="10" t="s">
        <v>3989</v>
      </c>
      <c r="J2533" s="10" t="s">
        <v>10977</v>
      </c>
      <c r="K2533" s="7" t="s">
        <v>515</v>
      </c>
      <c r="L2533" s="10" t="s">
        <v>28</v>
      </c>
      <c r="M2533" s="7" t="s">
        <v>29</v>
      </c>
      <c r="N2533" s="10" t="s">
        <v>2402</v>
      </c>
      <c r="O2533" s="7">
        <v>2014</v>
      </c>
      <c r="P2533" s="10" t="s">
        <v>555</v>
      </c>
      <c r="Q2533" s="7" t="s">
        <v>11604</v>
      </c>
      <c r="R2533" s="7" t="s">
        <v>50</v>
      </c>
      <c r="U2533" s="7" t="s">
        <v>11605</v>
      </c>
      <c r="V2533" s="7" t="s">
        <v>37</v>
      </c>
      <c r="X2533" s="7" t="str">
        <f t="shared" ca="1" si="559"/>
        <v xml:space="preserve">54 thn, 4 bln </v>
      </c>
      <c r="Y2533" s="7" t="str">
        <f t="shared" si="560"/>
        <v>53 thn</v>
      </c>
      <c r="Z2533" s="13">
        <v>60</v>
      </c>
      <c r="AA2533" s="14">
        <f t="shared" si="561"/>
        <v>46113</v>
      </c>
      <c r="AJ2533" s="4" t="s">
        <v>11575</v>
      </c>
    </row>
    <row r="2534" spans="1:36" ht="12.9" hidden="1" customHeight="1" outlineLevel="1" x14ac:dyDescent="0.3">
      <c r="C2534" s="10" t="s">
        <v>4763</v>
      </c>
      <c r="D2534" s="10" t="s">
        <v>41</v>
      </c>
      <c r="E2534" s="7" t="s">
        <v>11606</v>
      </c>
      <c r="F2534" s="6" t="s">
        <v>332</v>
      </c>
      <c r="G2534" s="7" t="s">
        <v>343</v>
      </c>
      <c r="H2534" s="15">
        <v>43739</v>
      </c>
      <c r="I2534" s="6" t="s">
        <v>344</v>
      </c>
      <c r="J2534" s="10" t="s">
        <v>10977</v>
      </c>
      <c r="K2534" s="7" t="s">
        <v>774</v>
      </c>
      <c r="L2534" s="10" t="s">
        <v>28</v>
      </c>
      <c r="M2534" s="7" t="s">
        <v>29</v>
      </c>
      <c r="N2534" s="10" t="s">
        <v>10990</v>
      </c>
      <c r="O2534" s="7">
        <v>2018</v>
      </c>
      <c r="P2534" s="10" t="s">
        <v>824</v>
      </c>
      <c r="Q2534" s="7" t="s">
        <v>11607</v>
      </c>
      <c r="R2534" s="7" t="s">
        <v>50</v>
      </c>
      <c r="S2534" s="7" t="s">
        <v>34</v>
      </c>
      <c r="T2534" s="7" t="s">
        <v>311</v>
      </c>
      <c r="U2534" s="7" t="s">
        <v>11608</v>
      </c>
      <c r="V2534" s="7" t="s">
        <v>37</v>
      </c>
      <c r="X2534" s="7" t="str">
        <f t="shared" ca="1" si="559"/>
        <v xml:space="preserve">46 thn, 4 bln </v>
      </c>
      <c r="Y2534" s="7" t="str">
        <f t="shared" si="560"/>
        <v>45 thn</v>
      </c>
      <c r="Z2534" s="13">
        <v>60</v>
      </c>
      <c r="AA2534" s="14">
        <f>DATE(YEAR(Q2534)+Z2534,MONTH(Q2534)+1,1)</f>
        <v>49035</v>
      </c>
      <c r="AB2534" s="10" t="s">
        <v>11609</v>
      </c>
      <c r="AC2534" s="7" t="s">
        <v>11610</v>
      </c>
      <c r="AJ2534" s="4" t="s">
        <v>11575</v>
      </c>
    </row>
    <row r="2535" spans="1:36" ht="12.9" hidden="1" customHeight="1" outlineLevel="1" x14ac:dyDescent="0.3">
      <c r="C2535" s="10" t="s">
        <v>11611</v>
      </c>
      <c r="D2535" s="10" t="s">
        <v>11003</v>
      </c>
      <c r="E2535" s="7" t="s">
        <v>11612</v>
      </c>
      <c r="F2535" s="10" t="s">
        <v>514</v>
      </c>
      <c r="G2535" s="7" t="s">
        <v>333</v>
      </c>
      <c r="H2535" s="14">
        <v>43009</v>
      </c>
      <c r="I2535" s="10" t="s">
        <v>334</v>
      </c>
      <c r="J2535" s="10" t="s">
        <v>10977</v>
      </c>
      <c r="K2535" s="8">
        <v>42125</v>
      </c>
      <c r="L2535" s="10" t="s">
        <v>28</v>
      </c>
      <c r="M2535" s="7" t="s">
        <v>29</v>
      </c>
      <c r="N2535" s="10" t="s">
        <v>10984</v>
      </c>
      <c r="O2535" s="7">
        <v>2013</v>
      </c>
      <c r="P2535" s="10" t="s">
        <v>11613</v>
      </c>
      <c r="Q2535" s="7" t="s">
        <v>10991</v>
      </c>
      <c r="R2535" s="7" t="s">
        <v>50</v>
      </c>
      <c r="S2535" s="7" t="s">
        <v>34</v>
      </c>
      <c r="T2535" s="7" t="s">
        <v>35</v>
      </c>
      <c r="U2535" s="7" t="s">
        <v>11614</v>
      </c>
      <c r="V2535" s="7" t="s">
        <v>37</v>
      </c>
      <c r="X2535" s="7" t="str">
        <f t="shared" ca="1" si="559"/>
        <v xml:space="preserve">43 thn, 11 bln </v>
      </c>
      <c r="Y2535" s="7" t="str">
        <f t="shared" si="560"/>
        <v>43 thn</v>
      </c>
      <c r="Z2535" s="13">
        <v>60</v>
      </c>
      <c r="AA2535" s="14">
        <f>DATE(YEAR(Q2535)+Z2535,MONTH(Q2535)+1,1)</f>
        <v>49919</v>
      </c>
      <c r="AB2535" s="10" t="s">
        <v>11615</v>
      </c>
      <c r="AC2535" s="7" t="s">
        <v>11616</v>
      </c>
      <c r="AJ2535" s="4" t="s">
        <v>11575</v>
      </c>
    </row>
    <row r="2536" spans="1:36" ht="12.9" hidden="1" customHeight="1" outlineLevel="1" x14ac:dyDescent="0.3">
      <c r="B2536" s="6"/>
      <c r="C2536" s="6" t="s">
        <v>11617</v>
      </c>
      <c r="E2536" s="7" t="s">
        <v>11618</v>
      </c>
      <c r="F2536" s="6" t="s">
        <v>5797</v>
      </c>
      <c r="G2536" s="7" t="s">
        <v>9519</v>
      </c>
      <c r="H2536" s="15">
        <v>41852</v>
      </c>
      <c r="I2536" s="6" t="s">
        <v>6305</v>
      </c>
      <c r="J2536" s="6" t="s">
        <v>11229</v>
      </c>
      <c r="K2536" s="7" t="s">
        <v>336</v>
      </c>
      <c r="L2536" s="6" t="s">
        <v>28</v>
      </c>
      <c r="M2536" s="7" t="s">
        <v>4020</v>
      </c>
      <c r="N2536" s="6" t="s">
        <v>10249</v>
      </c>
      <c r="O2536" s="7" t="s">
        <v>884</v>
      </c>
      <c r="P2536" s="6" t="s">
        <v>1096</v>
      </c>
      <c r="Q2536" s="6" t="s">
        <v>11619</v>
      </c>
      <c r="R2536" s="7" t="s">
        <v>50</v>
      </c>
      <c r="S2536" s="7" t="s">
        <v>34</v>
      </c>
      <c r="T2536" s="7" t="s">
        <v>35</v>
      </c>
      <c r="V2536" s="7" t="s">
        <v>37</v>
      </c>
      <c r="X2536" s="7" t="str">
        <f t="shared" ca="1" si="559"/>
        <v xml:space="preserve">43 thn, 2 bln </v>
      </c>
      <c r="Y2536" s="7" t="str">
        <f t="shared" si="560"/>
        <v>42 thn</v>
      </c>
      <c r="Z2536" s="13">
        <v>60</v>
      </c>
      <c r="AA2536" s="14">
        <f>DATE(YEAR(Q2536)+Z2536,MONTH(Q2536)+1,1)</f>
        <v>50192</v>
      </c>
      <c r="AB2536" s="6" t="s">
        <v>11620</v>
      </c>
      <c r="AC2536" s="6" t="s">
        <v>11621</v>
      </c>
      <c r="AJ2536" s="4" t="s">
        <v>11575</v>
      </c>
    </row>
    <row r="2537" spans="1:36" ht="12.9" hidden="1" customHeight="1" outlineLevel="1" x14ac:dyDescent="0.3">
      <c r="B2537" s="6"/>
      <c r="C2537" s="6" t="s">
        <v>11622</v>
      </c>
      <c r="D2537" s="6" t="s">
        <v>11380</v>
      </c>
      <c r="E2537" s="7" t="s">
        <v>11623</v>
      </c>
      <c r="F2537" s="6" t="s">
        <v>332</v>
      </c>
      <c r="G2537" s="7" t="s">
        <v>343</v>
      </c>
      <c r="H2537" s="15">
        <v>43191</v>
      </c>
      <c r="I2537" s="6" t="s">
        <v>344</v>
      </c>
      <c r="J2537" s="6" t="s">
        <v>11229</v>
      </c>
      <c r="K2537" s="7" t="s">
        <v>336</v>
      </c>
      <c r="L2537" s="6" t="s">
        <v>28</v>
      </c>
      <c r="M2537" s="7" t="s">
        <v>29</v>
      </c>
      <c r="N2537" s="10" t="s">
        <v>10984</v>
      </c>
      <c r="O2537" s="7">
        <v>2015</v>
      </c>
      <c r="P2537" s="6" t="s">
        <v>98</v>
      </c>
      <c r="Q2537" s="6" t="s">
        <v>11624</v>
      </c>
      <c r="R2537" s="7" t="s">
        <v>50</v>
      </c>
      <c r="S2537" s="7" t="s">
        <v>34</v>
      </c>
      <c r="T2537" s="7" t="s">
        <v>35</v>
      </c>
      <c r="V2537" s="7" t="s">
        <v>37</v>
      </c>
      <c r="X2537" s="7" t="str">
        <f t="shared" ca="1" si="559"/>
        <v xml:space="preserve">37 thn, 11 bln </v>
      </c>
      <c r="Y2537" s="7" t="str">
        <f t="shared" si="560"/>
        <v>37 thn</v>
      </c>
      <c r="Z2537" s="13">
        <v>60</v>
      </c>
      <c r="AA2537" s="14">
        <f>DATE(YEAR(Q2537)+Z2537,MONTH(Q2537)+1,1)</f>
        <v>52110</v>
      </c>
      <c r="AB2537" s="6" t="s">
        <v>11625</v>
      </c>
      <c r="AC2537" s="6" t="s">
        <v>11626</v>
      </c>
      <c r="AJ2537" s="4" t="s">
        <v>11575</v>
      </c>
    </row>
    <row r="2538" spans="1:36" ht="12.9" customHeight="1" collapsed="1" x14ac:dyDescent="0.25">
      <c r="A2538" s="4" t="s">
        <v>11627</v>
      </c>
      <c r="M2538" s="7"/>
    </row>
    <row r="2539" spans="1:36" ht="12.9" hidden="1" customHeight="1" outlineLevel="1" x14ac:dyDescent="0.3">
      <c r="C2539" s="10" t="s">
        <v>11628</v>
      </c>
      <c r="D2539" s="10" t="s">
        <v>1545</v>
      </c>
      <c r="E2539" s="7" t="s">
        <v>11629</v>
      </c>
      <c r="F2539" s="10" t="s">
        <v>23</v>
      </c>
      <c r="G2539" s="7" t="s">
        <v>24</v>
      </c>
      <c r="H2539" s="15">
        <v>37712</v>
      </c>
      <c r="I2539" s="10" t="s">
        <v>25</v>
      </c>
      <c r="J2539" s="10" t="s">
        <v>10976</v>
      </c>
      <c r="K2539" s="8">
        <v>42957</v>
      </c>
      <c r="L2539" s="10" t="s">
        <v>28</v>
      </c>
      <c r="M2539" s="7" t="s">
        <v>361</v>
      </c>
      <c r="N2539" s="10" t="s">
        <v>3265</v>
      </c>
      <c r="O2539" s="7" t="s">
        <v>279</v>
      </c>
      <c r="P2539" s="10" t="s">
        <v>59</v>
      </c>
      <c r="Q2539" s="7" t="s">
        <v>11630</v>
      </c>
      <c r="R2539" s="7" t="s">
        <v>50</v>
      </c>
      <c r="S2539" s="7" t="s">
        <v>34</v>
      </c>
      <c r="T2539" s="7" t="s">
        <v>35</v>
      </c>
      <c r="U2539" s="7" t="s">
        <v>11631</v>
      </c>
      <c r="V2539" s="7" t="s">
        <v>37</v>
      </c>
      <c r="W2539" s="7" t="s">
        <v>11632</v>
      </c>
      <c r="X2539" s="7" t="str">
        <f ca="1">DATEDIF(Q2539,NOW( ),"y") &amp; " thn, " &amp; DATEDIF(Q2539,NOW( ),"ym") &amp; " bln "</f>
        <v xml:space="preserve">58 thn, 0 bln </v>
      </c>
      <c r="Y2539" s="7" t="str">
        <f>DATEDIF(Q2539,($Y$2),"y") &amp; " thn"</f>
        <v>57 thn</v>
      </c>
      <c r="Z2539" s="13">
        <v>60</v>
      </c>
      <c r="AA2539" s="14">
        <f>DATE(YEAR(Q2539)+Z2539,MONTH(Q2539)+1,1)</f>
        <v>44774</v>
      </c>
      <c r="AB2539" s="10" t="s">
        <v>11633</v>
      </c>
      <c r="AC2539" s="7" t="s">
        <v>11634</v>
      </c>
      <c r="AJ2539" s="4" t="s">
        <v>11627</v>
      </c>
    </row>
    <row r="2540" spans="1:36" ht="12.9" hidden="1" customHeight="1" outlineLevel="1" x14ac:dyDescent="0.3">
      <c r="C2540" s="10" t="s">
        <v>11635</v>
      </c>
      <c r="D2540" s="6" t="s">
        <v>11380</v>
      </c>
      <c r="E2540" s="7" t="s">
        <v>11636</v>
      </c>
      <c r="F2540" s="10" t="s">
        <v>3290</v>
      </c>
      <c r="G2540" s="7" t="s">
        <v>4171</v>
      </c>
      <c r="H2540" s="11">
        <v>41000</v>
      </c>
      <c r="I2540" s="10" t="s">
        <v>3291</v>
      </c>
      <c r="J2540" s="10" t="s">
        <v>10977</v>
      </c>
      <c r="K2540" s="8">
        <v>42156</v>
      </c>
      <c r="L2540" s="10" t="s">
        <v>28</v>
      </c>
      <c r="M2540" s="7" t="s">
        <v>361</v>
      </c>
      <c r="N2540" s="10" t="s">
        <v>11382</v>
      </c>
      <c r="O2540" s="7">
        <v>2009</v>
      </c>
      <c r="P2540" s="10" t="s">
        <v>11637</v>
      </c>
      <c r="Q2540" s="7" t="s">
        <v>5570</v>
      </c>
      <c r="R2540" s="7" t="s">
        <v>50</v>
      </c>
      <c r="S2540" s="7" t="s">
        <v>34</v>
      </c>
      <c r="T2540" s="7" t="s">
        <v>35</v>
      </c>
      <c r="U2540" s="7" t="s">
        <v>11638</v>
      </c>
      <c r="V2540" s="7" t="s">
        <v>37</v>
      </c>
      <c r="X2540" s="7" t="str">
        <f ca="1">DATEDIF(Q2540,NOW( ),"y") &amp; " thn, " &amp; DATEDIF(Q2540,NOW( ),"ym") &amp; " bln "</f>
        <v xml:space="preserve">45 thn, 1 bln </v>
      </c>
      <c r="Y2540" s="7" t="str">
        <f>DATEDIF(Q2540,($Y$2),"y") &amp; " thn"</f>
        <v>44 thn</v>
      </c>
      <c r="Z2540" s="13">
        <v>60</v>
      </c>
      <c r="AA2540" s="14">
        <f>DATE(YEAR(Q2540)+Z2540,MONTH(Q2540)+1,1)</f>
        <v>49491</v>
      </c>
      <c r="AB2540" s="10" t="s">
        <v>11639</v>
      </c>
      <c r="AC2540" s="7" t="s">
        <v>11640</v>
      </c>
      <c r="AJ2540" s="4" t="s">
        <v>11627</v>
      </c>
    </row>
    <row r="2541" spans="1:36" ht="12.9" hidden="1" customHeight="1" outlineLevel="1" x14ac:dyDescent="0.3">
      <c r="C2541" s="10"/>
      <c r="D2541" s="10"/>
      <c r="F2541" s="10"/>
      <c r="H2541" s="12"/>
      <c r="I2541" s="10"/>
      <c r="J2541" s="10"/>
      <c r="L2541" s="10"/>
      <c r="M2541" s="7"/>
      <c r="N2541" s="10"/>
      <c r="P2541" s="10"/>
      <c r="Z2541" s="13"/>
      <c r="AA2541" s="14"/>
      <c r="AB2541" s="10"/>
      <c r="AJ2541" s="4" t="s">
        <v>11627</v>
      </c>
    </row>
    <row r="2542" spans="1:36" ht="12.9" customHeight="1" collapsed="1" x14ac:dyDescent="0.25">
      <c r="A2542" s="4" t="s">
        <v>11641</v>
      </c>
      <c r="M2542" s="7"/>
    </row>
    <row r="2543" spans="1:36" ht="12.9" hidden="1" customHeight="1" outlineLevel="1" x14ac:dyDescent="0.3">
      <c r="C2543" s="10" t="s">
        <v>11642</v>
      </c>
      <c r="D2543" s="10" t="s">
        <v>41</v>
      </c>
      <c r="E2543" s="7" t="s">
        <v>11643</v>
      </c>
      <c r="F2543" s="10" t="s">
        <v>23</v>
      </c>
      <c r="G2543" s="7" t="s">
        <v>24</v>
      </c>
      <c r="H2543" s="8">
        <v>37530</v>
      </c>
      <c r="I2543" s="10" t="s">
        <v>25</v>
      </c>
      <c r="J2543" s="10" t="s">
        <v>10976</v>
      </c>
      <c r="K2543" s="14">
        <v>42604</v>
      </c>
      <c r="L2543" s="10" t="s">
        <v>28</v>
      </c>
      <c r="M2543" s="7" t="s">
        <v>29</v>
      </c>
      <c r="N2543" s="10" t="s">
        <v>2402</v>
      </c>
      <c r="O2543" s="7" t="s">
        <v>168</v>
      </c>
      <c r="P2543" s="10" t="s">
        <v>824</v>
      </c>
      <c r="Q2543" s="7" t="s">
        <v>4305</v>
      </c>
      <c r="R2543" s="7" t="s">
        <v>50</v>
      </c>
      <c r="S2543" s="7" t="s">
        <v>34</v>
      </c>
      <c r="T2543" s="7" t="s">
        <v>35</v>
      </c>
      <c r="U2543" s="7" t="s">
        <v>11644</v>
      </c>
      <c r="V2543" s="7" t="s">
        <v>37</v>
      </c>
      <c r="W2543" s="7" t="s">
        <v>11645</v>
      </c>
      <c r="X2543" s="7" t="str">
        <f ca="1">DATEDIF(Q2543,NOW( ),"y") &amp; " thn, " &amp; DATEDIF(Q2543,NOW( ),"ym") &amp; " bln "</f>
        <v xml:space="preserve">60 thn, 6 bln </v>
      </c>
      <c r="Y2543" s="7" t="str">
        <f>DATEDIF(Q2543,($Y$2),"y") &amp; " thn"</f>
        <v>59 thn</v>
      </c>
      <c r="Z2543" s="13">
        <v>60</v>
      </c>
      <c r="AA2543" s="14">
        <f>DATE(YEAR(Q2543)+Z2543,MONTH(Q2543)+1,1)</f>
        <v>43862</v>
      </c>
      <c r="AB2543" s="10" t="s">
        <v>11646</v>
      </c>
      <c r="AJ2543" s="4" t="s">
        <v>11641</v>
      </c>
    </row>
    <row r="2544" spans="1:36" ht="12.9" hidden="1" customHeight="1" outlineLevel="1" x14ac:dyDescent="0.3">
      <c r="C2544" s="10"/>
      <c r="D2544" s="10"/>
      <c r="F2544" s="10"/>
      <c r="H2544" s="11"/>
      <c r="I2544" s="10"/>
      <c r="J2544" s="10"/>
      <c r="L2544" s="10"/>
      <c r="M2544" s="7"/>
      <c r="N2544" s="10"/>
      <c r="P2544" s="10"/>
      <c r="Z2544" s="13"/>
      <c r="AA2544" s="14"/>
      <c r="AB2544" s="10"/>
      <c r="AJ2544" s="4" t="s">
        <v>11641</v>
      </c>
    </row>
    <row r="2545" spans="1:36" ht="12.9" hidden="1" customHeight="1" outlineLevel="1" x14ac:dyDescent="0.3">
      <c r="C2545" s="10"/>
      <c r="D2545" s="10"/>
      <c r="F2545" s="10"/>
      <c r="H2545" s="11"/>
      <c r="I2545" s="10"/>
      <c r="J2545" s="10"/>
      <c r="L2545" s="10"/>
      <c r="M2545" s="7"/>
      <c r="N2545" s="10"/>
      <c r="P2545" s="10"/>
      <c r="Z2545" s="13"/>
      <c r="AA2545" s="14"/>
      <c r="AB2545" s="10"/>
      <c r="AJ2545" s="4" t="s">
        <v>11641</v>
      </c>
    </row>
    <row r="2546" spans="1:36" ht="12.9" customHeight="1" collapsed="1" x14ac:dyDescent="0.25">
      <c r="A2546" s="4" t="s">
        <v>11647</v>
      </c>
      <c r="M2546" s="7"/>
    </row>
    <row r="2547" spans="1:36" ht="12.9" hidden="1" customHeight="1" outlineLevel="1" x14ac:dyDescent="0.3">
      <c r="C2547" s="10" t="s">
        <v>11648</v>
      </c>
      <c r="D2547" s="10" t="s">
        <v>41</v>
      </c>
      <c r="E2547" s="7" t="s">
        <v>11649</v>
      </c>
      <c r="F2547" s="10" t="s">
        <v>23</v>
      </c>
      <c r="G2547" s="7" t="s">
        <v>24</v>
      </c>
      <c r="H2547" s="11">
        <v>40817</v>
      </c>
      <c r="I2547" s="10" t="s">
        <v>25</v>
      </c>
      <c r="J2547" s="10" t="s">
        <v>10976</v>
      </c>
      <c r="K2547" s="8">
        <v>42604</v>
      </c>
      <c r="L2547" s="10" t="s">
        <v>28</v>
      </c>
      <c r="M2547" s="7" t="s">
        <v>29</v>
      </c>
      <c r="N2547" s="10"/>
      <c r="O2547" s="7">
        <v>2006</v>
      </c>
      <c r="P2547" s="10" t="s">
        <v>148</v>
      </c>
      <c r="Q2547" s="7" t="s">
        <v>11650</v>
      </c>
      <c r="R2547" s="7" t="s">
        <v>50</v>
      </c>
      <c r="S2547" s="7" t="s">
        <v>34</v>
      </c>
      <c r="T2547" s="7" t="s">
        <v>35</v>
      </c>
      <c r="U2547" s="7" t="s">
        <v>11651</v>
      </c>
      <c r="V2547" s="7" t="s">
        <v>37</v>
      </c>
      <c r="W2547" s="7" t="s">
        <v>11652</v>
      </c>
      <c r="X2547" s="7" t="str">
        <f ca="1">DATEDIF(Q2547,NOW( ),"y") &amp; " thn, " &amp; DATEDIF(Q2547,NOW( ),"ym") &amp; " bln "</f>
        <v xml:space="preserve">48 thn, 2 bln </v>
      </c>
      <c r="Y2547" s="7" t="str">
        <f>DATEDIF(Q2547,($Y$2),"y") &amp; " thn"</f>
        <v>47 thn</v>
      </c>
      <c r="Z2547" s="13">
        <v>60</v>
      </c>
      <c r="AA2547" s="14">
        <f>DATE(YEAR(Q2547)+Z2547,MONTH(Q2547)+1,1)</f>
        <v>48366</v>
      </c>
      <c r="AB2547" s="10" t="s">
        <v>11653</v>
      </c>
      <c r="AJ2547" s="4" t="s">
        <v>11647</v>
      </c>
    </row>
    <row r="2548" spans="1:36" ht="12.9" hidden="1" customHeight="1" outlineLevel="1" x14ac:dyDescent="0.3">
      <c r="C2548" s="10" t="s">
        <v>11654</v>
      </c>
      <c r="D2548" s="10" t="s">
        <v>41</v>
      </c>
      <c r="E2548" s="7" t="s">
        <v>11655</v>
      </c>
      <c r="F2548" s="10" t="s">
        <v>332</v>
      </c>
      <c r="G2548" s="7" t="s">
        <v>343</v>
      </c>
      <c r="H2548" s="15">
        <v>43739</v>
      </c>
      <c r="I2548" s="10" t="s">
        <v>344</v>
      </c>
      <c r="J2548" s="10" t="s">
        <v>10977</v>
      </c>
      <c r="L2548" s="10" t="s">
        <v>28</v>
      </c>
      <c r="M2548" s="7" t="s">
        <v>29</v>
      </c>
      <c r="N2548" s="10" t="s">
        <v>10990</v>
      </c>
      <c r="O2548" s="7">
        <v>2018</v>
      </c>
      <c r="P2548" s="10" t="s">
        <v>824</v>
      </c>
      <c r="Q2548" s="7" t="s">
        <v>11656</v>
      </c>
      <c r="R2548" s="7" t="s">
        <v>50</v>
      </c>
      <c r="U2548" s="7" t="s">
        <v>11657</v>
      </c>
      <c r="V2548" s="7" t="s">
        <v>37</v>
      </c>
      <c r="X2548" s="7" t="str">
        <f ca="1">DATEDIF(Q2548,NOW( ),"y") &amp; " thn, " &amp; DATEDIF(Q2548,NOW( ),"ym") &amp; " bln "</f>
        <v xml:space="preserve">53 thn, 6 bln </v>
      </c>
      <c r="Y2548" s="7" t="str">
        <f>DATEDIF(Q2548,($Y$2),"y") &amp; " thn"</f>
        <v>52 thn</v>
      </c>
      <c r="Z2548" s="13">
        <v>60</v>
      </c>
      <c r="AA2548" s="14">
        <f>DATE(YEAR(Q2548)+Z2548,MONTH(Q2548)+1,1)</f>
        <v>46419</v>
      </c>
      <c r="AJ2548" s="4" t="s">
        <v>11647</v>
      </c>
    </row>
    <row r="2549" spans="1:36" ht="12.9" customHeight="1" collapsed="1" x14ac:dyDescent="0.25">
      <c r="A2549" s="4" t="s">
        <v>11658</v>
      </c>
      <c r="M2549" s="7"/>
    </row>
    <row r="2550" spans="1:36" ht="12.9" hidden="1" customHeight="1" outlineLevel="1" x14ac:dyDescent="0.3">
      <c r="C2550" s="10"/>
      <c r="D2550" s="10"/>
      <c r="F2550" s="10"/>
      <c r="H2550" s="12"/>
      <c r="I2550" s="10"/>
      <c r="J2550" s="10" t="s">
        <v>10976</v>
      </c>
      <c r="L2550" s="10"/>
      <c r="M2550" s="7"/>
      <c r="N2550" s="10"/>
      <c r="P2550" s="10"/>
      <c r="X2550" s="7" t="str">
        <f ca="1">DATEDIF(Q2550,NOW( ),"y") &amp; " thn, " &amp; DATEDIF(Q2550,NOW( ),"ym") &amp; " bln "</f>
        <v xml:space="preserve">120 thn, 6 bln </v>
      </c>
      <c r="Z2550" s="13">
        <v>60</v>
      </c>
      <c r="AA2550" s="14">
        <f>DATE(YEAR(Q2550)+Z2550,MONTH(Q2550)+1,1)</f>
        <v>21947</v>
      </c>
      <c r="AB2550" s="10"/>
      <c r="AJ2550" s="4" t="s">
        <v>11658</v>
      </c>
    </row>
    <row r="2551" spans="1:36" ht="12.9" hidden="1" customHeight="1" outlineLevel="1" x14ac:dyDescent="0.3">
      <c r="C2551" s="10" t="s">
        <v>11659</v>
      </c>
      <c r="E2551" s="7" t="s">
        <v>11660</v>
      </c>
      <c r="F2551" s="10" t="s">
        <v>3988</v>
      </c>
      <c r="G2551" s="7" t="s">
        <v>1709</v>
      </c>
      <c r="H2551" s="15">
        <v>43374</v>
      </c>
      <c r="I2551" s="10" t="s">
        <v>344</v>
      </c>
      <c r="J2551" s="10" t="s">
        <v>10977</v>
      </c>
      <c r="L2551" s="10" t="s">
        <v>28</v>
      </c>
      <c r="M2551" s="7" t="s">
        <v>4020</v>
      </c>
      <c r="N2551" s="10" t="s">
        <v>11204</v>
      </c>
      <c r="O2551" s="7" t="s">
        <v>676</v>
      </c>
      <c r="P2551" s="10" t="s">
        <v>555</v>
      </c>
      <c r="Q2551" s="7" t="s">
        <v>11661</v>
      </c>
      <c r="R2551" s="7" t="s">
        <v>50</v>
      </c>
      <c r="U2551" s="7" t="s">
        <v>11662</v>
      </c>
      <c r="V2551" s="7" t="s">
        <v>37</v>
      </c>
      <c r="X2551" s="7" t="str">
        <f ca="1">DATEDIF(Q2551,NOW( ),"y") &amp; " thn, " &amp; DATEDIF(Q2551,NOW( ),"ym") &amp; " bln "</f>
        <v xml:space="preserve">53 thn, 5 bln </v>
      </c>
      <c r="Y2551" s="7" t="str">
        <f>DATEDIF(Q2551,($Y$2),"y") &amp; " thn"</f>
        <v>52 thn</v>
      </c>
      <c r="Z2551" s="13">
        <v>60</v>
      </c>
      <c r="AA2551" s="14">
        <f>DATE(YEAR(Q2551)+Z2551,MONTH(Q2551)+1,1)</f>
        <v>46447</v>
      </c>
      <c r="AJ2551" s="4" t="s">
        <v>11658</v>
      </c>
    </row>
    <row r="2552" spans="1:36" ht="12.9" customHeight="1" collapsed="1" x14ac:dyDescent="0.25">
      <c r="A2552" s="4" t="s">
        <v>11663</v>
      </c>
      <c r="M2552" s="7"/>
    </row>
    <row r="2553" spans="1:36" ht="12.9" hidden="1" customHeight="1" outlineLevel="1" x14ac:dyDescent="0.3">
      <c r="C2553" s="10"/>
      <c r="F2553" s="10"/>
      <c r="I2553" s="10"/>
      <c r="J2553" s="10" t="s">
        <v>10976</v>
      </c>
      <c r="L2553" s="10"/>
      <c r="M2553" s="7"/>
      <c r="N2553" s="10"/>
      <c r="P2553" s="10"/>
      <c r="Z2553" s="13"/>
      <c r="AA2553" s="14"/>
      <c r="AB2553" s="10"/>
      <c r="AJ2553" s="4" t="s">
        <v>11663</v>
      </c>
    </row>
    <row r="2554" spans="1:36" ht="12.9" hidden="1" customHeight="1" outlineLevel="1" x14ac:dyDescent="0.3">
      <c r="C2554" s="10" t="s">
        <v>11664</v>
      </c>
      <c r="D2554" s="10" t="s">
        <v>41</v>
      </c>
      <c r="E2554" s="7" t="s">
        <v>11665</v>
      </c>
      <c r="F2554" s="10" t="s">
        <v>3988</v>
      </c>
      <c r="G2554" s="7" t="s">
        <v>1709</v>
      </c>
      <c r="H2554" s="15">
        <v>42461</v>
      </c>
      <c r="I2554" s="10" t="s">
        <v>3989</v>
      </c>
      <c r="J2554" s="10" t="s">
        <v>10977</v>
      </c>
      <c r="K2554" s="8">
        <v>42370</v>
      </c>
      <c r="L2554" s="10" t="s">
        <v>28</v>
      </c>
      <c r="M2554" s="7" t="s">
        <v>29</v>
      </c>
      <c r="N2554" s="10" t="s">
        <v>2402</v>
      </c>
      <c r="O2554" s="7">
        <v>2014</v>
      </c>
      <c r="P2554" s="10" t="s">
        <v>11666</v>
      </c>
      <c r="Q2554" s="7" t="s">
        <v>11667</v>
      </c>
      <c r="R2554" s="7" t="s">
        <v>50</v>
      </c>
      <c r="U2554" s="7" t="s">
        <v>11668</v>
      </c>
      <c r="V2554" s="7" t="s">
        <v>37</v>
      </c>
      <c r="X2554" s="7" t="str">
        <f ca="1">DATEDIF(Q2554,NOW( ),"y") &amp; " thn, " &amp; DATEDIF(Q2554,NOW( ),"ym") &amp; " bln "</f>
        <v xml:space="preserve">51 thn, 7 bln </v>
      </c>
      <c r="Y2554" s="7" t="str">
        <f>DATEDIF(Q2554,($Y$2),"y") &amp; " thn"</f>
        <v>50 thn</v>
      </c>
      <c r="Z2554" s="13">
        <v>60</v>
      </c>
      <c r="AA2554" s="14">
        <f>DATE(YEAR(Q2554)+Z2554,MONTH(Q2554)+1,1)</f>
        <v>47119</v>
      </c>
      <c r="AJ2554" s="4" t="s">
        <v>11663</v>
      </c>
    </row>
    <row r="2555" spans="1:36" ht="12.9" customHeight="1" collapsed="1" x14ac:dyDescent="0.25">
      <c r="A2555" s="4" t="s">
        <v>11669</v>
      </c>
      <c r="M2555" s="7"/>
    </row>
    <row r="2556" spans="1:36" ht="12.9" hidden="1" customHeight="1" outlineLevel="1" x14ac:dyDescent="0.3">
      <c r="C2556" s="10" t="s">
        <v>11670</v>
      </c>
      <c r="E2556" s="7" t="s">
        <v>11671</v>
      </c>
      <c r="F2556" s="10" t="s">
        <v>23</v>
      </c>
      <c r="G2556" s="7" t="s">
        <v>24</v>
      </c>
      <c r="H2556" s="15">
        <v>38261</v>
      </c>
      <c r="I2556" s="10" t="s">
        <v>25</v>
      </c>
      <c r="J2556" s="10" t="s">
        <v>10976</v>
      </c>
      <c r="K2556" s="8">
        <v>42957</v>
      </c>
      <c r="L2556" s="10" t="s">
        <v>28</v>
      </c>
      <c r="M2556" s="7" t="s">
        <v>4020</v>
      </c>
      <c r="N2556" s="10" t="s">
        <v>11048</v>
      </c>
      <c r="O2556" s="7" t="s">
        <v>6765</v>
      </c>
      <c r="P2556" s="10" t="s">
        <v>98</v>
      </c>
      <c r="Q2556" s="7" t="s">
        <v>11672</v>
      </c>
      <c r="R2556" s="7" t="s">
        <v>50</v>
      </c>
      <c r="S2556" s="7" t="s">
        <v>34</v>
      </c>
      <c r="T2556" s="7" t="s">
        <v>35</v>
      </c>
      <c r="U2556" s="7" t="s">
        <v>11673</v>
      </c>
      <c r="V2556" s="7" t="s">
        <v>37</v>
      </c>
      <c r="W2556" s="7" t="s">
        <v>11674</v>
      </c>
      <c r="X2556" s="7" t="str">
        <f ca="1">DATEDIF(Q2556,NOW( ),"y") &amp; " thn, " &amp; DATEDIF(Q2556,NOW( ),"ym") &amp; " bln "</f>
        <v xml:space="preserve">60 thn, 4 bln </v>
      </c>
      <c r="Y2556" s="7" t="str">
        <f>DATEDIF(Q2556,($Y$2),"y") &amp; " thn"</f>
        <v>59 thn</v>
      </c>
      <c r="Z2556" s="13">
        <v>60</v>
      </c>
      <c r="AA2556" s="14">
        <f>DATE(YEAR(Q2556)+Z2556,MONTH(Q2556)+1,1)</f>
        <v>43922</v>
      </c>
      <c r="AB2556" s="10" t="s">
        <v>11675</v>
      </c>
      <c r="AJ2556" s="4" t="s">
        <v>11669</v>
      </c>
    </row>
    <row r="2557" spans="1:36" ht="12.9" hidden="1" customHeight="1" outlineLevel="1" x14ac:dyDescent="0.3">
      <c r="C2557" s="10" t="s">
        <v>11676</v>
      </c>
      <c r="D2557" s="10" t="s">
        <v>41</v>
      </c>
      <c r="E2557" s="7" t="s">
        <v>11677</v>
      </c>
      <c r="F2557" s="10" t="s">
        <v>3988</v>
      </c>
      <c r="G2557" s="7" t="s">
        <v>1709</v>
      </c>
      <c r="H2557" s="15">
        <v>42461</v>
      </c>
      <c r="I2557" s="10" t="s">
        <v>3989</v>
      </c>
      <c r="J2557" s="10" t="s">
        <v>10977</v>
      </c>
      <c r="K2557" s="8">
        <v>42370</v>
      </c>
      <c r="L2557" s="10" t="s">
        <v>28</v>
      </c>
      <c r="M2557" s="7" t="s">
        <v>29</v>
      </c>
      <c r="N2557" s="10" t="s">
        <v>2402</v>
      </c>
      <c r="O2557" s="7">
        <v>2014</v>
      </c>
      <c r="P2557" s="10" t="s">
        <v>824</v>
      </c>
      <c r="Q2557" s="7" t="s">
        <v>2614</v>
      </c>
      <c r="R2557" s="7" t="s">
        <v>50</v>
      </c>
      <c r="U2557" s="7" t="s">
        <v>11678</v>
      </c>
      <c r="V2557" s="7" t="s">
        <v>37</v>
      </c>
      <c r="X2557" s="7" t="str">
        <f ca="1">DATEDIF(Q2557,NOW( ),"y") &amp; " thn, " &amp; DATEDIF(Q2557,NOW( ),"ym") &amp; " bln "</f>
        <v xml:space="preserve">50 thn, 4 bln </v>
      </c>
      <c r="Y2557" s="7" t="str">
        <f>DATEDIF(Q2557,($Y$2),"y") &amp; " thn"</f>
        <v>49 thn</v>
      </c>
      <c r="Z2557" s="13">
        <v>60</v>
      </c>
      <c r="AA2557" s="14">
        <f>DATE(YEAR(Q2557)+Z2557,MONTH(Q2557)+1,1)</f>
        <v>47574</v>
      </c>
      <c r="AJ2557" s="4" t="s">
        <v>11669</v>
      </c>
    </row>
    <row r="2558" spans="1:36" ht="12.9" hidden="1" customHeight="1" outlineLevel="1" x14ac:dyDescent="0.3">
      <c r="C2558" s="10"/>
      <c r="D2558" s="10"/>
      <c r="F2558" s="10"/>
      <c r="H2558" s="15"/>
      <c r="I2558" s="10"/>
      <c r="J2558" s="10"/>
      <c r="L2558" s="10"/>
      <c r="M2558" s="7"/>
      <c r="N2558" s="10"/>
      <c r="P2558" s="10"/>
      <c r="Z2558" s="13"/>
      <c r="AA2558" s="14"/>
      <c r="AB2558" s="10"/>
      <c r="AJ2558" s="4" t="s">
        <v>11669</v>
      </c>
    </row>
    <row r="2559" spans="1:36" ht="12.9" customHeight="1" collapsed="1" x14ac:dyDescent="0.25">
      <c r="A2559" s="4" t="s">
        <v>11679</v>
      </c>
      <c r="M2559" s="7"/>
    </row>
    <row r="2560" spans="1:36" ht="12.9" hidden="1" customHeight="1" outlineLevel="1" x14ac:dyDescent="0.3">
      <c r="C2560" s="10"/>
      <c r="F2560" s="10"/>
      <c r="H2560" s="15"/>
      <c r="I2560" s="10"/>
      <c r="J2560" s="10" t="s">
        <v>10976</v>
      </c>
      <c r="K2560" s="8"/>
      <c r="L2560" s="10"/>
      <c r="M2560" s="7"/>
      <c r="N2560" s="10"/>
      <c r="P2560" s="10"/>
      <c r="Z2560" s="13"/>
      <c r="AA2560" s="14"/>
      <c r="AB2560" s="10"/>
      <c r="AJ2560" s="4" t="s">
        <v>11679</v>
      </c>
    </row>
    <row r="2561" spans="1:36" ht="12.9" customHeight="1" collapsed="1" x14ac:dyDescent="0.25">
      <c r="A2561" s="4" t="s">
        <v>11680</v>
      </c>
      <c r="M2561" s="7"/>
    </row>
    <row r="2562" spans="1:36" ht="12.9" hidden="1" customHeight="1" outlineLevel="1" x14ac:dyDescent="0.3">
      <c r="C2562" s="10"/>
      <c r="D2562" s="10"/>
      <c r="F2562" s="10"/>
      <c r="H2562" s="12"/>
      <c r="I2562" s="10"/>
      <c r="J2562" s="10" t="s">
        <v>10976</v>
      </c>
      <c r="L2562" s="10"/>
      <c r="M2562" s="7"/>
      <c r="N2562" s="10"/>
      <c r="P2562" s="10"/>
      <c r="X2562" s="7" t="str">
        <f ca="1">DATEDIF(Q2562,NOW( ),"y") &amp; " thn, " &amp; DATEDIF(Q2562,NOW( ),"ym") &amp; " bln "</f>
        <v xml:space="preserve">120 thn, 6 bln </v>
      </c>
      <c r="Z2562" s="13">
        <v>60</v>
      </c>
      <c r="AA2562" s="14">
        <f>DATE(YEAR(Q2562)+Z2562,MONTH(Q2562)+1,1)</f>
        <v>21947</v>
      </c>
      <c r="AB2562" s="10"/>
      <c r="AJ2562" s="4" t="s">
        <v>11680</v>
      </c>
    </row>
    <row r="2563" spans="1:36" ht="12.9" hidden="1" customHeight="1" outlineLevel="1" x14ac:dyDescent="0.3">
      <c r="C2563" s="10" t="s">
        <v>11681</v>
      </c>
      <c r="D2563" s="10" t="s">
        <v>11003</v>
      </c>
      <c r="E2563" s="7" t="s">
        <v>11682</v>
      </c>
      <c r="F2563" s="10" t="s">
        <v>514</v>
      </c>
      <c r="G2563" s="7" t="s">
        <v>333</v>
      </c>
      <c r="H2563" s="14">
        <v>43009</v>
      </c>
      <c r="I2563" s="10" t="s">
        <v>334</v>
      </c>
      <c r="J2563" s="10" t="s">
        <v>10977</v>
      </c>
      <c r="K2563" s="7" t="s">
        <v>515</v>
      </c>
      <c r="L2563" s="10" t="s">
        <v>28</v>
      </c>
      <c r="M2563" s="7" t="s">
        <v>29</v>
      </c>
      <c r="N2563" s="10" t="s">
        <v>10984</v>
      </c>
      <c r="O2563" s="7">
        <v>2013</v>
      </c>
      <c r="P2563" s="10" t="s">
        <v>98</v>
      </c>
      <c r="Q2563" s="7" t="s">
        <v>678</v>
      </c>
      <c r="R2563" s="7" t="s">
        <v>50</v>
      </c>
      <c r="S2563" s="7" t="s">
        <v>34</v>
      </c>
      <c r="U2563" s="7" t="s">
        <v>11683</v>
      </c>
      <c r="V2563" s="7" t="s">
        <v>37</v>
      </c>
      <c r="X2563" s="7" t="str">
        <f ca="1">DATEDIF(Q2563,NOW( ),"y") &amp; " thn, " &amp; DATEDIF(Q2563,NOW( ),"ym") &amp; " bln "</f>
        <v xml:space="preserve">54 thn, 1 bln </v>
      </c>
      <c r="Y2563" s="7" t="str">
        <f>DATEDIF(Q2563,($Y$2),"y") &amp; " thn"</f>
        <v>53 thn</v>
      </c>
      <c r="Z2563" s="13">
        <v>60</v>
      </c>
      <c r="AA2563" s="14">
        <f>DATE(YEAR(Q2563)+Z2563,MONTH(Q2563)+1,1)</f>
        <v>46204</v>
      </c>
      <c r="AB2563" s="10" t="s">
        <v>11684</v>
      </c>
      <c r="AC2563" s="7" t="s">
        <v>11685</v>
      </c>
      <c r="AJ2563" s="4" t="s">
        <v>11680</v>
      </c>
    </row>
    <row r="2564" spans="1:36" ht="12.9" customHeight="1" collapsed="1" x14ac:dyDescent="0.25">
      <c r="A2564" s="4" t="s">
        <v>11686</v>
      </c>
      <c r="M2564" s="7"/>
    </row>
    <row r="2565" spans="1:36" ht="12.9" hidden="1" customHeight="1" outlineLevel="1" x14ac:dyDescent="0.3">
      <c r="C2565" s="10"/>
      <c r="D2565" s="10"/>
      <c r="F2565" s="10"/>
      <c r="H2565" s="15"/>
      <c r="I2565" s="10"/>
      <c r="J2565" s="10" t="s">
        <v>10976</v>
      </c>
      <c r="K2565" s="8"/>
      <c r="L2565" s="10"/>
      <c r="M2565" s="7"/>
      <c r="N2565" s="10"/>
      <c r="P2565" s="10"/>
      <c r="Z2565" s="13"/>
      <c r="AA2565" s="14"/>
      <c r="AB2565" s="10"/>
      <c r="AJ2565" s="4" t="s">
        <v>11686</v>
      </c>
    </row>
    <row r="2566" spans="1:36" ht="12.9" hidden="1" customHeight="1" outlineLevel="1" x14ac:dyDescent="0.3">
      <c r="C2566" s="10" t="s">
        <v>11687</v>
      </c>
      <c r="D2566" s="10" t="s">
        <v>11027</v>
      </c>
      <c r="E2566" s="7" t="s">
        <v>11688</v>
      </c>
      <c r="F2566" s="10" t="s">
        <v>514</v>
      </c>
      <c r="G2566" s="7" t="s">
        <v>333</v>
      </c>
      <c r="H2566" s="14">
        <v>43374</v>
      </c>
      <c r="I2566" s="10" t="s">
        <v>334</v>
      </c>
      <c r="J2566" s="10" t="s">
        <v>10977</v>
      </c>
      <c r="K2566" s="8">
        <v>42370</v>
      </c>
      <c r="L2566" s="10" t="s">
        <v>28</v>
      </c>
      <c r="M2566" s="7" t="s">
        <v>29</v>
      </c>
      <c r="N2566" s="10" t="s">
        <v>10984</v>
      </c>
      <c r="O2566" s="7">
        <v>2013</v>
      </c>
      <c r="P2566" s="10" t="s">
        <v>11689</v>
      </c>
      <c r="Q2566" s="7" t="s">
        <v>11690</v>
      </c>
      <c r="R2566" s="7" t="s">
        <v>50</v>
      </c>
      <c r="V2566" s="7" t="s">
        <v>37</v>
      </c>
      <c r="X2566" s="7" t="str">
        <f ca="1">DATEDIF(Q2566,NOW( ),"y") &amp; " thn, " &amp; DATEDIF(Q2566,NOW( ),"ym") &amp; " bln "</f>
        <v xml:space="preserve">34 thn, 0 bln </v>
      </c>
      <c r="Y2566" s="7" t="str">
        <f>DATEDIF(Q2566,($Y$2),"y") &amp; " thn"</f>
        <v>33 thn</v>
      </c>
      <c r="Z2566" s="13">
        <v>60</v>
      </c>
      <c r="AA2566" s="14">
        <f>DATE(YEAR(Q2566)+Z2566,MONTH(Q2566)+1,1)</f>
        <v>53540</v>
      </c>
      <c r="AB2566" s="10" t="s">
        <v>11691</v>
      </c>
      <c r="AC2566" s="7" t="s">
        <v>11692</v>
      </c>
      <c r="AJ2566" s="4" t="s">
        <v>11686</v>
      </c>
    </row>
    <row r="2567" spans="1:36" ht="12.9" hidden="1" customHeight="1" outlineLevel="1" x14ac:dyDescent="0.3">
      <c r="C2567" s="10" t="s">
        <v>11693</v>
      </c>
      <c r="E2567" s="7" t="s">
        <v>11694</v>
      </c>
      <c r="F2567" s="10" t="s">
        <v>332</v>
      </c>
      <c r="G2567" s="7" t="s">
        <v>343</v>
      </c>
      <c r="H2567" s="15">
        <v>43374</v>
      </c>
      <c r="I2567" s="10" t="s">
        <v>344</v>
      </c>
      <c r="J2567" s="10" t="s">
        <v>10977</v>
      </c>
      <c r="K2567" s="8">
        <v>42370</v>
      </c>
      <c r="L2567" s="10" t="s">
        <v>28</v>
      </c>
      <c r="M2567" s="7" t="s">
        <v>29</v>
      </c>
      <c r="N2567" s="10" t="s">
        <v>10990</v>
      </c>
      <c r="P2567" s="10" t="s">
        <v>2295</v>
      </c>
      <c r="Q2567" s="7" t="s">
        <v>11695</v>
      </c>
      <c r="R2567" s="7" t="s">
        <v>50</v>
      </c>
      <c r="U2567" s="7" t="s">
        <v>11696</v>
      </c>
      <c r="V2567" s="7" t="s">
        <v>37</v>
      </c>
      <c r="X2567" s="7" t="str">
        <f ca="1">DATEDIF(Q2567,NOW( ),"y") &amp; " thn, " &amp; DATEDIF(Q2567,NOW( ),"ym") &amp; " bln "</f>
        <v xml:space="preserve">54 thn, 1 bln </v>
      </c>
      <c r="Y2567" s="7" t="str">
        <f>DATEDIF(Q2567,($Y$2),"y") &amp; " thn"</f>
        <v>53 thn</v>
      </c>
      <c r="Z2567" s="13">
        <v>60</v>
      </c>
      <c r="AA2567" s="14">
        <f>DATE(YEAR(Q2567)+Z2567,MONTH(Q2567)+1,1)</f>
        <v>46204</v>
      </c>
      <c r="AJ2567" s="4" t="s">
        <v>11686</v>
      </c>
    </row>
    <row r="2568" spans="1:36" ht="12.9" customHeight="1" collapsed="1" x14ac:dyDescent="0.25">
      <c r="A2568" s="4" t="s">
        <v>11697</v>
      </c>
      <c r="M2568" s="7"/>
    </row>
    <row r="2569" spans="1:36" ht="12.9" hidden="1" customHeight="1" outlineLevel="1" x14ac:dyDescent="0.3">
      <c r="C2569" s="10"/>
      <c r="D2569" s="10"/>
      <c r="F2569" s="10"/>
      <c r="I2569" s="10"/>
      <c r="J2569" s="10" t="s">
        <v>10976</v>
      </c>
      <c r="L2569" s="10"/>
      <c r="M2569" s="7"/>
      <c r="P2569" s="10"/>
      <c r="X2569" s="7" t="str">
        <f ca="1">DATEDIF(Q2569,NOW( ),"y") &amp; " thn, " &amp; DATEDIF(Q2569,NOW( ),"ym") &amp; " bln "</f>
        <v xml:space="preserve">120 thn, 6 bln </v>
      </c>
      <c r="Z2569" s="13">
        <v>60</v>
      </c>
      <c r="AA2569" s="14">
        <f>DATE(YEAR(Q2569)+Z2569,MONTH(Q2569)+1,1)</f>
        <v>21947</v>
      </c>
      <c r="AB2569" s="10"/>
      <c r="AJ2569" s="4" t="s">
        <v>11697</v>
      </c>
    </row>
    <row r="2570" spans="1:36" ht="12.9" hidden="1" customHeight="1" outlineLevel="1" x14ac:dyDescent="0.3">
      <c r="C2570" s="10" t="s">
        <v>5821</v>
      </c>
      <c r="D2570" s="63" t="s">
        <v>41</v>
      </c>
      <c r="E2570" s="7" t="s">
        <v>11698</v>
      </c>
      <c r="F2570" s="6" t="s">
        <v>332</v>
      </c>
      <c r="G2570" s="19" t="s">
        <v>343</v>
      </c>
      <c r="H2570" s="20">
        <v>43556</v>
      </c>
      <c r="I2570" s="6" t="s">
        <v>344</v>
      </c>
      <c r="J2570" s="10" t="s">
        <v>10977</v>
      </c>
      <c r="K2570" s="8">
        <v>42370</v>
      </c>
      <c r="L2570" s="10" t="s">
        <v>28</v>
      </c>
      <c r="M2570" s="7" t="s">
        <v>29</v>
      </c>
      <c r="N2570" s="10" t="s">
        <v>2402</v>
      </c>
      <c r="O2570" s="7">
        <v>2014</v>
      </c>
      <c r="P2570" s="10" t="s">
        <v>824</v>
      </c>
      <c r="Q2570" s="7" t="s">
        <v>11699</v>
      </c>
      <c r="R2570" s="7" t="s">
        <v>50</v>
      </c>
      <c r="U2570" s="7" t="s">
        <v>11700</v>
      </c>
      <c r="V2570" s="7" t="s">
        <v>37</v>
      </c>
      <c r="X2570" s="7" t="str">
        <f ca="1">DATEDIF(Q2570,NOW( ),"y") &amp; " thn, " &amp; DATEDIF(Q2570,NOW( ),"ym") &amp; " bln "</f>
        <v xml:space="preserve">56 thn, 11 bln </v>
      </c>
      <c r="Y2570" s="7" t="str">
        <f>DATEDIF(Q2570,($Y$2),"y") &amp; " thn"</f>
        <v>56 thn</v>
      </c>
      <c r="Z2570" s="13">
        <v>60</v>
      </c>
      <c r="AA2570" s="14">
        <f>DATE(YEAR(Q2570)+Z2570,MONTH(Q2570)+1,1)</f>
        <v>45170</v>
      </c>
      <c r="AJ2570" s="4" t="s">
        <v>11697</v>
      </c>
    </row>
    <row r="2571" spans="1:36" ht="12.9" hidden="1" customHeight="1" outlineLevel="1" x14ac:dyDescent="0.3">
      <c r="C2571" s="10"/>
      <c r="F2571" s="10"/>
      <c r="H2571" s="12"/>
      <c r="I2571" s="10"/>
      <c r="J2571" s="10"/>
      <c r="L2571" s="10"/>
      <c r="M2571" s="7"/>
      <c r="N2571" s="10"/>
      <c r="P2571" s="10"/>
      <c r="Z2571" s="13"/>
      <c r="AA2571" s="14"/>
      <c r="AJ2571" s="4" t="s">
        <v>11697</v>
      </c>
    </row>
    <row r="2572" spans="1:36" ht="12.9" customHeight="1" collapsed="1" x14ac:dyDescent="0.25">
      <c r="A2572" s="4" t="s">
        <v>11701</v>
      </c>
      <c r="M2572" s="7"/>
    </row>
    <row r="2573" spans="1:36" ht="12.9" hidden="1" customHeight="1" outlineLevel="1" x14ac:dyDescent="0.3">
      <c r="C2573" s="10"/>
      <c r="F2573" s="10"/>
      <c r="H2573" s="8"/>
      <c r="I2573" s="10"/>
      <c r="J2573" s="10" t="s">
        <v>10976</v>
      </c>
      <c r="L2573" s="10"/>
      <c r="M2573" s="7"/>
      <c r="N2573" s="10"/>
      <c r="P2573" s="10"/>
      <c r="Z2573" s="13"/>
      <c r="AA2573" s="14"/>
      <c r="AB2573" s="10"/>
      <c r="AJ2573" s="4" t="s">
        <v>11701</v>
      </c>
    </row>
    <row r="2574" spans="1:36" ht="12.9" hidden="1" customHeight="1" outlineLevel="1" x14ac:dyDescent="0.3">
      <c r="C2574" s="10"/>
      <c r="D2574" s="10"/>
      <c r="F2574" s="10"/>
      <c r="H2574" s="14"/>
      <c r="I2574" s="10"/>
      <c r="J2574" s="10"/>
      <c r="L2574" s="10"/>
      <c r="M2574" s="7"/>
      <c r="N2574" s="10"/>
      <c r="P2574" s="10"/>
      <c r="Z2574" s="13"/>
      <c r="AA2574" s="14"/>
      <c r="AB2574" s="10"/>
      <c r="AJ2574" s="4" t="s">
        <v>11701</v>
      </c>
    </row>
    <row r="2575" spans="1:36" ht="12.9" customHeight="1" collapsed="1" x14ac:dyDescent="0.25">
      <c r="A2575" s="4" t="s">
        <v>11702</v>
      </c>
      <c r="M2575" s="7"/>
    </row>
    <row r="2576" spans="1:36" ht="12.9" hidden="1" customHeight="1" outlineLevel="1" x14ac:dyDescent="0.3">
      <c r="C2576" s="10"/>
      <c r="D2576" s="10"/>
      <c r="F2576" s="10"/>
      <c r="I2576" s="10"/>
      <c r="J2576" s="10" t="s">
        <v>10976</v>
      </c>
      <c r="L2576" s="10"/>
      <c r="M2576" s="7"/>
      <c r="P2576" s="10"/>
      <c r="X2576" s="7" t="str">
        <f ca="1">DATEDIF(Q2576,NOW( ),"y") &amp; " thn, " &amp; DATEDIF(Q2576,NOW( ),"ym") &amp; " bln "</f>
        <v xml:space="preserve">120 thn, 6 bln </v>
      </c>
      <c r="Z2576" s="13">
        <v>60</v>
      </c>
      <c r="AA2576" s="14">
        <f>DATE(YEAR(Q2576)+Z2576,MONTH(Q2576)+1,1)</f>
        <v>21947</v>
      </c>
      <c r="AB2576" s="10"/>
      <c r="AJ2576" s="4" t="s">
        <v>11702</v>
      </c>
    </row>
    <row r="2577" spans="1:36" ht="12.9" hidden="1" customHeight="1" outlineLevel="1" x14ac:dyDescent="0.3">
      <c r="C2577" s="10" t="s">
        <v>11703</v>
      </c>
      <c r="D2577" s="10" t="s">
        <v>11027</v>
      </c>
      <c r="E2577" s="7" t="s">
        <v>11704</v>
      </c>
      <c r="F2577" s="10" t="s">
        <v>514</v>
      </c>
      <c r="G2577" s="7" t="s">
        <v>333</v>
      </c>
      <c r="H2577" s="15">
        <v>42826</v>
      </c>
      <c r="I2577" s="10" t="s">
        <v>334</v>
      </c>
      <c r="J2577" s="10" t="s">
        <v>10977</v>
      </c>
      <c r="K2577" s="7" t="s">
        <v>515</v>
      </c>
      <c r="L2577" s="10" t="s">
        <v>28</v>
      </c>
      <c r="M2577" s="7" t="s">
        <v>29</v>
      </c>
      <c r="N2577" s="10" t="s">
        <v>10984</v>
      </c>
      <c r="O2577" s="7">
        <v>2013</v>
      </c>
      <c r="P2577" s="10" t="s">
        <v>11705</v>
      </c>
      <c r="Q2577" s="7" t="s">
        <v>11706</v>
      </c>
      <c r="R2577" s="7" t="s">
        <v>50</v>
      </c>
      <c r="S2577" s="7" t="s">
        <v>34</v>
      </c>
      <c r="U2577" s="7" t="s">
        <v>11707</v>
      </c>
      <c r="V2577" s="7" t="s">
        <v>37</v>
      </c>
      <c r="X2577" s="7" t="str">
        <f ca="1">DATEDIF(Q2577,NOW( ),"y") &amp; " thn, " &amp; DATEDIF(Q2577,NOW( ),"ym") &amp; " bln "</f>
        <v xml:space="preserve">50 thn, 7 bln </v>
      </c>
      <c r="Y2577" s="7" t="str">
        <f>DATEDIF(Q2577,($Y$2),"y") &amp; " thn"</f>
        <v>49 thn</v>
      </c>
      <c r="Z2577" s="13">
        <v>60</v>
      </c>
      <c r="AA2577" s="14">
        <f>DATE(YEAR(Q2577)+Z2577,MONTH(Q2577)+1,1)</f>
        <v>47484</v>
      </c>
      <c r="AB2577" s="10" t="s">
        <v>7122</v>
      </c>
      <c r="AC2577" s="7" t="s">
        <v>11708</v>
      </c>
      <c r="AJ2577" s="4" t="s">
        <v>11702</v>
      </c>
    </row>
    <row r="2578" spans="1:36" ht="12.9" customHeight="1" collapsed="1" x14ac:dyDescent="0.25">
      <c r="A2578" s="4" t="s">
        <v>11709</v>
      </c>
      <c r="M2578" s="7"/>
    </row>
    <row r="2579" spans="1:36" ht="12.9" hidden="1" customHeight="1" outlineLevel="1" x14ac:dyDescent="0.3">
      <c r="C2579" s="10"/>
      <c r="D2579" s="10"/>
      <c r="F2579" s="10"/>
      <c r="H2579" s="8"/>
      <c r="I2579" s="10"/>
      <c r="J2579" s="10" t="s">
        <v>10976</v>
      </c>
      <c r="K2579" s="12"/>
      <c r="L2579" s="10"/>
      <c r="M2579" s="7"/>
      <c r="N2579" s="10"/>
      <c r="P2579" s="10"/>
      <c r="Z2579" s="13"/>
      <c r="AA2579" s="14"/>
      <c r="AB2579" s="10"/>
      <c r="AJ2579" s="4" t="s">
        <v>11709</v>
      </c>
    </row>
    <row r="2580" spans="1:36" ht="12.9" hidden="1" customHeight="1" outlineLevel="1" x14ac:dyDescent="0.3">
      <c r="C2580" s="10" t="s">
        <v>11710</v>
      </c>
      <c r="D2580" s="10" t="s">
        <v>11027</v>
      </c>
      <c r="E2580" s="7" t="s">
        <v>11711</v>
      </c>
      <c r="F2580" s="10" t="s">
        <v>514</v>
      </c>
      <c r="G2580" s="7" t="s">
        <v>333</v>
      </c>
      <c r="H2580" s="15">
        <v>42826</v>
      </c>
      <c r="I2580" s="10" t="s">
        <v>334</v>
      </c>
      <c r="J2580" s="10" t="s">
        <v>10977</v>
      </c>
      <c r="K2580" s="7" t="s">
        <v>515</v>
      </c>
      <c r="L2580" s="10" t="s">
        <v>28</v>
      </c>
      <c r="M2580" s="7" t="s">
        <v>29</v>
      </c>
      <c r="N2580" s="10" t="s">
        <v>10984</v>
      </c>
      <c r="O2580" s="7">
        <v>2013</v>
      </c>
      <c r="P2580" s="10" t="s">
        <v>824</v>
      </c>
      <c r="Q2580" s="7" t="s">
        <v>10944</v>
      </c>
      <c r="R2580" s="7" t="s">
        <v>50</v>
      </c>
      <c r="U2580" s="7" t="s">
        <v>11712</v>
      </c>
      <c r="V2580" s="7" t="s">
        <v>37</v>
      </c>
      <c r="X2580" s="7" t="str">
        <f ca="1">DATEDIF(Q2580,NOW( ),"y") &amp; " thn, " &amp; DATEDIF(Q2580,NOW( ),"ym") &amp; " bln "</f>
        <v xml:space="preserve">49 thn, 11 bln </v>
      </c>
      <c r="Y2580" s="7" t="str">
        <f>DATEDIF(Q2580,($Y$2),"y") &amp; " thn"</f>
        <v>49 thn</v>
      </c>
      <c r="Z2580" s="13">
        <v>60</v>
      </c>
      <c r="AA2580" s="14">
        <f>DATE(YEAR(Q2580)+Z2580,MONTH(Q2580)+1,1)</f>
        <v>47727</v>
      </c>
      <c r="AJ2580" s="4" t="s">
        <v>11709</v>
      </c>
    </row>
    <row r="2581" spans="1:36" ht="12.9" hidden="1" customHeight="1" outlineLevel="1" x14ac:dyDescent="0.3">
      <c r="C2581" s="10" t="s">
        <v>11713</v>
      </c>
      <c r="E2581" s="7" t="s">
        <v>11714</v>
      </c>
      <c r="F2581" s="10" t="s">
        <v>332</v>
      </c>
      <c r="G2581" s="7" t="s">
        <v>343</v>
      </c>
      <c r="H2581" s="14">
        <v>43191</v>
      </c>
      <c r="I2581" s="10" t="s">
        <v>344</v>
      </c>
      <c r="J2581" s="10" t="s">
        <v>10977</v>
      </c>
      <c r="K2581" s="7" t="s">
        <v>774</v>
      </c>
      <c r="L2581" s="10" t="s">
        <v>28</v>
      </c>
      <c r="M2581" s="7" t="s">
        <v>29</v>
      </c>
      <c r="N2581" s="10" t="s">
        <v>10984</v>
      </c>
      <c r="O2581" s="7">
        <v>2016</v>
      </c>
      <c r="P2581" s="10" t="s">
        <v>3275</v>
      </c>
      <c r="Q2581" s="7" t="s">
        <v>11715</v>
      </c>
      <c r="R2581" s="7" t="s">
        <v>50</v>
      </c>
      <c r="S2581" s="7" t="s">
        <v>34</v>
      </c>
      <c r="T2581" s="7" t="s">
        <v>35</v>
      </c>
      <c r="U2581" s="7" t="s">
        <v>11716</v>
      </c>
      <c r="V2581" s="7" t="s">
        <v>37</v>
      </c>
      <c r="X2581" s="7" t="str">
        <f ca="1">DATEDIF(Q2581,NOW( ),"y") &amp; " thn, " &amp; DATEDIF(Q2581,NOW( ),"ym") &amp; " bln "</f>
        <v xml:space="preserve">52 thn, 10 bln </v>
      </c>
      <c r="Y2581" s="7" t="str">
        <f>DATEDIF(Q2581,($Y$2),"y") &amp; " thn"</f>
        <v>52 thn</v>
      </c>
      <c r="Z2581" s="13">
        <v>60</v>
      </c>
      <c r="AA2581" s="14">
        <f>DATE(YEAR(Q2581)+Z2581,MONTH(Q2581)+1,1)</f>
        <v>46661</v>
      </c>
      <c r="AB2581" s="10" t="s">
        <v>11717</v>
      </c>
      <c r="AC2581" s="7" t="s">
        <v>11718</v>
      </c>
      <c r="AJ2581" s="4" t="s">
        <v>11709</v>
      </c>
    </row>
    <row r="2582" spans="1:36" ht="12.9" customHeight="1" collapsed="1" x14ac:dyDescent="0.25">
      <c r="A2582" s="4" t="s">
        <v>11719</v>
      </c>
      <c r="M2582" s="7"/>
    </row>
    <row r="2583" spans="1:36" ht="12.9" hidden="1" customHeight="1" outlineLevel="1" x14ac:dyDescent="0.3">
      <c r="C2583" s="10"/>
      <c r="D2583" s="10"/>
      <c r="F2583" s="10"/>
      <c r="I2583" s="10"/>
      <c r="J2583" s="10" t="s">
        <v>10976</v>
      </c>
      <c r="L2583" s="10"/>
      <c r="M2583" s="7"/>
      <c r="P2583" s="10"/>
      <c r="X2583" s="7" t="str">
        <f ca="1">DATEDIF(Q2583,NOW( ),"y") &amp; " thn, " &amp; DATEDIF(Q2583,NOW( ),"ym") &amp; " bln "</f>
        <v xml:space="preserve">120 thn, 6 bln </v>
      </c>
      <c r="Z2583" s="13">
        <v>60</v>
      </c>
      <c r="AA2583" s="14">
        <f>DATE(YEAR(Q2583)+Z2583,MONTH(Q2583)+1,1)</f>
        <v>21947</v>
      </c>
      <c r="AB2583" s="10"/>
      <c r="AJ2583" s="4" t="s">
        <v>11719</v>
      </c>
    </row>
    <row r="2584" spans="1:36" ht="12.9" hidden="1" customHeight="1" outlineLevel="1" x14ac:dyDescent="0.3">
      <c r="C2584" s="10"/>
      <c r="D2584" s="10"/>
      <c r="F2584" s="10"/>
      <c r="H2584" s="14"/>
      <c r="I2584" s="10"/>
      <c r="J2584" s="10"/>
      <c r="L2584" s="10"/>
      <c r="M2584" s="7"/>
      <c r="N2584" s="10"/>
      <c r="P2584" s="10"/>
      <c r="Z2584" s="13"/>
      <c r="AA2584" s="14"/>
      <c r="AB2584" s="10"/>
      <c r="AJ2584" s="4" t="s">
        <v>11719</v>
      </c>
    </row>
    <row r="2585" spans="1:36" ht="12.9" customHeight="1" collapsed="1" x14ac:dyDescent="0.25">
      <c r="A2585" s="4" t="s">
        <v>11720</v>
      </c>
      <c r="M2585" s="7"/>
    </row>
    <row r="2586" spans="1:36" ht="12.9" hidden="1" customHeight="1" outlineLevel="1" x14ac:dyDescent="0.3">
      <c r="C2586" s="10"/>
      <c r="D2586" s="10"/>
      <c r="F2586" s="10"/>
      <c r="H2586" s="12"/>
      <c r="I2586" s="10"/>
      <c r="J2586" s="10" t="s">
        <v>10976</v>
      </c>
      <c r="L2586" s="10"/>
      <c r="M2586" s="7"/>
      <c r="N2586" s="10"/>
      <c r="P2586" s="10"/>
      <c r="X2586" s="7" t="str">
        <f ca="1">DATEDIF(Q2586,NOW( ),"y") &amp; " thn, " &amp; DATEDIF(Q2586,NOW( ),"ym") &amp; " bln "</f>
        <v xml:space="preserve">120 thn, 6 bln </v>
      </c>
      <c r="Z2586" s="13">
        <v>60</v>
      </c>
      <c r="AA2586" s="14">
        <f>DATE(YEAR(Q2586)+Z2586,MONTH(Q2586)+1,1)</f>
        <v>21947</v>
      </c>
      <c r="AB2586" s="10"/>
      <c r="AJ2586" s="4" t="s">
        <v>11720</v>
      </c>
    </row>
    <row r="2587" spans="1:36" ht="12.9" hidden="1" customHeight="1" outlineLevel="1" x14ac:dyDescent="0.3">
      <c r="C2587" s="10" t="s">
        <v>9247</v>
      </c>
      <c r="E2587" s="7" t="s">
        <v>11721</v>
      </c>
      <c r="F2587" s="10" t="s">
        <v>3988</v>
      </c>
      <c r="G2587" s="7" t="s">
        <v>1709</v>
      </c>
      <c r="H2587" s="14">
        <v>43374</v>
      </c>
      <c r="I2587" s="10" t="s">
        <v>3989</v>
      </c>
      <c r="J2587" s="10" t="s">
        <v>10977</v>
      </c>
      <c r="K2587" s="7" t="s">
        <v>624</v>
      </c>
      <c r="L2587" s="10" t="s">
        <v>28</v>
      </c>
      <c r="M2587" s="7" t="s">
        <v>4020</v>
      </c>
      <c r="N2587" s="10" t="s">
        <v>11722</v>
      </c>
      <c r="O2587" s="7">
        <v>2006</v>
      </c>
      <c r="P2587" s="10" t="s">
        <v>824</v>
      </c>
      <c r="Q2587" s="7" t="s">
        <v>11723</v>
      </c>
      <c r="R2587" s="7" t="s">
        <v>50</v>
      </c>
      <c r="S2587" s="7" t="s">
        <v>34</v>
      </c>
      <c r="T2587" s="7" t="s">
        <v>35</v>
      </c>
      <c r="U2587" s="7" t="s">
        <v>11724</v>
      </c>
      <c r="V2587" s="7" t="s">
        <v>37</v>
      </c>
      <c r="X2587" s="7" t="str">
        <f ca="1">DATEDIF(Q2587,NOW( ),"y") &amp; " thn, " &amp; DATEDIF(Q2587,NOW( ),"ym") &amp; " bln "</f>
        <v xml:space="preserve">48 thn, 9 bln </v>
      </c>
      <c r="Y2587" s="7" t="str">
        <f>DATEDIF(Q2587,($Y$2),"y") &amp; " thn"</f>
        <v>48 thn</v>
      </c>
      <c r="Z2587" s="13">
        <v>60</v>
      </c>
      <c r="AA2587" s="14">
        <f>DATE(YEAR(Q2587)+Z2587,MONTH(Q2587)+1,1)</f>
        <v>48153</v>
      </c>
      <c r="AB2587" s="10" t="s">
        <v>824</v>
      </c>
      <c r="AJ2587" s="4" t="s">
        <v>11720</v>
      </c>
    </row>
    <row r="2588" spans="1:36" ht="12.9" customHeight="1" collapsed="1" x14ac:dyDescent="0.25">
      <c r="A2588" s="4" t="s">
        <v>11725</v>
      </c>
      <c r="M2588" s="7"/>
    </row>
    <row r="2589" spans="1:36" ht="12.9" hidden="1" customHeight="1" outlineLevel="1" x14ac:dyDescent="0.3">
      <c r="C2589" s="10"/>
      <c r="F2589" s="10"/>
      <c r="H2589" s="15"/>
      <c r="I2589" s="10"/>
      <c r="J2589" s="10"/>
      <c r="L2589" s="10"/>
      <c r="M2589" s="7"/>
      <c r="N2589" s="10"/>
      <c r="P2589" s="10"/>
      <c r="Z2589" s="13"/>
      <c r="AA2589" s="14"/>
      <c r="AB2589" s="10"/>
      <c r="AJ2589" s="4"/>
    </row>
    <row r="2590" spans="1:36" ht="12.9" customHeight="1" collapsed="1" x14ac:dyDescent="0.25">
      <c r="A2590" s="4" t="s">
        <v>11726</v>
      </c>
      <c r="M2590" s="7"/>
    </row>
    <row r="2591" spans="1:36" ht="12.9" hidden="1" customHeight="1" outlineLevel="1" x14ac:dyDescent="0.3">
      <c r="C2591" s="10"/>
      <c r="D2591" s="10"/>
      <c r="F2591" s="10"/>
      <c r="I2591" s="10"/>
      <c r="J2591" s="10" t="s">
        <v>10976</v>
      </c>
      <c r="L2591" s="10"/>
      <c r="M2591" s="7"/>
      <c r="N2591" s="10"/>
      <c r="P2591" s="10"/>
      <c r="X2591" s="7" t="str">
        <f ca="1">DATEDIF(Q2591,NOW( ),"y") &amp; " thn, " &amp; DATEDIF(Q2591,NOW( ),"ym") &amp; " bln "</f>
        <v xml:space="preserve">120 thn, 6 bln </v>
      </c>
      <c r="Z2591" s="13">
        <v>60</v>
      </c>
      <c r="AA2591" s="14">
        <f>DATE(YEAR(Q2591)+Z2591,MONTH(Q2591)+1,1)</f>
        <v>21947</v>
      </c>
      <c r="AB2591" s="10"/>
      <c r="AJ2591" s="4" t="s">
        <v>11726</v>
      </c>
    </row>
    <row r="2592" spans="1:36" ht="12.9" customHeight="1" collapsed="1" x14ac:dyDescent="0.25">
      <c r="A2592" s="4" t="s">
        <v>11727</v>
      </c>
      <c r="M2592" s="7"/>
    </row>
    <row r="2593" spans="1:36" ht="12.9" hidden="1" customHeight="1" outlineLevel="1" x14ac:dyDescent="0.3">
      <c r="C2593" s="10"/>
      <c r="D2593" s="10"/>
      <c r="F2593" s="10"/>
      <c r="H2593" s="12"/>
      <c r="I2593" s="10"/>
      <c r="J2593" s="10" t="s">
        <v>10976</v>
      </c>
      <c r="L2593" s="10"/>
      <c r="M2593" s="7"/>
      <c r="N2593" s="10"/>
      <c r="P2593" s="10"/>
      <c r="Z2593" s="13"/>
      <c r="AA2593" s="14"/>
      <c r="AJ2593" s="4" t="s">
        <v>11727</v>
      </c>
    </row>
    <row r="2594" spans="1:36" ht="12.9" hidden="1" customHeight="1" outlineLevel="1" x14ac:dyDescent="0.3">
      <c r="C2594" s="10"/>
      <c r="D2594" s="10"/>
      <c r="F2594" s="10"/>
      <c r="H2594" s="15"/>
      <c r="I2594" s="10"/>
      <c r="J2594" s="10"/>
      <c r="K2594" s="8"/>
      <c r="L2594" s="10"/>
      <c r="M2594" s="7"/>
      <c r="N2594" s="10"/>
      <c r="P2594" s="10"/>
      <c r="Z2594" s="13"/>
      <c r="AA2594" s="14"/>
      <c r="AJ2594" s="4" t="s">
        <v>11727</v>
      </c>
    </row>
    <row r="2595" spans="1:36" ht="12.9" hidden="1" customHeight="1" outlineLevel="1" x14ac:dyDescent="0.3">
      <c r="C2595" s="10"/>
      <c r="D2595" s="10"/>
      <c r="F2595" s="10"/>
      <c r="H2595" s="12"/>
      <c r="I2595" s="10"/>
      <c r="J2595" s="10"/>
      <c r="L2595" s="10"/>
      <c r="M2595" s="7"/>
      <c r="N2595" s="10"/>
      <c r="P2595" s="10"/>
      <c r="Z2595" s="13"/>
      <c r="AA2595" s="14"/>
      <c r="AJ2595" s="4" t="s">
        <v>11727</v>
      </c>
    </row>
    <row r="2596" spans="1:36" ht="12.9" customHeight="1" collapsed="1" x14ac:dyDescent="0.25">
      <c r="A2596" s="4" t="s">
        <v>11728</v>
      </c>
      <c r="M2596" s="7"/>
    </row>
    <row r="2597" spans="1:36" ht="12.9" hidden="1" customHeight="1" outlineLevel="1" x14ac:dyDescent="0.3">
      <c r="C2597" s="10" t="s">
        <v>11729</v>
      </c>
      <c r="D2597" s="10" t="s">
        <v>41</v>
      </c>
      <c r="E2597" s="7" t="s">
        <v>11730</v>
      </c>
      <c r="F2597" s="10" t="s">
        <v>23</v>
      </c>
      <c r="G2597" s="7" t="s">
        <v>24</v>
      </c>
      <c r="H2597" s="15">
        <v>38261</v>
      </c>
      <c r="I2597" s="10" t="s">
        <v>25</v>
      </c>
      <c r="J2597" s="10" t="s">
        <v>10976</v>
      </c>
      <c r="K2597" s="8">
        <v>42604</v>
      </c>
      <c r="L2597" s="10" t="s">
        <v>28</v>
      </c>
      <c r="M2597" s="7" t="s">
        <v>29</v>
      </c>
      <c r="N2597" s="10" t="s">
        <v>2402</v>
      </c>
      <c r="O2597" s="7">
        <v>2014</v>
      </c>
      <c r="P2597" s="10" t="s">
        <v>98</v>
      </c>
      <c r="Q2597" s="7" t="s">
        <v>11731</v>
      </c>
      <c r="R2597" s="7" t="s">
        <v>50</v>
      </c>
      <c r="S2597" s="7" t="s">
        <v>34</v>
      </c>
      <c r="T2597" s="7" t="s">
        <v>35</v>
      </c>
      <c r="U2597" s="7" t="s">
        <v>11732</v>
      </c>
      <c r="V2597" s="7" t="s">
        <v>37</v>
      </c>
      <c r="W2597" s="7" t="s">
        <v>11733</v>
      </c>
      <c r="X2597" s="7" t="str">
        <f ca="1">DATEDIF(Q2597,NOW( ),"y") &amp; " thn, " &amp; DATEDIF(Q2597,NOW( ),"ym") &amp; " bln "</f>
        <v xml:space="preserve">59 thn, 11 bln </v>
      </c>
      <c r="Y2597" s="7" t="str">
        <f>DATEDIF(Q2597,($Y$2),"y") &amp; " thn"</f>
        <v>59 thn</v>
      </c>
      <c r="Z2597" s="13">
        <v>60</v>
      </c>
      <c r="AA2597" s="14">
        <f>DATE(YEAR(Q2597)+Z2597,MONTH(Q2597)+1,1)</f>
        <v>44044</v>
      </c>
      <c r="AJ2597" s="4" t="s">
        <v>11728</v>
      </c>
    </row>
    <row r="2598" spans="1:36" ht="12.9" hidden="1" customHeight="1" outlineLevel="1" x14ac:dyDescent="0.3">
      <c r="C2598" s="10" t="s">
        <v>2923</v>
      </c>
      <c r="D2598" s="10" t="s">
        <v>41</v>
      </c>
      <c r="E2598" s="7" t="s">
        <v>11734</v>
      </c>
      <c r="F2598" s="10" t="s">
        <v>332</v>
      </c>
      <c r="G2598" s="19" t="s">
        <v>333</v>
      </c>
      <c r="H2598" s="20">
        <v>43556</v>
      </c>
      <c r="I2598" s="6" t="s">
        <v>334</v>
      </c>
      <c r="J2598" s="10" t="s">
        <v>10977</v>
      </c>
      <c r="K2598" s="7" t="s">
        <v>515</v>
      </c>
      <c r="L2598" s="10" t="s">
        <v>28</v>
      </c>
      <c r="M2598" s="7" t="s">
        <v>29</v>
      </c>
      <c r="N2598" s="10" t="s">
        <v>10984</v>
      </c>
      <c r="O2598" s="7">
        <v>2015</v>
      </c>
      <c r="P2598" s="10" t="s">
        <v>98</v>
      </c>
      <c r="Q2598" s="7" t="s">
        <v>9494</v>
      </c>
      <c r="R2598" s="7" t="s">
        <v>50</v>
      </c>
      <c r="U2598" s="7" t="s">
        <v>11735</v>
      </c>
      <c r="V2598" s="7" t="s">
        <v>37</v>
      </c>
      <c r="X2598" s="7" t="str">
        <f ca="1">DATEDIF(Q2598,NOW( ),"y") &amp; " thn, " &amp; DATEDIF(Q2598,NOW( ),"ym") &amp; " bln "</f>
        <v xml:space="preserve">55 thn, 5 bln </v>
      </c>
      <c r="Y2598" s="7" t="str">
        <f>DATEDIF(Q2598,($Y$2),"y") &amp; " thn"</f>
        <v>54 thn</v>
      </c>
      <c r="Z2598" s="13">
        <v>60</v>
      </c>
      <c r="AA2598" s="14">
        <f>DATE(YEAR(Q2598)+Z2598,MONTH(Q2598)+1,1)</f>
        <v>45717</v>
      </c>
      <c r="AJ2598" s="4" t="s">
        <v>11728</v>
      </c>
    </row>
    <row r="2599" spans="1:36" ht="12.9" hidden="1" customHeight="1" outlineLevel="1" x14ac:dyDescent="0.3">
      <c r="C2599" s="10" t="s">
        <v>11736</v>
      </c>
      <c r="D2599" s="10" t="s">
        <v>41</v>
      </c>
      <c r="E2599" s="7" t="s">
        <v>11737</v>
      </c>
      <c r="F2599" s="10" t="s">
        <v>357</v>
      </c>
      <c r="G2599" s="7" t="s">
        <v>343</v>
      </c>
      <c r="H2599" s="14">
        <v>43739</v>
      </c>
      <c r="I2599" s="10" t="s">
        <v>344</v>
      </c>
      <c r="J2599" s="10" t="s">
        <v>10977</v>
      </c>
      <c r="K2599" s="7" t="s">
        <v>774</v>
      </c>
      <c r="L2599" s="10" t="s">
        <v>28</v>
      </c>
      <c r="M2599" s="7" t="s">
        <v>29</v>
      </c>
      <c r="N2599" s="10" t="s">
        <v>10990</v>
      </c>
      <c r="O2599" s="7">
        <v>2018</v>
      </c>
      <c r="P2599" s="10" t="s">
        <v>11738</v>
      </c>
      <c r="Q2599" s="7" t="s">
        <v>11739</v>
      </c>
      <c r="R2599" s="7" t="s">
        <v>50</v>
      </c>
      <c r="S2599" s="7" t="s">
        <v>34</v>
      </c>
      <c r="T2599" s="7" t="s">
        <v>35</v>
      </c>
      <c r="U2599" s="7" t="s">
        <v>11740</v>
      </c>
      <c r="V2599" s="7" t="s">
        <v>37</v>
      </c>
      <c r="X2599" s="7" t="str">
        <f ca="1">DATEDIF(Q2599,NOW( ),"y") &amp; " thn, " &amp; DATEDIF(Q2599,NOW( ),"ym") &amp; " bln "</f>
        <v xml:space="preserve">40 thn, 6 bln </v>
      </c>
      <c r="Y2599" s="7" t="str">
        <f>DATEDIF(Q2599,($Y$2),"y") &amp; " thn"</f>
        <v>39 thn</v>
      </c>
      <c r="Z2599" s="13">
        <v>60</v>
      </c>
      <c r="AA2599" s="14">
        <f>DATE(YEAR(Q2599)+Z2599,MONTH(Q2599)+1,1)</f>
        <v>51167</v>
      </c>
      <c r="AB2599" s="10" t="s">
        <v>11741</v>
      </c>
      <c r="AC2599" s="7" t="s">
        <v>11742</v>
      </c>
      <c r="AJ2599" s="4" t="s">
        <v>11728</v>
      </c>
    </row>
    <row r="2600" spans="1:36" ht="12.9" customHeight="1" collapsed="1" x14ac:dyDescent="0.25">
      <c r="A2600" s="4" t="s">
        <v>11743</v>
      </c>
      <c r="M2600" s="7"/>
    </row>
    <row r="2601" spans="1:36" ht="12.9" hidden="1" customHeight="1" outlineLevel="1" x14ac:dyDescent="0.3">
      <c r="C2601" s="10" t="s">
        <v>11744</v>
      </c>
      <c r="D2601" s="10" t="s">
        <v>21</v>
      </c>
      <c r="E2601" s="7" t="s">
        <v>11745</v>
      </c>
      <c r="F2601" s="10" t="s">
        <v>78</v>
      </c>
      <c r="G2601" s="7" t="s">
        <v>79</v>
      </c>
      <c r="H2601" s="15">
        <v>42826</v>
      </c>
      <c r="I2601" s="10" t="s">
        <v>80</v>
      </c>
      <c r="J2601" s="10" t="s">
        <v>10976</v>
      </c>
      <c r="K2601" s="8">
        <v>42604</v>
      </c>
      <c r="L2601" s="10" t="s">
        <v>28</v>
      </c>
      <c r="M2601" s="7" t="s">
        <v>29</v>
      </c>
      <c r="N2601" s="10" t="s">
        <v>30</v>
      </c>
      <c r="O2601" s="7">
        <v>2010</v>
      </c>
      <c r="P2601" s="10" t="s">
        <v>98</v>
      </c>
      <c r="Q2601" s="7" t="s">
        <v>11746</v>
      </c>
      <c r="R2601" s="7" t="s">
        <v>50</v>
      </c>
      <c r="S2601" s="7" t="s">
        <v>34</v>
      </c>
      <c r="T2601" s="7" t="s">
        <v>35</v>
      </c>
      <c r="U2601" s="7" t="s">
        <v>11747</v>
      </c>
      <c r="V2601" s="7" t="s">
        <v>37</v>
      </c>
      <c r="W2601" s="7" t="s">
        <v>11748</v>
      </c>
      <c r="X2601" s="7" t="str">
        <f ca="1">DATEDIF(Q2601,NOW( ),"y") &amp; " thn, " &amp; DATEDIF(Q2601,NOW( ),"ym") &amp; " bln "</f>
        <v xml:space="preserve">48 thn, 0 bln </v>
      </c>
      <c r="Y2601" s="7" t="str">
        <f>DATEDIF(Q2601,($Y$2),"y") &amp; " thn"</f>
        <v>47 thn</v>
      </c>
      <c r="Z2601" s="13">
        <v>60</v>
      </c>
      <c r="AA2601" s="14">
        <f>DATE(YEAR(Q2601)+Z2601,MONTH(Q2601)+1,1)</f>
        <v>48427</v>
      </c>
      <c r="AJ2601" s="4" t="s">
        <v>11743</v>
      </c>
    </row>
    <row r="2602" spans="1:36" ht="12.9" hidden="1" customHeight="1" outlineLevel="1" x14ac:dyDescent="0.3">
      <c r="C2602" s="10" t="s">
        <v>11034</v>
      </c>
      <c r="E2602" s="7" t="s">
        <v>11749</v>
      </c>
      <c r="F2602" s="10" t="s">
        <v>357</v>
      </c>
      <c r="G2602" s="7" t="s">
        <v>358</v>
      </c>
      <c r="H2602" s="15">
        <v>41730</v>
      </c>
      <c r="I2602" s="10" t="s">
        <v>359</v>
      </c>
      <c r="J2602" s="10" t="s">
        <v>10977</v>
      </c>
      <c r="K2602" s="7" t="s">
        <v>515</v>
      </c>
      <c r="L2602" s="10" t="s">
        <v>28</v>
      </c>
      <c r="M2602" s="7" t="s">
        <v>4020</v>
      </c>
      <c r="N2602" s="10" t="s">
        <v>11204</v>
      </c>
      <c r="O2602" s="7" t="s">
        <v>130</v>
      </c>
      <c r="P2602" s="10" t="s">
        <v>824</v>
      </c>
      <c r="Q2602" s="7" t="s">
        <v>11750</v>
      </c>
      <c r="R2602" s="7" t="s">
        <v>50</v>
      </c>
      <c r="U2602" s="7" t="s">
        <v>11751</v>
      </c>
      <c r="V2602" s="7" t="s">
        <v>37</v>
      </c>
      <c r="X2602" s="7" t="str">
        <f ca="1">DATEDIF(Q2602,NOW( ),"y") &amp; " thn, " &amp; DATEDIF(Q2602,NOW( ),"ym") &amp; " bln "</f>
        <v xml:space="preserve">51 thn, 2 bln </v>
      </c>
      <c r="Y2602" s="7" t="str">
        <f>DATEDIF(Q2602,($Y$2),"y") &amp; " thn"</f>
        <v>50 thn</v>
      </c>
      <c r="Z2602" s="13">
        <v>60</v>
      </c>
      <c r="AA2602" s="14">
        <f>DATE(YEAR(Q2602)+Z2602,MONTH(Q2602)+1,1)</f>
        <v>47270</v>
      </c>
      <c r="AJ2602" s="4" t="s">
        <v>11743</v>
      </c>
    </row>
    <row r="2603" spans="1:36" ht="12.9" hidden="1" customHeight="1" outlineLevel="1" x14ac:dyDescent="0.3">
      <c r="C2603" s="10" t="s">
        <v>11752</v>
      </c>
      <c r="D2603" s="6" t="s">
        <v>41</v>
      </c>
      <c r="E2603" s="7" t="s">
        <v>11753</v>
      </c>
      <c r="F2603" s="10" t="s">
        <v>332</v>
      </c>
      <c r="G2603" s="7" t="s">
        <v>343</v>
      </c>
      <c r="H2603" s="14">
        <v>43374</v>
      </c>
      <c r="I2603" s="10" t="s">
        <v>344</v>
      </c>
      <c r="J2603" s="10" t="s">
        <v>10977</v>
      </c>
      <c r="K2603" s="7" t="s">
        <v>774</v>
      </c>
      <c r="L2603" s="10" t="s">
        <v>28</v>
      </c>
      <c r="M2603" s="7" t="s">
        <v>29</v>
      </c>
      <c r="N2603" s="10" t="s">
        <v>10990</v>
      </c>
      <c r="P2603" s="10" t="s">
        <v>824</v>
      </c>
      <c r="Q2603" s="7" t="s">
        <v>11754</v>
      </c>
      <c r="R2603" s="7" t="s">
        <v>50</v>
      </c>
      <c r="S2603" s="7" t="s">
        <v>34</v>
      </c>
      <c r="T2603" s="7" t="s">
        <v>35</v>
      </c>
      <c r="U2603" s="7" t="s">
        <v>11755</v>
      </c>
      <c r="V2603" s="7" t="s">
        <v>37</v>
      </c>
      <c r="X2603" s="7" t="str">
        <f ca="1">DATEDIF(Q2603,NOW( ),"y") &amp; " thn, " &amp; DATEDIF(Q2603,NOW( ),"ym") &amp; " bln "</f>
        <v xml:space="preserve">47 thn, 1 bln </v>
      </c>
      <c r="Y2603" s="7" t="str">
        <f>DATEDIF(Q2603,($Y$2),"y") &amp; " thn"</f>
        <v>46 thn</v>
      </c>
      <c r="Z2603" s="13">
        <v>60</v>
      </c>
      <c r="AA2603" s="14">
        <f>DATE(YEAR(Q2603)+Z2603,MONTH(Q2603)+1,1)</f>
        <v>48731</v>
      </c>
      <c r="AB2603" s="10" t="s">
        <v>11756</v>
      </c>
      <c r="AC2603" s="7" t="s">
        <v>11757</v>
      </c>
      <c r="AJ2603" s="4" t="s">
        <v>11743</v>
      </c>
    </row>
    <row r="2604" spans="1:36" ht="12.9" customHeight="1" collapsed="1" x14ac:dyDescent="0.25">
      <c r="A2604" s="4" t="s">
        <v>11758</v>
      </c>
      <c r="M2604" s="7"/>
    </row>
    <row r="2605" spans="1:36" ht="12.9" hidden="1" customHeight="1" outlineLevel="1" x14ac:dyDescent="0.3">
      <c r="C2605" s="10"/>
      <c r="F2605" s="10"/>
      <c r="H2605" s="15"/>
      <c r="I2605" s="10"/>
      <c r="J2605" s="10" t="s">
        <v>10976</v>
      </c>
      <c r="L2605" s="10"/>
      <c r="M2605" s="7"/>
      <c r="N2605" s="10"/>
      <c r="P2605" s="10"/>
      <c r="Z2605" s="13"/>
      <c r="AA2605" s="14"/>
      <c r="AJ2605" s="4" t="s">
        <v>11758</v>
      </c>
    </row>
    <row r="2606" spans="1:36" ht="12.9" hidden="1" customHeight="1" outlineLevel="1" x14ac:dyDescent="0.3">
      <c r="C2606" s="10" t="s">
        <v>11759</v>
      </c>
      <c r="D2606" s="10" t="s">
        <v>4292</v>
      </c>
      <c r="E2606" s="7" t="s">
        <v>11760</v>
      </c>
      <c r="F2606" s="10" t="s">
        <v>332</v>
      </c>
      <c r="G2606" s="7" t="s">
        <v>343</v>
      </c>
      <c r="H2606" s="14">
        <v>43739</v>
      </c>
      <c r="I2606" s="10" t="s">
        <v>344</v>
      </c>
      <c r="J2606" s="10" t="s">
        <v>10977</v>
      </c>
      <c r="K2606" s="7" t="s">
        <v>774</v>
      </c>
      <c r="L2606" s="10" t="s">
        <v>28</v>
      </c>
      <c r="M2606" s="7" t="s">
        <v>29</v>
      </c>
      <c r="N2606" s="10" t="s">
        <v>10990</v>
      </c>
      <c r="O2606" s="7">
        <v>2018</v>
      </c>
      <c r="P2606" s="10" t="s">
        <v>11761</v>
      </c>
      <c r="Q2606" s="7" t="s">
        <v>11762</v>
      </c>
      <c r="R2606" s="7" t="s">
        <v>50</v>
      </c>
      <c r="S2606" s="7" t="s">
        <v>34</v>
      </c>
      <c r="T2606" s="7" t="s">
        <v>35</v>
      </c>
      <c r="U2606" s="7" t="s">
        <v>11763</v>
      </c>
      <c r="V2606" s="7" t="s">
        <v>37</v>
      </c>
      <c r="X2606" s="7" t="str">
        <f ca="1">DATEDIF(Q2606,NOW( ),"y") &amp; " thn, " &amp; DATEDIF(Q2606,NOW( ),"ym") &amp; " bln "</f>
        <v xml:space="preserve">50 thn, 6 bln </v>
      </c>
      <c r="Y2606" s="7" t="str">
        <f>DATEDIF(Q2606,($Y$2),"y") &amp; " thn"</f>
        <v>49 thn</v>
      </c>
      <c r="Z2606" s="13">
        <v>60</v>
      </c>
      <c r="AA2606" s="14">
        <f>DATE(YEAR(Q2606)+Z2606,MONTH(Q2606)+1,1)</f>
        <v>47515</v>
      </c>
      <c r="AB2606" s="10" t="s">
        <v>11764</v>
      </c>
      <c r="AC2606" s="7" t="s">
        <v>11765</v>
      </c>
      <c r="AJ2606" s="4" t="s">
        <v>11758</v>
      </c>
    </row>
    <row r="2607" spans="1:36" ht="12.9" customHeight="1" collapsed="1" x14ac:dyDescent="0.25">
      <c r="A2607" s="4" t="s">
        <v>11766</v>
      </c>
      <c r="M2607" s="7"/>
    </row>
    <row r="2608" spans="1:36" ht="12.9" hidden="1" customHeight="1" outlineLevel="1" x14ac:dyDescent="0.3">
      <c r="C2608" s="10" t="s">
        <v>11767</v>
      </c>
      <c r="E2608" s="7" t="s">
        <v>11768</v>
      </c>
      <c r="F2608" s="10" t="s">
        <v>23</v>
      </c>
      <c r="G2608" s="7" t="s">
        <v>24</v>
      </c>
      <c r="H2608" s="15">
        <v>37712</v>
      </c>
      <c r="I2608" s="10" t="s">
        <v>25</v>
      </c>
      <c r="J2608" s="10" t="s">
        <v>10976</v>
      </c>
      <c r="K2608" s="8">
        <v>42604</v>
      </c>
      <c r="L2608" s="10" t="s">
        <v>28</v>
      </c>
      <c r="M2608" s="7" t="s">
        <v>4020</v>
      </c>
      <c r="N2608" s="10" t="s">
        <v>4021</v>
      </c>
      <c r="O2608" s="7" t="s">
        <v>6765</v>
      </c>
      <c r="P2608" s="10" t="s">
        <v>98</v>
      </c>
      <c r="Q2608" s="7" t="s">
        <v>11769</v>
      </c>
      <c r="R2608" s="7" t="s">
        <v>50</v>
      </c>
      <c r="S2608" s="7" t="s">
        <v>34</v>
      </c>
      <c r="T2608" s="7" t="s">
        <v>35</v>
      </c>
      <c r="U2608" s="7" t="s">
        <v>11770</v>
      </c>
      <c r="V2608" s="7" t="s">
        <v>37</v>
      </c>
      <c r="W2608" s="7" t="s">
        <v>11771</v>
      </c>
      <c r="X2608" s="7" t="str">
        <f ca="1">DATEDIF(Q2608,NOW( ),"y") &amp; " thn, " &amp; DATEDIF(Q2608,NOW( ),"ym") &amp; " bln "</f>
        <v xml:space="preserve">59 thn, 11 bln </v>
      </c>
      <c r="Y2608" s="7" t="str">
        <f>DATEDIF(Q2608,($Y$2),"y") &amp; " thn"</f>
        <v>59 thn</v>
      </c>
      <c r="Z2608" s="13">
        <v>60</v>
      </c>
      <c r="AA2608" s="14">
        <f>DATE(YEAR(Q2608)+Z2608,MONTH(Q2608)+1,1)</f>
        <v>44075</v>
      </c>
      <c r="AJ2608" s="4" t="s">
        <v>11766</v>
      </c>
    </row>
    <row r="2609" spans="1:36" ht="12.9" hidden="1" customHeight="1" outlineLevel="1" x14ac:dyDescent="0.3">
      <c r="C2609" s="10"/>
      <c r="D2609" s="10"/>
      <c r="F2609" s="10"/>
      <c r="H2609" s="14"/>
      <c r="I2609" s="10"/>
      <c r="J2609" s="10"/>
      <c r="L2609" s="10"/>
      <c r="M2609" s="7"/>
      <c r="N2609" s="10"/>
      <c r="P2609" s="10"/>
      <c r="Z2609" s="13"/>
      <c r="AA2609" s="14"/>
      <c r="AB2609" s="10"/>
      <c r="AJ2609" s="4" t="s">
        <v>11766</v>
      </c>
    </row>
    <row r="2610" spans="1:36" ht="12.9" customHeight="1" collapsed="1" x14ac:dyDescent="0.25">
      <c r="A2610" s="4" t="s">
        <v>11772</v>
      </c>
      <c r="M2610" s="7"/>
    </row>
    <row r="2611" spans="1:36" ht="12.9" hidden="1" customHeight="1" outlineLevel="1" x14ac:dyDescent="0.3">
      <c r="C2611" s="10" t="s">
        <v>11773</v>
      </c>
      <c r="D2611" s="10" t="s">
        <v>41</v>
      </c>
      <c r="E2611" s="7" t="s">
        <v>11774</v>
      </c>
      <c r="F2611" s="10" t="s">
        <v>23</v>
      </c>
      <c r="G2611" s="7" t="s">
        <v>24</v>
      </c>
      <c r="H2611" s="15">
        <v>39356</v>
      </c>
      <c r="I2611" s="10" t="s">
        <v>25</v>
      </c>
      <c r="J2611" s="10" t="s">
        <v>11775</v>
      </c>
      <c r="K2611" s="8">
        <v>42104</v>
      </c>
      <c r="L2611" s="10" t="s">
        <v>28</v>
      </c>
      <c r="M2611" s="7" t="s">
        <v>29</v>
      </c>
      <c r="N2611" s="10" t="s">
        <v>2402</v>
      </c>
      <c r="O2611" s="7" t="s">
        <v>47</v>
      </c>
      <c r="P2611" s="10" t="s">
        <v>211</v>
      </c>
      <c r="Q2611" s="7" t="s">
        <v>4254</v>
      </c>
      <c r="R2611" s="7" t="s">
        <v>50</v>
      </c>
      <c r="S2611" s="7" t="s">
        <v>34</v>
      </c>
      <c r="T2611" s="7" t="s">
        <v>35</v>
      </c>
      <c r="U2611" s="7" t="s">
        <v>11776</v>
      </c>
      <c r="V2611" s="7" t="s">
        <v>37</v>
      </c>
      <c r="W2611" s="7" t="s">
        <v>11777</v>
      </c>
      <c r="X2611" s="7" t="str">
        <f ca="1">DATEDIF(Q2611,NOW( ),"y") &amp; " thn, " &amp; DATEDIF(Q2611,NOW( ),"ym") &amp; " bln "</f>
        <v xml:space="preserve">57 thn, 1 bln </v>
      </c>
      <c r="Y2611" s="7" t="str">
        <f>DATEDIF(Q2611,($Y$2),"y") &amp; " thn"</f>
        <v>56 thn</v>
      </c>
      <c r="Z2611" s="13">
        <v>60</v>
      </c>
      <c r="AA2611" s="14">
        <f>DATE(YEAR(Q2611)+Z2611,MONTH(Q2611)+1,1)</f>
        <v>45108</v>
      </c>
      <c r="AB2611" s="10" t="s">
        <v>11185</v>
      </c>
      <c r="AJ2611" s="4" t="s">
        <v>11772</v>
      </c>
    </row>
    <row r="2612" spans="1:36" ht="12.9" hidden="1" customHeight="1" outlineLevel="1" x14ac:dyDescent="0.3">
      <c r="C2612" s="10" t="s">
        <v>11778</v>
      </c>
      <c r="D2612" s="10" t="s">
        <v>41</v>
      </c>
      <c r="E2612" s="7" t="s">
        <v>11779</v>
      </c>
      <c r="F2612" s="56" t="s">
        <v>332</v>
      </c>
      <c r="G2612" s="65" t="s">
        <v>343</v>
      </c>
      <c r="H2612" s="66">
        <v>43374</v>
      </c>
      <c r="I2612" s="10" t="s">
        <v>344</v>
      </c>
      <c r="J2612" s="10" t="s">
        <v>10977</v>
      </c>
      <c r="K2612" s="8">
        <v>42370</v>
      </c>
      <c r="L2612" s="10" t="s">
        <v>28</v>
      </c>
      <c r="M2612" s="7" t="s">
        <v>29</v>
      </c>
      <c r="N2612" s="10" t="s">
        <v>10990</v>
      </c>
      <c r="P2612" s="10" t="s">
        <v>824</v>
      </c>
      <c r="Q2612" s="7" t="s">
        <v>11780</v>
      </c>
      <c r="R2612" s="7" t="s">
        <v>50</v>
      </c>
      <c r="S2612" s="7" t="s">
        <v>34</v>
      </c>
      <c r="T2612" s="7" t="s">
        <v>35</v>
      </c>
      <c r="U2612" s="7" t="s">
        <v>11781</v>
      </c>
      <c r="V2612" s="7" t="s">
        <v>37</v>
      </c>
      <c r="X2612" s="7" t="str">
        <f ca="1">DATEDIF(Q2612,NOW( ),"y") &amp; " thn, " &amp; DATEDIF(Q2612,NOW( ),"ym") &amp; " bln "</f>
        <v xml:space="preserve">48 thn, 11 bln </v>
      </c>
      <c r="Y2612" s="7" t="str">
        <f>DATEDIF(Q2612,($Y$2),"y") &amp; " thn"</f>
        <v>48 thn</v>
      </c>
      <c r="Z2612" s="13">
        <v>60</v>
      </c>
      <c r="AA2612" s="14">
        <f>DATE(YEAR(Q2612)+Z2612,MONTH(Q2612)+1,1)</f>
        <v>48092</v>
      </c>
      <c r="AB2612" s="10" t="s">
        <v>11782</v>
      </c>
      <c r="AJ2612" s="4" t="s">
        <v>11772</v>
      </c>
    </row>
    <row r="2613" spans="1:36" ht="12.9" hidden="1" customHeight="1" outlineLevel="1" x14ac:dyDescent="0.3">
      <c r="C2613" s="10"/>
      <c r="F2613" s="10"/>
      <c r="H2613" s="12"/>
      <c r="I2613" s="10"/>
      <c r="J2613" s="10"/>
      <c r="L2613" s="10"/>
      <c r="M2613" s="7"/>
      <c r="N2613" s="10"/>
      <c r="P2613" s="10"/>
      <c r="Z2613" s="13"/>
      <c r="AA2613" s="14"/>
      <c r="AB2613" s="10"/>
      <c r="AJ2613" s="4" t="s">
        <v>11772</v>
      </c>
    </row>
    <row r="2614" spans="1:36" ht="12.9" customHeight="1" collapsed="1" x14ac:dyDescent="0.25">
      <c r="A2614" s="4" t="s">
        <v>11783</v>
      </c>
      <c r="M2614" s="7"/>
    </row>
    <row r="2615" spans="1:36" ht="12.9" hidden="1" customHeight="1" outlineLevel="1" x14ac:dyDescent="0.3">
      <c r="C2615" s="10"/>
      <c r="D2615" s="10"/>
      <c r="F2615" s="10"/>
      <c r="I2615" s="10"/>
      <c r="J2615" s="10" t="s">
        <v>10976</v>
      </c>
      <c r="L2615" s="10"/>
      <c r="M2615" s="7"/>
      <c r="P2615" s="10"/>
      <c r="X2615" s="7" t="str">
        <f ca="1">DATEDIF(Q2615,NOW( ),"y") &amp; " thn, " &amp; DATEDIF(Q2615,NOW( ),"ym") &amp; " bln "</f>
        <v xml:space="preserve">120 thn, 6 bln </v>
      </c>
      <c r="Z2615" s="13">
        <v>60</v>
      </c>
      <c r="AA2615" s="14">
        <f>DATE(YEAR(Q2615)+Z2615,MONTH(Q2615)+1,1)</f>
        <v>21947</v>
      </c>
      <c r="AB2615" s="10"/>
      <c r="AJ2615" s="4" t="s">
        <v>11783</v>
      </c>
    </row>
    <row r="2616" spans="1:36" ht="12.9" hidden="1" customHeight="1" outlineLevel="1" x14ac:dyDescent="0.3">
      <c r="C2616" s="10" t="s">
        <v>11784</v>
      </c>
      <c r="E2616" s="7" t="s">
        <v>11785</v>
      </c>
      <c r="F2616" s="10" t="s">
        <v>357</v>
      </c>
      <c r="G2616" s="19" t="s">
        <v>1709</v>
      </c>
      <c r="H2616" s="20">
        <v>43556</v>
      </c>
      <c r="I2616" s="10" t="s">
        <v>359</v>
      </c>
      <c r="J2616" s="10" t="s">
        <v>10977</v>
      </c>
      <c r="K2616" s="7" t="s">
        <v>774</v>
      </c>
      <c r="L2616" s="10" t="s">
        <v>28</v>
      </c>
      <c r="M2616" s="7" t="s">
        <v>4020</v>
      </c>
      <c r="N2616" s="10" t="s">
        <v>6158</v>
      </c>
      <c r="O2616" s="7" t="s">
        <v>406</v>
      </c>
      <c r="P2616" s="10" t="s">
        <v>555</v>
      </c>
      <c r="Q2616" s="7" t="s">
        <v>11786</v>
      </c>
      <c r="R2616" s="7" t="s">
        <v>50</v>
      </c>
      <c r="S2616" s="7" t="s">
        <v>34</v>
      </c>
      <c r="T2616" s="7" t="s">
        <v>35</v>
      </c>
      <c r="U2616" s="7" t="s">
        <v>11787</v>
      </c>
      <c r="V2616" s="7" t="s">
        <v>37</v>
      </c>
      <c r="X2616" s="7" t="str">
        <f ca="1">DATEDIF(Q2616,NOW( ),"y") &amp; " thn, " &amp; DATEDIF(Q2616,NOW( ),"ym") &amp; " bln "</f>
        <v xml:space="preserve">52 thn, 2 bln </v>
      </c>
      <c r="Y2616" s="7" t="str">
        <f>DATEDIF(Q2616,($Y$2),"y") &amp; " thn"</f>
        <v>51 thn</v>
      </c>
      <c r="Z2616" s="13">
        <v>60</v>
      </c>
      <c r="AA2616" s="14">
        <f>DATE(YEAR(Q2616)+Z2616,MONTH(Q2616)+1,1)</f>
        <v>46905</v>
      </c>
      <c r="AB2616" s="10" t="s">
        <v>11788</v>
      </c>
      <c r="AC2616" s="7" t="s">
        <v>340</v>
      </c>
      <c r="AJ2616" s="4" t="s">
        <v>11783</v>
      </c>
    </row>
    <row r="2617" spans="1:36" ht="12.9" hidden="1" customHeight="1" outlineLevel="1" x14ac:dyDescent="0.3">
      <c r="C2617" s="10" t="s">
        <v>11789</v>
      </c>
      <c r="E2617" s="7" t="s">
        <v>11790</v>
      </c>
      <c r="F2617" s="10" t="s">
        <v>357</v>
      </c>
      <c r="G2617" s="7" t="s">
        <v>358</v>
      </c>
      <c r="H2617" s="14">
        <v>42095</v>
      </c>
      <c r="I2617" s="10" t="s">
        <v>359</v>
      </c>
      <c r="J2617" s="10" t="s">
        <v>10977</v>
      </c>
      <c r="K2617" s="7" t="s">
        <v>774</v>
      </c>
      <c r="L2617" s="10" t="s">
        <v>28</v>
      </c>
      <c r="M2617" s="7" t="s">
        <v>4020</v>
      </c>
      <c r="N2617" s="10" t="s">
        <v>11791</v>
      </c>
      <c r="O2617" s="7" t="s">
        <v>748</v>
      </c>
      <c r="P2617" s="10" t="s">
        <v>824</v>
      </c>
      <c r="Q2617" s="7" t="s">
        <v>11792</v>
      </c>
      <c r="R2617" s="7" t="s">
        <v>50</v>
      </c>
      <c r="S2617" s="7" t="s">
        <v>34</v>
      </c>
      <c r="T2617" s="7" t="s">
        <v>35</v>
      </c>
      <c r="U2617" s="7" t="s">
        <v>11793</v>
      </c>
      <c r="V2617" s="7" t="s">
        <v>37</v>
      </c>
      <c r="X2617" s="7" t="str">
        <f ca="1">DATEDIF(Q2617,NOW( ),"y") &amp; " thn, " &amp; DATEDIF(Q2617,NOW( ),"ym") &amp; " bln "</f>
        <v xml:space="preserve">45 thn, 4 bln </v>
      </c>
      <c r="Y2617" s="7" t="str">
        <f>DATEDIF(Q2617,($Y$2),"y") &amp; " thn"</f>
        <v>44 thn</v>
      </c>
      <c r="Z2617" s="13">
        <v>60</v>
      </c>
      <c r="AA2617" s="14">
        <f>DATE(YEAR(Q2617)+Z2617,MONTH(Q2617)+1,1)</f>
        <v>49400</v>
      </c>
      <c r="AB2617" s="10" t="s">
        <v>11794</v>
      </c>
      <c r="AC2617" s="7" t="s">
        <v>11795</v>
      </c>
      <c r="AJ2617" s="4" t="s">
        <v>11783</v>
      </c>
    </row>
    <row r="2618" spans="1:36" ht="12.9" customHeight="1" collapsed="1" x14ac:dyDescent="0.25">
      <c r="A2618" s="4" t="s">
        <v>11796</v>
      </c>
      <c r="M2618" s="7"/>
    </row>
    <row r="2619" spans="1:36" ht="12.9" hidden="1" customHeight="1" outlineLevel="1" x14ac:dyDescent="0.3">
      <c r="C2619" s="10" t="s">
        <v>11797</v>
      </c>
      <c r="E2619" s="7" t="s">
        <v>11798</v>
      </c>
      <c r="F2619" s="10" t="s">
        <v>23</v>
      </c>
      <c r="G2619" s="7" t="s">
        <v>24</v>
      </c>
      <c r="H2619" s="15">
        <v>39722</v>
      </c>
      <c r="I2619" s="10" t="s">
        <v>25</v>
      </c>
      <c r="J2619" s="10" t="s">
        <v>10976</v>
      </c>
      <c r="K2619" s="7" t="s">
        <v>147</v>
      </c>
      <c r="L2619" s="10" t="s">
        <v>28</v>
      </c>
      <c r="M2619" s="7" t="s">
        <v>4020</v>
      </c>
      <c r="N2619" s="10" t="s">
        <v>11799</v>
      </c>
      <c r="O2619" s="7" t="s">
        <v>5167</v>
      </c>
      <c r="P2619" s="10" t="s">
        <v>211</v>
      </c>
      <c r="Q2619" s="7" t="s">
        <v>4014</v>
      </c>
      <c r="R2619" s="7" t="s">
        <v>50</v>
      </c>
      <c r="S2619" s="7" t="s">
        <v>34</v>
      </c>
      <c r="T2619" s="7" t="s">
        <v>35</v>
      </c>
      <c r="U2619" s="7" t="s">
        <v>11800</v>
      </c>
      <c r="V2619" s="7" t="s">
        <v>37</v>
      </c>
      <c r="W2619" s="7" t="s">
        <v>11801</v>
      </c>
      <c r="X2619" s="7" t="str">
        <f ca="1">DATEDIF(Q2619,NOW( ),"y") &amp; " thn, " &amp; DATEDIF(Q2619,NOW( ),"ym") &amp; " bln "</f>
        <v xml:space="preserve">58 thn, 5 bln </v>
      </c>
      <c r="Y2619" s="7" t="str">
        <f>DATEDIF(Q2619,($Y$2),"y") &amp; " thn"</f>
        <v>57 thn</v>
      </c>
      <c r="Z2619" s="13">
        <v>60</v>
      </c>
      <c r="AA2619" s="14">
        <f>DATE(YEAR(Q2619)+Z2619,MONTH(Q2619)+1,1)</f>
        <v>44621</v>
      </c>
      <c r="AB2619" s="10" t="s">
        <v>11802</v>
      </c>
      <c r="AJ2619" s="4" t="s">
        <v>11796</v>
      </c>
    </row>
    <row r="2620" spans="1:36" ht="12.9" customHeight="1" collapsed="1" x14ac:dyDescent="0.25">
      <c r="A2620" s="4" t="s">
        <v>11803</v>
      </c>
      <c r="M2620" s="7"/>
    </row>
    <row r="2621" spans="1:36" ht="12.9" hidden="1" customHeight="1" outlineLevel="1" x14ac:dyDescent="0.3">
      <c r="C2621" s="10"/>
      <c r="D2621" s="10"/>
      <c r="F2621" s="10"/>
      <c r="I2621" s="10"/>
      <c r="J2621" s="10" t="s">
        <v>10976</v>
      </c>
      <c r="L2621" s="10"/>
      <c r="M2621" s="7"/>
      <c r="P2621" s="10"/>
      <c r="X2621" s="7" t="str">
        <f ca="1">DATEDIF(Q2621,NOW( ),"y") &amp; " thn, " &amp; DATEDIF(Q2621,NOW( ),"ym") &amp; " bln "</f>
        <v xml:space="preserve">120 thn, 6 bln </v>
      </c>
      <c r="Y2621" s="7" t="str">
        <f>DATEDIF(Q2621,($Y$2),"y") &amp; " thn"</f>
        <v>119 thn</v>
      </c>
      <c r="Z2621" s="13">
        <v>60</v>
      </c>
      <c r="AA2621" s="14">
        <f>DATE(YEAR(Q2621)+Z2621,MONTH(Q2621)+1,1)</f>
        <v>21947</v>
      </c>
      <c r="AB2621" s="10"/>
      <c r="AJ2621" s="4" t="s">
        <v>11803</v>
      </c>
    </row>
    <row r="2622" spans="1:36" ht="12.9" hidden="1" customHeight="1" outlineLevel="1" x14ac:dyDescent="0.3">
      <c r="C2622" s="10" t="s">
        <v>11804</v>
      </c>
      <c r="E2622" s="7" t="s">
        <v>11805</v>
      </c>
      <c r="F2622" s="10" t="s">
        <v>3988</v>
      </c>
      <c r="G2622" s="7" t="s">
        <v>1709</v>
      </c>
      <c r="H2622" s="15">
        <v>43374</v>
      </c>
      <c r="I2622" s="10" t="s">
        <v>3989</v>
      </c>
      <c r="J2622" s="10" t="s">
        <v>10977</v>
      </c>
      <c r="L2622" s="10" t="s">
        <v>28</v>
      </c>
      <c r="M2622" s="7" t="s">
        <v>4020</v>
      </c>
      <c r="N2622" s="10" t="s">
        <v>11204</v>
      </c>
      <c r="O2622" s="7" t="s">
        <v>676</v>
      </c>
      <c r="P2622" s="10" t="s">
        <v>98</v>
      </c>
      <c r="Q2622" s="7" t="s">
        <v>11806</v>
      </c>
      <c r="R2622" s="7" t="s">
        <v>50</v>
      </c>
      <c r="S2622" s="7" t="s">
        <v>34</v>
      </c>
      <c r="U2622" s="7" t="s">
        <v>11807</v>
      </c>
      <c r="V2622" s="7" t="s">
        <v>37</v>
      </c>
      <c r="X2622" s="7" t="str">
        <f ca="1">DATEDIF(Q2622,NOW( ),"y") &amp; " thn, " &amp; DATEDIF(Q2622,NOW( ),"ym") &amp; " bln "</f>
        <v xml:space="preserve">58 thn, 6 bln </v>
      </c>
      <c r="Y2622" s="7" t="str">
        <f>DATEDIF(Q2622,($Y$2),"y") &amp; " thn"</f>
        <v>57 thn</v>
      </c>
      <c r="Z2622" s="13">
        <v>60</v>
      </c>
      <c r="AA2622" s="14">
        <f>DATE(YEAR(Q2622)+Z2622,MONTH(Q2622)+1,1)</f>
        <v>44593</v>
      </c>
      <c r="AB2622" s="10" t="s">
        <v>2086</v>
      </c>
      <c r="AC2622" s="7" t="s">
        <v>11808</v>
      </c>
      <c r="AJ2622" s="4" t="s">
        <v>11803</v>
      </c>
    </row>
    <row r="2623" spans="1:36" ht="12.9" customHeight="1" collapsed="1" x14ac:dyDescent="0.25">
      <c r="A2623" s="4" t="s">
        <v>11809</v>
      </c>
      <c r="M2623" s="7"/>
    </row>
    <row r="2624" spans="1:36" ht="12.9" hidden="1" customHeight="1" outlineLevel="1" x14ac:dyDescent="0.3">
      <c r="C2624" s="10"/>
      <c r="D2624" s="10"/>
      <c r="F2624" s="10"/>
      <c r="H2624" s="15"/>
      <c r="I2624" s="10"/>
      <c r="J2624" s="10" t="s">
        <v>10976</v>
      </c>
      <c r="L2624" s="10"/>
      <c r="M2624" s="7"/>
      <c r="N2624" s="10"/>
      <c r="P2624" s="10"/>
      <c r="Z2624" s="13"/>
      <c r="AA2624" s="14"/>
      <c r="AB2624" s="10"/>
      <c r="AJ2624" s="4" t="s">
        <v>11809</v>
      </c>
    </row>
    <row r="2625" spans="1:36" ht="12.9" customHeight="1" collapsed="1" x14ac:dyDescent="0.25">
      <c r="A2625" s="4" t="s">
        <v>11810</v>
      </c>
      <c r="M2625" s="7"/>
    </row>
    <row r="2626" spans="1:36" ht="12.9" hidden="1" customHeight="1" outlineLevel="1" x14ac:dyDescent="0.3">
      <c r="C2626" s="10"/>
      <c r="D2626" s="10"/>
      <c r="F2626" s="10"/>
      <c r="I2626" s="10"/>
      <c r="J2626" s="10" t="s">
        <v>10976</v>
      </c>
      <c r="L2626" s="10"/>
      <c r="M2626" s="7"/>
      <c r="P2626" s="10"/>
      <c r="X2626" s="7" t="str">
        <f ca="1">DATEDIF(Q2626,NOW( ),"y") &amp; " thn, " &amp; DATEDIF(Q2626,NOW( ),"ym") &amp; " bln "</f>
        <v xml:space="preserve">120 thn, 6 bln </v>
      </c>
      <c r="Z2626" s="13">
        <v>60</v>
      </c>
      <c r="AA2626" s="14">
        <f>DATE(YEAR(Q2626)+Z2626,MONTH(Q2626)+1,1)</f>
        <v>21947</v>
      </c>
      <c r="AB2626" s="10"/>
      <c r="AJ2626" s="4" t="s">
        <v>11810</v>
      </c>
    </row>
    <row r="2627" spans="1:36" ht="12.9" hidden="1" customHeight="1" outlineLevel="1" x14ac:dyDescent="0.3">
      <c r="C2627" s="10"/>
      <c r="F2627" s="10"/>
      <c r="H2627" s="11"/>
      <c r="I2627" s="10"/>
      <c r="J2627" s="10"/>
      <c r="L2627" s="10"/>
      <c r="M2627" s="7"/>
      <c r="N2627" s="10"/>
      <c r="P2627" s="10"/>
      <c r="Z2627" s="13"/>
      <c r="AA2627" s="14"/>
      <c r="AB2627" s="10"/>
      <c r="AJ2627" s="4" t="s">
        <v>11810</v>
      </c>
    </row>
    <row r="2628" spans="1:36" ht="12.9" customHeight="1" collapsed="1" x14ac:dyDescent="0.25">
      <c r="A2628" s="4" t="s">
        <v>11811</v>
      </c>
      <c r="M2628" s="7"/>
    </row>
    <row r="2629" spans="1:36" ht="12.9" hidden="1" customHeight="1" outlineLevel="1" x14ac:dyDescent="0.3">
      <c r="C2629" s="10"/>
      <c r="D2629" s="10"/>
      <c r="F2629" s="10"/>
      <c r="I2629" s="10"/>
      <c r="J2629" s="10" t="s">
        <v>10976</v>
      </c>
      <c r="L2629" s="10"/>
      <c r="M2629" s="7"/>
      <c r="P2629" s="10"/>
      <c r="X2629" s="7" t="str">
        <f ca="1">DATEDIF(Q2629,NOW( ),"y") &amp; " thn, " &amp; DATEDIF(Q2629,NOW( ),"ym") &amp; " bln "</f>
        <v xml:space="preserve">120 thn, 6 bln </v>
      </c>
      <c r="Y2629" s="7" t="str">
        <f>DATEDIF(Q2629,($Y$2),"y") &amp; " thn"</f>
        <v>119 thn</v>
      </c>
      <c r="Z2629" s="13">
        <v>60</v>
      </c>
      <c r="AA2629" s="14">
        <f>DATE(YEAR(Q2629)+Z2629,MONTH(Q2629)+1,1)</f>
        <v>21947</v>
      </c>
      <c r="AB2629" s="10"/>
      <c r="AJ2629" s="4" t="s">
        <v>11811</v>
      </c>
    </row>
    <row r="2630" spans="1:36" ht="12.9" hidden="1" customHeight="1" outlineLevel="1" x14ac:dyDescent="0.3">
      <c r="C2630" s="10" t="s">
        <v>474</v>
      </c>
      <c r="D2630" s="6" t="s">
        <v>41</v>
      </c>
      <c r="E2630" s="7" t="s">
        <v>11812</v>
      </c>
      <c r="F2630" s="10" t="s">
        <v>332</v>
      </c>
      <c r="G2630" s="7" t="s">
        <v>343</v>
      </c>
      <c r="H2630" s="15">
        <v>43374</v>
      </c>
      <c r="I2630" s="10" t="s">
        <v>344</v>
      </c>
      <c r="J2630" s="10" t="s">
        <v>10977</v>
      </c>
      <c r="K2630" s="7" t="s">
        <v>515</v>
      </c>
      <c r="L2630" s="10" t="s">
        <v>28</v>
      </c>
      <c r="M2630" s="7" t="s">
        <v>29</v>
      </c>
      <c r="N2630" s="10" t="s">
        <v>10990</v>
      </c>
      <c r="O2630" s="7" t="s">
        <v>130</v>
      </c>
      <c r="P2630" s="10" t="s">
        <v>7932</v>
      </c>
      <c r="Q2630" s="7" t="s">
        <v>11813</v>
      </c>
      <c r="R2630" s="7" t="s">
        <v>50</v>
      </c>
      <c r="U2630" s="7" t="s">
        <v>11814</v>
      </c>
      <c r="V2630" s="7" t="s">
        <v>37</v>
      </c>
      <c r="X2630" s="7" t="str">
        <f ca="1">DATEDIF(Q2630,NOW( ),"y") &amp; " thn, " &amp; DATEDIF(Q2630,NOW( ),"ym") &amp; " bln "</f>
        <v xml:space="preserve">54 thn, 2 bln </v>
      </c>
      <c r="Y2630" s="7" t="str">
        <f>DATEDIF(Q2630,($Y$2),"y") &amp; " thn"</f>
        <v>53 thn</v>
      </c>
      <c r="Z2630" s="13">
        <v>60</v>
      </c>
      <c r="AA2630" s="14">
        <f>DATE(YEAR(Q2630)+Z2630,MONTH(Q2630)+1,1)</f>
        <v>46174</v>
      </c>
      <c r="AB2630" s="10" t="s">
        <v>11815</v>
      </c>
      <c r="AC2630" s="7" t="s">
        <v>11816</v>
      </c>
      <c r="AJ2630" s="4" t="s">
        <v>11811</v>
      </c>
    </row>
    <row r="2631" spans="1:36" ht="12.9" customHeight="1" collapsed="1" x14ac:dyDescent="0.25">
      <c r="A2631" s="4" t="s">
        <v>11817</v>
      </c>
      <c r="M2631" s="7"/>
    </row>
    <row r="2632" spans="1:36" ht="12.9" hidden="1" customHeight="1" outlineLevel="1" x14ac:dyDescent="0.3">
      <c r="C2632" s="10"/>
      <c r="D2632" s="10"/>
      <c r="F2632" s="10"/>
      <c r="I2632" s="10"/>
      <c r="J2632" s="10" t="s">
        <v>10976</v>
      </c>
      <c r="L2632" s="10"/>
      <c r="M2632" s="7"/>
      <c r="P2632" s="10"/>
      <c r="X2632" s="7" t="str">
        <f ca="1">DATEDIF(Q2632,NOW( ),"y") &amp; " thn, " &amp; DATEDIF(Q2632,NOW( ),"ym") &amp; " bln "</f>
        <v xml:space="preserve">120 thn, 6 bln </v>
      </c>
      <c r="Z2632" s="13">
        <v>60</v>
      </c>
      <c r="AA2632" s="14">
        <f>DATE(YEAR(Q2632)+Z2632,MONTH(Q2632)+1,1)</f>
        <v>21947</v>
      </c>
      <c r="AB2632" s="10"/>
      <c r="AJ2632" s="4" t="s">
        <v>11817</v>
      </c>
    </row>
    <row r="2633" spans="1:36" ht="12.9" hidden="1" customHeight="1" outlineLevel="1" x14ac:dyDescent="0.3">
      <c r="C2633" s="10" t="s">
        <v>11818</v>
      </c>
      <c r="D2633" s="10" t="s">
        <v>11027</v>
      </c>
      <c r="E2633" s="7" t="s">
        <v>11819</v>
      </c>
      <c r="F2633" s="10" t="s">
        <v>514</v>
      </c>
      <c r="G2633" s="7" t="s">
        <v>333</v>
      </c>
      <c r="H2633" s="15">
        <v>42826</v>
      </c>
      <c r="I2633" s="10" t="s">
        <v>334</v>
      </c>
      <c r="J2633" s="10" t="s">
        <v>10977</v>
      </c>
      <c r="K2633" s="7" t="s">
        <v>774</v>
      </c>
      <c r="L2633" s="10" t="s">
        <v>28</v>
      </c>
      <c r="M2633" s="7" t="s">
        <v>29</v>
      </c>
      <c r="N2633" s="10" t="s">
        <v>10984</v>
      </c>
      <c r="O2633" s="7">
        <v>2011</v>
      </c>
      <c r="P2633" s="10" t="s">
        <v>765</v>
      </c>
      <c r="Q2633" s="7" t="s">
        <v>11820</v>
      </c>
      <c r="R2633" s="7" t="s">
        <v>50</v>
      </c>
      <c r="T2633" s="7" t="s">
        <v>35</v>
      </c>
      <c r="U2633" s="7" t="s">
        <v>11821</v>
      </c>
      <c r="V2633" s="7" t="s">
        <v>37</v>
      </c>
      <c r="X2633" s="7" t="str">
        <f ca="1">DATEDIF(Q2633,NOW( ),"y") &amp; " thn, " &amp; DATEDIF(Q2633,NOW( ),"ym") &amp; " bln "</f>
        <v xml:space="preserve">52 thn, 2 bln </v>
      </c>
      <c r="Y2633" s="7" t="str">
        <f>DATEDIF(Q2633,($Y$2),"y") &amp; " thn"</f>
        <v>51 thn</v>
      </c>
      <c r="Z2633" s="13">
        <v>60</v>
      </c>
      <c r="AA2633" s="14">
        <f>DATE(YEAR(Q2633)+Z2633,MONTH(Q2633)+1,1)</f>
        <v>46905</v>
      </c>
      <c r="AB2633" s="10" t="s">
        <v>11822</v>
      </c>
      <c r="AC2633" s="7" t="s">
        <v>11823</v>
      </c>
      <c r="AJ2633" s="4" t="s">
        <v>11817</v>
      </c>
    </row>
    <row r="2634" spans="1:36" ht="12.9" customHeight="1" collapsed="1" x14ac:dyDescent="0.25">
      <c r="A2634" s="4" t="s">
        <v>11824</v>
      </c>
      <c r="M2634" s="7"/>
    </row>
    <row r="2635" spans="1:36" ht="12.9" hidden="1" customHeight="1" outlineLevel="1" x14ac:dyDescent="0.3">
      <c r="C2635" s="10"/>
      <c r="D2635" s="10"/>
      <c r="F2635" s="10"/>
      <c r="I2635" s="10"/>
      <c r="J2635" s="10" t="s">
        <v>10976</v>
      </c>
      <c r="L2635" s="10"/>
      <c r="M2635" s="7"/>
      <c r="P2635" s="10"/>
      <c r="X2635" s="7" t="str">
        <f ca="1">DATEDIF(Q2635,NOW( ),"y") &amp; " thn, " &amp; DATEDIF(Q2635,NOW( ),"ym") &amp; " bln "</f>
        <v xml:space="preserve">120 thn, 6 bln </v>
      </c>
      <c r="Z2635" s="13">
        <v>60</v>
      </c>
      <c r="AA2635" s="14">
        <f>DATE(YEAR(Q2635)+Z2635,MONTH(Q2635)+1,1)</f>
        <v>21947</v>
      </c>
      <c r="AB2635" s="10"/>
      <c r="AJ2635" s="4" t="s">
        <v>11824</v>
      </c>
    </row>
    <row r="2636" spans="1:36" ht="12.9" hidden="1" customHeight="1" outlineLevel="1" x14ac:dyDescent="0.3">
      <c r="C2636" s="10" t="s">
        <v>11825</v>
      </c>
      <c r="D2636" s="6" t="s">
        <v>3651</v>
      </c>
      <c r="E2636" s="7" t="s">
        <v>11826</v>
      </c>
      <c r="F2636" s="10" t="s">
        <v>332</v>
      </c>
      <c r="G2636" s="7" t="s">
        <v>343</v>
      </c>
      <c r="H2636" s="15">
        <v>42644</v>
      </c>
      <c r="I2636" s="10" t="s">
        <v>344</v>
      </c>
      <c r="J2636" s="10" t="s">
        <v>10977</v>
      </c>
      <c r="K2636" s="7" t="s">
        <v>515</v>
      </c>
      <c r="L2636" s="10" t="s">
        <v>28</v>
      </c>
      <c r="M2636" s="7" t="s">
        <v>29</v>
      </c>
      <c r="N2636" s="10" t="s">
        <v>10984</v>
      </c>
      <c r="O2636" s="7">
        <v>2015</v>
      </c>
      <c r="P2636" s="10" t="s">
        <v>2295</v>
      </c>
      <c r="Q2636" s="7" t="s">
        <v>11827</v>
      </c>
      <c r="R2636" s="7" t="s">
        <v>50</v>
      </c>
      <c r="U2636" s="7" t="s">
        <v>11828</v>
      </c>
      <c r="V2636" s="7" t="s">
        <v>37</v>
      </c>
      <c r="X2636" s="7" t="str">
        <f ca="1">DATEDIF(Q2636,NOW( ),"y") &amp; " thn, " &amp; DATEDIF(Q2636,NOW( ),"ym") &amp; " bln "</f>
        <v xml:space="preserve">51 thn, 10 bln </v>
      </c>
      <c r="Y2636" s="7" t="str">
        <f>DATEDIF(Q2636,($Y$2),"y") &amp; " thn"</f>
        <v>51 thn</v>
      </c>
      <c r="Z2636" s="13">
        <v>60</v>
      </c>
      <c r="AA2636" s="14">
        <f>DATE(YEAR(Q2636)+Z2636,MONTH(Q2636)+1,1)</f>
        <v>47027</v>
      </c>
      <c r="AB2636" s="10" t="s">
        <v>11829</v>
      </c>
      <c r="AC2636" s="7" t="s">
        <v>11830</v>
      </c>
      <c r="AJ2636" s="4" t="s">
        <v>11824</v>
      </c>
    </row>
    <row r="2637" spans="1:36" ht="12.9" customHeight="1" collapsed="1" x14ac:dyDescent="0.25">
      <c r="A2637" s="4" t="s">
        <v>11831</v>
      </c>
      <c r="M2637" s="7"/>
    </row>
    <row r="2638" spans="1:36" ht="12.9" hidden="1" customHeight="1" outlineLevel="1" x14ac:dyDescent="0.3">
      <c r="C2638" s="10"/>
      <c r="D2638" s="10"/>
      <c r="F2638" s="10"/>
      <c r="I2638" s="10"/>
      <c r="J2638" s="10" t="s">
        <v>10976</v>
      </c>
      <c r="L2638" s="10"/>
      <c r="M2638" s="7"/>
      <c r="P2638" s="10"/>
      <c r="X2638" s="7" t="str">
        <f ca="1">DATEDIF(Q2638,NOW( ),"y") &amp; " thn, " &amp; DATEDIF(Q2638,NOW( ),"ym") &amp; " bln "</f>
        <v xml:space="preserve">120 thn, 6 bln </v>
      </c>
      <c r="Z2638" s="13">
        <v>60</v>
      </c>
      <c r="AA2638" s="14">
        <f>DATE(YEAR(Q2638)+Z2638,MONTH(Q2638)+1,1)</f>
        <v>21947</v>
      </c>
      <c r="AB2638" s="10"/>
      <c r="AJ2638" s="6" t="s">
        <v>11831</v>
      </c>
    </row>
    <row r="2639" spans="1:36" ht="12.9" hidden="1" customHeight="1" outlineLevel="1" x14ac:dyDescent="0.3">
      <c r="C2639" s="10" t="s">
        <v>11832</v>
      </c>
      <c r="D2639" s="6" t="s">
        <v>11003</v>
      </c>
      <c r="E2639" s="7" t="s">
        <v>11833</v>
      </c>
      <c r="F2639" s="10" t="s">
        <v>514</v>
      </c>
      <c r="G2639" s="7" t="s">
        <v>333</v>
      </c>
      <c r="H2639" s="14">
        <v>43739</v>
      </c>
      <c r="I2639" s="10" t="s">
        <v>334</v>
      </c>
      <c r="J2639" s="10" t="s">
        <v>10977</v>
      </c>
      <c r="K2639" s="7" t="s">
        <v>515</v>
      </c>
      <c r="L2639" s="10" t="s">
        <v>28</v>
      </c>
      <c r="M2639" s="7" t="s">
        <v>29</v>
      </c>
      <c r="N2639" s="10" t="s">
        <v>10984</v>
      </c>
      <c r="O2639" s="7">
        <v>2014</v>
      </c>
      <c r="P2639" s="10" t="s">
        <v>11834</v>
      </c>
      <c r="Q2639" s="7" t="s">
        <v>11835</v>
      </c>
      <c r="R2639" s="7" t="s">
        <v>50</v>
      </c>
      <c r="U2639" s="7" t="s">
        <v>11836</v>
      </c>
      <c r="V2639" s="7" t="s">
        <v>37</v>
      </c>
      <c r="X2639" s="7" t="str">
        <f ca="1">DATEDIF(Q2639,NOW( ),"y") &amp; " thn, " &amp; DATEDIF(Q2639,NOW( ),"ym") &amp; " bln "</f>
        <v xml:space="preserve">55 thn, 5 bln </v>
      </c>
      <c r="Y2639" s="7" t="str">
        <f>DATEDIF(Q2639,($Y$2),"y") &amp; " thn"</f>
        <v>54 thn</v>
      </c>
      <c r="Z2639" s="13">
        <v>60</v>
      </c>
      <c r="AA2639" s="14">
        <f>DATE(YEAR(Q2639)+Z2639,MONTH(Q2639)+1,1)</f>
        <v>45717</v>
      </c>
      <c r="AB2639" s="10" t="s">
        <v>11837</v>
      </c>
      <c r="AC2639" s="7" t="s">
        <v>11838</v>
      </c>
      <c r="AJ2639" s="6" t="s">
        <v>11831</v>
      </c>
    </row>
    <row r="2640" spans="1:36" ht="12.9" customHeight="1" collapsed="1" x14ac:dyDescent="0.25">
      <c r="A2640" s="4" t="s">
        <v>11839</v>
      </c>
      <c r="M2640" s="7"/>
    </row>
    <row r="2641" spans="1:36" ht="12.9" hidden="1" customHeight="1" outlineLevel="1" x14ac:dyDescent="0.3">
      <c r="C2641" s="10"/>
      <c r="D2641" s="10"/>
      <c r="F2641" s="10"/>
      <c r="I2641" s="10"/>
      <c r="J2641" s="10" t="s">
        <v>10976</v>
      </c>
      <c r="L2641" s="10"/>
      <c r="M2641" s="7"/>
      <c r="P2641" s="10"/>
      <c r="X2641" s="7" t="str">
        <f ca="1">DATEDIF(Q2641,NOW( ),"y") &amp; " thn, " &amp; DATEDIF(Q2641,NOW( ),"ym") &amp; " bln "</f>
        <v xml:space="preserve">120 thn, 6 bln </v>
      </c>
      <c r="Z2641" s="13">
        <v>60</v>
      </c>
      <c r="AA2641" s="14">
        <f>DATE(YEAR(Q2641)+Z2641,MONTH(Q2641)+1,1)</f>
        <v>21947</v>
      </c>
      <c r="AB2641" s="10"/>
      <c r="AJ2641" s="4" t="s">
        <v>11839</v>
      </c>
    </row>
    <row r="2642" spans="1:36" ht="12.9" hidden="1" customHeight="1" outlineLevel="1" x14ac:dyDescent="0.3">
      <c r="C2642" s="10" t="s">
        <v>699</v>
      </c>
      <c r="E2642" s="7" t="s">
        <v>11840</v>
      </c>
      <c r="F2642" s="10" t="s">
        <v>3988</v>
      </c>
      <c r="G2642" s="7" t="s">
        <v>1709</v>
      </c>
      <c r="H2642" s="14">
        <v>43374</v>
      </c>
      <c r="I2642" s="10" t="s">
        <v>3989</v>
      </c>
      <c r="J2642" s="10" t="s">
        <v>10977</v>
      </c>
      <c r="K2642" s="7" t="s">
        <v>515</v>
      </c>
      <c r="L2642" s="10" t="s">
        <v>28</v>
      </c>
      <c r="M2642" s="7" t="s">
        <v>4020</v>
      </c>
      <c r="N2642" s="10" t="s">
        <v>11204</v>
      </c>
      <c r="O2642" s="7" t="s">
        <v>676</v>
      </c>
      <c r="P2642" s="10" t="s">
        <v>1410</v>
      </c>
      <c r="Q2642" s="7" t="s">
        <v>11841</v>
      </c>
      <c r="R2642" s="7" t="s">
        <v>50</v>
      </c>
      <c r="U2642" s="7" t="s">
        <v>11842</v>
      </c>
      <c r="V2642" s="7" t="s">
        <v>37</v>
      </c>
      <c r="X2642" s="7" t="str">
        <f ca="1">DATEDIF(Q2642,NOW( ),"y") &amp; " thn, " &amp; DATEDIF(Q2642,NOW( ),"ym") &amp; " bln "</f>
        <v xml:space="preserve">59 thn, 2 bln </v>
      </c>
      <c r="Y2642" s="7" t="str">
        <f>DATEDIF(Q2642,($Y$2),"y") &amp; " thn"</f>
        <v>58 thn</v>
      </c>
      <c r="Z2642" s="13">
        <v>60</v>
      </c>
      <c r="AA2642" s="14">
        <f>DATE(YEAR(Q2642)+Z2642,MONTH(Q2642)+1,1)</f>
        <v>44348</v>
      </c>
      <c r="AB2642" s="10" t="s">
        <v>11843</v>
      </c>
      <c r="AC2642" s="7" t="s">
        <v>11844</v>
      </c>
      <c r="AJ2642" s="4" t="s">
        <v>11839</v>
      </c>
    </row>
    <row r="2643" spans="1:36" ht="12.9" customHeight="1" collapsed="1" x14ac:dyDescent="0.25">
      <c r="A2643" s="4" t="s">
        <v>11845</v>
      </c>
      <c r="M2643" s="7"/>
    </row>
    <row r="2644" spans="1:36" ht="12.9" hidden="1" customHeight="1" outlineLevel="1" x14ac:dyDescent="0.3">
      <c r="C2644" s="10"/>
      <c r="D2644" s="10"/>
      <c r="F2644" s="10"/>
      <c r="I2644" s="10"/>
      <c r="J2644" s="10" t="s">
        <v>10976</v>
      </c>
      <c r="L2644" s="10"/>
      <c r="M2644" s="7"/>
      <c r="P2644" s="10"/>
      <c r="X2644" s="7" t="str">
        <f ca="1">DATEDIF(Q2644,NOW( ),"y") &amp; " thn, " &amp; DATEDIF(Q2644,NOW( ),"ym") &amp; " bln "</f>
        <v xml:space="preserve">120 thn, 6 bln </v>
      </c>
      <c r="Z2644" s="13">
        <v>60</v>
      </c>
      <c r="AA2644" s="14">
        <f>DATE(YEAR(Q2644)+Z2644,MONTH(Q2644)+1,1)</f>
        <v>21947</v>
      </c>
      <c r="AB2644" s="10"/>
      <c r="AJ2644" s="4" t="s">
        <v>11845</v>
      </c>
    </row>
    <row r="2645" spans="1:36" ht="12.9" hidden="1" customHeight="1" outlineLevel="1" x14ac:dyDescent="0.3">
      <c r="C2645" s="10" t="s">
        <v>11846</v>
      </c>
      <c r="D2645" s="10" t="s">
        <v>11003</v>
      </c>
      <c r="E2645" s="7" t="s">
        <v>11847</v>
      </c>
      <c r="F2645" s="10" t="s">
        <v>514</v>
      </c>
      <c r="G2645" s="7" t="s">
        <v>333</v>
      </c>
      <c r="H2645" s="14">
        <v>43009</v>
      </c>
      <c r="I2645" s="10" t="s">
        <v>334</v>
      </c>
      <c r="J2645" s="10" t="s">
        <v>10977</v>
      </c>
      <c r="K2645" s="7" t="s">
        <v>774</v>
      </c>
      <c r="L2645" s="10" t="s">
        <v>28</v>
      </c>
      <c r="M2645" s="7" t="s">
        <v>29</v>
      </c>
      <c r="N2645" s="10" t="s">
        <v>10984</v>
      </c>
      <c r="O2645" s="7">
        <v>2013</v>
      </c>
      <c r="P2645" s="10" t="s">
        <v>2115</v>
      </c>
      <c r="Q2645" s="7" t="s">
        <v>11848</v>
      </c>
      <c r="R2645" s="7" t="s">
        <v>50</v>
      </c>
      <c r="S2645" s="7" t="s">
        <v>34</v>
      </c>
      <c r="T2645" s="7" t="s">
        <v>35</v>
      </c>
      <c r="U2645" s="7" t="s">
        <v>11849</v>
      </c>
      <c r="V2645" s="7" t="s">
        <v>37</v>
      </c>
      <c r="X2645" s="7" t="str">
        <f ca="1">DATEDIF(Q2645,NOW( ),"y") &amp; " thn, " &amp; DATEDIF(Q2645,NOW( ),"ym") &amp; " bln "</f>
        <v xml:space="preserve">52 thn, 0 bln </v>
      </c>
      <c r="Y2645" s="7" t="str">
        <f>DATEDIF(Q2645,($Y$2),"y") &amp; " thn"</f>
        <v>51 thn</v>
      </c>
      <c r="Z2645" s="13">
        <v>60</v>
      </c>
      <c r="AA2645" s="14">
        <f>DATE(YEAR(Q2645)+Z2645,MONTH(Q2645)+1,1)</f>
        <v>46966</v>
      </c>
      <c r="AB2645" s="10" t="s">
        <v>11850</v>
      </c>
      <c r="AC2645" s="7" t="s">
        <v>11851</v>
      </c>
      <c r="AJ2645" s="4" t="s">
        <v>11845</v>
      </c>
    </row>
    <row r="2646" spans="1:36" ht="12.9" customHeight="1" collapsed="1" x14ac:dyDescent="0.25">
      <c r="A2646" s="4" t="s">
        <v>11852</v>
      </c>
      <c r="M2646" s="7"/>
    </row>
    <row r="2647" spans="1:36" ht="12.9" hidden="1" customHeight="1" outlineLevel="1" x14ac:dyDescent="0.3">
      <c r="C2647" s="10"/>
      <c r="D2647" s="10"/>
      <c r="F2647" s="10"/>
      <c r="I2647" s="10"/>
      <c r="J2647" s="10" t="s">
        <v>10976</v>
      </c>
      <c r="L2647" s="10"/>
      <c r="M2647" s="7"/>
      <c r="P2647" s="10"/>
      <c r="X2647" s="7" t="str">
        <f ca="1">DATEDIF(Q2647,NOW( ),"y") &amp; " thn, " &amp; DATEDIF(Q2647,NOW( ),"ym") &amp; " bln "</f>
        <v xml:space="preserve">120 thn, 6 bln </v>
      </c>
      <c r="Z2647" s="13">
        <v>60</v>
      </c>
      <c r="AA2647" s="14">
        <f>DATE(YEAR(Q2647)+Z2647,MONTH(Q2647)+1,1)</f>
        <v>21947</v>
      </c>
      <c r="AB2647" s="10"/>
      <c r="AJ2647" s="4" t="s">
        <v>11852</v>
      </c>
    </row>
    <row r="2648" spans="1:36" ht="12.9" hidden="1" customHeight="1" outlineLevel="1" x14ac:dyDescent="0.3">
      <c r="C2648" s="10" t="s">
        <v>4259</v>
      </c>
      <c r="E2648" s="7" t="s">
        <v>11853</v>
      </c>
      <c r="F2648" s="10" t="s">
        <v>3988</v>
      </c>
      <c r="G2648" s="7" t="s">
        <v>1709</v>
      </c>
      <c r="H2648" s="14">
        <v>43374</v>
      </c>
      <c r="I2648" s="10" t="s">
        <v>3989</v>
      </c>
      <c r="J2648" s="10" t="s">
        <v>10977</v>
      </c>
      <c r="K2648" s="7" t="s">
        <v>515</v>
      </c>
      <c r="L2648" s="10" t="s">
        <v>28</v>
      </c>
      <c r="M2648" s="7" t="s">
        <v>4020</v>
      </c>
      <c r="N2648" s="10" t="s">
        <v>11204</v>
      </c>
      <c r="O2648" s="7" t="s">
        <v>130</v>
      </c>
      <c r="P2648" s="10" t="s">
        <v>98</v>
      </c>
      <c r="Q2648" s="7" t="s">
        <v>4940</v>
      </c>
      <c r="R2648" s="7" t="s">
        <v>50</v>
      </c>
      <c r="U2648" s="7" t="s">
        <v>11854</v>
      </c>
      <c r="V2648" s="7" t="s">
        <v>37</v>
      </c>
      <c r="X2648" s="7" t="str">
        <f ca="1">DATEDIF(Q2648,NOW( ),"y") &amp; " thn, " &amp; DATEDIF(Q2648,NOW( ),"ym") &amp; " bln "</f>
        <v xml:space="preserve">56 thn, 11 bln </v>
      </c>
      <c r="Y2648" s="7" t="str">
        <f>DATEDIF(Q2648,($Y$2),"y") &amp; " thn"</f>
        <v>56 thn</v>
      </c>
      <c r="Z2648" s="13">
        <v>60</v>
      </c>
      <c r="AA2648" s="14">
        <f>DATE(YEAR(Q2648)+Z2648,MONTH(Q2648)+1,1)</f>
        <v>45170</v>
      </c>
      <c r="AB2648" s="10" t="s">
        <v>11855</v>
      </c>
      <c r="AC2648" s="7" t="s">
        <v>11856</v>
      </c>
      <c r="AJ2648" s="4" t="s">
        <v>11852</v>
      </c>
    </row>
    <row r="2649" spans="1:36" ht="12.9" customHeight="1" collapsed="1" x14ac:dyDescent="0.25">
      <c r="A2649" s="4" t="s">
        <v>11857</v>
      </c>
      <c r="M2649" s="7"/>
    </row>
    <row r="2650" spans="1:36" ht="12.9" hidden="1" customHeight="1" outlineLevel="1" x14ac:dyDescent="0.3">
      <c r="C2650" s="10" t="s">
        <v>11858</v>
      </c>
      <c r="D2650" s="10" t="s">
        <v>41</v>
      </c>
      <c r="E2650" s="7" t="s">
        <v>11859</v>
      </c>
      <c r="F2650" s="10" t="s">
        <v>23</v>
      </c>
      <c r="G2650" s="7" t="s">
        <v>24</v>
      </c>
      <c r="H2650" s="15">
        <v>38626</v>
      </c>
      <c r="I2650" s="10" t="s">
        <v>25</v>
      </c>
      <c r="J2650" s="10" t="s">
        <v>10976</v>
      </c>
      <c r="K2650" s="8">
        <v>42604</v>
      </c>
      <c r="L2650" s="10" t="s">
        <v>28</v>
      </c>
      <c r="M2650" s="7" t="s">
        <v>29</v>
      </c>
      <c r="N2650" s="10" t="s">
        <v>2402</v>
      </c>
      <c r="O2650" s="7" t="s">
        <v>97</v>
      </c>
      <c r="P2650" s="10" t="s">
        <v>824</v>
      </c>
      <c r="Q2650" s="7" t="s">
        <v>11860</v>
      </c>
      <c r="R2650" s="7" t="s">
        <v>50</v>
      </c>
      <c r="S2650" s="7" t="s">
        <v>34</v>
      </c>
      <c r="T2650" s="7" t="s">
        <v>35</v>
      </c>
      <c r="U2650" s="7" t="s">
        <v>11861</v>
      </c>
      <c r="V2650" s="7" t="s">
        <v>37</v>
      </c>
      <c r="W2650" s="7" t="s">
        <v>11862</v>
      </c>
      <c r="X2650" s="7" t="str">
        <f ca="1">DATEDIF(Q2650,NOW( ),"y") &amp; " thn, " &amp; DATEDIF(Q2650,NOW( ),"ym") &amp; " bln "</f>
        <v xml:space="preserve">54 thn, 0 bln </v>
      </c>
      <c r="Y2650" s="7" t="str">
        <f>DATEDIF(Q2650,($Y$2),"y") &amp; " thn"</f>
        <v>53 thn</v>
      </c>
      <c r="Z2650" s="13">
        <v>60</v>
      </c>
      <c r="AA2650" s="14">
        <f>DATE(YEAR(Q2650)+Z2650,MONTH(Q2650)+1,1)</f>
        <v>46204</v>
      </c>
      <c r="AB2650" s="10" t="s">
        <v>11863</v>
      </c>
      <c r="AJ2650" s="4" t="s">
        <v>11857</v>
      </c>
    </row>
    <row r="2651" spans="1:36" ht="12.9" customHeight="1" collapsed="1" x14ac:dyDescent="0.25">
      <c r="A2651" s="4" t="s">
        <v>11864</v>
      </c>
      <c r="M2651" s="7"/>
    </row>
    <row r="2652" spans="1:36" ht="12.9" hidden="1" customHeight="1" outlineLevel="1" x14ac:dyDescent="0.3">
      <c r="C2652" s="10"/>
      <c r="D2652" s="10"/>
      <c r="F2652" s="10"/>
      <c r="I2652" s="10"/>
      <c r="J2652" s="10" t="s">
        <v>10976</v>
      </c>
      <c r="L2652" s="10"/>
      <c r="M2652" s="7"/>
      <c r="P2652" s="10"/>
      <c r="X2652" s="7" t="str">
        <f ca="1">DATEDIF(Q2652,NOW( ),"y") &amp; " thn, " &amp; DATEDIF(Q2652,NOW( ),"ym") &amp; " bln "</f>
        <v xml:space="preserve">120 thn, 6 bln </v>
      </c>
      <c r="Z2652" s="13">
        <v>60</v>
      </c>
      <c r="AA2652" s="14">
        <f>DATE(YEAR(Q2652)+Z2652,MONTH(Q2652)+1,1)</f>
        <v>21947</v>
      </c>
      <c r="AB2652" s="10"/>
      <c r="AJ2652" s="4" t="s">
        <v>11864</v>
      </c>
    </row>
    <row r="2653" spans="1:36" ht="12.9" hidden="1" customHeight="1" outlineLevel="1" x14ac:dyDescent="0.3">
      <c r="C2653" s="10" t="s">
        <v>11865</v>
      </c>
      <c r="D2653" s="10" t="s">
        <v>11003</v>
      </c>
      <c r="E2653" s="7" t="s">
        <v>11866</v>
      </c>
      <c r="F2653" s="10" t="s">
        <v>514</v>
      </c>
      <c r="G2653" s="7" t="s">
        <v>333</v>
      </c>
      <c r="H2653" s="14">
        <v>43009</v>
      </c>
      <c r="I2653" s="10" t="s">
        <v>334</v>
      </c>
      <c r="J2653" s="10" t="s">
        <v>10977</v>
      </c>
      <c r="K2653" s="7" t="s">
        <v>774</v>
      </c>
      <c r="L2653" s="10" t="s">
        <v>28</v>
      </c>
      <c r="M2653" s="7" t="s">
        <v>29</v>
      </c>
      <c r="N2653" s="10" t="s">
        <v>10984</v>
      </c>
      <c r="O2653" s="7">
        <v>2013</v>
      </c>
      <c r="P2653" s="10" t="s">
        <v>211</v>
      </c>
      <c r="Q2653" s="7" t="s">
        <v>11867</v>
      </c>
      <c r="R2653" s="7" t="s">
        <v>50</v>
      </c>
      <c r="S2653" s="7" t="s">
        <v>34</v>
      </c>
      <c r="T2653" s="7" t="s">
        <v>35</v>
      </c>
      <c r="U2653" s="7" t="s">
        <v>11868</v>
      </c>
      <c r="V2653" s="7" t="s">
        <v>37</v>
      </c>
      <c r="X2653" s="7" t="str">
        <f ca="1">DATEDIF(Q2653,NOW( ),"y") &amp; " thn, " &amp; DATEDIF(Q2653,NOW( ),"ym") &amp; " bln "</f>
        <v xml:space="preserve">47 thn, 1 bln </v>
      </c>
      <c r="Y2653" s="7" t="str">
        <f>DATEDIF(Q2653,($Y$2),"y") &amp; " thn"</f>
        <v>46 thn</v>
      </c>
      <c r="Z2653" s="13">
        <v>60</v>
      </c>
      <c r="AA2653" s="14">
        <f>DATE(YEAR(Q2653)+Z2653,MONTH(Q2653)+1,1)</f>
        <v>48761</v>
      </c>
      <c r="AB2653" s="10" t="s">
        <v>11869</v>
      </c>
      <c r="AC2653" s="7" t="s">
        <v>11870</v>
      </c>
      <c r="AJ2653" s="4" t="s">
        <v>11864</v>
      </c>
    </row>
    <row r="2654" spans="1:36" ht="12.9" hidden="1" customHeight="1" outlineLevel="1" x14ac:dyDescent="0.3">
      <c r="C2654" s="10" t="s">
        <v>11871</v>
      </c>
      <c r="D2654" s="10" t="s">
        <v>11003</v>
      </c>
      <c r="E2654" s="7" t="s">
        <v>11872</v>
      </c>
      <c r="F2654" s="10" t="s">
        <v>514</v>
      </c>
      <c r="G2654" s="7" t="s">
        <v>333</v>
      </c>
      <c r="H2654" s="14">
        <v>43374</v>
      </c>
      <c r="I2654" s="10" t="s">
        <v>334</v>
      </c>
      <c r="J2654" s="10" t="s">
        <v>10977</v>
      </c>
      <c r="K2654" s="7" t="s">
        <v>774</v>
      </c>
      <c r="L2654" s="10" t="s">
        <v>28</v>
      </c>
      <c r="M2654" s="7" t="s">
        <v>29</v>
      </c>
      <c r="N2654" s="10" t="s">
        <v>10984</v>
      </c>
      <c r="O2654" s="7">
        <v>2014</v>
      </c>
      <c r="P2654" s="10" t="s">
        <v>11873</v>
      </c>
      <c r="Q2654" s="7" t="s">
        <v>11874</v>
      </c>
      <c r="R2654" s="7" t="s">
        <v>50</v>
      </c>
      <c r="T2654" s="7" t="s">
        <v>35</v>
      </c>
      <c r="U2654" s="7" t="s">
        <v>11875</v>
      </c>
      <c r="V2654" s="7" t="s">
        <v>37</v>
      </c>
      <c r="X2654" s="7" t="str">
        <f ca="1">DATEDIF(Q2654,NOW( ),"y") &amp; " thn, " &amp; DATEDIF(Q2654,NOW( ),"ym") &amp; " bln "</f>
        <v xml:space="preserve">51 thn, 1 bln </v>
      </c>
      <c r="Y2654" s="7" t="str">
        <f>DATEDIF(Q2654,($Y$2),"y") &amp; " thn"</f>
        <v>50 thn</v>
      </c>
      <c r="Z2654" s="13">
        <v>60</v>
      </c>
      <c r="AA2654" s="14">
        <f>DATE(YEAR(Q2654)+Z2654,MONTH(Q2654)+1,1)</f>
        <v>47300</v>
      </c>
      <c r="AB2654" s="10" t="s">
        <v>11876</v>
      </c>
      <c r="AC2654" s="7" t="s">
        <v>11870</v>
      </c>
      <c r="AJ2654" s="4" t="s">
        <v>11864</v>
      </c>
    </row>
    <row r="2655" spans="1:36" ht="12.9" customHeight="1" collapsed="1" x14ac:dyDescent="0.25">
      <c r="A2655" s="4" t="s">
        <v>11877</v>
      </c>
      <c r="M2655" s="7"/>
    </row>
    <row r="2656" spans="1:36" ht="12.9" hidden="1" customHeight="1" outlineLevel="1" x14ac:dyDescent="0.3">
      <c r="C2656" s="10"/>
      <c r="D2656" s="10"/>
      <c r="F2656" s="10"/>
      <c r="I2656" s="10"/>
      <c r="J2656" s="10" t="s">
        <v>10976</v>
      </c>
      <c r="L2656" s="10"/>
      <c r="M2656" s="7"/>
      <c r="P2656" s="10"/>
      <c r="X2656" s="7" t="str">
        <f ca="1">DATEDIF(Q2656,NOW( ),"y") &amp; " thn, " &amp; DATEDIF(Q2656,NOW( ),"ym") &amp; " bln "</f>
        <v xml:space="preserve">120 thn, 6 bln </v>
      </c>
      <c r="Z2656" s="13">
        <v>60</v>
      </c>
      <c r="AA2656" s="14">
        <f>DATE(YEAR(Q2656)+Z2656,MONTH(Q2656)+1,1)</f>
        <v>21947</v>
      </c>
      <c r="AB2656" s="10"/>
      <c r="AJ2656" s="4" t="s">
        <v>11877</v>
      </c>
    </row>
    <row r="2657" spans="1:36" ht="12.9" hidden="1" customHeight="1" outlineLevel="1" x14ac:dyDescent="0.3">
      <c r="C2657" s="10" t="s">
        <v>4151</v>
      </c>
      <c r="E2657" s="7" t="s">
        <v>11878</v>
      </c>
      <c r="F2657" s="10" t="s">
        <v>3988</v>
      </c>
      <c r="G2657" s="7" t="s">
        <v>1709</v>
      </c>
      <c r="H2657" s="14">
        <v>43374</v>
      </c>
      <c r="I2657" s="10" t="s">
        <v>3989</v>
      </c>
      <c r="J2657" s="10" t="s">
        <v>10977</v>
      </c>
      <c r="K2657" s="7" t="s">
        <v>515</v>
      </c>
      <c r="L2657" s="10" t="s">
        <v>28</v>
      </c>
      <c r="M2657" s="7" t="s">
        <v>4020</v>
      </c>
      <c r="N2657" s="10" t="s">
        <v>11204</v>
      </c>
      <c r="O2657" s="7" t="s">
        <v>676</v>
      </c>
      <c r="P2657" s="10" t="s">
        <v>555</v>
      </c>
      <c r="Q2657" s="7" t="s">
        <v>11879</v>
      </c>
      <c r="R2657" s="7" t="s">
        <v>50</v>
      </c>
      <c r="U2657" s="7" t="s">
        <v>11880</v>
      </c>
      <c r="V2657" s="7" t="s">
        <v>37</v>
      </c>
      <c r="X2657" s="7" t="str">
        <f ca="1">DATEDIF(Q2657,NOW( ),"y") &amp; " thn, " &amp; DATEDIF(Q2657,NOW( ),"ym") &amp; " bln "</f>
        <v xml:space="preserve">52 thn, 6 bln </v>
      </c>
      <c r="Y2657" s="7" t="str">
        <f>DATEDIF(Q2657,($Y$2),"y") &amp; " thn"</f>
        <v>51 thn</v>
      </c>
      <c r="Z2657" s="13">
        <v>60</v>
      </c>
      <c r="AA2657" s="14">
        <f>DATE(YEAR(Q2657)+Z2657,MONTH(Q2657)+1,1)</f>
        <v>46753</v>
      </c>
      <c r="AB2657" s="10" t="s">
        <v>11881</v>
      </c>
      <c r="AC2657" s="7" t="s">
        <v>11882</v>
      </c>
      <c r="AJ2657" s="4" t="s">
        <v>11877</v>
      </c>
    </row>
    <row r="2658" spans="1:36" ht="12.9" customHeight="1" collapsed="1" x14ac:dyDescent="0.25">
      <c r="A2658" s="4" t="s">
        <v>11883</v>
      </c>
      <c r="M2658" s="7"/>
    </row>
    <row r="2659" spans="1:36" ht="12.9" hidden="1" customHeight="1" outlineLevel="1" x14ac:dyDescent="0.3">
      <c r="C2659" s="10"/>
      <c r="D2659" s="10"/>
      <c r="F2659" s="10"/>
      <c r="I2659" s="10"/>
      <c r="J2659" s="10" t="s">
        <v>10976</v>
      </c>
      <c r="L2659" s="10"/>
      <c r="M2659" s="7"/>
      <c r="P2659" s="10"/>
      <c r="X2659" s="7" t="str">
        <f ca="1">DATEDIF(Q2659,NOW( ),"y") &amp; " thn, " &amp; DATEDIF(Q2659,NOW( ),"ym") &amp; " bln "</f>
        <v xml:space="preserve">120 thn, 6 bln </v>
      </c>
      <c r="Z2659" s="13">
        <v>60</v>
      </c>
      <c r="AA2659" s="14">
        <f>DATE(YEAR(Q2659)+Z2659,MONTH(Q2659)+1,1)</f>
        <v>21947</v>
      </c>
      <c r="AB2659" s="10"/>
      <c r="AJ2659" s="4" t="s">
        <v>11883</v>
      </c>
    </row>
    <row r="2660" spans="1:36" ht="12.9" customHeight="1" collapsed="1" x14ac:dyDescent="0.25">
      <c r="A2660" s="4" t="s">
        <v>11884</v>
      </c>
      <c r="M2660" s="7"/>
    </row>
    <row r="2661" spans="1:36" ht="12.9" hidden="1" customHeight="1" outlineLevel="1" x14ac:dyDescent="0.3">
      <c r="C2661" s="10"/>
      <c r="D2661" s="10"/>
      <c r="F2661" s="10"/>
      <c r="I2661" s="10"/>
      <c r="J2661" s="10" t="s">
        <v>10976</v>
      </c>
      <c r="L2661" s="10"/>
      <c r="M2661" s="7"/>
      <c r="P2661" s="10"/>
      <c r="X2661" s="7" t="str">
        <f ca="1">DATEDIF(Q2661,NOW( ),"y") &amp; " thn, " &amp; DATEDIF(Q2661,NOW( ),"ym") &amp; " bln "</f>
        <v xml:space="preserve">120 thn, 6 bln </v>
      </c>
      <c r="Z2661" s="13">
        <v>60</v>
      </c>
      <c r="AA2661" s="14">
        <f>DATE(YEAR(Q2661)+Z2661,MONTH(Q2661)+1,1)</f>
        <v>21947</v>
      </c>
      <c r="AB2661" s="10"/>
      <c r="AJ2661" s="4" t="s">
        <v>11884</v>
      </c>
    </row>
    <row r="2662" spans="1:36" ht="12.9" hidden="1" customHeight="1" outlineLevel="1" x14ac:dyDescent="0.3">
      <c r="C2662" s="10" t="s">
        <v>11885</v>
      </c>
      <c r="E2662" s="7" t="s">
        <v>11886</v>
      </c>
      <c r="F2662" s="10" t="s">
        <v>3988</v>
      </c>
      <c r="G2662" s="7" t="s">
        <v>1709</v>
      </c>
      <c r="H2662" s="14">
        <v>43374</v>
      </c>
      <c r="I2662" s="10" t="s">
        <v>3989</v>
      </c>
      <c r="J2662" s="10" t="s">
        <v>10977</v>
      </c>
      <c r="K2662" s="12" t="s">
        <v>4600</v>
      </c>
      <c r="L2662" s="10" t="s">
        <v>28</v>
      </c>
      <c r="M2662" s="7" t="s">
        <v>4020</v>
      </c>
      <c r="N2662" s="10" t="s">
        <v>11204</v>
      </c>
      <c r="O2662" s="7" t="s">
        <v>676</v>
      </c>
      <c r="P2662" s="10" t="s">
        <v>98</v>
      </c>
      <c r="Q2662" s="7" t="s">
        <v>11887</v>
      </c>
      <c r="R2662" s="7" t="s">
        <v>50</v>
      </c>
      <c r="U2662" s="7" t="s">
        <v>11888</v>
      </c>
      <c r="V2662" s="7" t="s">
        <v>37</v>
      </c>
      <c r="X2662" s="7" t="str">
        <f ca="1">DATEDIF(Q2662,NOW( ),"y") &amp; " thn, " &amp; DATEDIF(Q2662,NOW( ),"ym") &amp; " bln "</f>
        <v xml:space="preserve">56 thn, 7 bln </v>
      </c>
      <c r="Y2662" s="7" t="str">
        <f>DATEDIF(Q2662,($Y$2),"y") &amp; " thn"</f>
        <v>55 thn</v>
      </c>
      <c r="Z2662" s="13">
        <v>60</v>
      </c>
      <c r="AA2662" s="14">
        <f>DATE(YEAR(Q2662)+Z2662,MONTH(Q2662)+1,1)</f>
        <v>45292</v>
      </c>
      <c r="AJ2662" s="4" t="s">
        <v>11884</v>
      </c>
    </row>
    <row r="2663" spans="1:36" ht="12.9" customHeight="1" collapsed="1" x14ac:dyDescent="0.25">
      <c r="A2663" s="4" t="s">
        <v>11889</v>
      </c>
      <c r="M2663" s="7"/>
    </row>
    <row r="2664" spans="1:36" ht="12.9" hidden="1" customHeight="1" outlineLevel="1" x14ac:dyDescent="0.3">
      <c r="C2664" s="10" t="s">
        <v>11890</v>
      </c>
      <c r="D2664" s="10" t="s">
        <v>401</v>
      </c>
      <c r="E2664" s="7" t="s">
        <v>11891</v>
      </c>
      <c r="F2664" s="10" t="s">
        <v>23</v>
      </c>
      <c r="G2664" s="7" t="s">
        <v>24</v>
      </c>
      <c r="H2664" s="15">
        <v>39356</v>
      </c>
      <c r="I2664" s="10" t="s">
        <v>25</v>
      </c>
      <c r="J2664" s="10" t="s">
        <v>10976</v>
      </c>
      <c r="K2664" s="8">
        <v>42957</v>
      </c>
      <c r="L2664" s="10" t="s">
        <v>28</v>
      </c>
      <c r="M2664" s="7" t="s">
        <v>404</v>
      </c>
      <c r="N2664" s="10" t="s">
        <v>118</v>
      </c>
      <c r="O2664" s="7" t="s">
        <v>119</v>
      </c>
      <c r="P2664" s="10" t="s">
        <v>488</v>
      </c>
      <c r="Q2664" s="7" t="s">
        <v>11892</v>
      </c>
      <c r="R2664" s="7" t="s">
        <v>50</v>
      </c>
      <c r="S2664" s="7" t="s">
        <v>34</v>
      </c>
      <c r="T2664" s="7" t="s">
        <v>35</v>
      </c>
      <c r="U2664" s="7" t="s">
        <v>11893</v>
      </c>
      <c r="V2664" s="7" t="s">
        <v>37</v>
      </c>
      <c r="W2664" s="7" t="s">
        <v>11894</v>
      </c>
      <c r="X2664" s="7" t="str">
        <f ca="1">DATEDIF(Q2664,NOW( ),"y") &amp; " thn, " &amp; DATEDIF(Q2664,NOW( ),"ym") &amp; " bln "</f>
        <v xml:space="preserve">58 thn, 1 bln </v>
      </c>
      <c r="Y2664" s="7" t="str">
        <f>DATEDIF(Q2664,($Y$2),"y") &amp; " thn"</f>
        <v>57 thn</v>
      </c>
      <c r="Z2664" s="13">
        <v>60</v>
      </c>
      <c r="AA2664" s="14">
        <f>DATE(YEAR(Q2664)+Z2664,MONTH(Q2664)+1,1)</f>
        <v>44743</v>
      </c>
      <c r="AB2664" s="10" t="s">
        <v>11895</v>
      </c>
      <c r="AJ2664" s="4" t="s">
        <v>11889</v>
      </c>
    </row>
    <row r="2665" spans="1:36" ht="12.9" hidden="1" customHeight="1" outlineLevel="1" x14ac:dyDescent="0.3">
      <c r="C2665" s="10" t="s">
        <v>11896</v>
      </c>
      <c r="D2665" s="10" t="s">
        <v>41</v>
      </c>
      <c r="E2665" s="7" t="s">
        <v>11897</v>
      </c>
      <c r="F2665" s="10" t="s">
        <v>332</v>
      </c>
      <c r="G2665" s="7" t="s">
        <v>343</v>
      </c>
      <c r="H2665" s="14">
        <v>43009</v>
      </c>
      <c r="I2665" s="10" t="s">
        <v>344</v>
      </c>
      <c r="J2665" s="10" t="s">
        <v>10977</v>
      </c>
      <c r="K2665" s="8">
        <v>43009</v>
      </c>
      <c r="L2665" s="10" t="s">
        <v>28</v>
      </c>
      <c r="M2665" s="7" t="s">
        <v>29</v>
      </c>
      <c r="N2665" s="10" t="s">
        <v>10990</v>
      </c>
      <c r="O2665" s="7">
        <v>2016</v>
      </c>
      <c r="P2665" s="10" t="s">
        <v>2590</v>
      </c>
      <c r="Q2665" s="7" t="s">
        <v>11898</v>
      </c>
      <c r="R2665" s="7" t="s">
        <v>50</v>
      </c>
      <c r="V2665" s="7" t="s">
        <v>37</v>
      </c>
      <c r="X2665" s="7" t="str">
        <f ca="1">DATEDIF(Q2665,NOW( ),"y") &amp; " thn, " &amp; DATEDIF(Q2665,NOW( ),"ym") &amp; " bln "</f>
        <v xml:space="preserve">34 thn, 2 bln </v>
      </c>
      <c r="Y2665" s="7" t="str">
        <f>DATEDIF(Q2665,($Y$2),"y") &amp; " thn"</f>
        <v>33 thn</v>
      </c>
      <c r="Z2665" s="13">
        <v>60</v>
      </c>
      <c r="AA2665" s="14">
        <f>DATE(YEAR(Q2665)+Z2665,MONTH(Q2665)+1,1)</f>
        <v>53479</v>
      </c>
      <c r="AC2665" s="7" t="s">
        <v>11899</v>
      </c>
      <c r="AJ2665" s="4" t="s">
        <v>11889</v>
      </c>
    </row>
    <row r="2666" spans="1:36" ht="12.9" hidden="1" customHeight="1" outlineLevel="1" x14ac:dyDescent="0.3">
      <c r="C2666" s="10" t="s">
        <v>11900</v>
      </c>
      <c r="D2666" s="10" t="s">
        <v>4292</v>
      </c>
      <c r="E2666" s="7" t="s">
        <v>11901</v>
      </c>
      <c r="F2666" s="10" t="s">
        <v>357</v>
      </c>
      <c r="G2666" s="7" t="s">
        <v>358</v>
      </c>
      <c r="H2666" s="14">
        <v>41183</v>
      </c>
      <c r="I2666" s="10" t="s">
        <v>359</v>
      </c>
      <c r="J2666" s="10" t="s">
        <v>10977</v>
      </c>
      <c r="K2666" s="7" t="s">
        <v>999</v>
      </c>
      <c r="L2666" s="10" t="s">
        <v>28</v>
      </c>
      <c r="M2666" s="7" t="s">
        <v>361</v>
      </c>
      <c r="N2666" s="10" t="s">
        <v>11902</v>
      </c>
      <c r="O2666" s="7" t="s">
        <v>325</v>
      </c>
      <c r="P2666" s="10" t="s">
        <v>632</v>
      </c>
      <c r="Q2666" s="7" t="s">
        <v>11903</v>
      </c>
      <c r="R2666" s="7" t="s">
        <v>50</v>
      </c>
      <c r="V2666" s="7" t="s">
        <v>37</v>
      </c>
      <c r="X2666" s="7" t="str">
        <f ca="1">DATEDIF(Q2666,NOW( ),"y") &amp; " thn, " &amp; DATEDIF(Q2666,NOW( ),"ym") &amp; " bln "</f>
        <v xml:space="preserve">33 thn, 10 bln </v>
      </c>
      <c r="Y2666" s="7" t="str">
        <f>DATEDIF(Q2666,($Y$2),"y") &amp; " thn"</f>
        <v>33 thn</v>
      </c>
      <c r="Z2666" s="13">
        <v>60</v>
      </c>
      <c r="AA2666" s="14">
        <f>DATE(YEAR(Q2666)+Z2666,MONTH(Q2666)+1,1)</f>
        <v>53601</v>
      </c>
      <c r="AB2666" s="10" t="s">
        <v>11904</v>
      </c>
      <c r="AC2666" s="7" t="s">
        <v>11905</v>
      </c>
      <c r="AJ2666" s="4" t="s">
        <v>11889</v>
      </c>
    </row>
    <row r="2667" spans="1:36" ht="12.9" hidden="1" customHeight="1" outlineLevel="1" x14ac:dyDescent="0.3">
      <c r="C2667" s="10" t="s">
        <v>11906</v>
      </c>
      <c r="E2667" s="7" t="s">
        <v>11907</v>
      </c>
      <c r="F2667" s="10" t="s">
        <v>357</v>
      </c>
      <c r="G2667" s="7" t="s">
        <v>358</v>
      </c>
      <c r="H2667" s="14">
        <v>42095</v>
      </c>
      <c r="I2667" s="10" t="s">
        <v>359</v>
      </c>
      <c r="J2667" s="10" t="s">
        <v>10977</v>
      </c>
      <c r="K2667" s="7" t="s">
        <v>774</v>
      </c>
      <c r="L2667" s="10" t="s">
        <v>28</v>
      </c>
      <c r="M2667" s="7" t="s">
        <v>4020</v>
      </c>
      <c r="N2667" s="10" t="s">
        <v>11204</v>
      </c>
      <c r="O2667" s="7" t="s">
        <v>84</v>
      </c>
      <c r="P2667" s="10" t="s">
        <v>488</v>
      </c>
      <c r="Q2667" s="7" t="s">
        <v>11908</v>
      </c>
      <c r="R2667" s="7" t="s">
        <v>50</v>
      </c>
      <c r="S2667" s="7" t="s">
        <v>34</v>
      </c>
      <c r="T2667" s="7" t="s">
        <v>35</v>
      </c>
      <c r="U2667" s="7" t="s">
        <v>11909</v>
      </c>
      <c r="V2667" s="7" t="s">
        <v>37</v>
      </c>
      <c r="X2667" s="7" t="str">
        <f ca="1">DATEDIF(Q2667,NOW( ),"y") &amp; " thn, " &amp; DATEDIF(Q2667,NOW( ),"ym") &amp; " bln "</f>
        <v xml:space="preserve">51 thn, 4 bln </v>
      </c>
      <c r="Y2667" s="7" t="str">
        <f>DATEDIF(Q2667,($Y$2),"y") &amp; " thn"</f>
        <v>50 thn</v>
      </c>
      <c r="Z2667" s="13">
        <v>60</v>
      </c>
      <c r="AA2667" s="14">
        <f>DATE(YEAR(Q2667)+Z2667,MONTH(Q2667)+1,1)</f>
        <v>47209</v>
      </c>
      <c r="AB2667" s="10" t="s">
        <v>11910</v>
      </c>
      <c r="AC2667" s="7" t="s">
        <v>340</v>
      </c>
      <c r="AJ2667" s="4" t="s">
        <v>11889</v>
      </c>
    </row>
    <row r="2668" spans="1:36" ht="12.9" customHeight="1" collapsed="1" x14ac:dyDescent="0.25">
      <c r="A2668" s="4" t="s">
        <v>11911</v>
      </c>
      <c r="M2668" s="7"/>
    </row>
    <row r="2669" spans="1:36" ht="12.9" hidden="1" customHeight="1" outlineLevel="1" x14ac:dyDescent="0.3">
      <c r="C2669" s="10"/>
      <c r="D2669" s="10"/>
      <c r="F2669" s="10"/>
      <c r="H2669" s="12"/>
      <c r="I2669" s="10"/>
      <c r="J2669" s="10" t="s">
        <v>10976</v>
      </c>
      <c r="L2669" s="10"/>
      <c r="M2669" s="7"/>
      <c r="N2669" s="10"/>
      <c r="P2669" s="10"/>
      <c r="Z2669" s="13"/>
      <c r="AA2669" s="14"/>
      <c r="AB2669" s="10"/>
      <c r="AJ2669" s="4" t="s">
        <v>11911</v>
      </c>
    </row>
    <row r="2670" spans="1:36" ht="12.9" hidden="1" customHeight="1" outlineLevel="1" x14ac:dyDescent="0.3">
      <c r="C2670" s="10" t="s">
        <v>11912</v>
      </c>
      <c r="D2670" s="6" t="s">
        <v>41</v>
      </c>
      <c r="E2670" s="7" t="s">
        <v>11913</v>
      </c>
      <c r="F2670" s="10" t="s">
        <v>332</v>
      </c>
      <c r="G2670" s="7" t="s">
        <v>343</v>
      </c>
      <c r="H2670" s="14">
        <v>43374</v>
      </c>
      <c r="I2670" s="10" t="s">
        <v>344</v>
      </c>
      <c r="J2670" s="10" t="s">
        <v>10977</v>
      </c>
      <c r="L2670" s="10" t="s">
        <v>28</v>
      </c>
      <c r="M2670" s="7" t="s">
        <v>29</v>
      </c>
      <c r="N2670" s="10" t="s">
        <v>10990</v>
      </c>
      <c r="P2670" s="10" t="s">
        <v>11102</v>
      </c>
      <c r="Q2670" s="7" t="s">
        <v>4312</v>
      </c>
      <c r="R2670" s="7" t="s">
        <v>50</v>
      </c>
      <c r="U2670" s="7" t="s">
        <v>11914</v>
      </c>
      <c r="V2670" s="7" t="s">
        <v>37</v>
      </c>
      <c r="X2670" s="7" t="str">
        <f ca="1">DATEDIF(Q2670,NOW( ),"y") &amp; " thn, " &amp; DATEDIF(Q2670,NOW( ),"ym") &amp; " bln "</f>
        <v xml:space="preserve">54 thn, 7 bln </v>
      </c>
      <c r="Y2670" s="7" t="str">
        <f>DATEDIF(Q2670,($Y$2),"y") &amp; " thn"</f>
        <v>53 thn</v>
      </c>
      <c r="Z2670" s="13">
        <v>60</v>
      </c>
      <c r="AA2670" s="14">
        <f>DATE(YEAR(Q2670)+Z2670,MONTH(Q2670)+1,1)</f>
        <v>46023</v>
      </c>
      <c r="AJ2670" s="4" t="s">
        <v>11911</v>
      </c>
    </row>
    <row r="2671" spans="1:36" ht="12.9" customHeight="1" collapsed="1" x14ac:dyDescent="0.25">
      <c r="A2671" s="4" t="s">
        <v>11915</v>
      </c>
      <c r="M2671" s="7"/>
    </row>
    <row r="2672" spans="1:36" ht="12.9" hidden="1" customHeight="1" outlineLevel="1" x14ac:dyDescent="0.3">
      <c r="C2672" s="10"/>
      <c r="D2672" s="10"/>
      <c r="F2672" s="10"/>
      <c r="I2672" s="10"/>
      <c r="J2672" s="10" t="s">
        <v>10976</v>
      </c>
      <c r="L2672" s="10"/>
      <c r="M2672" s="7"/>
      <c r="P2672" s="10"/>
      <c r="X2672" s="7" t="str">
        <f ca="1">DATEDIF(Q2672,NOW( ),"y") &amp; " thn, " &amp; DATEDIF(Q2672,NOW( ),"ym") &amp; " bln "</f>
        <v xml:space="preserve">120 thn, 6 bln </v>
      </c>
      <c r="Z2672" s="13">
        <v>60</v>
      </c>
      <c r="AA2672" s="14">
        <f>DATE(YEAR(Q2672)+Z2672,MONTH(Q2672)+1,1)</f>
        <v>21947</v>
      </c>
      <c r="AB2672" s="10"/>
      <c r="AJ2672" s="4" t="s">
        <v>11915</v>
      </c>
    </row>
    <row r="2673" spans="1:36" ht="12.9" hidden="1" customHeight="1" outlineLevel="1" x14ac:dyDescent="0.3">
      <c r="C2673" s="10" t="s">
        <v>11916</v>
      </c>
      <c r="E2673" s="7" t="s">
        <v>11917</v>
      </c>
      <c r="F2673" s="10" t="s">
        <v>3988</v>
      </c>
      <c r="G2673" s="7" t="s">
        <v>1709</v>
      </c>
      <c r="H2673" s="15">
        <v>43374</v>
      </c>
      <c r="I2673" s="10" t="s">
        <v>3989</v>
      </c>
      <c r="J2673" s="10" t="s">
        <v>10977</v>
      </c>
      <c r="K2673" s="8">
        <v>42370</v>
      </c>
      <c r="L2673" s="10" t="s">
        <v>28</v>
      </c>
      <c r="M2673" s="7" t="s">
        <v>4020</v>
      </c>
      <c r="N2673" s="10" t="s">
        <v>11204</v>
      </c>
      <c r="O2673" s="7" t="s">
        <v>130</v>
      </c>
      <c r="P2673" s="10" t="s">
        <v>2403</v>
      </c>
      <c r="Q2673" s="7" t="s">
        <v>4638</v>
      </c>
      <c r="R2673" s="7" t="s">
        <v>50</v>
      </c>
      <c r="S2673" s="7" t="s">
        <v>34</v>
      </c>
      <c r="T2673" s="7" t="s">
        <v>35</v>
      </c>
      <c r="U2673" s="7" t="s">
        <v>11918</v>
      </c>
      <c r="V2673" s="7" t="s">
        <v>37</v>
      </c>
      <c r="X2673" s="7" t="str">
        <f ca="1">DATEDIF(Q2673,NOW( ),"y") &amp; " thn, " &amp; DATEDIF(Q2673,NOW( ),"ym") &amp; " bln "</f>
        <v xml:space="preserve">47 thn, 11 bln </v>
      </c>
      <c r="Y2673" s="7" t="str">
        <f>DATEDIF(Q2673,($Y$2),"y") &amp; " thn"</f>
        <v>47 thn</v>
      </c>
      <c r="Z2673" s="13">
        <v>60</v>
      </c>
      <c r="AA2673" s="14">
        <f>DATE(YEAR(Q2673)+Z2673,MONTH(Q2673)+1,1)</f>
        <v>48458</v>
      </c>
      <c r="AB2673" s="10" t="s">
        <v>11919</v>
      </c>
      <c r="AC2673" s="7" t="s">
        <v>11920</v>
      </c>
      <c r="AJ2673" s="4" t="s">
        <v>11915</v>
      </c>
    </row>
    <row r="2674" spans="1:36" ht="12.9" customHeight="1" collapsed="1" x14ac:dyDescent="0.25">
      <c r="A2674" s="4" t="s">
        <v>11921</v>
      </c>
      <c r="M2674" s="7"/>
    </row>
    <row r="2675" spans="1:36" ht="12.9" hidden="1" customHeight="1" outlineLevel="1" x14ac:dyDescent="0.3">
      <c r="C2675" s="10"/>
      <c r="D2675" s="10"/>
      <c r="F2675" s="10"/>
      <c r="I2675" s="10"/>
      <c r="J2675" s="10" t="s">
        <v>10976</v>
      </c>
      <c r="L2675" s="10"/>
      <c r="M2675" s="7"/>
      <c r="P2675" s="10"/>
      <c r="X2675" s="7" t="str">
        <f ca="1">DATEDIF(Q2675,NOW( ),"y") &amp; " thn, " &amp; DATEDIF(Q2675,NOW( ),"ym") &amp; " bln "</f>
        <v xml:space="preserve">120 thn, 6 bln </v>
      </c>
      <c r="Z2675" s="13">
        <v>60</v>
      </c>
      <c r="AA2675" s="14">
        <f>DATE(YEAR(Q2675)+Z2675,MONTH(Q2675)+1,1)</f>
        <v>21947</v>
      </c>
      <c r="AB2675" s="10"/>
      <c r="AJ2675" s="4" t="s">
        <v>11921</v>
      </c>
    </row>
    <row r="2676" spans="1:36" ht="12.9" hidden="1" customHeight="1" outlineLevel="1" x14ac:dyDescent="0.3">
      <c r="C2676" s="10" t="s">
        <v>11922</v>
      </c>
      <c r="D2676" s="10" t="s">
        <v>41</v>
      </c>
      <c r="E2676" s="7" t="s">
        <v>11923</v>
      </c>
      <c r="F2676" s="10" t="s">
        <v>514</v>
      </c>
      <c r="G2676" s="7" t="s">
        <v>333</v>
      </c>
      <c r="H2676" s="11">
        <v>43739</v>
      </c>
      <c r="I2676" s="10" t="s">
        <v>334</v>
      </c>
      <c r="J2676" s="10" t="s">
        <v>10977</v>
      </c>
      <c r="K2676" s="8">
        <v>42370</v>
      </c>
      <c r="L2676" s="10" t="s">
        <v>28</v>
      </c>
      <c r="M2676" s="7" t="s">
        <v>29</v>
      </c>
      <c r="N2676" s="10" t="s">
        <v>11924</v>
      </c>
      <c r="O2676" s="7">
        <v>2013</v>
      </c>
      <c r="P2676" s="10" t="s">
        <v>9737</v>
      </c>
      <c r="Q2676" s="7" t="s">
        <v>11925</v>
      </c>
      <c r="R2676" s="7" t="s">
        <v>50</v>
      </c>
      <c r="V2676" s="7" t="s">
        <v>37</v>
      </c>
      <c r="X2676" s="7" t="str">
        <f ca="1">DATEDIF(Q2676,NOW( ),"y") &amp; " thn, " &amp; DATEDIF(Q2676,NOW( ),"ym") &amp; " bln "</f>
        <v xml:space="preserve">32 thn, 6 bln </v>
      </c>
      <c r="Y2676" s="7" t="str">
        <f>DATEDIF(Q2676,($Y$2),"y") &amp; " thn"</f>
        <v>31 thn</v>
      </c>
      <c r="Z2676" s="13">
        <v>60</v>
      </c>
      <c r="AA2676" s="14">
        <f>DATE(YEAR(Q2676)+Z2676,MONTH(Q2676)+1,1)</f>
        <v>54089</v>
      </c>
      <c r="AB2676" s="10" t="s">
        <v>11926</v>
      </c>
      <c r="AC2676" s="7" t="s">
        <v>11927</v>
      </c>
      <c r="AJ2676" s="4" t="s">
        <v>11921</v>
      </c>
    </row>
    <row r="2677" spans="1:36" ht="12.9" hidden="1" customHeight="1" outlineLevel="1" x14ac:dyDescent="0.3">
      <c r="C2677" s="10" t="s">
        <v>11928</v>
      </c>
      <c r="D2677" s="10" t="s">
        <v>11003</v>
      </c>
      <c r="E2677" s="7" t="s">
        <v>11929</v>
      </c>
      <c r="F2677" s="10" t="s">
        <v>514</v>
      </c>
      <c r="G2677" s="7" t="s">
        <v>333</v>
      </c>
      <c r="H2677" s="11">
        <v>43191</v>
      </c>
      <c r="I2677" s="10" t="s">
        <v>334</v>
      </c>
      <c r="J2677" s="10" t="s">
        <v>10977</v>
      </c>
      <c r="K2677" s="7" t="s">
        <v>774</v>
      </c>
      <c r="L2677" s="10" t="s">
        <v>28</v>
      </c>
      <c r="M2677" s="7" t="s">
        <v>29</v>
      </c>
      <c r="N2677" s="10" t="s">
        <v>10984</v>
      </c>
      <c r="O2677" s="7">
        <v>2013</v>
      </c>
      <c r="P2677" s="10" t="s">
        <v>211</v>
      </c>
      <c r="Q2677" s="7" t="s">
        <v>11930</v>
      </c>
      <c r="R2677" s="7" t="s">
        <v>50</v>
      </c>
      <c r="S2677" s="7" t="s">
        <v>34</v>
      </c>
      <c r="T2677" s="7" t="s">
        <v>35</v>
      </c>
      <c r="U2677" s="7" t="s">
        <v>11931</v>
      </c>
      <c r="V2677" s="7" t="s">
        <v>37</v>
      </c>
      <c r="X2677" s="7" t="str">
        <f ca="1">DATEDIF(Q2677,NOW( ),"y") &amp; " thn, " &amp; DATEDIF(Q2677,NOW( ),"ym") &amp; " bln "</f>
        <v xml:space="preserve">47 thn, 8 bln </v>
      </c>
      <c r="Y2677" s="7" t="str">
        <f>DATEDIF(Q2677,($Y$2),"y") &amp; " thn"</f>
        <v>46 thn</v>
      </c>
      <c r="Z2677" s="13">
        <v>60</v>
      </c>
      <c r="AA2677" s="14">
        <f>DATE(YEAR(Q2677)+Z2677,MONTH(Q2677)+1,1)</f>
        <v>48549</v>
      </c>
      <c r="AB2677" s="10" t="s">
        <v>8207</v>
      </c>
      <c r="AC2677" s="7" t="s">
        <v>11932</v>
      </c>
      <c r="AJ2677" s="4" t="s">
        <v>11921</v>
      </c>
    </row>
    <row r="2678" spans="1:36" ht="12.9" customHeight="1" collapsed="1" x14ac:dyDescent="0.25">
      <c r="A2678" s="4" t="s">
        <v>11933</v>
      </c>
      <c r="M2678" s="7"/>
    </row>
    <row r="2679" spans="1:36" ht="12.9" hidden="1" customHeight="1" outlineLevel="1" x14ac:dyDescent="0.3">
      <c r="C2679" s="10"/>
      <c r="D2679" s="10"/>
      <c r="F2679" s="10"/>
      <c r="I2679" s="10"/>
      <c r="J2679" s="10" t="s">
        <v>10976</v>
      </c>
      <c r="L2679" s="10"/>
      <c r="M2679" s="7"/>
      <c r="P2679" s="10"/>
      <c r="X2679" s="7" t="str">
        <f ca="1">DATEDIF(Q2679,NOW( ),"y") &amp; " thn, " &amp; DATEDIF(Q2679,NOW( ),"ym") &amp; " bln "</f>
        <v xml:space="preserve">120 thn, 6 bln </v>
      </c>
      <c r="Z2679" s="13">
        <v>60</v>
      </c>
      <c r="AA2679" s="14">
        <f>DATE(YEAR(Q2679)+Z2679,MONTH(Q2679)+1,1)</f>
        <v>21947</v>
      </c>
      <c r="AB2679" s="10"/>
      <c r="AJ2679" s="4" t="s">
        <v>11933</v>
      </c>
    </row>
    <row r="2680" spans="1:36" ht="12.9" hidden="1" customHeight="1" outlineLevel="1" x14ac:dyDescent="0.3">
      <c r="C2680" s="10" t="s">
        <v>11934</v>
      </c>
      <c r="E2680" s="7" t="s">
        <v>11935</v>
      </c>
      <c r="F2680" s="6" t="s">
        <v>332</v>
      </c>
      <c r="G2680" s="7" t="s">
        <v>343</v>
      </c>
      <c r="H2680" s="15">
        <v>43374</v>
      </c>
      <c r="I2680" s="6" t="s">
        <v>344</v>
      </c>
      <c r="J2680" s="10" t="s">
        <v>10977</v>
      </c>
      <c r="K2680" s="7" t="s">
        <v>918</v>
      </c>
      <c r="L2680" s="10" t="s">
        <v>28</v>
      </c>
      <c r="M2680" s="7" t="s">
        <v>29</v>
      </c>
      <c r="N2680" s="10" t="s">
        <v>10990</v>
      </c>
      <c r="P2680" s="10" t="s">
        <v>10370</v>
      </c>
      <c r="Q2680" s="7" t="s">
        <v>11936</v>
      </c>
      <c r="R2680" s="7" t="s">
        <v>50</v>
      </c>
      <c r="S2680" s="7" t="s">
        <v>803</v>
      </c>
      <c r="T2680" s="7" t="s">
        <v>35</v>
      </c>
      <c r="U2680" s="7" t="s">
        <v>11937</v>
      </c>
      <c r="V2680" s="7" t="s">
        <v>37</v>
      </c>
      <c r="W2680" s="7" t="s">
        <v>11938</v>
      </c>
      <c r="X2680" s="7" t="str">
        <f ca="1">DATEDIF(Q2680,NOW( ),"y") &amp; " thn, " &amp; DATEDIF(Q2680,NOW( ),"ym") &amp; " bln "</f>
        <v xml:space="preserve">50 thn, 0 bln </v>
      </c>
      <c r="Y2680" s="7" t="str">
        <f>DATEDIF(Q2680,($Y$2),"y") &amp; " thn"</f>
        <v>49 thn</v>
      </c>
      <c r="Z2680" s="13">
        <v>60</v>
      </c>
      <c r="AA2680" s="14">
        <f>DATE(YEAR(Q2680)+Z2680,MONTH(Q2680)+1,1)</f>
        <v>47696</v>
      </c>
      <c r="AB2680" s="10" t="s">
        <v>11939</v>
      </c>
      <c r="AJ2680" s="4" t="s">
        <v>11933</v>
      </c>
    </row>
    <row r="2681" spans="1:36" ht="12.9" customHeight="1" collapsed="1" x14ac:dyDescent="0.25">
      <c r="A2681" s="4" t="s">
        <v>11940</v>
      </c>
      <c r="M2681" s="7"/>
    </row>
    <row r="2682" spans="1:36" ht="12.9" hidden="1" customHeight="1" outlineLevel="1" x14ac:dyDescent="0.3">
      <c r="C2682" s="10"/>
      <c r="D2682" s="10"/>
      <c r="F2682" s="10"/>
      <c r="I2682" s="10"/>
      <c r="J2682" s="10" t="s">
        <v>10976</v>
      </c>
      <c r="L2682" s="10"/>
      <c r="M2682" s="7"/>
      <c r="N2682" s="10"/>
      <c r="P2682" s="10"/>
      <c r="X2682" s="7" t="str">
        <f ca="1">DATEDIF(Q2682,NOW( ),"y") &amp; " thn, " &amp; DATEDIF(Q2682,NOW( ),"ym") &amp; " bln "</f>
        <v xml:space="preserve">120 thn, 6 bln </v>
      </c>
      <c r="Z2682" s="13">
        <v>60</v>
      </c>
      <c r="AA2682" s="14">
        <f>DATE(YEAR(Q2682)+Z2682,MONTH(Q2682)+1,1)</f>
        <v>21947</v>
      </c>
      <c r="AB2682" s="10"/>
      <c r="AJ2682" s="4" t="s">
        <v>11940</v>
      </c>
    </row>
    <row r="2683" spans="1:36" ht="12.9" hidden="1" customHeight="1" outlineLevel="1" x14ac:dyDescent="0.25">
      <c r="C2683" s="10"/>
      <c r="D2683" s="10"/>
      <c r="F2683" s="10"/>
      <c r="I2683" s="10"/>
      <c r="J2683" s="10"/>
      <c r="L2683" s="10"/>
      <c r="M2683" s="7"/>
      <c r="N2683" s="10"/>
      <c r="P2683" s="10"/>
      <c r="AB2683" s="10"/>
      <c r="AJ2683" s="4" t="s">
        <v>11940</v>
      </c>
    </row>
    <row r="2684" spans="1:36" ht="12.9" customHeight="1" collapsed="1" x14ac:dyDescent="0.25">
      <c r="A2684" s="4" t="s">
        <v>11941</v>
      </c>
      <c r="M2684" s="7"/>
    </row>
    <row r="2685" spans="1:36" ht="12.9" hidden="1" customHeight="1" outlineLevel="1" x14ac:dyDescent="0.3">
      <c r="A2685" s="4"/>
      <c r="J2685" s="10" t="s">
        <v>10976</v>
      </c>
      <c r="M2685" s="7"/>
      <c r="X2685" s="7" t="str">
        <f ca="1">DATEDIF(Q2685,NOW( ),"y") &amp; " thn, " &amp; DATEDIF(Q2685,NOW( ),"ym") &amp; " bln "</f>
        <v xml:space="preserve">120 thn, 6 bln </v>
      </c>
      <c r="Z2685" s="13">
        <v>60</v>
      </c>
      <c r="AA2685" s="14">
        <f>DATE(YEAR(Q2685)+Z2685,MONTH(Q2685)+1,1)</f>
        <v>21947</v>
      </c>
      <c r="AJ2685" s="4" t="s">
        <v>11941</v>
      </c>
    </row>
    <row r="2686" spans="1:36" ht="12.9" hidden="1" customHeight="1" outlineLevel="1" x14ac:dyDescent="0.3">
      <c r="C2686" s="10" t="s">
        <v>11942</v>
      </c>
      <c r="D2686" s="10" t="s">
        <v>41</v>
      </c>
      <c r="E2686" s="7" t="s">
        <v>11943</v>
      </c>
      <c r="F2686" s="56" t="s">
        <v>332</v>
      </c>
      <c r="G2686" s="65" t="s">
        <v>343</v>
      </c>
      <c r="H2686" s="66">
        <v>43374</v>
      </c>
      <c r="I2686" s="10" t="s">
        <v>359</v>
      </c>
      <c r="J2686" s="10" t="s">
        <v>10977</v>
      </c>
      <c r="K2686" s="12" t="s">
        <v>854</v>
      </c>
      <c r="L2686" s="10" t="s">
        <v>28</v>
      </c>
      <c r="M2686" s="7" t="s">
        <v>29</v>
      </c>
      <c r="N2686" s="10" t="s">
        <v>11530</v>
      </c>
      <c r="O2686" s="7">
        <v>2017</v>
      </c>
      <c r="P2686" s="10" t="s">
        <v>326</v>
      </c>
      <c r="Q2686" s="7" t="s">
        <v>11944</v>
      </c>
      <c r="R2686" s="7" t="s">
        <v>50</v>
      </c>
      <c r="V2686" s="7" t="s">
        <v>37</v>
      </c>
      <c r="X2686" s="7" t="str">
        <f ca="1">DATEDIF(Q2686,NOW( ),"y") &amp; " thn, " &amp; DATEDIF(Q2686,NOW( ),"ym") &amp; " bln "</f>
        <v xml:space="preserve">36 thn, 11 bln </v>
      </c>
      <c r="Y2686" s="7" t="str">
        <f>DATEDIF(Q2686,($Y$2),"y") &amp; " thn"</f>
        <v>36 thn</v>
      </c>
      <c r="Z2686" s="13">
        <v>60</v>
      </c>
      <c r="AA2686" s="14">
        <f>DATE(YEAR(Q2686)+Z2686,MONTH(Q2686)+1,1)</f>
        <v>52475</v>
      </c>
      <c r="AJ2686" s="4" t="s">
        <v>11941</v>
      </c>
    </row>
    <row r="2687" spans="1:36" ht="12.9" customHeight="1" collapsed="1" x14ac:dyDescent="0.25">
      <c r="A2687" s="4" t="s">
        <v>11945</v>
      </c>
      <c r="M2687" s="7"/>
    </row>
    <row r="2688" spans="1:36" ht="12.9" customHeight="1" x14ac:dyDescent="0.3">
      <c r="A2688" s="4"/>
      <c r="C2688" s="17" t="s">
        <v>11946</v>
      </c>
      <c r="D2688" s="17" t="s">
        <v>41</v>
      </c>
      <c r="E2688" s="17" t="s">
        <v>11947</v>
      </c>
      <c r="F2688" s="17" t="s">
        <v>332</v>
      </c>
      <c r="G2688" s="18" t="s">
        <v>343</v>
      </c>
      <c r="H2688" s="35">
        <v>43525</v>
      </c>
      <c r="I2688" s="6" t="s">
        <v>344</v>
      </c>
      <c r="J2688" s="17" t="s">
        <v>10977</v>
      </c>
      <c r="K2688" s="35">
        <v>43573</v>
      </c>
      <c r="L2688" s="6" t="s">
        <v>28</v>
      </c>
      <c r="M2688" s="7" t="s">
        <v>29</v>
      </c>
      <c r="N2688" s="17" t="s">
        <v>11948</v>
      </c>
      <c r="O2688" s="17"/>
      <c r="P2688" s="17" t="s">
        <v>643</v>
      </c>
      <c r="Q2688" s="17" t="s">
        <v>11949</v>
      </c>
      <c r="R2688" s="7" t="s">
        <v>50</v>
      </c>
      <c r="S2688" s="16"/>
      <c r="T2688" s="16"/>
      <c r="U2688" s="17" t="s">
        <v>2714</v>
      </c>
      <c r="V2688" s="18" t="s">
        <v>2718</v>
      </c>
      <c r="W2688" s="17"/>
      <c r="X2688" s="7" t="str">
        <f ca="1">DATEDIF(Q2688,NOW( ),"y") &amp; " thn, " &amp; DATEDIF(Q2688,NOW( ),"ym") &amp; " bln "</f>
        <v xml:space="preserve">29 thn, 2 bln </v>
      </c>
      <c r="Y2688" s="7" t="str">
        <f>DATEDIF(Q2688,($Y$2),"y") &amp; " thn"</f>
        <v>28 thn</v>
      </c>
      <c r="Z2688" s="13">
        <v>60</v>
      </c>
      <c r="AA2688" s="14">
        <f>DATE(YEAR(Q2688)+Z2688,MONTH(Q2688)+1,1)</f>
        <v>55305</v>
      </c>
      <c r="AB2688" s="17"/>
      <c r="AC2688" s="17"/>
      <c r="AD2688" s="17"/>
      <c r="AE2688" s="17"/>
      <c r="AF2688" s="17"/>
      <c r="AG2688" s="17"/>
      <c r="AH2688" s="17"/>
      <c r="AI2688" s="17"/>
      <c r="AJ2688" s="4" t="s">
        <v>11945</v>
      </c>
    </row>
    <row r="2689" spans="1:36" ht="12.9" customHeight="1" x14ac:dyDescent="0.3">
      <c r="A2689" s="4"/>
      <c r="C2689" s="17" t="s">
        <v>11950</v>
      </c>
      <c r="D2689" s="17" t="s">
        <v>41</v>
      </c>
      <c r="E2689" s="17" t="s">
        <v>11951</v>
      </c>
      <c r="F2689" s="17" t="s">
        <v>332</v>
      </c>
      <c r="G2689" s="18" t="s">
        <v>343</v>
      </c>
      <c r="H2689" s="35">
        <v>43525</v>
      </c>
      <c r="I2689" s="6" t="s">
        <v>344</v>
      </c>
      <c r="J2689" s="17" t="s">
        <v>10977</v>
      </c>
      <c r="K2689" s="35">
        <v>43573</v>
      </c>
      <c r="L2689" s="6" t="s">
        <v>28</v>
      </c>
      <c r="M2689" s="7" t="s">
        <v>29</v>
      </c>
      <c r="N2689" s="17" t="s">
        <v>11948</v>
      </c>
      <c r="O2689" s="17"/>
      <c r="P2689" s="17" t="s">
        <v>218</v>
      </c>
      <c r="Q2689" s="17" t="s">
        <v>11952</v>
      </c>
      <c r="R2689" s="7" t="s">
        <v>50</v>
      </c>
      <c r="S2689" s="16"/>
      <c r="T2689" s="16"/>
      <c r="U2689" s="17" t="s">
        <v>2714</v>
      </c>
      <c r="V2689" s="18" t="s">
        <v>2718</v>
      </c>
      <c r="W2689" s="17"/>
      <c r="X2689" s="7" t="str">
        <f ca="1">DATEDIF(Q2689,NOW( ),"y") &amp; " thn, " &amp; DATEDIF(Q2689,NOW( ),"ym") &amp; " bln "</f>
        <v xml:space="preserve">33 thn, 8 bln </v>
      </c>
      <c r="Y2689" s="7" t="str">
        <f>DATEDIF(Q2689,($Y$2),"y") &amp; " thn"</f>
        <v>33 thn</v>
      </c>
      <c r="Z2689" s="13">
        <v>60</v>
      </c>
      <c r="AA2689" s="14">
        <f>DATE(YEAR(Q2689)+Z2689,MONTH(Q2689)+1,1)</f>
        <v>53632</v>
      </c>
      <c r="AB2689" s="17"/>
      <c r="AC2689" s="17"/>
      <c r="AD2689" s="17"/>
      <c r="AE2689" s="17"/>
      <c r="AF2689" s="17"/>
      <c r="AG2689" s="17"/>
      <c r="AH2689" s="17"/>
      <c r="AI2689" s="17"/>
      <c r="AJ2689" s="4" t="s">
        <v>11945</v>
      </c>
    </row>
    <row r="2690" spans="1:36" ht="12.9" customHeight="1" x14ac:dyDescent="0.3">
      <c r="A2690" s="4"/>
      <c r="C2690" s="17" t="s">
        <v>11953</v>
      </c>
      <c r="D2690" s="17" t="s">
        <v>41</v>
      </c>
      <c r="E2690" s="17" t="s">
        <v>11954</v>
      </c>
      <c r="F2690" s="17" t="s">
        <v>332</v>
      </c>
      <c r="G2690" s="18" t="s">
        <v>343</v>
      </c>
      <c r="H2690" s="35">
        <v>43525</v>
      </c>
      <c r="I2690" s="6" t="s">
        <v>344</v>
      </c>
      <c r="J2690" s="17" t="s">
        <v>10977</v>
      </c>
      <c r="K2690" s="35">
        <v>43573</v>
      </c>
      <c r="L2690" s="6" t="s">
        <v>28</v>
      </c>
      <c r="M2690" s="7" t="s">
        <v>29</v>
      </c>
      <c r="N2690" s="17" t="s">
        <v>11948</v>
      </c>
      <c r="O2690" s="17"/>
      <c r="P2690" s="17" t="s">
        <v>2901</v>
      </c>
      <c r="Q2690" s="17" t="s">
        <v>11955</v>
      </c>
      <c r="R2690" s="7" t="s">
        <v>50</v>
      </c>
      <c r="S2690" s="16"/>
      <c r="T2690" s="16"/>
      <c r="U2690" s="17" t="s">
        <v>2714</v>
      </c>
      <c r="V2690" s="18" t="s">
        <v>2718</v>
      </c>
      <c r="W2690" s="17"/>
      <c r="X2690" s="7" t="str">
        <f ca="1">DATEDIF(Q2690,NOW( ),"y") &amp; " thn, " &amp; DATEDIF(Q2690,NOW( ),"ym") &amp; " bln "</f>
        <v xml:space="preserve">27 thn, 8 bln </v>
      </c>
      <c r="Y2690" s="7" t="str">
        <f>DATEDIF(Q2690,($Y$2),"y") &amp; " thn"</f>
        <v>26 thn</v>
      </c>
      <c r="Z2690" s="13">
        <v>60</v>
      </c>
      <c r="AA2690" s="14">
        <f>DATE(YEAR(Q2690)+Z2690,MONTH(Q2690)+1,1)</f>
        <v>55854</v>
      </c>
      <c r="AB2690" s="17"/>
      <c r="AC2690" s="17"/>
      <c r="AD2690" s="17"/>
      <c r="AE2690" s="17"/>
      <c r="AF2690" s="17"/>
      <c r="AG2690" s="17"/>
      <c r="AH2690" s="17"/>
      <c r="AI2690" s="17"/>
      <c r="AJ2690" s="4" t="s">
        <v>11945</v>
      </c>
    </row>
    <row r="2691" spans="1:36" ht="12.9" hidden="1" customHeight="1" outlineLevel="1" x14ac:dyDescent="0.3">
      <c r="C2691" s="17" t="s">
        <v>11956</v>
      </c>
      <c r="D2691" s="17" t="s">
        <v>41</v>
      </c>
      <c r="E2691" s="17" t="s">
        <v>11957</v>
      </c>
      <c r="F2691" s="17" t="s">
        <v>332</v>
      </c>
      <c r="G2691" s="18" t="s">
        <v>343</v>
      </c>
      <c r="H2691" s="35">
        <v>43525</v>
      </c>
      <c r="I2691" s="6" t="s">
        <v>344</v>
      </c>
      <c r="J2691" s="17" t="s">
        <v>10977</v>
      </c>
      <c r="K2691" s="35">
        <v>43573</v>
      </c>
      <c r="L2691" s="6" t="s">
        <v>28</v>
      </c>
      <c r="M2691" s="7" t="s">
        <v>29</v>
      </c>
      <c r="N2691" s="17" t="s">
        <v>11948</v>
      </c>
      <c r="O2691" s="17"/>
      <c r="P2691" s="17" t="s">
        <v>98</v>
      </c>
      <c r="Q2691" s="17" t="s">
        <v>11958</v>
      </c>
      <c r="R2691" s="7" t="s">
        <v>50</v>
      </c>
      <c r="S2691" s="16"/>
      <c r="T2691" s="16"/>
      <c r="U2691" s="17" t="s">
        <v>2714</v>
      </c>
      <c r="V2691" s="18" t="s">
        <v>2718</v>
      </c>
      <c r="W2691" s="17"/>
      <c r="X2691" s="7" t="str">
        <f ca="1">DATEDIF(Q2691,NOW( ),"y") &amp; " thn, " &amp; DATEDIF(Q2691,NOW( ),"ym") &amp; " bln "</f>
        <v xml:space="preserve">29 thn, 10 bln </v>
      </c>
      <c r="Y2691" s="7" t="str">
        <f>DATEDIF(Q2691,($Y$2),"y") &amp; " thn"</f>
        <v>29 thn</v>
      </c>
      <c r="Z2691" s="13">
        <v>60</v>
      </c>
      <c r="AA2691" s="14">
        <f>DATE(YEAR(Q2691)+Z2691,MONTH(Q2691)+1,1)</f>
        <v>55062</v>
      </c>
      <c r="AB2691" s="17"/>
      <c r="AC2691" s="17"/>
      <c r="AD2691" s="17"/>
      <c r="AE2691" s="17"/>
      <c r="AF2691" s="17"/>
      <c r="AG2691" s="17"/>
      <c r="AH2691" s="17"/>
      <c r="AI2691" s="17"/>
      <c r="AJ2691" s="4" t="s">
        <v>11945</v>
      </c>
    </row>
    <row r="2692" spans="1:36" ht="12.9" hidden="1" customHeight="1" outlineLevel="1" x14ac:dyDescent="0.3">
      <c r="C2692" s="17" t="s">
        <v>11959</v>
      </c>
      <c r="D2692" s="17" t="s">
        <v>11003</v>
      </c>
      <c r="E2692" s="17" t="s">
        <v>11960</v>
      </c>
      <c r="F2692" s="17" t="s">
        <v>332</v>
      </c>
      <c r="G2692" s="18" t="s">
        <v>343</v>
      </c>
      <c r="H2692" s="35">
        <v>43525</v>
      </c>
      <c r="I2692" s="6" t="s">
        <v>344</v>
      </c>
      <c r="J2692" s="17" t="s">
        <v>10977</v>
      </c>
      <c r="K2692" s="35">
        <v>43573</v>
      </c>
      <c r="L2692" s="6" t="s">
        <v>28</v>
      </c>
      <c r="M2692" s="7" t="s">
        <v>29</v>
      </c>
      <c r="N2692" s="17" t="s">
        <v>11961</v>
      </c>
      <c r="O2692" s="17"/>
      <c r="P2692" s="17" t="s">
        <v>8822</v>
      </c>
      <c r="Q2692" s="17" t="s">
        <v>11962</v>
      </c>
      <c r="R2692" s="7" t="s">
        <v>50</v>
      </c>
      <c r="S2692" s="16"/>
      <c r="T2692" s="16"/>
      <c r="U2692" s="17" t="s">
        <v>2714</v>
      </c>
      <c r="V2692" s="18" t="s">
        <v>2718</v>
      </c>
      <c r="W2692" s="17"/>
      <c r="X2692" s="7" t="str">
        <f ca="1">DATEDIF(Q2692,NOW( ),"y") &amp; " thn, " &amp; DATEDIF(Q2692,NOW( ),"ym") &amp; " bln "</f>
        <v xml:space="preserve">32 thn, 5 bln </v>
      </c>
      <c r="Y2692" s="7" t="str">
        <f>DATEDIF(Q2692,($Y$2),"y") &amp; " thn"</f>
        <v>31 thn</v>
      </c>
      <c r="Z2692" s="13">
        <v>60</v>
      </c>
      <c r="AA2692" s="14">
        <f>DATE(YEAR(Q2692)+Z2692,MONTH(Q2692)+1,1)</f>
        <v>54118</v>
      </c>
      <c r="AB2692" s="17"/>
      <c r="AC2692" s="17"/>
      <c r="AD2692" s="17"/>
      <c r="AE2692" s="17"/>
      <c r="AF2692" s="17"/>
      <c r="AG2692" s="17"/>
      <c r="AH2692" s="17"/>
      <c r="AI2692" s="17"/>
      <c r="AJ2692" s="4" t="s">
        <v>11945</v>
      </c>
    </row>
    <row r="2693" spans="1:36" ht="12.9" hidden="1" customHeight="1" outlineLevel="1" x14ac:dyDescent="0.3">
      <c r="C2693" s="17"/>
      <c r="D2693" s="17"/>
      <c r="E2693" s="17"/>
      <c r="F2693" s="17"/>
      <c r="G2693" s="18"/>
      <c r="H2693" s="35"/>
      <c r="J2693" s="17"/>
      <c r="K2693" s="35"/>
      <c r="M2693" s="7"/>
      <c r="N2693" s="17"/>
      <c r="O2693" s="17"/>
      <c r="P2693" s="17"/>
      <c r="Q2693" s="17"/>
      <c r="S2693" s="16"/>
      <c r="T2693" s="16"/>
      <c r="U2693" s="17"/>
      <c r="V2693" s="18"/>
      <c r="W2693" s="17"/>
      <c r="Z2693" s="13"/>
      <c r="AA2693" s="14"/>
      <c r="AB2693" s="17"/>
      <c r="AC2693" s="17"/>
      <c r="AD2693" s="17"/>
      <c r="AE2693" s="17"/>
      <c r="AF2693" s="17"/>
      <c r="AG2693" s="17"/>
      <c r="AH2693" s="17"/>
      <c r="AI2693" s="17"/>
      <c r="AJ2693" s="4"/>
    </row>
    <row r="2694" spans="1:36" ht="12.9" customHeight="1" collapsed="1" x14ac:dyDescent="0.25">
      <c r="A2694" s="4" t="s">
        <v>11963</v>
      </c>
      <c r="M2694" s="7"/>
    </row>
    <row r="2695" spans="1:36" ht="12.9" hidden="1" customHeight="1" outlineLevel="1" x14ac:dyDescent="0.3">
      <c r="C2695" s="10" t="s">
        <v>11964</v>
      </c>
      <c r="D2695" s="6" t="s">
        <v>11003</v>
      </c>
      <c r="E2695" s="7" t="s">
        <v>11965</v>
      </c>
      <c r="F2695" s="10" t="s">
        <v>276</v>
      </c>
      <c r="G2695" s="19" t="s">
        <v>43</v>
      </c>
      <c r="H2695" s="20">
        <v>43556</v>
      </c>
      <c r="I2695" s="10" t="s">
        <v>277</v>
      </c>
      <c r="J2695" s="10" t="s">
        <v>10976</v>
      </c>
      <c r="K2695" s="8">
        <v>42957</v>
      </c>
      <c r="L2695" s="10" t="s">
        <v>28</v>
      </c>
      <c r="M2695" s="7" t="s">
        <v>29</v>
      </c>
      <c r="N2695" s="10" t="s">
        <v>10984</v>
      </c>
      <c r="O2695" s="7">
        <v>2011</v>
      </c>
      <c r="P2695" s="10" t="s">
        <v>11966</v>
      </c>
      <c r="Q2695" s="7" t="s">
        <v>11967</v>
      </c>
      <c r="R2695" s="7" t="s">
        <v>50</v>
      </c>
      <c r="U2695" s="7" t="s">
        <v>11968</v>
      </c>
      <c r="V2695" s="7" t="s">
        <v>37</v>
      </c>
      <c r="X2695" s="7" t="str">
        <f ca="1">DATEDIF(Q2695,NOW( ),"y") &amp; " thn, " &amp; DATEDIF(Q2695,NOW( ),"ym") &amp; " bln "</f>
        <v xml:space="preserve">52 thn, 4 bln </v>
      </c>
      <c r="Y2695" s="7" t="str">
        <f>DATEDIF(Q2695,($Y$2),"y") &amp; " thn"</f>
        <v>51 thn</v>
      </c>
      <c r="Z2695" s="13">
        <v>60</v>
      </c>
      <c r="AA2695" s="14">
        <f>DATE(YEAR(Q2695)+Z2695,MONTH(Q2695)+1,1)</f>
        <v>46844</v>
      </c>
      <c r="AC2695" s="7" t="s">
        <v>11969</v>
      </c>
      <c r="AJ2695" s="4" t="s">
        <v>11963</v>
      </c>
    </row>
    <row r="2696" spans="1:36" ht="12.9" hidden="1" customHeight="1" outlineLevel="1" x14ac:dyDescent="0.3">
      <c r="C2696" s="10"/>
      <c r="F2696" s="10"/>
      <c r="H2696" s="11"/>
      <c r="I2696" s="10"/>
      <c r="J2696" s="10" t="s">
        <v>10977</v>
      </c>
      <c r="L2696" s="10"/>
      <c r="M2696" s="7"/>
      <c r="N2696" s="10"/>
      <c r="P2696" s="10"/>
      <c r="Z2696" s="13"/>
      <c r="AA2696" s="14"/>
      <c r="AJ2696" s="4" t="s">
        <v>11963</v>
      </c>
    </row>
    <row r="2697" spans="1:36" ht="12.9" customHeight="1" collapsed="1" x14ac:dyDescent="0.25">
      <c r="A2697" s="4" t="s">
        <v>11970</v>
      </c>
      <c r="M2697" s="7"/>
    </row>
    <row r="2698" spans="1:36" ht="12.9" hidden="1" customHeight="1" outlineLevel="1" x14ac:dyDescent="0.3">
      <c r="C2698" s="10"/>
      <c r="D2698" s="10"/>
      <c r="F2698" s="10"/>
      <c r="I2698" s="10"/>
      <c r="J2698" s="10" t="s">
        <v>10976</v>
      </c>
      <c r="L2698" s="10"/>
      <c r="M2698" s="7"/>
      <c r="P2698" s="10"/>
      <c r="X2698" s="7" t="str">
        <f ca="1">DATEDIF(Q2698,NOW( ),"y") &amp; " thn, " &amp; DATEDIF(Q2698,NOW( ),"ym") &amp; " bln "</f>
        <v xml:space="preserve">120 thn, 6 bln </v>
      </c>
      <c r="Z2698" s="13">
        <v>60</v>
      </c>
      <c r="AA2698" s="14">
        <f>DATE(YEAR(Q2698)+Z2698,MONTH(Q2698)+1,1)</f>
        <v>21947</v>
      </c>
      <c r="AB2698" s="10"/>
      <c r="AJ2698" s="4" t="s">
        <v>11970</v>
      </c>
    </row>
    <row r="2699" spans="1:36" ht="12.9" hidden="1" customHeight="1" outlineLevel="1" x14ac:dyDescent="0.3">
      <c r="C2699" s="10" t="s">
        <v>11971</v>
      </c>
      <c r="D2699" s="10" t="s">
        <v>11003</v>
      </c>
      <c r="E2699" s="7" t="s">
        <v>11972</v>
      </c>
      <c r="F2699" s="10" t="s">
        <v>332</v>
      </c>
      <c r="G2699" s="7" t="s">
        <v>333</v>
      </c>
      <c r="H2699" s="11">
        <v>43191</v>
      </c>
      <c r="I2699" s="10" t="s">
        <v>334</v>
      </c>
      <c r="J2699" s="10" t="s">
        <v>10977</v>
      </c>
      <c r="K2699" s="8">
        <v>42006</v>
      </c>
      <c r="L2699" s="10" t="s">
        <v>28</v>
      </c>
      <c r="M2699" s="7" t="s">
        <v>29</v>
      </c>
      <c r="N2699" s="10" t="s">
        <v>10984</v>
      </c>
      <c r="O2699" s="7">
        <v>2013</v>
      </c>
      <c r="P2699" s="10" t="s">
        <v>59</v>
      </c>
      <c r="Q2699" s="7" t="s">
        <v>11973</v>
      </c>
      <c r="R2699" s="7" t="s">
        <v>50</v>
      </c>
      <c r="T2699" s="7" t="s">
        <v>35</v>
      </c>
      <c r="U2699" s="7" t="s">
        <v>11974</v>
      </c>
      <c r="V2699" s="7" t="s">
        <v>37</v>
      </c>
      <c r="X2699" s="7" t="str">
        <f ca="1">DATEDIF(Q2699,NOW( ),"y") &amp; " thn, " &amp; DATEDIF(Q2699,NOW( ),"ym") &amp; " bln "</f>
        <v xml:space="preserve">55 thn, 1 bln </v>
      </c>
      <c r="Y2699" s="7" t="str">
        <f>DATEDIF(Q2699,($Y$2),"y") &amp; " thn"</f>
        <v>54 thn</v>
      </c>
      <c r="Z2699" s="13">
        <v>60</v>
      </c>
      <c r="AA2699" s="14">
        <f>DATE(YEAR(Q2699)+Z2699,MONTH(Q2699)+1,1)</f>
        <v>45839</v>
      </c>
      <c r="AB2699" s="10" t="s">
        <v>11975</v>
      </c>
      <c r="AC2699" s="7" t="s">
        <v>11976</v>
      </c>
      <c r="AJ2699" s="4" t="s">
        <v>11970</v>
      </c>
    </row>
    <row r="2700" spans="1:36" ht="12.9" customHeight="1" collapsed="1" x14ac:dyDescent="0.25">
      <c r="A2700" s="4" t="s">
        <v>11977</v>
      </c>
      <c r="M2700" s="7"/>
    </row>
    <row r="2701" spans="1:36" ht="12.9" hidden="1" customHeight="1" outlineLevel="1" x14ac:dyDescent="0.3">
      <c r="C2701" s="10"/>
      <c r="D2701" s="10"/>
      <c r="F2701" s="10"/>
      <c r="I2701" s="10"/>
      <c r="J2701" s="10" t="s">
        <v>10976</v>
      </c>
      <c r="L2701" s="10"/>
      <c r="M2701" s="7"/>
      <c r="P2701" s="10"/>
      <c r="X2701" s="7" t="str">
        <f ca="1">DATEDIF(Q2701,NOW( ),"y") &amp; " thn, " &amp; DATEDIF(Q2701,NOW( ),"ym") &amp; " bln "</f>
        <v xml:space="preserve">120 thn, 6 bln </v>
      </c>
      <c r="Z2701" s="13">
        <v>60</v>
      </c>
      <c r="AA2701" s="14">
        <f>DATE(YEAR(Q2701)+Z2701,MONTH(Q2701)+1,1)</f>
        <v>21947</v>
      </c>
      <c r="AB2701" s="10"/>
      <c r="AJ2701" s="4" t="s">
        <v>11977</v>
      </c>
    </row>
    <row r="2702" spans="1:36" ht="12.9" hidden="1" customHeight="1" outlineLevel="1" x14ac:dyDescent="0.3">
      <c r="C2702" s="10" t="s">
        <v>11978</v>
      </c>
      <c r="D2702" s="10" t="s">
        <v>41</v>
      </c>
      <c r="E2702" s="7" t="s">
        <v>11979</v>
      </c>
      <c r="F2702" s="10" t="s">
        <v>514</v>
      </c>
      <c r="G2702" s="7" t="s">
        <v>333</v>
      </c>
      <c r="H2702" s="15">
        <v>43739</v>
      </c>
      <c r="I2702" s="10" t="s">
        <v>334</v>
      </c>
      <c r="J2702" s="10" t="s">
        <v>10977</v>
      </c>
      <c r="K2702" s="7" t="s">
        <v>999</v>
      </c>
      <c r="L2702" s="10" t="s">
        <v>28</v>
      </c>
      <c r="M2702" s="7" t="s">
        <v>29</v>
      </c>
      <c r="N2702" s="10" t="s">
        <v>10984</v>
      </c>
      <c r="O2702" s="7">
        <v>2015</v>
      </c>
      <c r="P2702" s="10" t="s">
        <v>1168</v>
      </c>
      <c r="Q2702" s="7" t="s">
        <v>11980</v>
      </c>
      <c r="R2702" s="7" t="s">
        <v>50</v>
      </c>
      <c r="V2702" s="7" t="s">
        <v>37</v>
      </c>
      <c r="X2702" s="7" t="str">
        <f ca="1">DATEDIF(Q2702,NOW( ),"y") &amp; " thn, " &amp; DATEDIF(Q2702,NOW( ),"ym") &amp; " bln "</f>
        <v xml:space="preserve">39 thn, 3 bln </v>
      </c>
      <c r="Y2702" s="7" t="str">
        <f>DATEDIF(Q2702,($Y$2),"y") &amp; " thn"</f>
        <v>38 thn</v>
      </c>
      <c r="Z2702" s="13">
        <v>60</v>
      </c>
      <c r="AA2702" s="14">
        <f>DATE(YEAR(Q2702)+Z2702,MONTH(Q2702)+1,1)</f>
        <v>51622</v>
      </c>
      <c r="AB2702" s="10" t="s">
        <v>11981</v>
      </c>
      <c r="AC2702" s="7" t="s">
        <v>11982</v>
      </c>
      <c r="AJ2702" s="4" t="s">
        <v>11977</v>
      </c>
    </row>
    <row r="2703" spans="1:36" ht="12.9" customHeight="1" collapsed="1" x14ac:dyDescent="0.25">
      <c r="A2703" s="4" t="s">
        <v>11983</v>
      </c>
      <c r="M2703" s="7"/>
    </row>
    <row r="2704" spans="1:36" ht="12.9" hidden="1" customHeight="1" outlineLevel="1" x14ac:dyDescent="0.3">
      <c r="C2704" s="17" t="s">
        <v>11984</v>
      </c>
      <c r="D2704" s="17" t="s">
        <v>41</v>
      </c>
      <c r="E2704" s="17" t="s">
        <v>11985</v>
      </c>
      <c r="F2704" s="17" t="s">
        <v>332</v>
      </c>
      <c r="G2704" s="18" t="s">
        <v>343</v>
      </c>
      <c r="H2704" s="35">
        <v>43525</v>
      </c>
      <c r="I2704" s="6" t="s">
        <v>344</v>
      </c>
      <c r="J2704" s="17" t="s">
        <v>10977</v>
      </c>
      <c r="K2704" s="35">
        <v>43573</v>
      </c>
      <c r="L2704" s="6" t="s">
        <v>28</v>
      </c>
      <c r="M2704" s="7" t="s">
        <v>29</v>
      </c>
      <c r="N2704" s="17" t="s">
        <v>11948</v>
      </c>
      <c r="O2704" s="17"/>
      <c r="P2704" s="17" t="s">
        <v>203</v>
      </c>
      <c r="Q2704" s="17" t="s">
        <v>11986</v>
      </c>
      <c r="R2704" s="7" t="s">
        <v>50</v>
      </c>
      <c r="S2704" s="16"/>
      <c r="T2704" s="16"/>
      <c r="U2704" s="17" t="s">
        <v>2714</v>
      </c>
      <c r="V2704" s="18" t="s">
        <v>2718</v>
      </c>
      <c r="W2704" s="17"/>
      <c r="X2704" s="7" t="str">
        <f ca="1">DATEDIF(Q2704,NOW( ),"y") &amp; " thn, " &amp; DATEDIF(Q2704,NOW( ),"ym") &amp; " bln "</f>
        <v xml:space="preserve">25 thn, 6 bln </v>
      </c>
      <c r="Y2704" s="7" t="str">
        <f>DATEDIF(Q2704,($Y$2),"y") &amp; " thn"</f>
        <v>24 thn</v>
      </c>
      <c r="Z2704" s="13">
        <v>60</v>
      </c>
      <c r="AA2704" s="14">
        <f>DATE(YEAR(Q2704)+Z2704,MONTH(Q2704)+1,1)</f>
        <v>56646</v>
      </c>
      <c r="AB2704" s="17"/>
      <c r="AC2704" s="17"/>
      <c r="AD2704" s="17"/>
      <c r="AE2704" s="17"/>
      <c r="AF2704" s="17"/>
      <c r="AG2704" s="17"/>
      <c r="AH2704" s="17"/>
      <c r="AI2704" s="17"/>
      <c r="AJ2704" s="4" t="s">
        <v>11983</v>
      </c>
    </row>
    <row r="2705" spans="1:36" ht="12.9" hidden="1" customHeight="1" outlineLevel="1" x14ac:dyDescent="0.3">
      <c r="C2705" s="17" t="s">
        <v>4286</v>
      </c>
      <c r="D2705" s="17" t="s">
        <v>41</v>
      </c>
      <c r="E2705" s="17" t="s">
        <v>11987</v>
      </c>
      <c r="F2705" s="17" t="s">
        <v>332</v>
      </c>
      <c r="G2705" s="18" t="s">
        <v>343</v>
      </c>
      <c r="H2705" s="35">
        <v>43525</v>
      </c>
      <c r="I2705" s="6" t="s">
        <v>344</v>
      </c>
      <c r="J2705" s="17" t="s">
        <v>10977</v>
      </c>
      <c r="K2705" s="35">
        <v>43573</v>
      </c>
      <c r="L2705" s="6" t="s">
        <v>28</v>
      </c>
      <c r="M2705" s="7" t="s">
        <v>29</v>
      </c>
      <c r="N2705" s="17" t="s">
        <v>11948</v>
      </c>
      <c r="O2705" s="17"/>
      <c r="P2705" s="17" t="s">
        <v>1365</v>
      </c>
      <c r="Q2705" s="17" t="s">
        <v>11988</v>
      </c>
      <c r="R2705" s="7" t="s">
        <v>50</v>
      </c>
      <c r="S2705" s="16"/>
      <c r="T2705" s="16"/>
      <c r="U2705" s="17" t="s">
        <v>2714</v>
      </c>
      <c r="V2705" s="18" t="s">
        <v>2718</v>
      </c>
      <c r="W2705" s="17"/>
      <c r="X2705" s="7" t="str">
        <f ca="1">DATEDIF(Q2705,NOW( ),"y") &amp; " thn, " &amp; DATEDIF(Q2705,NOW( ),"ym") &amp; " bln "</f>
        <v xml:space="preserve">31 thn, 5 bln </v>
      </c>
      <c r="Y2705" s="7" t="str">
        <f>DATEDIF(Q2705,($Y$2),"y") &amp; " thn"</f>
        <v>30 thn</v>
      </c>
      <c r="Z2705" s="13">
        <v>60</v>
      </c>
      <c r="AA2705" s="14">
        <f>DATE(YEAR(Q2705)+Z2705,MONTH(Q2705)+1,1)</f>
        <v>54483</v>
      </c>
      <c r="AB2705" s="17"/>
      <c r="AC2705" s="17"/>
      <c r="AD2705" s="17"/>
      <c r="AE2705" s="17"/>
      <c r="AF2705" s="17"/>
      <c r="AG2705" s="17"/>
      <c r="AH2705" s="17"/>
      <c r="AI2705" s="17"/>
      <c r="AJ2705" s="4" t="s">
        <v>11983</v>
      </c>
    </row>
    <row r="2706" spans="1:36" ht="12.9" hidden="1" customHeight="1" outlineLevel="1" x14ac:dyDescent="0.3">
      <c r="C2706" s="17" t="s">
        <v>11989</v>
      </c>
      <c r="D2706" s="17" t="s">
        <v>11003</v>
      </c>
      <c r="E2706" s="17" t="s">
        <v>11990</v>
      </c>
      <c r="F2706" s="17" t="s">
        <v>332</v>
      </c>
      <c r="G2706" s="18" t="s">
        <v>343</v>
      </c>
      <c r="H2706" s="35">
        <v>43525</v>
      </c>
      <c r="I2706" s="6" t="s">
        <v>344</v>
      </c>
      <c r="J2706" s="17" t="s">
        <v>10977</v>
      </c>
      <c r="K2706" s="35">
        <v>43573</v>
      </c>
      <c r="L2706" s="6" t="s">
        <v>28</v>
      </c>
      <c r="M2706" s="7" t="s">
        <v>29</v>
      </c>
      <c r="N2706" s="17" t="s">
        <v>11961</v>
      </c>
      <c r="O2706" s="17"/>
      <c r="P2706" s="17" t="s">
        <v>98</v>
      </c>
      <c r="Q2706" s="17" t="s">
        <v>11991</v>
      </c>
      <c r="R2706" s="7" t="s">
        <v>50</v>
      </c>
      <c r="S2706" s="16"/>
      <c r="T2706" s="16"/>
      <c r="U2706" s="17" t="s">
        <v>2714</v>
      </c>
      <c r="V2706" s="18" t="s">
        <v>2718</v>
      </c>
      <c r="W2706" s="17"/>
      <c r="X2706" s="7" t="str">
        <f ca="1">DATEDIF(Q2706,NOW( ),"y") &amp; " thn, " &amp; DATEDIF(Q2706,NOW( ),"ym") &amp; " bln "</f>
        <v xml:space="preserve">33 thn, 7 bln </v>
      </c>
      <c r="Y2706" s="7" t="str">
        <f>DATEDIF(Q2706,($Y$2),"y") &amp; " thn"</f>
        <v>32 thn</v>
      </c>
      <c r="Z2706" s="13">
        <v>60</v>
      </c>
      <c r="AA2706" s="14">
        <f>DATE(YEAR(Q2706)+Z2706,MONTH(Q2706)+1,1)</f>
        <v>53693</v>
      </c>
      <c r="AB2706" s="17"/>
      <c r="AC2706" s="17"/>
      <c r="AD2706" s="17"/>
      <c r="AE2706" s="17"/>
      <c r="AF2706" s="17"/>
      <c r="AG2706" s="17"/>
      <c r="AH2706" s="17"/>
      <c r="AI2706" s="17"/>
      <c r="AJ2706" s="4" t="s">
        <v>11983</v>
      </c>
    </row>
    <row r="2707" spans="1:36" ht="12.9" hidden="1" customHeight="1" outlineLevel="1" x14ac:dyDescent="0.3">
      <c r="C2707" s="63" t="s">
        <v>11992</v>
      </c>
      <c r="D2707" s="63" t="s">
        <v>41</v>
      </c>
      <c r="E2707" s="67" t="s">
        <v>11993</v>
      </c>
      <c r="F2707" s="6" t="s">
        <v>332</v>
      </c>
      <c r="G2707" s="18" t="s">
        <v>343</v>
      </c>
      <c r="H2707" s="35">
        <v>43556</v>
      </c>
      <c r="I2707" s="6" t="s">
        <v>344</v>
      </c>
      <c r="J2707" s="17" t="s">
        <v>10977</v>
      </c>
      <c r="K2707" s="35">
        <v>43573</v>
      </c>
      <c r="L2707" s="6" t="s">
        <v>28</v>
      </c>
      <c r="M2707" s="7" t="s">
        <v>29</v>
      </c>
      <c r="N2707" s="17" t="s">
        <v>11961</v>
      </c>
      <c r="O2707" s="17">
        <v>2017</v>
      </c>
      <c r="P2707" s="17" t="s">
        <v>98</v>
      </c>
      <c r="Q2707" s="68">
        <v>34876</v>
      </c>
      <c r="R2707" s="7" t="s">
        <v>50</v>
      </c>
      <c r="S2707" s="16"/>
      <c r="T2707" s="16"/>
      <c r="U2707" s="17"/>
      <c r="V2707" s="18" t="s">
        <v>2718</v>
      </c>
      <c r="W2707" s="17"/>
      <c r="X2707" s="7" t="str">
        <f ca="1">DATEDIF(Q2707,NOW( ),"y") &amp; " thn, " &amp; DATEDIF(Q2707,NOW( ),"ym") &amp; " bln "</f>
        <v xml:space="preserve">25 thn, 1 bln </v>
      </c>
      <c r="Y2707" s="7" t="str">
        <f>DATEDIF(Q2707,($Y$2),"y") &amp; " thn"</f>
        <v>24 thn</v>
      </c>
      <c r="Z2707" s="13">
        <v>60</v>
      </c>
      <c r="AA2707" s="14">
        <f>DATE(YEAR(Q2707)+Z2707,MONTH(Q2707)+1,1)</f>
        <v>56796</v>
      </c>
      <c r="AB2707" s="17"/>
      <c r="AC2707" s="17"/>
      <c r="AD2707" s="17"/>
      <c r="AE2707" s="17"/>
      <c r="AF2707" s="17"/>
      <c r="AG2707" s="17"/>
      <c r="AH2707" s="17"/>
      <c r="AI2707" s="17"/>
      <c r="AJ2707" s="4" t="s">
        <v>11983</v>
      </c>
    </row>
    <row r="2708" spans="1:36" ht="12.9" hidden="1" customHeight="1" outlineLevel="1" x14ac:dyDescent="0.3">
      <c r="C2708" s="17" t="s">
        <v>7832</v>
      </c>
      <c r="D2708" s="17" t="s">
        <v>41</v>
      </c>
      <c r="E2708" s="17" t="s">
        <v>11994</v>
      </c>
      <c r="F2708" s="17" t="s">
        <v>332</v>
      </c>
      <c r="G2708" s="18" t="s">
        <v>343</v>
      </c>
      <c r="H2708" s="35">
        <v>43525</v>
      </c>
      <c r="I2708" s="6" t="s">
        <v>344</v>
      </c>
      <c r="J2708" s="17" t="s">
        <v>10977</v>
      </c>
      <c r="K2708" s="35">
        <v>43573</v>
      </c>
      <c r="L2708" s="6" t="s">
        <v>28</v>
      </c>
      <c r="M2708" s="7" t="s">
        <v>29</v>
      </c>
      <c r="N2708" s="17" t="s">
        <v>11961</v>
      </c>
      <c r="O2708" s="17"/>
      <c r="P2708" s="17" t="s">
        <v>148</v>
      </c>
      <c r="Q2708" s="17" t="s">
        <v>11995</v>
      </c>
      <c r="R2708" s="7" t="s">
        <v>50</v>
      </c>
      <c r="S2708" s="16"/>
      <c r="T2708" s="16"/>
      <c r="U2708" s="17" t="s">
        <v>2714</v>
      </c>
      <c r="V2708" s="18" t="s">
        <v>2718</v>
      </c>
      <c r="W2708" s="17"/>
      <c r="X2708" s="7" t="str">
        <f ca="1">DATEDIF(Q2708,NOW( ),"y") &amp; " thn, " &amp; DATEDIF(Q2708,NOW( ),"ym") &amp; " bln "</f>
        <v xml:space="preserve">32 thn, 1 bln </v>
      </c>
      <c r="Y2708" s="7" t="str">
        <f>DATEDIF(Q2708,($Y$2),"y") &amp; " thn"</f>
        <v>31 thn</v>
      </c>
      <c r="Z2708" s="13">
        <v>60</v>
      </c>
      <c r="AA2708" s="14">
        <f>DATE(YEAR(Q2708)+Z2708,MONTH(Q2708)+1,1)</f>
        <v>54240</v>
      </c>
      <c r="AB2708" s="17"/>
      <c r="AC2708" s="17"/>
      <c r="AD2708" s="17"/>
      <c r="AE2708" s="17"/>
      <c r="AF2708" s="17"/>
      <c r="AG2708" s="17"/>
      <c r="AH2708" s="17"/>
      <c r="AI2708" s="17"/>
      <c r="AJ2708" s="4" t="s">
        <v>11983</v>
      </c>
    </row>
    <row r="2709" spans="1:36" ht="12.9" hidden="1" customHeight="1" outlineLevel="1" x14ac:dyDescent="0.25">
      <c r="C2709" s="10"/>
      <c r="D2709" s="10"/>
      <c r="F2709" s="10"/>
      <c r="I2709" s="10"/>
      <c r="J2709" s="10"/>
      <c r="L2709" s="10"/>
      <c r="M2709" s="7"/>
      <c r="P2709" s="10"/>
      <c r="AB2709" s="10"/>
      <c r="AJ2709" s="4"/>
    </row>
    <row r="2710" spans="1:36" ht="12.9" customHeight="1" collapsed="1" x14ac:dyDescent="0.25">
      <c r="A2710" s="4" t="s">
        <v>11996</v>
      </c>
      <c r="M2710" s="7"/>
    </row>
    <row r="2711" spans="1:36" ht="12.9" hidden="1" customHeight="1" outlineLevel="1" x14ac:dyDescent="0.3">
      <c r="C2711" s="10"/>
      <c r="D2711" s="10"/>
      <c r="F2711" s="10"/>
      <c r="I2711" s="10"/>
      <c r="J2711" s="10" t="s">
        <v>10976</v>
      </c>
      <c r="L2711" s="10"/>
      <c r="M2711" s="7"/>
      <c r="P2711" s="10"/>
      <c r="X2711" s="7" t="str">
        <f ca="1">DATEDIF(Q2711,NOW( ),"y") &amp; " thn, " &amp; DATEDIF(Q2711,NOW( ),"ym") &amp; " bln "</f>
        <v xml:space="preserve">120 thn, 6 bln </v>
      </c>
      <c r="Z2711" s="13">
        <v>60</v>
      </c>
      <c r="AA2711" s="14">
        <f>DATE(YEAR(Q2711)+Z2711,MONTH(Q2711)+1,1)</f>
        <v>21947</v>
      </c>
      <c r="AB2711" s="10"/>
      <c r="AJ2711" s="4" t="s">
        <v>11996</v>
      </c>
    </row>
    <row r="2712" spans="1:36" ht="12.9" hidden="1" customHeight="1" outlineLevel="1" x14ac:dyDescent="0.3">
      <c r="C2712" s="10" t="s">
        <v>11997</v>
      </c>
      <c r="D2712" s="6" t="s">
        <v>21</v>
      </c>
      <c r="E2712" s="7" t="s">
        <v>11998</v>
      </c>
      <c r="F2712" s="17" t="s">
        <v>332</v>
      </c>
      <c r="G2712" s="18" t="s">
        <v>343</v>
      </c>
      <c r="H2712" s="11">
        <v>43739</v>
      </c>
      <c r="I2712" s="6" t="s">
        <v>344</v>
      </c>
      <c r="J2712" s="10" t="s">
        <v>10977</v>
      </c>
      <c r="K2712" s="7" t="s">
        <v>774</v>
      </c>
      <c r="L2712" s="10" t="s">
        <v>28</v>
      </c>
      <c r="M2712" s="7" t="s">
        <v>29</v>
      </c>
      <c r="N2712" s="10" t="s">
        <v>30</v>
      </c>
      <c r="O2712" s="7">
        <v>2012</v>
      </c>
      <c r="P2712" s="10" t="s">
        <v>637</v>
      </c>
      <c r="Q2712" s="7" t="s">
        <v>11999</v>
      </c>
      <c r="R2712" s="7" t="s">
        <v>50</v>
      </c>
      <c r="S2712" s="7" t="s">
        <v>34</v>
      </c>
      <c r="T2712" s="7" t="s">
        <v>35</v>
      </c>
      <c r="U2712" s="7" t="s">
        <v>12000</v>
      </c>
      <c r="V2712" s="7" t="s">
        <v>37</v>
      </c>
      <c r="X2712" s="7" t="str">
        <f ca="1">DATEDIF(Q2712,NOW( ),"y") &amp; " thn, " &amp; DATEDIF(Q2712,NOW( ),"ym") &amp; " bln "</f>
        <v xml:space="preserve">50 thn, 3 bln </v>
      </c>
      <c r="Y2712" s="7" t="str">
        <f>DATEDIF(Q2712,($Y$2),"y") &amp; " thn"</f>
        <v>49 thn</v>
      </c>
      <c r="Z2712" s="13">
        <v>60</v>
      </c>
      <c r="AA2712" s="14">
        <f>DATE(YEAR(Q2712)+Z2712,MONTH(Q2712)+1,1)</f>
        <v>47604</v>
      </c>
      <c r="AB2712" s="10" t="s">
        <v>12001</v>
      </c>
      <c r="AC2712" s="7" t="s">
        <v>12002</v>
      </c>
      <c r="AJ2712" s="4" t="s">
        <v>11996</v>
      </c>
    </row>
    <row r="2713" spans="1:36" ht="12.9" customHeight="1" collapsed="1" x14ac:dyDescent="0.25">
      <c r="A2713" s="4" t="s">
        <v>12003</v>
      </c>
      <c r="M2713" s="7"/>
    </row>
    <row r="2714" spans="1:36" ht="12.9" hidden="1" customHeight="1" outlineLevel="1" x14ac:dyDescent="0.3">
      <c r="C2714" s="10"/>
      <c r="D2714" s="10"/>
      <c r="F2714" s="10"/>
      <c r="I2714" s="10"/>
      <c r="J2714" s="10" t="s">
        <v>10976</v>
      </c>
      <c r="L2714" s="10"/>
      <c r="M2714" s="7"/>
      <c r="P2714" s="10"/>
      <c r="X2714" s="7" t="str">
        <f ca="1">DATEDIF(Q2714,NOW( ),"y") &amp; " thn, " &amp; DATEDIF(Q2714,NOW( ),"ym") &amp; " bln "</f>
        <v xml:space="preserve">120 thn, 6 bln </v>
      </c>
      <c r="Z2714" s="13">
        <v>60</v>
      </c>
      <c r="AA2714" s="14">
        <f>DATE(YEAR(Q2714)+Z2714,MONTH(Q2714)+1,1)</f>
        <v>21947</v>
      </c>
      <c r="AB2714" s="10"/>
      <c r="AJ2714" s="4" t="s">
        <v>12003</v>
      </c>
    </row>
    <row r="2715" spans="1:36" ht="12.9" customHeight="1" collapsed="1" x14ac:dyDescent="0.25">
      <c r="A2715" s="4" t="s">
        <v>12004</v>
      </c>
      <c r="M2715" s="7"/>
      <c r="AJ2715" s="4" t="s">
        <v>12004</v>
      </c>
    </row>
    <row r="2716" spans="1:36" ht="12.9" hidden="1" customHeight="1" outlineLevel="1" x14ac:dyDescent="0.3">
      <c r="C2716" s="10" t="s">
        <v>12005</v>
      </c>
      <c r="E2716" s="7" t="s">
        <v>12006</v>
      </c>
      <c r="F2716" s="10" t="s">
        <v>92</v>
      </c>
      <c r="G2716" s="19" t="s">
        <v>93</v>
      </c>
      <c r="H2716" s="20">
        <v>43556</v>
      </c>
      <c r="I2716" s="10" t="s">
        <v>94</v>
      </c>
      <c r="J2716" s="10" t="s">
        <v>10976</v>
      </c>
      <c r="K2716" s="8">
        <v>42604</v>
      </c>
      <c r="L2716" s="10" t="s">
        <v>28</v>
      </c>
      <c r="M2716" s="7" t="s">
        <v>29</v>
      </c>
      <c r="N2716" s="10" t="s">
        <v>12007</v>
      </c>
      <c r="O2716" s="7">
        <v>2014</v>
      </c>
      <c r="P2716" s="10" t="s">
        <v>148</v>
      </c>
      <c r="Q2716" s="7" t="s">
        <v>12008</v>
      </c>
      <c r="R2716" s="7" t="s">
        <v>50</v>
      </c>
      <c r="S2716" s="7" t="s">
        <v>34</v>
      </c>
      <c r="T2716" s="7" t="s">
        <v>35</v>
      </c>
      <c r="U2716" s="7" t="s">
        <v>12009</v>
      </c>
      <c r="V2716" s="7" t="s">
        <v>37</v>
      </c>
      <c r="W2716" s="7" t="s">
        <v>11347</v>
      </c>
      <c r="X2716" s="7" t="str">
        <f ca="1">DATEDIF(Q2716,NOW( ),"y") &amp; " thn, " &amp; DATEDIF(Q2716,NOW( ),"ym") &amp; " bln "</f>
        <v xml:space="preserve">57 thn, 3 bln </v>
      </c>
      <c r="Y2716" s="7" t="str">
        <f>DATEDIF(Q2716,($Y$2),"y") &amp; " thn"</f>
        <v>56 thn</v>
      </c>
      <c r="Z2716" s="13">
        <v>60</v>
      </c>
      <c r="AA2716" s="14">
        <f>DATE(YEAR(Q2716)+Z2716,MONTH(Q2716)+1,1)</f>
        <v>45047</v>
      </c>
      <c r="AB2716" s="10" t="s">
        <v>12010</v>
      </c>
      <c r="AJ2716" s="4" t="s">
        <v>12004</v>
      </c>
    </row>
    <row r="2717" spans="1:36" ht="12.9" hidden="1" customHeight="1" outlineLevel="1" x14ac:dyDescent="0.3">
      <c r="C2717" s="10"/>
      <c r="F2717" s="10"/>
      <c r="H2717" s="15"/>
      <c r="I2717" s="10"/>
      <c r="J2717" s="10"/>
      <c r="L2717" s="10"/>
      <c r="M2717" s="7"/>
      <c r="N2717" s="10"/>
      <c r="P2717" s="10"/>
      <c r="Z2717" s="13"/>
      <c r="AA2717" s="14"/>
      <c r="AB2717" s="10"/>
      <c r="AJ2717" s="4" t="s">
        <v>12004</v>
      </c>
    </row>
    <row r="2718" spans="1:36" ht="12.9" customHeight="1" collapsed="1" x14ac:dyDescent="0.25">
      <c r="A2718" s="4" t="s">
        <v>12011</v>
      </c>
      <c r="M2718" s="7"/>
    </row>
    <row r="2719" spans="1:36" ht="12.9" hidden="1" customHeight="1" outlineLevel="1" x14ac:dyDescent="0.3">
      <c r="C2719" s="10"/>
      <c r="D2719" s="10"/>
      <c r="F2719" s="10"/>
      <c r="I2719" s="10"/>
      <c r="J2719" s="10" t="s">
        <v>10976</v>
      </c>
      <c r="L2719" s="10"/>
      <c r="M2719" s="7"/>
      <c r="P2719" s="10"/>
      <c r="X2719" s="7" t="str">
        <f ca="1">DATEDIF(Q2719,NOW( ),"y") &amp; " thn, " &amp; DATEDIF(Q2719,NOW( ),"ym") &amp; " bln "</f>
        <v xml:space="preserve">120 thn, 6 bln </v>
      </c>
      <c r="Z2719" s="13">
        <v>60</v>
      </c>
      <c r="AA2719" s="14">
        <f>DATE(YEAR(Q2719)+Z2719,MONTH(Q2719)+1,1)</f>
        <v>21947</v>
      </c>
      <c r="AB2719" s="10"/>
      <c r="AJ2719" s="4" t="s">
        <v>12011</v>
      </c>
    </row>
    <row r="2720" spans="1:36" ht="12.9" hidden="1" customHeight="1" outlineLevel="1" x14ac:dyDescent="0.3">
      <c r="C2720" s="10"/>
      <c r="D2720" s="10"/>
      <c r="F2720" s="10"/>
      <c r="I2720" s="10"/>
      <c r="J2720" s="10" t="s">
        <v>10977</v>
      </c>
      <c r="K2720" s="12"/>
      <c r="L2720" s="10"/>
      <c r="M2720" s="7"/>
      <c r="N2720" s="10"/>
      <c r="P2720" s="10"/>
      <c r="X2720" s="7" t="str">
        <f ca="1">DATEDIF(Q2720,NOW( ),"y") &amp; " thn, " &amp; DATEDIF(Q2720,NOW( ),"ym") &amp; " bln "</f>
        <v xml:space="preserve">120 thn, 6 bln </v>
      </c>
      <c r="Z2720" s="13">
        <v>60</v>
      </c>
      <c r="AA2720" s="14">
        <f>DATE(YEAR(Q2720)+Z2720,MONTH(Q2720)+1,1)</f>
        <v>21947</v>
      </c>
      <c r="AJ2720" s="4" t="s">
        <v>12011</v>
      </c>
    </row>
    <row r="2721" spans="1:36" ht="12.9" customHeight="1" collapsed="1" x14ac:dyDescent="0.25">
      <c r="A2721" s="4" t="s">
        <v>12012</v>
      </c>
      <c r="M2721" s="7"/>
    </row>
    <row r="2722" spans="1:36" ht="12.9" hidden="1" customHeight="1" outlineLevel="1" x14ac:dyDescent="0.3">
      <c r="C2722" s="10"/>
      <c r="D2722" s="10"/>
      <c r="F2722" s="10"/>
      <c r="I2722" s="10"/>
      <c r="J2722" s="10" t="s">
        <v>10976</v>
      </c>
      <c r="L2722" s="10"/>
      <c r="M2722" s="7"/>
      <c r="P2722" s="10"/>
      <c r="X2722" s="7" t="str">
        <f ca="1">DATEDIF(Q2722,NOW( ),"y") &amp; " thn, " &amp; DATEDIF(Q2722,NOW( ),"ym") &amp; " bln "</f>
        <v xml:space="preserve">120 thn, 6 bln </v>
      </c>
      <c r="Z2722" s="13">
        <v>60</v>
      </c>
      <c r="AA2722" s="14">
        <f>DATE(YEAR(Q2722)+Z2722,MONTH(Q2722)+1,1)</f>
        <v>21947</v>
      </c>
      <c r="AB2722" s="10"/>
      <c r="AJ2722" s="4" t="s">
        <v>12012</v>
      </c>
    </row>
    <row r="2723" spans="1:36" ht="12.9" hidden="1" customHeight="1" outlineLevel="1" x14ac:dyDescent="0.3">
      <c r="C2723" s="10" t="s">
        <v>12013</v>
      </c>
      <c r="D2723" s="6" t="s">
        <v>11027</v>
      </c>
      <c r="E2723" s="7" t="s">
        <v>12014</v>
      </c>
      <c r="F2723" s="10" t="s">
        <v>514</v>
      </c>
      <c r="G2723" s="7" t="s">
        <v>333</v>
      </c>
      <c r="H2723" s="15">
        <v>42644</v>
      </c>
      <c r="I2723" s="10" t="s">
        <v>334</v>
      </c>
      <c r="J2723" s="10" t="s">
        <v>10977</v>
      </c>
      <c r="K2723" s="7" t="s">
        <v>515</v>
      </c>
      <c r="L2723" s="10" t="s">
        <v>28</v>
      </c>
      <c r="M2723" s="7" t="s">
        <v>29</v>
      </c>
      <c r="N2723" s="10" t="s">
        <v>10984</v>
      </c>
      <c r="O2723" s="7">
        <v>2012</v>
      </c>
      <c r="P2723" s="10" t="s">
        <v>12015</v>
      </c>
      <c r="Q2723" s="7" t="s">
        <v>10382</v>
      </c>
      <c r="R2723" s="7" t="s">
        <v>50</v>
      </c>
      <c r="U2723" s="7" t="s">
        <v>12016</v>
      </c>
      <c r="V2723" s="7" t="s">
        <v>37</v>
      </c>
      <c r="X2723" s="7" t="str">
        <f ca="1">DATEDIF(Q2723,NOW( ),"y") &amp; " thn, " &amp; DATEDIF(Q2723,NOW( ),"ym") &amp; " bln "</f>
        <v xml:space="preserve">49 thn, 10 bln </v>
      </c>
      <c r="Y2723" s="7" t="str">
        <f>DATEDIF(Q2723,($Y$2),"y") &amp; " thn"</f>
        <v>49 thn</v>
      </c>
      <c r="Z2723" s="13">
        <v>60</v>
      </c>
      <c r="AA2723" s="14">
        <f>DATE(YEAR(Q2723)+Z2723,MONTH(Q2723)+1,1)</f>
        <v>47757</v>
      </c>
      <c r="AJ2723" s="4" t="s">
        <v>12012</v>
      </c>
    </row>
    <row r="2724" spans="1:36" ht="12.9" customHeight="1" collapsed="1" x14ac:dyDescent="0.25">
      <c r="A2724" s="4" t="s">
        <v>12017</v>
      </c>
      <c r="M2724" s="7"/>
    </row>
    <row r="2725" spans="1:36" ht="12.9" hidden="1" customHeight="1" outlineLevel="1" x14ac:dyDescent="0.3">
      <c r="C2725" s="10"/>
      <c r="D2725" s="10"/>
      <c r="F2725" s="10"/>
      <c r="I2725" s="10"/>
      <c r="J2725" s="10" t="s">
        <v>10976</v>
      </c>
      <c r="L2725" s="10"/>
      <c r="M2725" s="7"/>
      <c r="P2725" s="10"/>
      <c r="X2725" s="7" t="str">
        <f ca="1">DATEDIF(Q2725,NOW( ),"y") &amp; " thn, " &amp; DATEDIF(Q2725,NOW( ),"ym") &amp; " bln "</f>
        <v xml:space="preserve">120 thn, 6 bln </v>
      </c>
      <c r="Z2725" s="13">
        <v>60</v>
      </c>
      <c r="AA2725" s="14">
        <f>DATE(YEAR(Q2725)+Z2725,MONTH(Q2725)+1,1)</f>
        <v>21947</v>
      </c>
      <c r="AB2725" s="10"/>
      <c r="AJ2725" s="4" t="s">
        <v>12017</v>
      </c>
    </row>
    <row r="2726" spans="1:36" ht="12.9" hidden="1" customHeight="1" outlineLevel="1" x14ac:dyDescent="0.3">
      <c r="C2726" s="10" t="s">
        <v>12018</v>
      </c>
      <c r="D2726" s="6" t="s">
        <v>11003</v>
      </c>
      <c r="E2726" s="7" t="s">
        <v>12019</v>
      </c>
      <c r="F2726" s="10" t="s">
        <v>514</v>
      </c>
      <c r="G2726" s="7" t="s">
        <v>333</v>
      </c>
      <c r="H2726" s="11">
        <v>42461</v>
      </c>
      <c r="I2726" s="10" t="s">
        <v>334</v>
      </c>
      <c r="J2726" s="10" t="s">
        <v>10977</v>
      </c>
      <c r="K2726" s="8">
        <v>40180</v>
      </c>
      <c r="L2726" s="10" t="s">
        <v>28</v>
      </c>
      <c r="M2726" s="7" t="s">
        <v>29</v>
      </c>
      <c r="N2726" s="10" t="s">
        <v>10984</v>
      </c>
      <c r="O2726" s="7">
        <v>2011</v>
      </c>
      <c r="P2726" s="10" t="s">
        <v>12020</v>
      </c>
      <c r="Q2726" s="7" t="s">
        <v>12021</v>
      </c>
      <c r="R2726" s="7" t="s">
        <v>50</v>
      </c>
      <c r="V2726" s="7" t="s">
        <v>37</v>
      </c>
      <c r="X2726" s="7" t="str">
        <f ca="1">DATEDIF(Q2726,NOW( ),"y") &amp; " thn, " &amp; DATEDIF(Q2726,NOW( ),"ym") &amp; " bln "</f>
        <v xml:space="preserve">33 thn, 6 bln </v>
      </c>
      <c r="Y2726" s="7" t="str">
        <f>DATEDIF(Q2726,($Y$2),"y") &amp; " thn"</f>
        <v>32 thn</v>
      </c>
      <c r="Z2726" s="13">
        <v>60</v>
      </c>
      <c r="AA2726" s="14">
        <f>DATE(YEAR(Q2726)+Z2726,MONTH(Q2726)+1,1)</f>
        <v>53724</v>
      </c>
      <c r="AJ2726" s="4" t="s">
        <v>12017</v>
      </c>
    </row>
    <row r="2727" spans="1:36" ht="12.9" hidden="1" customHeight="1" outlineLevel="1" x14ac:dyDescent="0.3">
      <c r="C2727" s="10" t="s">
        <v>12022</v>
      </c>
      <c r="D2727" s="10" t="s">
        <v>11003</v>
      </c>
      <c r="E2727" s="7" t="s">
        <v>12023</v>
      </c>
      <c r="F2727" s="10" t="s">
        <v>514</v>
      </c>
      <c r="G2727" s="7" t="s">
        <v>333</v>
      </c>
      <c r="H2727" s="11">
        <v>43374</v>
      </c>
      <c r="I2727" s="10" t="s">
        <v>334</v>
      </c>
      <c r="J2727" s="10" t="s">
        <v>10977</v>
      </c>
      <c r="K2727" s="12" t="s">
        <v>975</v>
      </c>
      <c r="L2727" s="10" t="s">
        <v>28</v>
      </c>
      <c r="M2727" s="7" t="s">
        <v>29</v>
      </c>
      <c r="N2727" s="10" t="s">
        <v>10984</v>
      </c>
      <c r="O2727" s="7">
        <v>2013</v>
      </c>
      <c r="P2727" s="10" t="s">
        <v>8447</v>
      </c>
      <c r="Q2727" s="7" t="s">
        <v>12024</v>
      </c>
      <c r="R2727" s="7" t="s">
        <v>50</v>
      </c>
      <c r="S2727" s="7" t="s">
        <v>34</v>
      </c>
      <c r="T2727" s="7" t="s">
        <v>311</v>
      </c>
      <c r="U2727" s="7" t="s">
        <v>12025</v>
      </c>
      <c r="V2727" s="7" t="s">
        <v>37</v>
      </c>
      <c r="X2727" s="7" t="str">
        <f ca="1">DATEDIF(Q2727,NOW( ),"y") &amp; " thn, " &amp; DATEDIF(Q2727,NOW( ),"ym") &amp; " bln "</f>
        <v xml:space="preserve">43 thn, 9 bln </v>
      </c>
      <c r="Y2727" s="7" t="str">
        <f>DATEDIF(Q2727,($Y$2),"y") &amp; " thn"</f>
        <v>43 thn</v>
      </c>
      <c r="Z2727" s="13">
        <v>60</v>
      </c>
      <c r="AA2727" s="14">
        <f>DATE(YEAR(Q2727)+Z2727,MONTH(Q2727)+1,1)</f>
        <v>49980</v>
      </c>
      <c r="AB2727" s="10" t="s">
        <v>12026</v>
      </c>
      <c r="AC2727" s="7" t="s">
        <v>12027</v>
      </c>
      <c r="AJ2727" s="4" t="s">
        <v>12017</v>
      </c>
    </row>
    <row r="2728" spans="1:36" ht="12.9" customHeight="1" collapsed="1" x14ac:dyDescent="0.25">
      <c r="A2728" s="4" t="s">
        <v>12028</v>
      </c>
      <c r="M2728" s="7"/>
    </row>
    <row r="2729" spans="1:36" ht="12.9" hidden="1" customHeight="1" outlineLevel="1" x14ac:dyDescent="0.3">
      <c r="B2729" s="5" t="s">
        <v>673</v>
      </c>
      <c r="C2729" s="10" t="s">
        <v>12029</v>
      </c>
      <c r="E2729" s="7" t="s">
        <v>12030</v>
      </c>
      <c r="F2729" s="10" t="s">
        <v>292</v>
      </c>
      <c r="G2729" s="19" t="s">
        <v>79</v>
      </c>
      <c r="H2729" s="20">
        <v>43556</v>
      </c>
      <c r="I2729" s="10" t="s">
        <v>80</v>
      </c>
      <c r="J2729" s="10" t="s">
        <v>10976</v>
      </c>
      <c r="K2729" s="8">
        <v>42604</v>
      </c>
      <c r="L2729" s="10" t="s">
        <v>28</v>
      </c>
      <c r="M2729" s="7" t="s">
        <v>29</v>
      </c>
      <c r="N2729" s="10" t="s">
        <v>12031</v>
      </c>
      <c r="O2729" s="7" t="s">
        <v>1444</v>
      </c>
      <c r="P2729" s="10" t="s">
        <v>98</v>
      </c>
      <c r="Q2729" s="7" t="s">
        <v>12032</v>
      </c>
      <c r="R2729" s="7" t="s">
        <v>50</v>
      </c>
      <c r="S2729" s="7" t="s">
        <v>34</v>
      </c>
      <c r="T2729" s="7" t="s">
        <v>35</v>
      </c>
      <c r="U2729" s="7" t="s">
        <v>12033</v>
      </c>
      <c r="V2729" s="7" t="s">
        <v>37</v>
      </c>
      <c r="X2729" s="7" t="str">
        <f t="shared" ref="X2729:X2736" ca="1" si="562">DATEDIF(Q2729,NOW( ),"y") &amp; " thn, " &amp; DATEDIF(Q2729,NOW( ),"ym") &amp; " bln "</f>
        <v xml:space="preserve">56 thn, 11 bln </v>
      </c>
      <c r="Y2729" s="7" t="str">
        <f t="shared" ref="Y2729:Y2736" si="563">DATEDIF(Q2729,($Y$2),"y") &amp; " thn"</f>
        <v>56 thn</v>
      </c>
      <c r="Z2729" s="13">
        <v>60</v>
      </c>
      <c r="AA2729" s="14">
        <f t="shared" ref="AA2729:AA2736" si="564">DATE(YEAR(Q2729)+Z2729,MONTH(Q2729)+1,1)</f>
        <v>45170</v>
      </c>
      <c r="AB2729" s="10" t="s">
        <v>12034</v>
      </c>
      <c r="AC2729" s="7" t="s">
        <v>12035</v>
      </c>
      <c r="AJ2729" s="4" t="s">
        <v>12028</v>
      </c>
    </row>
    <row r="2730" spans="1:36" ht="12.9" hidden="1" customHeight="1" outlineLevel="1" x14ac:dyDescent="0.3">
      <c r="B2730" s="6"/>
      <c r="C2730" s="6" t="s">
        <v>12036</v>
      </c>
      <c r="D2730" s="6" t="s">
        <v>3484</v>
      </c>
      <c r="E2730" s="7" t="s">
        <v>12037</v>
      </c>
      <c r="F2730" s="10" t="s">
        <v>514</v>
      </c>
      <c r="G2730" s="19" t="s">
        <v>333</v>
      </c>
      <c r="H2730" s="20">
        <v>43556</v>
      </c>
      <c r="I2730" s="6" t="s">
        <v>334</v>
      </c>
      <c r="J2730" s="6" t="s">
        <v>10977</v>
      </c>
      <c r="K2730" s="7" t="s">
        <v>336</v>
      </c>
      <c r="L2730" s="6" t="s">
        <v>28</v>
      </c>
      <c r="M2730" s="7" t="s">
        <v>29</v>
      </c>
      <c r="N2730" s="6" t="s">
        <v>12038</v>
      </c>
      <c r="O2730" s="7" t="s">
        <v>3876</v>
      </c>
      <c r="P2730" s="6" t="s">
        <v>203</v>
      </c>
      <c r="Q2730" s="6" t="s">
        <v>12039</v>
      </c>
      <c r="R2730" s="7" t="s">
        <v>50</v>
      </c>
      <c r="S2730" s="7" t="s">
        <v>34</v>
      </c>
      <c r="T2730" s="7" t="s">
        <v>35</v>
      </c>
      <c r="V2730" s="7" t="s">
        <v>37</v>
      </c>
      <c r="X2730" s="7" t="str">
        <f t="shared" ca="1" si="562"/>
        <v xml:space="preserve">44 thn, 5 bln </v>
      </c>
      <c r="Y2730" s="7" t="str">
        <f t="shared" si="563"/>
        <v>43 thn</v>
      </c>
      <c r="Z2730" s="13">
        <v>60</v>
      </c>
      <c r="AA2730" s="14">
        <f t="shared" si="564"/>
        <v>49735</v>
      </c>
      <c r="AB2730" s="6" t="s">
        <v>12040</v>
      </c>
      <c r="AC2730" s="6" t="s">
        <v>340</v>
      </c>
      <c r="AJ2730" s="4" t="s">
        <v>12028</v>
      </c>
    </row>
    <row r="2731" spans="1:36" ht="12.9" hidden="1" customHeight="1" outlineLevel="1" x14ac:dyDescent="0.3">
      <c r="C2731" s="10" t="s">
        <v>12041</v>
      </c>
      <c r="D2731" s="6" t="s">
        <v>3484</v>
      </c>
      <c r="E2731" s="7" t="s">
        <v>12042</v>
      </c>
      <c r="F2731" s="10" t="s">
        <v>514</v>
      </c>
      <c r="G2731" s="19" t="s">
        <v>333</v>
      </c>
      <c r="H2731" s="15">
        <v>43739</v>
      </c>
      <c r="I2731" s="6" t="s">
        <v>334</v>
      </c>
      <c r="J2731" s="10" t="s">
        <v>10977</v>
      </c>
      <c r="K2731" s="8">
        <v>42370</v>
      </c>
      <c r="L2731" s="10" t="s">
        <v>28</v>
      </c>
      <c r="M2731" s="7" t="s">
        <v>29</v>
      </c>
      <c r="N2731" s="10" t="s">
        <v>2402</v>
      </c>
      <c r="O2731" s="7">
        <v>2014</v>
      </c>
      <c r="P2731" s="10" t="s">
        <v>3403</v>
      </c>
      <c r="Q2731" s="7" t="s">
        <v>12043</v>
      </c>
      <c r="R2731" s="7" t="s">
        <v>50</v>
      </c>
      <c r="U2731" s="7" t="s">
        <v>12044</v>
      </c>
      <c r="V2731" s="7" t="s">
        <v>37</v>
      </c>
      <c r="X2731" s="7" t="str">
        <f t="shared" ca="1" si="562"/>
        <v xml:space="preserve">53 thn, 5 bln </v>
      </c>
      <c r="Y2731" s="7" t="str">
        <f t="shared" si="563"/>
        <v>52 thn</v>
      </c>
      <c r="Z2731" s="13">
        <v>60</v>
      </c>
      <c r="AA2731" s="14">
        <f t="shared" si="564"/>
        <v>46447</v>
      </c>
      <c r="AC2731" s="6"/>
      <c r="AJ2731" s="4" t="s">
        <v>12028</v>
      </c>
    </row>
    <row r="2732" spans="1:36" ht="12.9" hidden="1" customHeight="1" outlineLevel="1" x14ac:dyDescent="0.3">
      <c r="C2732" s="17" t="s">
        <v>12045</v>
      </c>
      <c r="D2732" s="17" t="s">
        <v>41</v>
      </c>
      <c r="E2732" s="17" t="s">
        <v>12046</v>
      </c>
      <c r="F2732" s="17" t="s">
        <v>332</v>
      </c>
      <c r="G2732" s="18" t="s">
        <v>343</v>
      </c>
      <c r="H2732" s="35">
        <v>43525</v>
      </c>
      <c r="I2732" s="6" t="s">
        <v>344</v>
      </c>
      <c r="J2732" s="17" t="s">
        <v>10977</v>
      </c>
      <c r="K2732" s="35">
        <v>43573</v>
      </c>
      <c r="L2732" s="6" t="s">
        <v>28</v>
      </c>
      <c r="M2732" s="7" t="s">
        <v>29</v>
      </c>
      <c r="N2732" s="17" t="s">
        <v>11948</v>
      </c>
      <c r="O2732" s="17"/>
      <c r="P2732" s="17" t="s">
        <v>148</v>
      </c>
      <c r="Q2732" s="17" t="s">
        <v>12047</v>
      </c>
      <c r="R2732" s="7" t="s">
        <v>50</v>
      </c>
      <c r="S2732" s="16"/>
      <c r="T2732" s="16"/>
      <c r="U2732" s="17" t="s">
        <v>2714</v>
      </c>
      <c r="V2732" s="18" t="s">
        <v>2718</v>
      </c>
      <c r="W2732" s="17"/>
      <c r="X2732" s="7" t="str">
        <f t="shared" ca="1" si="562"/>
        <v xml:space="preserve">28 thn, 3 bln </v>
      </c>
      <c r="Y2732" s="7" t="str">
        <f t="shared" si="563"/>
        <v>27 thn</v>
      </c>
      <c r="Z2732" s="13">
        <v>60</v>
      </c>
      <c r="AA2732" s="14">
        <f t="shared" si="564"/>
        <v>55640</v>
      </c>
      <c r="AB2732" s="17"/>
      <c r="AC2732" s="17"/>
      <c r="AD2732" s="17"/>
      <c r="AE2732" s="17"/>
      <c r="AF2732" s="17"/>
      <c r="AG2732" s="17"/>
      <c r="AH2732" s="17"/>
      <c r="AI2732" s="17"/>
      <c r="AJ2732" s="4" t="s">
        <v>12028</v>
      </c>
    </row>
    <row r="2733" spans="1:36" ht="12.9" hidden="1" customHeight="1" outlineLevel="1" x14ac:dyDescent="0.3">
      <c r="C2733" s="17" t="s">
        <v>12048</v>
      </c>
      <c r="D2733" s="17" t="s">
        <v>41</v>
      </c>
      <c r="E2733" s="17" t="s">
        <v>12049</v>
      </c>
      <c r="F2733" s="17" t="s">
        <v>332</v>
      </c>
      <c r="G2733" s="18" t="s">
        <v>343</v>
      </c>
      <c r="H2733" s="35">
        <v>43525</v>
      </c>
      <c r="I2733" s="6" t="s">
        <v>344</v>
      </c>
      <c r="J2733" s="17" t="s">
        <v>10977</v>
      </c>
      <c r="K2733" s="35">
        <v>43573</v>
      </c>
      <c r="L2733" s="6" t="s">
        <v>28</v>
      </c>
      <c r="M2733" s="7" t="s">
        <v>29</v>
      </c>
      <c r="N2733" s="17" t="s">
        <v>11948</v>
      </c>
      <c r="O2733" s="17"/>
      <c r="P2733" s="17" t="s">
        <v>8822</v>
      </c>
      <c r="Q2733" s="17" t="s">
        <v>12050</v>
      </c>
      <c r="R2733" s="7" t="s">
        <v>50</v>
      </c>
      <c r="S2733" s="16"/>
      <c r="T2733" s="16"/>
      <c r="U2733" s="17" t="s">
        <v>2714</v>
      </c>
      <c r="V2733" s="18" t="s">
        <v>2718</v>
      </c>
      <c r="W2733" s="17"/>
      <c r="X2733" s="7" t="str">
        <f t="shared" ca="1" si="562"/>
        <v xml:space="preserve">30 thn, 4 bln </v>
      </c>
      <c r="Y2733" s="7" t="str">
        <f t="shared" si="563"/>
        <v>29 thn</v>
      </c>
      <c r="Z2733" s="13">
        <v>60</v>
      </c>
      <c r="AA2733" s="14">
        <f t="shared" si="564"/>
        <v>54879</v>
      </c>
      <c r="AB2733" s="17"/>
      <c r="AC2733" s="17"/>
      <c r="AD2733" s="17"/>
      <c r="AE2733" s="17"/>
      <c r="AF2733" s="17"/>
      <c r="AG2733" s="17"/>
      <c r="AH2733" s="17"/>
      <c r="AI2733" s="17"/>
      <c r="AJ2733" s="4" t="s">
        <v>12028</v>
      </c>
    </row>
    <row r="2734" spans="1:36" ht="12.9" hidden="1" customHeight="1" outlineLevel="1" x14ac:dyDescent="0.3">
      <c r="C2734" s="17" t="s">
        <v>12051</v>
      </c>
      <c r="D2734" s="17" t="s">
        <v>41</v>
      </c>
      <c r="E2734" s="17" t="s">
        <v>12052</v>
      </c>
      <c r="F2734" s="17" t="s">
        <v>332</v>
      </c>
      <c r="G2734" s="18" t="s">
        <v>343</v>
      </c>
      <c r="H2734" s="35">
        <v>43525</v>
      </c>
      <c r="I2734" s="6" t="s">
        <v>344</v>
      </c>
      <c r="J2734" s="17" t="s">
        <v>10977</v>
      </c>
      <c r="K2734" s="35">
        <v>43573</v>
      </c>
      <c r="L2734" s="6" t="s">
        <v>28</v>
      </c>
      <c r="M2734" s="7" t="s">
        <v>29</v>
      </c>
      <c r="N2734" s="17" t="s">
        <v>11948</v>
      </c>
      <c r="O2734" s="17"/>
      <c r="P2734" s="17" t="s">
        <v>1096</v>
      </c>
      <c r="Q2734" s="17" t="s">
        <v>12053</v>
      </c>
      <c r="R2734" s="7" t="s">
        <v>50</v>
      </c>
      <c r="S2734" s="16"/>
      <c r="T2734" s="16"/>
      <c r="U2734" s="17" t="s">
        <v>2714</v>
      </c>
      <c r="V2734" s="18" t="s">
        <v>2718</v>
      </c>
      <c r="W2734" s="17"/>
      <c r="X2734" s="7" t="str">
        <f t="shared" ca="1" si="562"/>
        <v xml:space="preserve">32 thn, 0 bln </v>
      </c>
      <c r="Y2734" s="7" t="str">
        <f t="shared" si="563"/>
        <v>31 thn</v>
      </c>
      <c r="Z2734" s="13">
        <v>60</v>
      </c>
      <c r="AA2734" s="14">
        <f t="shared" si="564"/>
        <v>54271</v>
      </c>
      <c r="AB2734" s="17"/>
      <c r="AC2734" s="17"/>
      <c r="AD2734" s="17"/>
      <c r="AE2734" s="17"/>
      <c r="AF2734" s="17"/>
      <c r="AG2734" s="17"/>
      <c r="AH2734" s="17"/>
      <c r="AI2734" s="17"/>
      <c r="AJ2734" s="4" t="s">
        <v>12028</v>
      </c>
    </row>
    <row r="2735" spans="1:36" ht="12.9" hidden="1" customHeight="1" outlineLevel="1" x14ac:dyDescent="0.3">
      <c r="C2735" s="17" t="s">
        <v>12054</v>
      </c>
      <c r="D2735" s="17" t="s">
        <v>41</v>
      </c>
      <c r="E2735" s="17" t="s">
        <v>12055</v>
      </c>
      <c r="F2735" s="17" t="s">
        <v>332</v>
      </c>
      <c r="G2735" s="18" t="s">
        <v>343</v>
      </c>
      <c r="H2735" s="35">
        <v>43525</v>
      </c>
      <c r="I2735" s="6" t="s">
        <v>344</v>
      </c>
      <c r="J2735" s="17" t="s">
        <v>10977</v>
      </c>
      <c r="K2735" s="35">
        <v>43573</v>
      </c>
      <c r="L2735" s="6" t="s">
        <v>28</v>
      </c>
      <c r="M2735" s="7" t="s">
        <v>29</v>
      </c>
      <c r="N2735" s="17" t="s">
        <v>11948</v>
      </c>
      <c r="O2735" s="17"/>
      <c r="P2735" s="17" t="s">
        <v>2901</v>
      </c>
      <c r="Q2735" s="17" t="s">
        <v>12056</v>
      </c>
      <c r="R2735" s="7" t="s">
        <v>50</v>
      </c>
      <c r="S2735" s="16"/>
      <c r="T2735" s="16"/>
      <c r="U2735" s="17" t="s">
        <v>2714</v>
      </c>
      <c r="V2735" s="18" t="s">
        <v>2718</v>
      </c>
      <c r="W2735" s="17"/>
      <c r="X2735" s="7" t="str">
        <f t="shared" ca="1" si="562"/>
        <v xml:space="preserve">31 thn, 4 bln </v>
      </c>
      <c r="Y2735" s="7" t="str">
        <f t="shared" si="563"/>
        <v>30 thn</v>
      </c>
      <c r="Z2735" s="13">
        <v>60</v>
      </c>
      <c r="AA2735" s="14">
        <f t="shared" si="564"/>
        <v>54514</v>
      </c>
      <c r="AB2735" s="17"/>
      <c r="AC2735" s="17"/>
      <c r="AD2735" s="17"/>
      <c r="AE2735" s="17"/>
      <c r="AF2735" s="17"/>
      <c r="AG2735" s="17"/>
      <c r="AH2735" s="17"/>
      <c r="AI2735" s="17"/>
      <c r="AJ2735" s="4" t="s">
        <v>12028</v>
      </c>
    </row>
    <row r="2736" spans="1:36" ht="12.9" hidden="1" customHeight="1" outlineLevel="1" x14ac:dyDescent="0.3">
      <c r="C2736" s="17" t="s">
        <v>12057</v>
      </c>
      <c r="D2736" s="17" t="s">
        <v>41</v>
      </c>
      <c r="E2736" s="17" t="s">
        <v>12058</v>
      </c>
      <c r="F2736" s="17" t="s">
        <v>332</v>
      </c>
      <c r="G2736" s="18" t="s">
        <v>343</v>
      </c>
      <c r="H2736" s="35">
        <v>43525</v>
      </c>
      <c r="I2736" s="6" t="s">
        <v>344</v>
      </c>
      <c r="J2736" s="17" t="s">
        <v>10977</v>
      </c>
      <c r="K2736" s="35">
        <v>43573</v>
      </c>
      <c r="L2736" s="6" t="s">
        <v>28</v>
      </c>
      <c r="M2736" s="7" t="s">
        <v>29</v>
      </c>
      <c r="N2736" s="17" t="s">
        <v>11948</v>
      </c>
      <c r="O2736" s="17"/>
      <c r="P2736" s="17" t="s">
        <v>8822</v>
      </c>
      <c r="Q2736" s="17" t="s">
        <v>12059</v>
      </c>
      <c r="R2736" s="7" t="s">
        <v>50</v>
      </c>
      <c r="S2736" s="16"/>
      <c r="T2736" s="16"/>
      <c r="U2736" s="17" t="s">
        <v>2714</v>
      </c>
      <c r="V2736" s="18" t="s">
        <v>2718</v>
      </c>
      <c r="W2736" s="17"/>
      <c r="X2736" s="7" t="str">
        <f t="shared" ca="1" si="562"/>
        <v xml:space="preserve">34 thn, 9 bln </v>
      </c>
      <c r="Y2736" s="7" t="str">
        <f t="shared" si="563"/>
        <v>34 thn</v>
      </c>
      <c r="Z2736" s="13">
        <v>60</v>
      </c>
      <c r="AA2736" s="14">
        <f t="shared" si="564"/>
        <v>53267</v>
      </c>
      <c r="AB2736" s="17"/>
      <c r="AC2736" s="17"/>
      <c r="AD2736" s="17"/>
      <c r="AE2736" s="17"/>
      <c r="AF2736" s="17"/>
      <c r="AG2736" s="17"/>
      <c r="AH2736" s="17"/>
      <c r="AI2736" s="17"/>
      <c r="AJ2736" s="4" t="s">
        <v>12028</v>
      </c>
    </row>
    <row r="2737" spans="1:36" ht="12.9" hidden="1" customHeight="1" outlineLevel="1" x14ac:dyDescent="0.3">
      <c r="C2737" s="10"/>
      <c r="F2737" s="10"/>
      <c r="H2737" s="15"/>
      <c r="I2737" s="10"/>
      <c r="J2737" s="10"/>
      <c r="K2737" s="8"/>
      <c r="L2737" s="10"/>
      <c r="M2737" s="7"/>
      <c r="N2737" s="10"/>
      <c r="P2737" s="10"/>
      <c r="Z2737" s="13"/>
      <c r="AA2737" s="14"/>
      <c r="AC2737" s="6"/>
      <c r="AJ2737" s="4"/>
    </row>
    <row r="2738" spans="1:36" ht="12.9" hidden="1" customHeight="1" outlineLevel="1" x14ac:dyDescent="0.3">
      <c r="C2738" s="10"/>
      <c r="F2738" s="10"/>
      <c r="H2738" s="14"/>
      <c r="I2738" s="10"/>
      <c r="J2738" s="10"/>
      <c r="L2738" s="10"/>
      <c r="M2738" s="7"/>
      <c r="N2738" s="10"/>
      <c r="P2738" s="10"/>
      <c r="Z2738" s="13"/>
      <c r="AA2738" s="14"/>
      <c r="AC2738" s="6"/>
    </row>
    <row r="2739" spans="1:36" ht="12.9" customHeight="1" collapsed="1" x14ac:dyDescent="0.25"/>
    <row r="2740" spans="1:36" ht="12.9" customHeight="1" x14ac:dyDescent="0.25">
      <c r="M2740" s="5" t="s">
        <v>12060</v>
      </c>
      <c r="N2740" s="69">
        <f>COUNTIF(M3:M2738, "S-3")</f>
        <v>0</v>
      </c>
      <c r="AA2740" s="7">
        <f>COUNTIF($AA$3:$AA$2738, "01-01-2013")+COUNTIF($AA$3:$AA$2738, "01-02-2013")+COUNTIF($AA$3:$AA$2738, "01-03-2013")+COUNTIF($AA$3:$AA$2738, "01-04-2013")+COUNTIF($AA$3:$AA$2738, "01-05-2013")+COUNTIF($AA$3:$AA$2738, "01-06-2013")+COUNTIF($AA$3:$AA$2738, "01-07-2013")+COUNTIF($AA$3:$AA$2738, "01-08-2013")+COUNTIF($AA$3:$AA$2738, "01-09-2013")+COUNTIF($AA$3:$AA$2738, "01-10-2013")+COUNTIF($AA$3:$AA$2738, "01-11-2013")+COUNTIF($AA$3:$AA$2738, "01-12-2013")</f>
        <v>0</v>
      </c>
      <c r="AB2740" s="6" t="s">
        <v>12061</v>
      </c>
    </row>
    <row r="2741" spans="1:36" ht="12.9" customHeight="1" x14ac:dyDescent="0.25">
      <c r="F2741" s="70" t="s">
        <v>12062</v>
      </c>
      <c r="G2741" s="59">
        <f>COUNTIF(G3:G2738, "IV/a")</f>
        <v>663</v>
      </c>
      <c r="M2741" s="71" t="s">
        <v>12063</v>
      </c>
      <c r="N2741" s="69">
        <f>COUNTIF(M3:M2738, "S-2")</f>
        <v>31</v>
      </c>
      <c r="R2741" s="59">
        <f>COUNTIF(R3:R2738, "LAKI-LAKI")</f>
        <v>753</v>
      </c>
      <c r="S2741" s="72" t="s">
        <v>12064</v>
      </c>
      <c r="U2741" s="71" t="s">
        <v>37</v>
      </c>
      <c r="V2741" s="59">
        <f>COUNTIF(V3:V2738, "PNS")</f>
        <v>1964</v>
      </c>
      <c r="AA2741" s="7">
        <f>COUNTIF($AA3:$AA2738, "01-01-2014")+COUNTIF($AA3:$AA2738, "01-02-2014")+COUNTIF($AA3:$AA2738, "01-03-2014")+COUNTIF($AA3:$AA2738, "01-04-2014")+COUNTIF($AA3:$AA2738, "01-05-2014")+COUNTIF($AA3:$AA2738, "01-06-2014")+COUNTIF($AA3:$AA2738, "01-07-2014")+COUNTIF($AA3:$AA2738, "01-08-2014")+COUNTIF($AA3:$AA2738, "01-09-2014")+COUNTIF($AA3:$AA2738, "01-10-2014")+COUNTIF($AA3:$AA2738, "01-11-2014")+COUNTIF($AA3:$AA2738, "01-12-2014")</f>
        <v>0</v>
      </c>
      <c r="AB2741" s="6" t="s">
        <v>12065</v>
      </c>
      <c r="AC2741" s="6"/>
    </row>
    <row r="2742" spans="1:36" ht="12.9" customHeight="1" x14ac:dyDescent="0.25">
      <c r="C2742" s="59">
        <f>COUNTA(C3:C2738)</f>
        <v>2056</v>
      </c>
      <c r="F2742" s="70" t="s">
        <v>12066</v>
      </c>
      <c r="G2742" s="59">
        <f>COUNTIF(G3:G2738, "IV/b")</f>
        <v>181</v>
      </c>
      <c r="M2742" s="71" t="s">
        <v>29</v>
      </c>
      <c r="N2742" s="69">
        <f>COUNTIF(M3:M2738, "S-1")</f>
        <v>1610</v>
      </c>
      <c r="R2742" s="59">
        <f>COUNTIF(R3:R2738, "PEREMPUAN")</f>
        <v>1303</v>
      </c>
      <c r="S2742" s="72" t="s">
        <v>12067</v>
      </c>
      <c r="U2742" s="71" t="s">
        <v>2718</v>
      </c>
      <c r="V2742" s="59">
        <f>COUNTIF(V3:V2738, "CPNS")</f>
        <v>92</v>
      </c>
      <c r="AA2742" s="7">
        <f>COUNTIF($AA$3:$AA$2738, "01-01-2015")+COUNTIF($AA$3:$AA$2738, "01-02-2015")+COUNTIF($AA$3:$AA$2738, "01-03-2015")+COUNTIF($AA$3:$AA$2738, "01-04-2015")+COUNTIF($AA$3:$AA$2738, "01-05-2015")+COUNTIF($AA$3:$AA$2738, "01-06-2015")+COUNTIF($AA$3:$AA$2738, "01-07-2015")+COUNTIF($AA$3:$AA$2738, "01-08-2015")+COUNTIF($AA$3:$AA$2738, "01-09-2015")+COUNTIF($AA$3:$AA$2738, "01-10-2015")+COUNTIF($AA$3:$AA$2738, "01-11-2015")+COUNTIF($AA$3:$AA$2738, "01-12-2015")</f>
        <v>0</v>
      </c>
      <c r="AB2742" s="6" t="s">
        <v>12068</v>
      </c>
      <c r="AC2742" s="6"/>
    </row>
    <row r="2743" spans="1:36" ht="12.9" customHeight="1" x14ac:dyDescent="0.25">
      <c r="F2743" s="70" t="s">
        <v>12069</v>
      </c>
      <c r="G2743" s="59">
        <f>COUNTIF(G3:G2738, "IV/c")</f>
        <v>0</v>
      </c>
      <c r="M2743" s="71" t="s">
        <v>12070</v>
      </c>
      <c r="N2743" s="69">
        <f>COUNTIF(M3:M2738, "D-IV")</f>
        <v>0</v>
      </c>
      <c r="R2743" s="73">
        <f>SUM(R2741:R2742)</f>
        <v>2056</v>
      </c>
      <c r="S2743" s="74"/>
      <c r="U2743" s="75"/>
      <c r="V2743" s="73">
        <f>SUM(V2741:V2742)</f>
        <v>2056</v>
      </c>
      <c r="AA2743" s="7">
        <f>COUNTIF($AA$3:$AA$2738, "01-01-2016")+COUNTIF($AA$3:$AA$2738, "01-02-2016")+COUNTIF($AA$3:$AA$2738, "01-03-2016")+COUNTIF($AA$3:$AA$2738, "01-04-2016")+COUNTIF($AA$3:$AA$2738, "01-05-2016")+COUNTIF($AA$3:$AA$2738, "01-06-2016")+COUNTIF($AA$3:$AA$2738, "01-07-2016")+COUNTIF($AA$3:$AA$2738, "01-08-2016")+COUNTIF($AA$3:$AA$2738, "01-09-2016")+COUNTIF($AA$3:$AA$2738, "01-10-2016")+COUNTIF($AA$3:$AA$2738, "01-11-2016")+COUNTIF($AA$3:$AA$2738, "01-12-2016")</f>
        <v>0</v>
      </c>
      <c r="AB2743" s="6" t="s">
        <v>12071</v>
      </c>
      <c r="AC2743" s="6"/>
    </row>
    <row r="2744" spans="1:36" ht="12.9" customHeight="1" x14ac:dyDescent="0.25">
      <c r="F2744" s="70" t="s">
        <v>12072</v>
      </c>
      <c r="G2744" s="59">
        <f>COUNTIF(G3:G2738, "IV/d")</f>
        <v>0</v>
      </c>
      <c r="M2744" s="76" t="s">
        <v>12073</v>
      </c>
      <c r="N2744" s="69">
        <f>COUNTIF(M3:M2738, "D-III/Sarmud/Akademi")</f>
        <v>25</v>
      </c>
      <c r="AA2744" s="7">
        <f>COUNTIF($AA$3:$AA$2738, "01-01-2017")+COUNTIF($AA$3:$AA$2738, "01-02-2017")+COUNTIF($AA$3:$AA$2738, "01-03-2017")+COUNTIF($AA$3:$AA$2738, "01-04-2017")+COUNTIF($AA$3:$AA$2738, "01-05-2017")+COUNTIF($AA$3:$AA$2738, "01-06-2017")+COUNTIF($AA$3:$AA$2738, "01-07-2017")+COUNTIF($AA$3:$AA$2738, "01-08-2017")+COUNTIF($AA$3:$AA$2738, "01-09-2017")+COUNTIF($AA$3:$AA$2738, "01-10-2017")+COUNTIF($AA$3:$AA$2738, "01-11-2017")+COUNTIF($AA$3:$AA$2738, "01-12-2017")</f>
        <v>0</v>
      </c>
      <c r="AB2744" s="6" t="s">
        <v>12074</v>
      </c>
      <c r="AC2744" s="6"/>
    </row>
    <row r="2745" spans="1:36" ht="12.9" customHeight="1" x14ac:dyDescent="0.25">
      <c r="F2745" s="70" t="s">
        <v>12075</v>
      </c>
      <c r="G2745" s="59">
        <f>COUNTIF(G3:G2738, "IV/e")</f>
        <v>0</v>
      </c>
      <c r="M2745" s="71" t="s">
        <v>12076</v>
      </c>
      <c r="N2745" s="69">
        <f>COUNTIF(M3:M2738, "D-II")</f>
        <v>303</v>
      </c>
      <c r="R2745" s="59"/>
      <c r="AA2745" s="7">
        <f>COUNTIF($AA$3:$AA$2738, "01-01-2018")+COUNTIF($AA$3:$AA$2738, "01-02-2018")+COUNTIF($AA$3:$AA$2738, "01-03-2018")+COUNTIF($AA$3:$AA$2738, "01-04-2018")+COUNTIF($AA$3:$AA$2738, "01-05-2018")+COUNTIF($AA$3:$AA$2738, "01-06-2018")+COUNTIF($AA$3:$AA$2738, "01-07-2018")+COUNTIF($AA$3:$AA$2738, "01-08-2018")+COUNTIF($AA$3:$AA$2738, "01-09-2018")+COUNTIF($AA$3:$AA$2738, "01-10-2018")+COUNTIF($AA$3:$AA$2738, "01-11-2018")+COUNTIF($AA$3:$AA$2738, "01-12-2018")</f>
        <v>0</v>
      </c>
      <c r="AB2745" s="6" t="s">
        <v>12077</v>
      </c>
      <c r="AC2745" s="6"/>
    </row>
    <row r="2746" spans="1:36" ht="12.9" customHeight="1" x14ac:dyDescent="0.25">
      <c r="F2746" s="70" t="s">
        <v>12078</v>
      </c>
      <c r="G2746" s="59">
        <f>COUNTIF(G3:G2738, "III/a")</f>
        <v>206</v>
      </c>
      <c r="M2746" s="71" t="s">
        <v>12079</v>
      </c>
      <c r="N2746" s="69">
        <f>COUNTIF(M3:M2738, "D-I")</f>
        <v>0</v>
      </c>
      <c r="AA2746" s="7">
        <f>COUNTIF($AA$3:$AA$2738, "01-01-2019")+COUNTIF($AA$3:$AA$2738, "01-02-2019")+COUNTIF($AA$3:$AA$2738, "01-03-2019")+COUNTIF($AA$3:$AA$2738, "01-04-2019")+COUNTIF($AA$3:$AA$2738, "01-05-2019")+COUNTIF($AA$3:$AA$2738, "01-06-2019")+COUNTIF($AA$3:$AA$2738, "01-07-2019")+COUNTIF($AA$3:$AA$2738, "01-08-2019")+COUNTIF($AA$3:$AA$2738, "01-09-2019")+COUNTIF($AA$3:$AA$2738, "01-10-2019")+COUNTIF($AA$3:$AA$2738, "01-11-2019")+COUNTIF($AA$3:$AA$2738, "01-12-2019")</f>
        <v>0</v>
      </c>
      <c r="AB2746" s="6" t="s">
        <v>12080</v>
      </c>
      <c r="AC2746" s="6"/>
    </row>
    <row r="2747" spans="1:36" ht="12.9" customHeight="1" x14ac:dyDescent="0.25">
      <c r="F2747" s="70" t="s">
        <v>12081</v>
      </c>
      <c r="G2747" s="59">
        <f>COUNTIF(G3:G2738, "III/b")</f>
        <v>399</v>
      </c>
      <c r="M2747" s="71" t="s">
        <v>4020</v>
      </c>
      <c r="N2747" s="69">
        <f>COUNTIF(M3:M2738, "SLTA")</f>
        <v>87</v>
      </c>
      <c r="AA2747" s="7">
        <f>COUNTIF($AA$3:$AA$2738, "01-01-2020")+COUNTIF($AA$3:$AA$2738, "01-02-2020")+COUNTIF($AA$3:$AA$2738, "01-03-2020")+COUNTIF($AA$3:$AA$2738, "01-04-2020")+COUNTIF($AA$3:$AA$2738, "01-05-2020")+COUNTIF($AA$3:$AA$2738, "01-06-2020")+COUNTIF($AA$3:$AA$2738, "01-07-2020")+COUNTIF($AA$3:$AA$2738, "01-08-2020")+COUNTIF($AA$3:$AA$2738, "01-09-2020")+COUNTIF($AA$3:$AA$2738, "01-10-2020")+COUNTIF($AA$3:$AA$2738, "01-11-2020")+COUNTIF($AA$3:$AA$2738, "01-12-2020")</f>
        <v>99</v>
      </c>
      <c r="AB2747" s="6" t="s">
        <v>12082</v>
      </c>
      <c r="AC2747" s="6"/>
    </row>
    <row r="2748" spans="1:36" ht="12.9" customHeight="1" x14ac:dyDescent="0.25">
      <c r="F2748" s="70" t="s">
        <v>12083</v>
      </c>
      <c r="G2748" s="59">
        <f>COUNTIF(G3:G2738, "III/c")</f>
        <v>318</v>
      </c>
      <c r="J2748" s="77" t="s">
        <v>12084</v>
      </c>
      <c r="K2748" s="77"/>
      <c r="L2748" s="69">
        <f>COUNTIF(L3:L2738, "NON ESELON ANGKA KREDIT")</f>
        <v>2056</v>
      </c>
      <c r="M2748" s="71"/>
      <c r="N2748" s="69"/>
      <c r="AA2748" s="7">
        <f>COUNTIF($AA$3:$AA$2738, "01-01-2021")+COUNTIF($AA$3:$AA$2738, "01-02-2021")+COUNTIF($AA$3:$AA$2738, "01-03-2021")+COUNTIF($AA$3:$AA$2738, "01-04-2021")+COUNTIF($AA$3:$AA$2738, "01-05-2021")+COUNTIF($AA$3:$AA$2738, "01-06-2021")+COUNTIF($AA$3:$AA$2738, "01-07-2021")+COUNTIF($AA$3:$AA$2738, "01-08-2021")+COUNTIF($AA$3:$AA$2738, "01-09-2021")+COUNTIF($AA$3:$AA$2738, "01-10-2021")+COUNTIF($AA$3:$AA$2738, "01-11-2021")+COUNTIF($AA$3:$AA$2738, "01-12-2021")</f>
        <v>76</v>
      </c>
      <c r="AB2748" s="6" t="s">
        <v>12085</v>
      </c>
      <c r="AC2748" s="6"/>
    </row>
    <row r="2749" spans="1:36" ht="12.9" customHeight="1" x14ac:dyDescent="0.25">
      <c r="F2749" s="70" t="s">
        <v>12086</v>
      </c>
      <c r="G2749" s="59">
        <f>COUNTIF(G3:G2738, "III/d")</f>
        <v>213</v>
      </c>
      <c r="J2749" s="78" t="s">
        <v>12087</v>
      </c>
      <c r="K2749" s="78"/>
      <c r="L2749" s="69">
        <f>COUNTIF(L3:L2738, "NON ESELON NON ANGKA KREDIT")</f>
        <v>0</v>
      </c>
      <c r="M2749" s="71"/>
      <c r="N2749" s="69"/>
      <c r="AA2749" s="7">
        <f>COUNTIF($AA$3:$AA$2738, "01-01-2022")+COUNTIF($AA$3:$AA$2738, "01-02-2022")+COUNTIF($AA$3:$AA$2738, "01-03-2022")+COUNTIF($AA$3:$AA$2738, "01-04-2022")+COUNTIF($AA$3:$AA$2738, "01-05-2022")+COUNTIF($AA$3:$AA$2738, "01-06-2022")+COUNTIF($AA$3:$AA$2738, "01-07-2022")+COUNTIF($AA$3:$AA$2738, "01-08-2022")+COUNTIF($AA$3:$AA$2738, "01-09-2022")+COUNTIF($AA$3:$AA$2738, "01-10-2022")+COUNTIF($AA$3:$AA$2738, "01-11-2022")+COUNTIF($AA$3:$AA$2738, "01-12-2022")</f>
        <v>100</v>
      </c>
      <c r="AB2749" s="6" t="s">
        <v>12088</v>
      </c>
      <c r="AC2749" s="6"/>
    </row>
    <row r="2750" spans="1:36" ht="12.9" customHeight="1" x14ac:dyDescent="0.25">
      <c r="F2750" s="70" t="s">
        <v>12089</v>
      </c>
      <c r="G2750" s="59">
        <f>COUNTIF(G3:G2738, "II/a")</f>
        <v>5</v>
      </c>
      <c r="M2750" s="71"/>
      <c r="N2750" s="79">
        <f>SUM(N2740:N2749)</f>
        <v>2056</v>
      </c>
      <c r="AA2750" s="7">
        <f>COUNTIF($AA$3:$AA$2738, "01-01-2023")+COUNTIF($AA$3:$AA$2738, "01-02-2023")+COUNTIF($AA$3:$AA$2738, "01-03-2023")+COUNTIF($AA$3:$AA$2738, "01-04-2023")+COUNTIF($AA$3:$AA$2738, "01-05-2023")+COUNTIF($AA$3:$AA$2738, "01-06-2023")+COUNTIF($AA$3:$AA$2738, "01-07-2023")+COUNTIF($AA$3:$AA$2738, "01-08-2023")+COUNTIF($AA$3:$AA$2738, "01-09-2023")+COUNTIF($AA$3:$AA$2738, "01-10-2023")+COUNTIF($AA$3:$AA$2738, "01-11-2023")+COUNTIF($AA$3:$AA$2738, "01-12-2023")</f>
        <v>106</v>
      </c>
      <c r="AB2750" s="6" t="s">
        <v>12090</v>
      </c>
      <c r="AC2750" s="6"/>
    </row>
    <row r="2751" spans="1:36" ht="12.9" customHeight="1" x14ac:dyDescent="0.25">
      <c r="F2751" s="70" t="s">
        <v>12091</v>
      </c>
      <c r="G2751" s="59">
        <f>COUNTIF(G3:G2738, "II/b")</f>
        <v>13</v>
      </c>
      <c r="AA2751" s="7">
        <f>COUNTIF($AA$3:$AA$2738, "01-01-2024")+COUNTIF($AA$3:$AA$2738, "01-02-2024")+COUNTIF($AA$3:$AA$2738, "01-03-2024")+COUNTIF($AA$3:$AA$2738, "01-04-2024")+COUNTIF($AA$3:$AA$2738, "01-05-2024")+COUNTIF($AA$3:$AA$2738, "01-06-2024")+COUNTIF($AA$3:$AA$2738, "01-07-2024")+COUNTIF($AA$3:$AA$2738, "01-08-2024")+COUNTIF($AA$3:$AA$2738, "01-09-2024")+COUNTIF($AA$3:$AA$2738, "01-10-2024")+COUNTIF($AA$3:$AA$2738, "01-11-2024")+COUNTIF($AA$3:$AA$2738, "01-12-2024")</f>
        <v>112</v>
      </c>
      <c r="AB2751" s="6" t="s">
        <v>12092</v>
      </c>
      <c r="AC2751" s="6"/>
    </row>
    <row r="2752" spans="1:36" ht="12.9" customHeight="1" x14ac:dyDescent="0.25">
      <c r="A2752" s="6"/>
      <c r="B2752" s="6"/>
      <c r="E2752" s="6"/>
      <c r="F2752" s="70" t="s">
        <v>12093</v>
      </c>
      <c r="G2752" s="59">
        <f>COUNTIF(G3:G2738, "II/c")</f>
        <v>28</v>
      </c>
      <c r="H2752" s="6"/>
      <c r="K2752" s="6"/>
      <c r="O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7">
        <f>COUNTIF($AA$3:$AA$2738, "01-01-2025")+COUNTIF($AA$3:$AA$2738, "01-02-2025")+COUNTIF($AA$3:$AA$2738, "01-03-2025")+COUNTIF($AA$3:$AA$2738, "01-04-2025")+COUNTIF($AA$3:$AA$2738, "01-05-2025")+COUNTIF($AA$3:$AA$2738, "01-06-2025")+COUNTIF($AA$3:$AA$2738, "01-07-2025")+COUNTIF($AA$3:$AA$2738, "01-08-2025")+COUNTIF($AA$3:$AA$2738, "01-09-2025")+COUNTIF($AA$3:$AA$2738, "01-10-2025")+COUNTIF($AA$3:$AA$2738, "01-11-2025")+COUNTIF($AA$3:$AA$2738, "01-12-2025")</f>
        <v>97</v>
      </c>
      <c r="AB2752" s="6" t="s">
        <v>12094</v>
      </c>
      <c r="AC2752" s="6"/>
    </row>
    <row r="2753" spans="1:29" ht="12.9" customHeight="1" x14ac:dyDescent="0.25">
      <c r="A2753" s="6"/>
      <c r="B2753" s="6"/>
      <c r="E2753" s="6"/>
      <c r="F2753" s="80" t="s">
        <v>12095</v>
      </c>
      <c r="G2753" s="59">
        <f>COUNTIF(G3:G2738, "II/d")</f>
        <v>30</v>
      </c>
      <c r="H2753" s="6"/>
      <c r="K2753" s="6"/>
      <c r="O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7">
        <f>COUNTIF($AA$3:$AA$2738, "01-01-2026")+COUNTIF($AA$3:$AA$2738, "01-02-2026")+COUNTIF($AA$3:$AA$2738, "01-03-2026")+COUNTIF($AA$3:$AA$2738, "01-04-2026")+COUNTIF($AA$3:$AA$2738, "01-05-2026")+COUNTIF($AA$3:$AA$2738, "01-06-2026")+COUNTIF($AA$3:$AA$2738, "01-07-2026")+COUNTIF($AA$3:$AA$2738, "01-08-2026")+COUNTIF($AA$3:$AA$2738, "01-09-2026")+COUNTIF($AA$3:$AA$2738, "01-10-2026")+COUNTIF($AA$3:$AA$2738, "01-11-2026")+COUNTIF($AA$3:$AA$2738, "01-12-2026")</f>
        <v>91</v>
      </c>
      <c r="AB2753" s="6" t="s">
        <v>12096</v>
      </c>
      <c r="AC2753" s="6"/>
    </row>
    <row r="2754" spans="1:29" ht="12.9" customHeight="1" x14ac:dyDescent="0.25">
      <c r="A2754" s="6"/>
      <c r="B2754" s="6"/>
      <c r="E2754" s="6"/>
      <c r="F2754" s="70" t="s">
        <v>12097</v>
      </c>
      <c r="G2754" s="59">
        <f>COUNTIF(G9:G2737, "I/a")</f>
        <v>0</v>
      </c>
      <c r="H2754" s="6"/>
      <c r="K2754" s="6"/>
      <c r="O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7">
        <f>COUNTIF($AA$3:$AA$2738, "01-01-2027")+COUNTIF($AA$3:$AA$2738, "01-02-2027")+COUNTIF($AA$3:$AA$2738, "01-03-2027")+COUNTIF($AA$3:$AA$2738, "01-04-2027")+COUNTIF($AA$3:$AA$2738, "01-05-2027")+COUNTIF($AA$3:$AA$2738, "01-06-2027")+COUNTIF($AA$3:$AA$2738, "01-07-2027")+COUNTIF($AA$3:$AA$2738, "01-08-2027")+COUNTIF($AA$3:$AA$2738, "01-09-2027")+COUNTIF($AA$3:$AA$2738, "01-10-2027")+COUNTIF($AA$3:$AA$2738, "01-11-2027")+COUNTIF($AA$3:$AA$2738, "01-12-2027")</f>
        <v>91</v>
      </c>
      <c r="AB2754" s="6" t="s">
        <v>12098</v>
      </c>
      <c r="AC2754" s="6"/>
    </row>
    <row r="2755" spans="1:29" ht="12.9" customHeight="1" x14ac:dyDescent="0.25">
      <c r="A2755" s="6"/>
      <c r="B2755" s="6"/>
      <c r="E2755" s="6"/>
      <c r="F2755" s="70" t="s">
        <v>12099</v>
      </c>
      <c r="G2755" s="59">
        <f>COUNTIF(G9:G2737, "I/b")</f>
        <v>0</v>
      </c>
      <c r="H2755" s="6"/>
      <c r="K2755" s="6"/>
      <c r="O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7">
        <f>COUNTIF($AA$3:$AA$2738, "01-01-2028")+COUNTIF($AA$3:$AA$2738, "01-02-2028")+COUNTIF($AA$3:$AA$2738, "01-03-2028")+COUNTIF($AA$3:$AA$2738, "01-04-2028")+COUNTIF($AA$3:$AA$2738, "01-05-2028")+COUNTIF($AA$3:$AA$2738, "01-06-2028")+COUNTIF($AA$3:$AA$2738, "01-07-2028")+COUNTIF($AA$3:$AA$2738, "01-08-2028")+COUNTIF($AA$3:$AA$2738, "01-09-2028")+COUNTIF($AA$3:$AA$2738, "01-10-2028")+COUNTIF($AA$3:$AA$2738, "01-11-2028")+COUNTIF($AA$3:$AA$2738, "01-12-2028")</f>
        <v>95</v>
      </c>
      <c r="AB2755" s="6" t="s">
        <v>12100</v>
      </c>
      <c r="AC2755" s="6"/>
    </row>
    <row r="2756" spans="1:29" ht="12.9" customHeight="1" x14ac:dyDescent="0.25">
      <c r="A2756" s="6"/>
      <c r="B2756" s="6"/>
      <c r="E2756" s="6"/>
      <c r="F2756" s="70" t="s">
        <v>12101</v>
      </c>
      <c r="G2756" s="59">
        <f>COUNTIF(G9:G2737, "I/c")</f>
        <v>0</v>
      </c>
      <c r="H2756" s="6"/>
      <c r="K2756" s="6"/>
      <c r="O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7">
        <f>COUNTIF($AA$3:$AA$2738, "01-01-2029")+COUNTIF($AA$3:$AA$2738, "01-02-2029")+COUNTIF($AA$3:$AA$2738, "01-03-2029")+COUNTIF($AA$3:$AA$2738, "01-04-2029")+COUNTIF($AA$3:$AA$2738, "01-05-2029")+COUNTIF($AA$3:$AA$2738, "01-06-2029")+COUNTIF($AA$3:$AA$2738, "01-07-2029")+COUNTIF($AA$3:$AA$2738, "01-08-2029")+COUNTIF($AA$3:$AA$2738, "01-09-2029")+COUNTIF($AA$3:$AA$2738, "01-10-2029")+COUNTIF($AA$3:$AA$2738, "01-11-2029")+COUNTIF($AA$3:$AA$2738, "01-12-2029")</f>
        <v>89</v>
      </c>
      <c r="AB2756" s="6" t="s">
        <v>12102</v>
      </c>
      <c r="AC2756" s="6"/>
    </row>
    <row r="2757" spans="1:29" ht="12.9" customHeight="1" x14ac:dyDescent="0.25">
      <c r="A2757" s="6"/>
      <c r="B2757" s="6"/>
      <c r="E2757" s="6"/>
      <c r="F2757" s="70" t="s">
        <v>12103</v>
      </c>
      <c r="G2757" s="59">
        <f>COUNTIF(G9:G2737, "I/d")</f>
        <v>0</v>
      </c>
      <c r="H2757" s="6"/>
      <c r="K2757" s="6"/>
      <c r="O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7">
        <f>COUNTIF($AA$3:$AA$2738, "01-01-2030")+COUNTIF($AA$3:$AA$2738, "01-02-2030")+COUNTIF($AA$3:$AA$2738, "01-03-2030")+COUNTIF($AA$3:$AA$2738, "01-04-2030")+COUNTIF($AA$3:$AA$2738, "01-05-2030")+COUNTIF($AA$3:$AA$2738, "01-06-2030")+COUNTIF($AA$3:$AA$2738, "01-07-2030")+COUNTIF($AA$3:$AA$2738, "01-08-2030")+COUNTIF($AA$3:$AA$2738, "01-09-2030")+COUNTIF($AA$3:$AA$2738, "01-10-2030")+COUNTIF($AA$3:$AA$2738, "01-11-2030")+COUNTIF($AA$3:$AA$2738, "01-12-2030")</f>
        <v>87</v>
      </c>
      <c r="AB2757" s="6" t="s">
        <v>12104</v>
      </c>
      <c r="AC2757" s="6"/>
    </row>
    <row r="2758" spans="1:29" ht="12.9" customHeight="1" x14ac:dyDescent="0.25">
      <c r="A2758" s="6"/>
      <c r="B2758" s="6"/>
      <c r="E2758" s="6"/>
      <c r="F2758" s="81"/>
      <c r="G2758" s="82">
        <f>SUM(G2741:G2757)</f>
        <v>2056</v>
      </c>
      <c r="H2758" s="6"/>
      <c r="K2758" s="6"/>
      <c r="O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7">
        <f>COUNTIF($AA$3:$AA$2738, "01-01-2031")+COUNTIF($AA$3:$AA$2738, "01-02-2031")+COUNTIF($AA$3:$AA$2738, "01-03-2031")+COUNTIF($AA$3:$AA$2738, "01-04-2031")+COUNTIF($AA$3:$AA$2738, "01-05-2031")+COUNTIF($AA$3:$AA$2738, "01-06-2031")+COUNTIF($AA$3:$AA$2738, "01-07-2031")+COUNTIF($AA$3:$AA$2738, "01-08-2031")+COUNTIF($AA$3:$AA$2738, "01-09-2031")+COUNTIF($AA$3:$AA$2738, "01-10-2031")+COUNTIF($AA$3:$AA$2738, "01-11-2031")+COUNTIF($AA$3:$AA$2738, "01-12-2031")</f>
        <v>69</v>
      </c>
      <c r="AB2758" s="6" t="s">
        <v>12105</v>
      </c>
      <c r="AC2758" s="6"/>
    </row>
    <row r="2759" spans="1:29" ht="12.9" customHeight="1" x14ac:dyDescent="0.25">
      <c r="AA2759" s="7">
        <f>COUNTIF($AA$3:$AA$2738, "01-01-2032")+COUNTIF($AA$3:$AA$2738, "01-02-2032")+COUNTIF($AA$3:$AA$2738, "01-03-2032")+COUNTIF($AA$3:$AA$2738, "01-04-2032")+COUNTIF($AA$3:$AA$2738, "01-05-2032")+COUNTIF($AA$3:$AA$2738, "01-06-2032")+COUNTIF($AA$3:$AA$2738, "01-07-2032")+COUNTIF($AA$3:$AA$2738, "01-08-2032")+COUNTIF($AA$3:$AA$2738, "01-09-2032")+COUNTIF($AA$3:$AA$2738, "01-10-2032")+COUNTIF($AA$3:$AA$2738, "01-11-2032")+COUNTIF($AA$3:$AA$2738, "01-12-2032")</f>
        <v>64</v>
      </c>
      <c r="AB2759" s="6" t="s">
        <v>12106</v>
      </c>
    </row>
    <row r="2760" spans="1:29" ht="12.9" customHeight="1" x14ac:dyDescent="0.25">
      <c r="AA2760" s="7">
        <f>COUNTIF($AA$3:$AA$2738, "01-01-2033")+COUNTIF($AA$3:$AA$2738, "01-02-2033")+COUNTIF($AA$3:$AA$2738, "01-03-2033")+COUNTIF($AA$3:$AA$2738, "01-04-2033")+COUNTIF($AA$3:$AA$2738, "01-05-2033")+COUNTIF($AA$3:$AA$2738, "01-06-2033")+COUNTIF($AA$3:$AA$2738, "01-07-2033")+COUNTIF($AA$3:$AA$2738, "01-08-2033")+COUNTIF($AA$3:$AA$2738, "01-09-2033")+COUNTIF($AA$3:$AA$2738, "01-10-2033")+COUNTIF($AA$3:$AA$2738, "01-11-2033")+COUNTIF($AA$3:$AA$2738, "01-12-2033")</f>
        <v>53</v>
      </c>
      <c r="AB2760" s="6" t="s">
        <v>12107</v>
      </c>
    </row>
    <row r="2761" spans="1:29" ht="12.9" customHeight="1" x14ac:dyDescent="0.25">
      <c r="AA2761" s="7">
        <f>COUNTIF($AA$3:$AA$2738, "01-01-2034")+COUNTIF($AA$3:$AA$2738, "01-02-2034")+COUNTIF($AA$3:$AA$2738, "01-03-2034")+COUNTIF($AA$3:$AA$2738, "01-04-2034")+COUNTIF($AA$3:$AA$2738, "01-05-2034")+COUNTIF($AA$3:$AA$2738, "01-06-2034")+COUNTIF($AA$3:$AA$2738, "01-07-2034")+COUNTIF($AA$3:$AA$2738, "01-08-2034")+COUNTIF($AA$3:$AA$2738, "01-09-2034")+COUNTIF($AA$3:$AA$2738, "01-10-2034")+COUNTIF($AA$3:$AA$2738, "01-11-2034")+COUNTIF($AA$3:$AA$2738, "01-12-2034")</f>
        <v>54</v>
      </c>
      <c r="AB2761" s="6" t="s">
        <v>12108</v>
      </c>
    </row>
    <row r="2762" spans="1:29" ht="12.9" customHeight="1" x14ac:dyDescent="0.25">
      <c r="AA2762" s="7">
        <f>COUNTIF($AA$3:$AA$2738, "01-01-2035")+COUNTIF($AA$3:$AA$2738, "01-02-2035")+COUNTIF($AA$3:$AA$2738, "01-03-2035")+COUNTIF($AA$3:$AA$2738, "01-04-2035")+COUNTIF($AA$3:$AA$2738, "01-05-2035")+COUNTIF($AA$3:$AA$2738, "01-06-2035")+COUNTIF($AA$3:$AA$2738, "01-07-2035")+COUNTIF($AA$3:$AA$2738, "01-08-2035")+COUNTIF($AA$3:$AA$2738, "01-09-2035")+COUNTIF($AA$3:$AA$2738, "01-10-2035")+COUNTIF($AA$3:$AA$2738, "01-11-2035")+COUNTIF($AA$3:$AA$2738, "01-12-2035")</f>
        <v>43</v>
      </c>
      <c r="AB2762" s="6" t="s">
        <v>12109</v>
      </c>
    </row>
    <row r="2763" spans="1:29" ht="12.9" customHeight="1" x14ac:dyDescent="0.25">
      <c r="AA2763" s="7">
        <f>COUNTIF($AA$3:$AA$2738, "01-01-2036")+COUNTIF($AA$3:$AA$2738, "01-02-2036")+COUNTIF($AA$3:$AA$2738, "01-03-2036")+COUNTIF($AA$3:$AA$2738, "01-04-2036")+COUNTIF($AA$3:$AA$2738, "01-05-2036")+COUNTIF($AA$3:$AA$2738, "01-06-2036")+COUNTIF($AA$3:$AA$2738, "01-07-2036")+COUNTIF($AA$3:$AA$2738, "01-08-2036")+COUNTIF($AA$3:$AA$2738, "01-09-2036")+COUNTIF($AA$3:$AA$2738, "01-10-2036")+COUNTIF($AA$3:$AA$2738, "01-11-2036")+COUNTIF($AA$3:$AA$2738, "01-12-2036")</f>
        <v>50</v>
      </c>
      <c r="AB2763" s="6" t="s">
        <v>12110</v>
      </c>
    </row>
    <row r="2764" spans="1:29" ht="12.9" customHeight="1" x14ac:dyDescent="0.25">
      <c r="AA2764" s="7">
        <f>COUNTIF($AA$3:$AA$2738, "01-01-2037")+COUNTIF($AA$3:$AA$2738, "01-02-2037")+COUNTIF($AA$3:$AA$2738, "01-03-2037")+COUNTIF($AA$3:$AA$2738, "01-04-2037")+COUNTIF($AA$3:$AA$2738, "01-05-2037")+COUNTIF($AA$3:$AA$2738, "01-06-2037")+COUNTIF($AA$3:$AA$2738, "01-07-2037")+COUNTIF($AA$3:$AA$2738, "01-08-2037")+COUNTIF($AA$3:$AA$2738, "01-09-2037")+COUNTIF($AA$3:$AA$2738, "01-10-2037")+COUNTIF($AA$3:$AA$2738, "01-11-2037")+COUNTIF($AA$3:$AA$2738, "01-12-2037")</f>
        <v>57</v>
      </c>
      <c r="AB2764" s="6" t="s">
        <v>12111</v>
      </c>
    </row>
    <row r="2765" spans="1:29" ht="12.9" customHeight="1" x14ac:dyDescent="0.25">
      <c r="AA2765" s="7">
        <f>COUNTIF($AA$3:$AA$2738, "01-01-2038")+COUNTIF($AA$3:$AA$2738, "01-02-2038")+COUNTIF($AA$3:$AA$2738, "01-03-2038")+COUNTIF($AA$3:$AA$2738, "01-04-2038")+COUNTIF($AA$3:$AA$2738, "01-05-2038")+COUNTIF($AA$3:$AA$2738, "01-06-2038")+COUNTIF($AA$3:$AA$2738, "01-07-2038")+COUNTIF($AA$3:$AA$2738, "01-08-2038")+COUNTIF($AA$3:$AA$2738, "01-09-2038")+COUNTIF($AA$3:$AA$2738, "01-10-2038")+COUNTIF($AA$3:$AA$2738, "01-11-2038")+COUNTIF($AA$3:$AA$2738, "01-12-2038")</f>
        <v>40</v>
      </c>
      <c r="AB2765" s="6" t="s">
        <v>12112</v>
      </c>
    </row>
    <row r="2766" spans="1:29" ht="12.9" customHeight="1" x14ac:dyDescent="0.25">
      <c r="AA2766" s="7">
        <f>COUNTIF($AA$3:$AA$2738, "01-01-2039")+COUNTIF($AA$3:$AA$2738, "01-02-2039")+COUNTIF($AA$3:$AA$2738, "01-03-2039")+COUNTIF($AA$3:$AA$2738, "01-04-2039")+COUNTIF($AA$3:$AA$2738, "01-05-2039")+COUNTIF($AA$3:$AA$2738, "01-06-2039")+COUNTIF($AA$3:$AA$2738, "01-07-2039")+COUNTIF($AA$3:$AA$2738, "01-08-2039")+COUNTIF($AA$3:$AA$2738, "01-09-2039")+COUNTIF($AA$3:$AA$2738, "01-10-2039")+COUNTIF($AA$3:$AA$2738, "01-11-2039")+COUNTIF($AA$3:$AA$2738, "01-12-2039")</f>
        <v>43</v>
      </c>
      <c r="AB2766" s="6" t="s">
        <v>12113</v>
      </c>
    </row>
    <row r="2767" spans="1:29" ht="12.9" customHeight="1" x14ac:dyDescent="0.25">
      <c r="AA2767" s="7">
        <f>COUNTIF($AA$3:$AA$2738, "01-01-2040")+COUNTIF($AA$3:$AA$2738, "01-02-2040")+COUNTIF($AA$3:$AA$2738, "01-03-2040")+COUNTIF($AA$3:$AA$2738, "01-04-2040")+COUNTIF($AA$3:$AA$2738, "01-05-2040")+COUNTIF($AA$3:$AA$2738, "01-06-2040")+COUNTIF($AA$3:$AA$2738, "01-07-2040")+COUNTIF($AA$3:$AA$2738, "01-08-2040")+COUNTIF($AA$3:$AA$2738, "01-09-2040")+COUNTIF($AA$3:$AA$2738, "01-10-2040")+COUNTIF($AA$3:$AA$2738, "01-11-2040")+COUNTIF($AA$3:$AA$2738, "01-12-2040")</f>
        <v>63</v>
      </c>
      <c r="AB2767" s="6" t="s">
        <v>12114</v>
      </c>
    </row>
    <row r="2768" spans="1:29" ht="12.9" customHeight="1" x14ac:dyDescent="0.25">
      <c r="AA2768" s="7">
        <f>COUNTIF($AA$3:$AA$2738, "01-01-2041")+COUNTIF($AA$3:$AA$2738, "01-02-2041")+COUNTIF($AA$3:$AA$2738, "01-03-2041")+COUNTIF($AA$3:$AA$2738, "01-04-2041")+COUNTIF($AA$3:$AA$2738, "01-05-2041")+COUNTIF($AA$3:$AA$2738, "01-06-2041")+COUNTIF($AA$3:$AA$2738, "01-07-2041")+COUNTIF($AA$3:$AA$2738, "01-08-2041")+COUNTIF($AA$3:$AA$2738, "01-09-2041")+COUNTIF($AA$3:$AA$2738, "01-10-2041")+COUNTIF($AA$3:$AA$2738, "01-11-2041")+COUNTIF($AA$3:$AA$2738, "01-12-2041")</f>
        <v>51</v>
      </c>
      <c r="AB2768" s="6" t="s">
        <v>12115</v>
      </c>
    </row>
    <row r="2769" spans="1:29" ht="12.9" customHeight="1" x14ac:dyDescent="0.25">
      <c r="AA2769" s="7">
        <f>COUNTIF($AA$3:$AA$2738, "01-01-2042")+COUNTIF($AA$3:$AA$2738, "01-02-2042")+COUNTIF($AA$3:$AA$2738, "01-03-2042")+COUNTIF($AA$3:$AA$2738, "01-04-2042")+COUNTIF($AA$3:$AA$2738, "01-05-2042")+COUNTIF($AA$3:$AA$2738, "01-06-2042")+COUNTIF($AA$3:$AA$2738, "01-07-2042")+COUNTIF($AA$3:$AA$2738, "01-08-2042")+COUNTIF($AA$3:$AA$2738, "01-09-2042")+COUNTIF($AA$3:$AA$2738, "01-10-2042")+COUNTIF($AA$3:$AA$2738, "01-11-2042")+COUNTIF($AA$3:$AA$2738, "01-12-2042")</f>
        <v>40</v>
      </c>
      <c r="AB2769" s="6" t="s">
        <v>12116</v>
      </c>
    </row>
    <row r="2770" spans="1:29" ht="12.9" customHeight="1" x14ac:dyDescent="0.25">
      <c r="AA2770" s="7">
        <f>COUNTIF($AA$3:$AA$2738, "01-01-2043")+COUNTIF($AA$3:$AA$2738, "01-02-2043")+COUNTIF($AA$3:$AA$2738, "01-03-2043")+COUNTIF($AA$3:$AA$2738, "01-04-2043")+COUNTIF($AA$3:$AA$2738, "01-05-2043")+COUNTIF($AA$3:$AA$2738, "01-06-2043")+COUNTIF($AA$3:$AA$2738, "01-07-2043")+COUNTIF($AA$3:$AA$2738, "01-08-2043")+COUNTIF($AA$3:$AA$2738, "01-09-2043")+COUNTIF($AA$3:$AA$2738, "01-10-2043")+COUNTIF($AA$3:$AA$2738, "01-11-2043")+COUNTIF($AA$3:$AA$2738, "01-12-2043")</f>
        <v>63</v>
      </c>
      <c r="AB2770" s="6" t="s">
        <v>12117</v>
      </c>
    </row>
    <row r="2771" spans="1:29" ht="12.9" customHeight="1" x14ac:dyDescent="0.25">
      <c r="AA2771" s="7">
        <f>COUNTIF($AA$3:$AA$2738, "01-01-2044")+COUNTIF($AA$3:$AA$2738, "01-02-2044")+COUNTIF($AA$3:$AA$2738, "01-03-2044")+COUNTIF($AA$3:$AA$2738, "01-04-2044")+COUNTIF($AA$3:$AA$2738, "01-05-2044")+COUNTIF($AA$3:$AA$2738, "01-06-2044")+COUNTIF($AA$3:$AA$2738, "01-07-2044")+COUNTIF($AA$3:$AA$2738, "01-08-2044")+COUNTIF($AA$3:$AA$2738, "01-09-2044")+COUNTIF($AA$3:$AA$2738, "01-10-2044")+COUNTIF($AA$3:$AA$2738, "01-11-2044")+COUNTIF($AA$3:$AA$2738, "01-12-2044")</f>
        <v>51</v>
      </c>
      <c r="AB2771" s="6" t="s">
        <v>12118</v>
      </c>
    </row>
    <row r="2772" spans="1:29" ht="12.9" customHeight="1" x14ac:dyDescent="0.25">
      <c r="AA2772" s="7">
        <f>COUNTIF($AA$3:$AA$2738, "01-01-2045")+COUNTIF($AA$3:$AA$2738, "01-02-2045")+COUNTIF($AA$3:$AA$2738, "01-03-2045")+COUNTIF($AA$3:$AA$2738, "01-04-2045")+COUNTIF($AA$3:$AA$2738, "01-05-2045")+COUNTIF($AA$3:$AA$2738, "01-06-2045")+COUNTIF($AA$3:$AA$2738, "01-07-2045")+COUNTIF($AA$3:$AA$2738, "01-08-2045")+COUNTIF($AA$3:$AA$2738, "01-09-2045")+COUNTIF($AA$3:$AA$2738, "01-10-2045")+COUNTIF($AA$3:$AA$2738, "01-11-2045")+COUNTIF($AA$3:$AA$2738, "01-12-2045")</f>
        <v>62</v>
      </c>
      <c r="AB2772" s="6" t="s">
        <v>12119</v>
      </c>
    </row>
    <row r="2773" spans="1:29" ht="12.9" customHeight="1" x14ac:dyDescent="0.25">
      <c r="AA2773" s="7">
        <f>COUNTIF($AA$3:$AA$2738, "01-01-2046")+COUNTIF($AA$3:$AA$2738, "01-02-2046")+COUNTIF($AA$3:$AA$2738, "01-03-2046")+COUNTIF($AA$3:$AA$2738, "01-04-2046")+COUNTIF($AA$3:$AA$2738, "01-05-2046")+COUNTIF($AA$3:$AA$2738, "01-06-2046")+COUNTIF($AA$3:$AA$2738, "01-07-2046")+COUNTIF($AA$3:$AA$2738, "01-08-2046")+COUNTIF($AA$3:$AA$2738, "01-09-2046")+COUNTIF($AA$3:$AA$2738, "01-10-2046")+COUNTIF($AA$3:$AA$2738, "01-11-2046")+COUNTIF($AA$3:$AA$2738, "01-12-2046")</f>
        <v>58</v>
      </c>
      <c r="AB2773" s="6" t="s">
        <v>12120</v>
      </c>
    </row>
    <row r="2774" spans="1:29" ht="12.9" customHeight="1" x14ac:dyDescent="0.25">
      <c r="A2774" s="6"/>
      <c r="B2774" s="6"/>
      <c r="E2774" s="6"/>
      <c r="G2774" s="6"/>
      <c r="H2774" s="6"/>
      <c r="K2774" s="6"/>
      <c r="O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7">
        <f>COUNTIF($AA$3:$AA$2738, "01-01-2047")+COUNTIF($AA$3:$AA$2738, "01-02-2047")+COUNTIF($AA$3:$AA$2738, "01-03-2047")+COUNTIF($AA$3:$AA$2738, "01-04-2047")+COUNTIF($AA$3:$AA$2738, "01-05-2047")+COUNTIF($AA$3:$AA$2738, "01-06-2047")+COUNTIF($AA$3:$AA$2738, "01-07-2047")+COUNTIF($AA$3:$AA$2738, "01-08-2047")+COUNTIF($AA$3:$AA$2738, "01-09-2047")+COUNTIF($AA$3:$AA$2738, "01-10-2047")+COUNTIF($AA$3:$AA$2738, "01-11-2047")+COUNTIF($AA$3:$AA$2738, "01-12-2047")</f>
        <v>34</v>
      </c>
      <c r="AB2774" s="6" t="s">
        <v>12121</v>
      </c>
      <c r="AC2774" s="6"/>
    </row>
    <row r="2775" spans="1:29" ht="12.9" customHeight="1" x14ac:dyDescent="0.25">
      <c r="A2775" s="6"/>
      <c r="B2775" s="6"/>
      <c r="E2775" s="6"/>
      <c r="G2775" s="6"/>
      <c r="H2775" s="6"/>
      <c r="K2775" s="6"/>
      <c r="O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7">
        <f>COUNTIF($AA$3:$AA$2738, "01-01-2048")+COUNTIF($AA$3:$AA$2738, "01-02-2048")+COUNTIF($AA$3:$AA$2738, "01-03-2048")+COUNTIF($AA$3:$AA$2738, "01-04-2048")+COUNTIF($AA$3:$AA$2738, "01-05-2048")+COUNTIF($AA$3:$AA$2738, "01-06-2048")+COUNTIF($AA$3:$AA$2738, "01-07-2048")+COUNTIF($AA$3:$AA$2738, "01-08-2048")+COUNTIF($AA$3:$AA$2738, "01-09-2048")+COUNTIF($AA$3:$AA$2738, "01-10-2048")+COUNTIF($AA$3:$AA$2738, "01-11-2048")+COUNTIF($AA$3:$AA$2738, "01-12-2048")</f>
        <v>35</v>
      </c>
      <c r="AB2775" s="6" t="s">
        <v>12122</v>
      </c>
      <c r="AC2775" s="6"/>
    </row>
    <row r="2776" spans="1:29" ht="12.9" customHeight="1" x14ac:dyDescent="0.25">
      <c r="A2776" s="6"/>
      <c r="B2776" s="6"/>
      <c r="E2776" s="6"/>
      <c r="G2776" s="6"/>
      <c r="H2776" s="6"/>
      <c r="K2776" s="6"/>
      <c r="O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7">
        <f>COUNTIF($AA$3:$AA$2738, "01-01-2049")+COUNTIF($AA$3:$AA$2738, "01-02-2049")+COUNTIF($AA$3:$AA$2738, "01-03-2049")+COUNTIF($AA$3:$AA$2738, "01-04-2049")+COUNTIF($AA$3:$AA$2738, "01-05-2049")+COUNTIF($AA$3:$AA$2738, "01-06-2049")+COUNTIF($AA$3:$AA$2738, "01-07-2049")+COUNTIF($AA$3:$AA$2738, "01-08-2049")+COUNTIF($AA$3:$AA$2738, "01-09-2049")+COUNTIF($AA$3:$AA$2738, "01-10-2049")+COUNTIF($AA$3:$AA$2738, "01-11-2049")+COUNTIF($AA$3:$AA$2738, "01-12-2049")</f>
        <v>25</v>
      </c>
      <c r="AB2776" s="6" t="s">
        <v>12123</v>
      </c>
      <c r="AC2776" s="6"/>
    </row>
    <row r="2777" spans="1:29" ht="12.9" customHeight="1" x14ac:dyDescent="0.25">
      <c r="A2777" s="6"/>
      <c r="B2777" s="6"/>
      <c r="E2777" s="6"/>
      <c r="G2777" s="6"/>
      <c r="H2777" s="6"/>
      <c r="K2777" s="6"/>
      <c r="O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7">
        <f>COUNTIF($AA$3:$AA$2738, "01-01-2050")+COUNTIF($AA$3:$AA$2738, "01-02-2050")+COUNTIF($AA$3:$AA$2738, "01-03-2050")+COUNTIF($AA$3:$AA$2738, "01-04-2050")+COUNTIF($AA$3:$AA$2738, "01-05-2050")+COUNTIF($AA$3:$AA$2738, "01-06-2050")+COUNTIF($AA$3:$AA$2738, "01-07-2050")+COUNTIF($AA$3:$AA$2738, "01-08-2050")+COUNTIF($AA$3:$AA$2738, "01-09-2050")+COUNTIF($AA$3:$AA$2738, "01-10-2050")+COUNTIF($AA$3:$AA$2738, "01-11-2050")+COUNTIF($AA$3:$AA$2738, "01-12-2050")</f>
        <v>14</v>
      </c>
      <c r="AB2777" s="6" t="s">
        <v>12124</v>
      </c>
      <c r="AC2777" s="6"/>
    </row>
    <row r="2778" spans="1:29" ht="12.9" customHeight="1" x14ac:dyDescent="0.25">
      <c r="A2778" s="6"/>
      <c r="B2778" s="6"/>
      <c r="E2778" s="6"/>
      <c r="G2778" s="6"/>
      <c r="H2778" s="6"/>
      <c r="K2778" s="6"/>
      <c r="O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59">
        <f>SUM(AA2740:AA2777)</f>
        <v>2012</v>
      </c>
      <c r="AC2778" s="6"/>
    </row>
    <row r="2779" spans="1:29" ht="12.9" customHeight="1" x14ac:dyDescent="0.25">
      <c r="A2779" s="6"/>
      <c r="B2779" s="6"/>
      <c r="E2779" s="6"/>
      <c r="G2779" s="6"/>
      <c r="H2779" s="6"/>
      <c r="K2779" s="6"/>
      <c r="O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59">
        <f>C2742-AA2778</f>
        <v>44</v>
      </c>
      <c r="AC2779" s="6"/>
    </row>
  </sheetData>
  <autoFilter ref="A1:AY1"/>
  <mergeCells count="2">
    <mergeCell ref="J2748:K2748"/>
    <mergeCell ref="J2749:K2749"/>
  </mergeCells>
  <pageMargins left="1.3779527559055118" right="0" top="0.43307086614173229" bottom="0.39370078740157483" header="0.15748031496062992" footer="0.11811023622047245"/>
  <pageSetup paperSize="179" scale="79" orientation="landscape" horizontalDpi="4294967293" verticalDpi="4294967293" r:id="rId1"/>
  <headerFooter alignWithMargins="0">
    <oddFooter>&amp;C&amp;"Arial,Bold Italic"&amp;9Halaman  &amp;P</oddFooter>
  </headerFooter>
  <rowBreaks count="2" manualBreakCount="2">
    <brk id="372" max="37" man="1"/>
    <brk id="42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DataIndukGuru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2020-07-28T03:48:39Z</dcterms:created>
  <dcterms:modified xsi:type="dcterms:W3CDTF">2020-07-28T04:03:42Z</dcterms:modified>
</cp:coreProperties>
</file>