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мат_стат_долгосрочка\Даша\3\"/>
    </mc:Choice>
  </mc:AlternateContent>
  <bookViews>
    <workbookView xWindow="0" yWindow="0" windowWidth="24000" windowHeight="10635" activeTab="1"/>
  </bookViews>
  <sheets>
    <sheet name="Лист1" sheetId="1" r:id="rId1"/>
    <sheet name="различные регрессии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1" i="2" l="1"/>
  <c r="P71" i="2"/>
  <c r="I72" i="2"/>
  <c r="B70" i="2"/>
  <c r="B68" i="2"/>
  <c r="B66" i="2"/>
  <c r="U69" i="2"/>
  <c r="P69" i="2"/>
  <c r="I70" i="2"/>
  <c r="B55" i="2"/>
  <c r="I68" i="2"/>
  <c r="P67" i="2"/>
  <c r="U67" i="2"/>
  <c r="T54" i="2"/>
  <c r="U54" i="2"/>
  <c r="V54" i="2"/>
  <c r="W54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2" i="2"/>
  <c r="W3" i="2"/>
  <c r="W4" i="2"/>
  <c r="W5" i="2"/>
  <c r="W6" i="2"/>
  <c r="W7" i="2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2" i="2"/>
  <c r="U2" i="2"/>
  <c r="V2" i="2"/>
  <c r="U65" i="2"/>
  <c r="P65" i="2"/>
  <c r="R59" i="2"/>
  <c r="U59" i="2"/>
  <c r="V58" i="2"/>
  <c r="W59" i="2"/>
  <c r="W58" i="2"/>
  <c r="U58" i="2"/>
  <c r="O54" i="2"/>
  <c r="P54" i="2"/>
  <c r="Q54" i="2"/>
  <c r="R54" i="2"/>
  <c r="S54" i="2"/>
  <c r="O3" i="2"/>
  <c r="P3" i="2"/>
  <c r="Q3" i="2"/>
  <c r="R3" i="2"/>
  <c r="S3" i="2"/>
  <c r="O4" i="2"/>
  <c r="P4" i="2"/>
  <c r="Q4" i="2"/>
  <c r="R4" i="2"/>
  <c r="S4" i="2" s="1"/>
  <c r="O5" i="2"/>
  <c r="P5" i="2"/>
  <c r="Q5" i="2"/>
  <c r="R5" i="2"/>
  <c r="S5" i="2"/>
  <c r="O6" i="2"/>
  <c r="P6" i="2"/>
  <c r="Q6" i="2"/>
  <c r="R6" i="2"/>
  <c r="S6" i="2" s="1"/>
  <c r="O7" i="2"/>
  <c r="P7" i="2"/>
  <c r="Q7" i="2"/>
  <c r="R7" i="2"/>
  <c r="S7" i="2"/>
  <c r="O8" i="2"/>
  <c r="P8" i="2"/>
  <c r="Q8" i="2"/>
  <c r="R8" i="2"/>
  <c r="S8" i="2" s="1"/>
  <c r="O9" i="2"/>
  <c r="P9" i="2"/>
  <c r="Q9" i="2"/>
  <c r="R9" i="2"/>
  <c r="S9" i="2"/>
  <c r="O10" i="2"/>
  <c r="P10" i="2"/>
  <c r="Q10" i="2"/>
  <c r="R10" i="2"/>
  <c r="S10" i="2" s="1"/>
  <c r="O11" i="2"/>
  <c r="P11" i="2"/>
  <c r="Q11" i="2"/>
  <c r="R11" i="2"/>
  <c r="S11" i="2"/>
  <c r="O12" i="2"/>
  <c r="P12" i="2"/>
  <c r="Q12" i="2"/>
  <c r="R12" i="2"/>
  <c r="S12" i="2" s="1"/>
  <c r="O13" i="2"/>
  <c r="P13" i="2"/>
  <c r="Q13" i="2"/>
  <c r="R13" i="2"/>
  <c r="S13" i="2"/>
  <c r="O14" i="2"/>
  <c r="P14" i="2"/>
  <c r="Q14" i="2"/>
  <c r="R14" i="2"/>
  <c r="S14" i="2" s="1"/>
  <c r="O15" i="2"/>
  <c r="P15" i="2"/>
  <c r="Q15" i="2"/>
  <c r="R15" i="2"/>
  <c r="S15" i="2"/>
  <c r="O16" i="2"/>
  <c r="P16" i="2"/>
  <c r="Q16" i="2"/>
  <c r="R16" i="2"/>
  <c r="S16" i="2" s="1"/>
  <c r="O17" i="2"/>
  <c r="P17" i="2"/>
  <c r="Q17" i="2"/>
  <c r="R17" i="2"/>
  <c r="S17" i="2"/>
  <c r="O18" i="2"/>
  <c r="P18" i="2"/>
  <c r="Q18" i="2"/>
  <c r="R18" i="2"/>
  <c r="S18" i="2" s="1"/>
  <c r="O19" i="2"/>
  <c r="P19" i="2"/>
  <c r="Q19" i="2"/>
  <c r="R19" i="2"/>
  <c r="S19" i="2"/>
  <c r="O20" i="2"/>
  <c r="P20" i="2"/>
  <c r="Q20" i="2"/>
  <c r="R20" i="2"/>
  <c r="S20" i="2" s="1"/>
  <c r="O21" i="2"/>
  <c r="P21" i="2"/>
  <c r="Q21" i="2"/>
  <c r="R21" i="2"/>
  <c r="S21" i="2"/>
  <c r="O22" i="2"/>
  <c r="P22" i="2"/>
  <c r="Q22" i="2"/>
  <c r="R22" i="2"/>
  <c r="S22" i="2" s="1"/>
  <c r="O23" i="2"/>
  <c r="P23" i="2"/>
  <c r="Q23" i="2"/>
  <c r="R23" i="2"/>
  <c r="S23" i="2"/>
  <c r="O24" i="2"/>
  <c r="P24" i="2"/>
  <c r="Q24" i="2"/>
  <c r="R24" i="2"/>
  <c r="S24" i="2" s="1"/>
  <c r="O25" i="2"/>
  <c r="P25" i="2"/>
  <c r="Q25" i="2"/>
  <c r="R25" i="2"/>
  <c r="S25" i="2"/>
  <c r="O26" i="2"/>
  <c r="P26" i="2"/>
  <c r="Q26" i="2"/>
  <c r="R26" i="2"/>
  <c r="S26" i="2" s="1"/>
  <c r="O27" i="2"/>
  <c r="P27" i="2"/>
  <c r="Q27" i="2"/>
  <c r="R27" i="2"/>
  <c r="S27" i="2"/>
  <c r="O28" i="2"/>
  <c r="P28" i="2"/>
  <c r="Q28" i="2"/>
  <c r="R28" i="2"/>
  <c r="S28" i="2" s="1"/>
  <c r="O29" i="2"/>
  <c r="P29" i="2"/>
  <c r="Q29" i="2"/>
  <c r="R29" i="2"/>
  <c r="S29" i="2"/>
  <c r="O30" i="2"/>
  <c r="P30" i="2"/>
  <c r="Q30" i="2"/>
  <c r="R30" i="2"/>
  <c r="S30" i="2" s="1"/>
  <c r="O31" i="2"/>
  <c r="P31" i="2"/>
  <c r="Q31" i="2"/>
  <c r="R31" i="2"/>
  <c r="S31" i="2"/>
  <c r="O32" i="2"/>
  <c r="P32" i="2"/>
  <c r="Q32" i="2"/>
  <c r="R32" i="2"/>
  <c r="S32" i="2" s="1"/>
  <c r="O33" i="2"/>
  <c r="P33" i="2"/>
  <c r="Q33" i="2"/>
  <c r="R33" i="2"/>
  <c r="S33" i="2"/>
  <c r="O34" i="2"/>
  <c r="P34" i="2"/>
  <c r="Q34" i="2"/>
  <c r="R34" i="2"/>
  <c r="S34" i="2" s="1"/>
  <c r="O35" i="2"/>
  <c r="P35" i="2"/>
  <c r="Q35" i="2"/>
  <c r="R35" i="2"/>
  <c r="S35" i="2"/>
  <c r="O36" i="2"/>
  <c r="P36" i="2"/>
  <c r="Q36" i="2"/>
  <c r="R36" i="2"/>
  <c r="S36" i="2" s="1"/>
  <c r="O37" i="2"/>
  <c r="P37" i="2"/>
  <c r="Q37" i="2"/>
  <c r="R37" i="2"/>
  <c r="S37" i="2"/>
  <c r="O38" i="2"/>
  <c r="P38" i="2"/>
  <c r="Q38" i="2"/>
  <c r="R38" i="2"/>
  <c r="S38" i="2" s="1"/>
  <c r="O39" i="2"/>
  <c r="P39" i="2"/>
  <c r="Q39" i="2"/>
  <c r="R39" i="2"/>
  <c r="S39" i="2"/>
  <c r="O40" i="2"/>
  <c r="P40" i="2"/>
  <c r="Q40" i="2"/>
  <c r="R40" i="2"/>
  <c r="S40" i="2" s="1"/>
  <c r="O41" i="2"/>
  <c r="P41" i="2"/>
  <c r="Q41" i="2"/>
  <c r="R41" i="2"/>
  <c r="S41" i="2"/>
  <c r="O42" i="2"/>
  <c r="P42" i="2"/>
  <c r="Q42" i="2"/>
  <c r="R42" i="2"/>
  <c r="S42" i="2" s="1"/>
  <c r="O43" i="2"/>
  <c r="P43" i="2"/>
  <c r="Q43" i="2"/>
  <c r="R43" i="2"/>
  <c r="S43" i="2"/>
  <c r="O44" i="2"/>
  <c r="P44" i="2"/>
  <c r="Q44" i="2"/>
  <c r="R44" i="2"/>
  <c r="S44" i="2" s="1"/>
  <c r="O45" i="2"/>
  <c r="P45" i="2"/>
  <c r="Q45" i="2"/>
  <c r="R45" i="2"/>
  <c r="S45" i="2"/>
  <c r="O46" i="2"/>
  <c r="P46" i="2"/>
  <c r="Q46" i="2"/>
  <c r="R46" i="2"/>
  <c r="S46" i="2" s="1"/>
  <c r="O47" i="2"/>
  <c r="P47" i="2"/>
  <c r="Q47" i="2"/>
  <c r="R47" i="2"/>
  <c r="S47" i="2"/>
  <c r="O48" i="2"/>
  <c r="P48" i="2"/>
  <c r="Q48" i="2"/>
  <c r="R48" i="2"/>
  <c r="S48" i="2" s="1"/>
  <c r="O49" i="2"/>
  <c r="P49" i="2"/>
  <c r="Q49" i="2"/>
  <c r="R49" i="2"/>
  <c r="S49" i="2"/>
  <c r="O50" i="2"/>
  <c r="P50" i="2"/>
  <c r="Q50" i="2"/>
  <c r="R50" i="2"/>
  <c r="S50" i="2" s="1"/>
  <c r="O51" i="2"/>
  <c r="P51" i="2"/>
  <c r="Q51" i="2"/>
  <c r="R51" i="2"/>
  <c r="S51" i="2"/>
  <c r="O52" i="2"/>
  <c r="P52" i="2"/>
  <c r="Q52" i="2"/>
  <c r="R52" i="2"/>
  <c r="S52" i="2" s="1"/>
  <c r="S2" i="2"/>
  <c r="R2" i="2"/>
  <c r="Q2" i="2"/>
  <c r="P2" i="2"/>
  <c r="O2" i="2"/>
  <c r="R58" i="2"/>
  <c r="M54" i="2"/>
  <c r="N54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N2" i="2"/>
  <c r="M2" i="2"/>
  <c r="I66" i="2"/>
  <c r="L57" i="2"/>
  <c r="D59" i="2"/>
  <c r="A57" i="2"/>
  <c r="H57" i="2"/>
  <c r="H58" i="2"/>
  <c r="I57" i="2"/>
  <c r="B59" i="2"/>
  <c r="A58" i="2"/>
  <c r="A59" i="2"/>
  <c r="B58" i="2"/>
  <c r="C58" i="2"/>
  <c r="D58" i="2"/>
  <c r="D57" i="2"/>
  <c r="C57" i="2"/>
  <c r="B57" i="2"/>
  <c r="B54" i="2"/>
  <c r="C54" i="2"/>
  <c r="D54" i="2"/>
  <c r="E54" i="2"/>
  <c r="F54" i="2"/>
  <c r="G54" i="2"/>
  <c r="H54" i="2"/>
  <c r="I54" i="2"/>
  <c r="J54" i="2"/>
  <c r="K54" i="2"/>
  <c r="L54" i="2"/>
  <c r="A54" i="2"/>
  <c r="F18" i="2"/>
  <c r="E3" i="2"/>
  <c r="F3" i="2"/>
  <c r="G3" i="2"/>
  <c r="H3" i="2"/>
  <c r="I3" i="2"/>
  <c r="J3" i="2"/>
  <c r="K3" i="2"/>
  <c r="L3" i="2" s="1"/>
  <c r="E4" i="2"/>
  <c r="F4" i="2"/>
  <c r="G4" i="2"/>
  <c r="H4" i="2"/>
  <c r="I4" i="2"/>
  <c r="J4" i="2"/>
  <c r="K4" i="2"/>
  <c r="L4" i="2" s="1"/>
  <c r="E5" i="2"/>
  <c r="F5" i="2"/>
  <c r="G5" i="2"/>
  <c r="H5" i="2"/>
  <c r="I5" i="2"/>
  <c r="J5" i="2"/>
  <c r="K5" i="2"/>
  <c r="L5" i="2" s="1"/>
  <c r="E6" i="2"/>
  <c r="F6" i="2"/>
  <c r="G6" i="2"/>
  <c r="H6" i="2"/>
  <c r="I6" i="2"/>
  <c r="J6" i="2"/>
  <c r="K6" i="2"/>
  <c r="L6" i="2" s="1"/>
  <c r="E7" i="2"/>
  <c r="F7" i="2"/>
  <c r="G7" i="2"/>
  <c r="H7" i="2"/>
  <c r="I7" i="2"/>
  <c r="J7" i="2"/>
  <c r="K7" i="2"/>
  <c r="L7" i="2" s="1"/>
  <c r="E8" i="2"/>
  <c r="F8" i="2"/>
  <c r="G8" i="2"/>
  <c r="H8" i="2"/>
  <c r="I8" i="2"/>
  <c r="J8" i="2"/>
  <c r="K8" i="2"/>
  <c r="L8" i="2" s="1"/>
  <c r="E9" i="2"/>
  <c r="F9" i="2"/>
  <c r="G9" i="2"/>
  <c r="H9" i="2"/>
  <c r="I9" i="2"/>
  <c r="J9" i="2"/>
  <c r="K9" i="2"/>
  <c r="L9" i="2" s="1"/>
  <c r="E10" i="2"/>
  <c r="F10" i="2"/>
  <c r="G10" i="2"/>
  <c r="H10" i="2"/>
  <c r="I10" i="2"/>
  <c r="J10" i="2"/>
  <c r="K10" i="2"/>
  <c r="L10" i="2" s="1"/>
  <c r="E11" i="2"/>
  <c r="F11" i="2"/>
  <c r="G11" i="2"/>
  <c r="H11" i="2"/>
  <c r="I11" i="2"/>
  <c r="J11" i="2"/>
  <c r="K11" i="2"/>
  <c r="L11" i="2" s="1"/>
  <c r="E12" i="2"/>
  <c r="F12" i="2"/>
  <c r="G12" i="2"/>
  <c r="H12" i="2"/>
  <c r="I12" i="2"/>
  <c r="J12" i="2"/>
  <c r="K12" i="2"/>
  <c r="L12" i="2" s="1"/>
  <c r="E13" i="2"/>
  <c r="F13" i="2"/>
  <c r="G13" i="2"/>
  <c r="H13" i="2"/>
  <c r="I13" i="2"/>
  <c r="J13" i="2"/>
  <c r="K13" i="2"/>
  <c r="L13" i="2" s="1"/>
  <c r="E14" i="2"/>
  <c r="F14" i="2"/>
  <c r="G14" i="2"/>
  <c r="H14" i="2"/>
  <c r="I14" i="2"/>
  <c r="J14" i="2"/>
  <c r="K14" i="2"/>
  <c r="L14" i="2" s="1"/>
  <c r="E15" i="2"/>
  <c r="F15" i="2"/>
  <c r="G15" i="2"/>
  <c r="H15" i="2"/>
  <c r="I15" i="2"/>
  <c r="J15" i="2"/>
  <c r="K15" i="2"/>
  <c r="L15" i="2" s="1"/>
  <c r="E16" i="2"/>
  <c r="F16" i="2"/>
  <c r="G16" i="2"/>
  <c r="H16" i="2"/>
  <c r="I16" i="2"/>
  <c r="J16" i="2"/>
  <c r="K16" i="2"/>
  <c r="L16" i="2" s="1"/>
  <c r="E17" i="2"/>
  <c r="F17" i="2"/>
  <c r="G17" i="2"/>
  <c r="H17" i="2"/>
  <c r="I17" i="2"/>
  <c r="J17" i="2"/>
  <c r="K17" i="2"/>
  <c r="L17" i="2" s="1"/>
  <c r="E18" i="2"/>
  <c r="G18" i="2"/>
  <c r="H18" i="2"/>
  <c r="I18" i="2"/>
  <c r="J18" i="2"/>
  <c r="K18" i="2"/>
  <c r="L18" i="2" s="1"/>
  <c r="E19" i="2"/>
  <c r="F19" i="2"/>
  <c r="G19" i="2"/>
  <c r="H19" i="2"/>
  <c r="I19" i="2"/>
  <c r="J19" i="2"/>
  <c r="K19" i="2"/>
  <c r="L19" i="2" s="1"/>
  <c r="E20" i="2"/>
  <c r="F20" i="2"/>
  <c r="G20" i="2"/>
  <c r="H20" i="2"/>
  <c r="I20" i="2"/>
  <c r="J20" i="2"/>
  <c r="K20" i="2"/>
  <c r="L20" i="2" s="1"/>
  <c r="E21" i="2"/>
  <c r="F21" i="2"/>
  <c r="G21" i="2"/>
  <c r="H21" i="2"/>
  <c r="I21" i="2"/>
  <c r="J21" i="2"/>
  <c r="K21" i="2"/>
  <c r="L21" i="2" s="1"/>
  <c r="E22" i="2"/>
  <c r="F22" i="2"/>
  <c r="G22" i="2"/>
  <c r="H22" i="2"/>
  <c r="I22" i="2"/>
  <c r="J22" i="2"/>
  <c r="K22" i="2"/>
  <c r="L22" i="2" s="1"/>
  <c r="E23" i="2"/>
  <c r="F23" i="2"/>
  <c r="G23" i="2"/>
  <c r="H23" i="2"/>
  <c r="I23" i="2"/>
  <c r="J23" i="2"/>
  <c r="K23" i="2"/>
  <c r="L23" i="2" s="1"/>
  <c r="E24" i="2"/>
  <c r="F24" i="2"/>
  <c r="G24" i="2"/>
  <c r="H24" i="2"/>
  <c r="I24" i="2"/>
  <c r="J24" i="2"/>
  <c r="K24" i="2"/>
  <c r="L24" i="2" s="1"/>
  <c r="E25" i="2"/>
  <c r="F25" i="2"/>
  <c r="G25" i="2"/>
  <c r="H25" i="2"/>
  <c r="I25" i="2"/>
  <c r="J25" i="2"/>
  <c r="K25" i="2"/>
  <c r="L25" i="2" s="1"/>
  <c r="E26" i="2"/>
  <c r="F26" i="2"/>
  <c r="G26" i="2"/>
  <c r="H26" i="2"/>
  <c r="I26" i="2"/>
  <c r="J26" i="2"/>
  <c r="K26" i="2"/>
  <c r="L26" i="2" s="1"/>
  <c r="E27" i="2"/>
  <c r="F27" i="2"/>
  <c r="G27" i="2"/>
  <c r="H27" i="2"/>
  <c r="I27" i="2"/>
  <c r="J27" i="2"/>
  <c r="K27" i="2"/>
  <c r="L27" i="2" s="1"/>
  <c r="E28" i="2"/>
  <c r="F28" i="2"/>
  <c r="G28" i="2"/>
  <c r="H28" i="2"/>
  <c r="I28" i="2"/>
  <c r="J28" i="2"/>
  <c r="K28" i="2"/>
  <c r="L28" i="2" s="1"/>
  <c r="E29" i="2"/>
  <c r="F29" i="2"/>
  <c r="G29" i="2"/>
  <c r="H29" i="2"/>
  <c r="I29" i="2"/>
  <c r="J29" i="2"/>
  <c r="K29" i="2"/>
  <c r="L29" i="2" s="1"/>
  <c r="E30" i="2"/>
  <c r="F30" i="2"/>
  <c r="G30" i="2"/>
  <c r="H30" i="2"/>
  <c r="I30" i="2"/>
  <c r="J30" i="2"/>
  <c r="K30" i="2"/>
  <c r="L30" i="2" s="1"/>
  <c r="E31" i="2"/>
  <c r="F31" i="2"/>
  <c r="G31" i="2"/>
  <c r="H31" i="2"/>
  <c r="I31" i="2"/>
  <c r="J31" i="2"/>
  <c r="K31" i="2"/>
  <c r="L31" i="2" s="1"/>
  <c r="E32" i="2"/>
  <c r="F32" i="2"/>
  <c r="G32" i="2"/>
  <c r="H32" i="2"/>
  <c r="I32" i="2"/>
  <c r="J32" i="2"/>
  <c r="K32" i="2"/>
  <c r="L32" i="2" s="1"/>
  <c r="E33" i="2"/>
  <c r="F33" i="2"/>
  <c r="G33" i="2"/>
  <c r="H33" i="2"/>
  <c r="I33" i="2"/>
  <c r="J33" i="2"/>
  <c r="K33" i="2"/>
  <c r="L33" i="2" s="1"/>
  <c r="E34" i="2"/>
  <c r="F34" i="2"/>
  <c r="G34" i="2"/>
  <c r="H34" i="2"/>
  <c r="I34" i="2"/>
  <c r="J34" i="2"/>
  <c r="K34" i="2"/>
  <c r="L34" i="2" s="1"/>
  <c r="E35" i="2"/>
  <c r="F35" i="2"/>
  <c r="G35" i="2"/>
  <c r="H35" i="2"/>
  <c r="I35" i="2"/>
  <c r="J35" i="2"/>
  <c r="K35" i="2"/>
  <c r="L35" i="2" s="1"/>
  <c r="E36" i="2"/>
  <c r="F36" i="2"/>
  <c r="G36" i="2"/>
  <c r="H36" i="2"/>
  <c r="I36" i="2"/>
  <c r="J36" i="2"/>
  <c r="K36" i="2"/>
  <c r="L36" i="2" s="1"/>
  <c r="E37" i="2"/>
  <c r="F37" i="2"/>
  <c r="G37" i="2"/>
  <c r="H37" i="2"/>
  <c r="I37" i="2"/>
  <c r="J37" i="2"/>
  <c r="K37" i="2"/>
  <c r="L37" i="2" s="1"/>
  <c r="E38" i="2"/>
  <c r="F38" i="2"/>
  <c r="G38" i="2"/>
  <c r="H38" i="2"/>
  <c r="I38" i="2"/>
  <c r="J38" i="2"/>
  <c r="K38" i="2"/>
  <c r="L38" i="2" s="1"/>
  <c r="E39" i="2"/>
  <c r="F39" i="2"/>
  <c r="G39" i="2"/>
  <c r="H39" i="2"/>
  <c r="I39" i="2"/>
  <c r="J39" i="2"/>
  <c r="K39" i="2"/>
  <c r="L39" i="2" s="1"/>
  <c r="E40" i="2"/>
  <c r="F40" i="2"/>
  <c r="G40" i="2"/>
  <c r="H40" i="2"/>
  <c r="I40" i="2"/>
  <c r="J40" i="2"/>
  <c r="K40" i="2"/>
  <c r="L40" i="2" s="1"/>
  <c r="E41" i="2"/>
  <c r="F41" i="2"/>
  <c r="G41" i="2"/>
  <c r="H41" i="2"/>
  <c r="I41" i="2"/>
  <c r="J41" i="2"/>
  <c r="K41" i="2"/>
  <c r="L41" i="2" s="1"/>
  <c r="E42" i="2"/>
  <c r="F42" i="2"/>
  <c r="G42" i="2"/>
  <c r="H42" i="2"/>
  <c r="I42" i="2"/>
  <c r="J42" i="2"/>
  <c r="K42" i="2"/>
  <c r="L42" i="2" s="1"/>
  <c r="E43" i="2"/>
  <c r="F43" i="2"/>
  <c r="G43" i="2"/>
  <c r="H43" i="2"/>
  <c r="I43" i="2"/>
  <c r="J43" i="2"/>
  <c r="K43" i="2"/>
  <c r="L43" i="2" s="1"/>
  <c r="E44" i="2"/>
  <c r="F44" i="2"/>
  <c r="G44" i="2"/>
  <c r="H44" i="2"/>
  <c r="I44" i="2"/>
  <c r="J44" i="2"/>
  <c r="K44" i="2"/>
  <c r="L44" i="2" s="1"/>
  <c r="E45" i="2"/>
  <c r="F45" i="2"/>
  <c r="G45" i="2"/>
  <c r="H45" i="2"/>
  <c r="I45" i="2"/>
  <c r="J45" i="2"/>
  <c r="K45" i="2"/>
  <c r="L45" i="2" s="1"/>
  <c r="E46" i="2"/>
  <c r="F46" i="2"/>
  <c r="G46" i="2"/>
  <c r="H46" i="2"/>
  <c r="I46" i="2"/>
  <c r="J46" i="2"/>
  <c r="K46" i="2"/>
  <c r="L46" i="2" s="1"/>
  <c r="E47" i="2"/>
  <c r="F47" i="2"/>
  <c r="G47" i="2"/>
  <c r="H47" i="2"/>
  <c r="I47" i="2"/>
  <c r="J47" i="2"/>
  <c r="K47" i="2"/>
  <c r="L47" i="2" s="1"/>
  <c r="E48" i="2"/>
  <c r="F48" i="2"/>
  <c r="G48" i="2"/>
  <c r="H48" i="2"/>
  <c r="I48" i="2"/>
  <c r="J48" i="2"/>
  <c r="K48" i="2"/>
  <c r="L48" i="2" s="1"/>
  <c r="E49" i="2"/>
  <c r="F49" i="2"/>
  <c r="G49" i="2"/>
  <c r="H49" i="2"/>
  <c r="I49" i="2"/>
  <c r="J49" i="2"/>
  <c r="K49" i="2"/>
  <c r="L49" i="2" s="1"/>
  <c r="E50" i="2"/>
  <c r="F50" i="2"/>
  <c r="G50" i="2"/>
  <c r="H50" i="2"/>
  <c r="I50" i="2"/>
  <c r="J50" i="2"/>
  <c r="K50" i="2"/>
  <c r="L50" i="2" s="1"/>
  <c r="E51" i="2"/>
  <c r="F51" i="2"/>
  <c r="G51" i="2"/>
  <c r="H51" i="2"/>
  <c r="I51" i="2"/>
  <c r="J51" i="2"/>
  <c r="K51" i="2"/>
  <c r="L51" i="2" s="1"/>
  <c r="E52" i="2"/>
  <c r="F52" i="2"/>
  <c r="G52" i="2"/>
  <c r="H52" i="2"/>
  <c r="I52" i="2"/>
  <c r="J52" i="2"/>
  <c r="K52" i="2"/>
  <c r="L52" i="2" s="1"/>
  <c r="H2" i="2"/>
  <c r="L2" i="2"/>
  <c r="K2" i="2"/>
  <c r="J2" i="2"/>
  <c r="I2" i="2"/>
  <c r="G2" i="2"/>
  <c r="F2" i="2"/>
  <c r="E2" i="2"/>
  <c r="D5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2" i="2"/>
  <c r="C2" i="2"/>
  <c r="G3" i="1"/>
  <c r="G2" i="1"/>
  <c r="H2" i="1"/>
  <c r="D46" i="1" l="1"/>
  <c r="R27" i="1"/>
  <c r="R28" i="1"/>
  <c r="R29" i="1"/>
  <c r="R26" i="1"/>
  <c r="R25" i="1"/>
  <c r="R24" i="1"/>
  <c r="R23" i="1"/>
  <c r="R22" i="1"/>
  <c r="R21" i="1"/>
  <c r="R20" i="1"/>
  <c r="M21" i="1"/>
  <c r="M20" i="1"/>
  <c r="K24" i="1"/>
  <c r="L18" i="1"/>
  <c r="V6" i="1"/>
  <c r="V7" i="1"/>
  <c r="V8" i="1"/>
  <c r="V9" i="1"/>
  <c r="V10" i="1"/>
  <c r="V11" i="1"/>
  <c r="V12" i="1"/>
  <c r="V13" i="1"/>
  <c r="V14" i="1"/>
  <c r="V5" i="1"/>
  <c r="O15" i="1"/>
  <c r="P15" i="1"/>
  <c r="Q15" i="1"/>
  <c r="R15" i="1"/>
  <c r="S15" i="1"/>
  <c r="T15" i="1"/>
  <c r="U15" i="1"/>
  <c r="N15" i="1"/>
  <c r="M15" i="1"/>
  <c r="L15" i="1"/>
  <c r="K23" i="1" l="1"/>
  <c r="H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D9" i="1"/>
  <c r="E38" i="1" l="1"/>
  <c r="E37" i="1"/>
  <c r="E4" i="1"/>
  <c r="E3" i="1"/>
  <c r="E43" i="1" l="1"/>
</calcChain>
</file>

<file path=xl/sharedStrings.xml><?xml version="1.0" encoding="utf-8"?>
<sst xmlns="http://schemas.openxmlformats.org/spreadsheetml/2006/main" count="130" uniqueCount="107">
  <si>
    <t>рост</t>
  </si>
  <si>
    <t>вес</t>
  </si>
  <si>
    <t>дисперсии</t>
  </si>
  <si>
    <t>для у</t>
  </si>
  <si>
    <t>для х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</si>
  <si>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</si>
  <si>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</si>
  <si>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</si>
  <si>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</si>
  <si>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</si>
  <si>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</si>
  <si>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</si>
  <si>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</si>
  <si>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</si>
  <si>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</si>
  <si>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</si>
  <si>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</si>
  <si>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</si>
  <si>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x (рост)</t>
  </si>
  <si>
    <t xml:space="preserve">линейный коэффициент корреляции </t>
  </si>
  <si>
    <t>r =</t>
  </si>
  <si>
    <t>Ei</t>
  </si>
  <si>
    <t>ПУНКТ 4</t>
  </si>
  <si>
    <t>y= bt + a</t>
  </si>
  <si>
    <t xml:space="preserve">b = </t>
  </si>
  <si>
    <t>a =</t>
  </si>
  <si>
    <t>Ei^2</t>
  </si>
  <si>
    <t>∑Ei =</t>
  </si>
  <si>
    <t>∑</t>
  </si>
  <si>
    <t xml:space="preserve">Ei^2 = </t>
  </si>
  <si>
    <t>R</t>
  </si>
  <si>
    <t>6 пункт</t>
  </si>
  <si>
    <t>b =</t>
  </si>
  <si>
    <t>детерминация</t>
  </si>
  <si>
    <t>ПУНКТ 7</t>
  </si>
  <si>
    <t>150-155</t>
  </si>
  <si>
    <t>155-160</t>
  </si>
  <si>
    <t>160-165</t>
  </si>
  <si>
    <t>165-170</t>
  </si>
  <si>
    <t>170-175</t>
  </si>
  <si>
    <t>175-180</t>
  </si>
  <si>
    <t>180-185</t>
  </si>
  <si>
    <t>45-51</t>
  </si>
  <si>
    <t>51-57</t>
  </si>
  <si>
    <t>185-190</t>
  </si>
  <si>
    <t>190-195</t>
  </si>
  <si>
    <t>195-200</t>
  </si>
  <si>
    <t>57-63</t>
  </si>
  <si>
    <t>63-68</t>
  </si>
  <si>
    <t>69-75</t>
  </si>
  <si>
    <t>75-81</t>
  </si>
  <si>
    <t>87-93</t>
  </si>
  <si>
    <t>93-99</t>
  </si>
  <si>
    <t>99-105</t>
  </si>
  <si>
    <t>81-87</t>
  </si>
  <si>
    <t>rb(x) =</t>
  </si>
  <si>
    <t>G(x) =</t>
  </si>
  <si>
    <t xml:space="preserve">G(y) = </t>
  </si>
  <si>
    <t>пункт 8</t>
  </si>
  <si>
    <t>y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</si>
  <si>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</si>
  <si>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</si>
  <si>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</si>
  <si>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</si>
  <si>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</si>
  <si>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</si>
  <si>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</si>
  <si>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</si>
  <si>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</si>
  <si>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прогноз</t>
  </si>
  <si>
    <t>x</t>
  </si>
  <si>
    <t>lnx</t>
  </si>
  <si>
    <t>lny</t>
  </si>
  <si>
    <t>x^2</t>
  </si>
  <si>
    <t>x^3</t>
  </si>
  <si>
    <t>x^4</t>
  </si>
  <si>
    <t>x^5</t>
  </si>
  <si>
    <t>x^6</t>
  </si>
  <si>
    <t>xy</t>
  </si>
  <si>
    <t>x^2y</t>
  </si>
  <si>
    <t>x^3y</t>
  </si>
  <si>
    <t>матрица для квадратного уравнения</t>
  </si>
  <si>
    <t>СУММ</t>
  </si>
  <si>
    <t>коэффициенты</t>
  </si>
  <si>
    <t>a</t>
  </si>
  <si>
    <t>b</t>
  </si>
  <si>
    <t>c</t>
  </si>
  <si>
    <t>E^2</t>
  </si>
  <si>
    <t>R^2</t>
  </si>
  <si>
    <t>F</t>
  </si>
  <si>
    <t>матрица для кубичесткого уравнения</t>
  </si>
  <si>
    <t>d</t>
  </si>
  <si>
    <t>показательное уравнение</t>
  </si>
  <si>
    <t>степенное уравнение</t>
  </si>
  <si>
    <t>x*lny</t>
  </si>
  <si>
    <t>x^2*lny</t>
  </si>
  <si>
    <t>(lnx)^2</t>
  </si>
  <si>
    <t>(lnx)^3</t>
  </si>
  <si>
    <t>(lnx)^4</t>
  </si>
  <si>
    <t>lnx*lny</t>
  </si>
  <si>
    <t>lnx^2*lny</t>
  </si>
  <si>
    <t>ln b</t>
  </si>
  <si>
    <t>E^2квадр</t>
  </si>
  <si>
    <t>E^2куб</t>
  </si>
  <si>
    <t>E^2показат</t>
  </si>
  <si>
    <t>E^2 степен</t>
  </si>
  <si>
    <t>дисп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</si>
</sst>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0.8"/>
      <color rgb="FF1B1B1B"/>
      <name val="Times New Roman"/>
      <family val="1"/>
    </font>
    <font>
      <i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68C1E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1"/>
  </cellStyleXfs>
  <cellXfs count="31">
    <xf numFmtId="0" fontId="0" fillId="0" borderId="0" xfId="0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Continuous"/>
    </xf>
    <xf numFmtId="0" fontId="3" fillId="3" borderId="0" xfId="2"/>
    <xf numFmtId="0" fontId="4" fillId="4" borderId="0" xfId="3"/>
    <xf numFmtId="0" fontId="0" fillId="5" borderId="1" xfId="4" applyFont="1"/>
    <xf numFmtId="0" fontId="4" fillId="5" borderId="1" xfId="4" applyFont="1"/>
    <xf numFmtId="0" fontId="2" fillId="2" borderId="0" xfId="1"/>
    <xf numFmtId="0" fontId="1" fillId="7" borderId="0" xfId="6"/>
    <xf numFmtId="0" fontId="1" fillId="6" borderId="0" xfId="5"/>
    <xf numFmtId="0" fontId="1" fillId="10" borderId="0" xfId="9"/>
    <xf numFmtId="0" fontId="1" fillId="8" borderId="1" xfId="7" applyBorder="1"/>
    <xf numFmtId="0" fontId="1" fillId="9" borderId="0" xfId="8"/>
    <xf numFmtId="0" fontId="1" fillId="5" borderId="1" xfId="10"/>
    <xf numFmtId="11" fontId="0" fillId="0" borderId="0" xfId="0" applyNumberFormat="1"/>
    <xf numFmtId="2" fontId="0" fillId="0" borderId="0" xfId="0" applyNumberFormat="1"/>
    <xf numFmtId="0" fontId="0" fillId="11" borderId="0" xfId="0" applyFill="1"/>
    <xf numFmtId="11" fontId="0" fillId="11" borderId="0" xfId="0" applyNumberFormat="1" applyFill="1"/>
    <xf numFmtId="2" fontId="0" fillId="11" borderId="0" xfId="0" applyNumberFormat="1" applyFill="1"/>
    <xf numFmtId="0" fontId="0" fillId="11" borderId="0" xfId="0" applyNumberFormat="1" applyFill="1"/>
    <xf numFmtId="0" fontId="0" fillId="12" borderId="0" xfId="0" applyFill="1"/>
    <xf numFmtId="11" fontId="0" fillId="12" borderId="0" xfId="0" applyNumberFormat="1" applyFill="1"/>
    <xf numFmtId="2" fontId="0" fillId="12" borderId="0" xfId="0" applyNumberFormat="1" applyFill="1"/>
    <xf numFmtId="0" fontId="0" fillId="13" borderId="0" xfId="0" applyFill="1"/>
    <xf numFmtId="2" fontId="0" fillId="13" borderId="0" xfId="0" applyNumberFormat="1" applyFill="1"/>
    <xf numFmtId="0" fontId="0" fillId="14" borderId="0" xfId="0" applyFill="1"/>
    <xf numFmtId="2" fontId="0" fillId="14" borderId="0" xfId="0" applyNumberFormat="1" applyFill="1"/>
  </cellXfs>
  <cellStyles count="11">
    <cellStyle name="20% — акцент1" xfId="5" builtinId="30"/>
    <cellStyle name="20% — акцент2" xfId="6" builtinId="34"/>
    <cellStyle name="20% — акцент5" xfId="7" builtinId="46"/>
    <cellStyle name="20% — акцент6" xfId="8" builtinId="50"/>
    <cellStyle name="40% — акцент6" xfId="9" builtinId="51"/>
    <cellStyle name="мой" xfId="10"/>
    <cellStyle name="Нейтральный" xfId="3" builtinId="28"/>
    <cellStyle name="Обычный" xfId="0" builtinId="0"/>
    <cellStyle name="Плохой" xfId="2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Ломанная</a:t>
            </a:r>
            <a:r>
              <a:rPr lang="ru-RU" baseline="0"/>
              <a:t> регрессии </a:t>
            </a:r>
            <a:r>
              <a:rPr lang="en-US" baseline="0"/>
              <a:t>Y </a:t>
            </a:r>
            <a:r>
              <a:rPr lang="ru-RU" baseline="0"/>
              <a:t>по </a:t>
            </a:r>
            <a:r>
              <a:rPr lang="en-US" baseline="0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Лист1!$R$20:$R$29</c:f>
              <c:numCache>
                <c:formatCode>General</c:formatCode>
                <c:ptCount val="10"/>
                <c:pt idx="0">
                  <c:v>66.785714285714292</c:v>
                </c:pt>
                <c:pt idx="1">
                  <c:v>67.5</c:v>
                </c:pt>
                <c:pt idx="2">
                  <c:v>162.5</c:v>
                </c:pt>
                <c:pt idx="3">
                  <c:v>119.64285714285714</c:v>
                </c:pt>
                <c:pt idx="4">
                  <c:v>148.57142857142858</c:v>
                </c:pt>
                <c:pt idx="5">
                  <c:v>101.42857142857143</c:v>
                </c:pt>
                <c:pt idx="6">
                  <c:v>130.35714285714286</c:v>
                </c:pt>
                <c:pt idx="7">
                  <c:v>162.14285714285714</c:v>
                </c:pt>
                <c:pt idx="8">
                  <c:v>138.92857142857142</c:v>
                </c:pt>
                <c:pt idx="9">
                  <c:v>84.642857142857139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33-314C-8798-3B561901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14880"/>
        <c:axId val="646515272"/>
      </c:lineChart>
      <c:catAx>
        <c:axId val="64651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15272"/>
        <c:crosses val="autoZero"/>
        <c:auto val="1"/>
        <c:lblAlgn val="ctr"/>
        <c:lblOffset val="100"/>
        <c:noMultiLvlLbl val="0"/>
      </c:catAx>
      <c:valAx>
        <c:axId val="6465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646025</xdr:colOff>
      <xdr:row>17</xdr:row>
      <xdr:rowOff>19539</xdr:rowOff>
    </xdr:from>
    <xdr:to>
      <xdr:col>24</xdr:col>
      <xdr:colOff>275493</xdr:colOff>
      <xdr:row>29</xdr:row>
      <xdr:rowOff>166915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95AB1EEA-4168-5144-B24E-603732DC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84" workbookViewId="0">
      <selection sqref="A1:B52"/>
    </sheetView>
  </sheetViews>
  <sheetFormatPr defaultColWidth="11" defaultRowHeight="15.75" x14ac:dyDescent="0.25"/>
  <sheetData>
    <row r="1" spans="1:22" ht="16.5" thickBot="1" x14ac:dyDescent="0.3">
      <c r="A1" t="s">
        <v>0</v>
      </c>
      <c r="B1" s="1" t="s">
        <v>1</v>
      </c>
      <c r="G1" s="14" t="s">
        <v>21</v>
      </c>
      <c r="H1" s="11" t="s">
        <v>26</v>
      </c>
    </row>
    <row r="2" spans="1:22" ht="16.5" thickBot="1" x14ac:dyDescent="0.3">
      <c r="A2">
        <v>150</v>
      </c>
      <c r="B2" s="1">
        <v>46.8</v>
      </c>
      <c r="D2" s="11" t="s">
        <v>2</v>
      </c>
      <c r="G2">
        <f>B2-E$34*A2-E$35</f>
        <v>1.9799999999999898</v>
      </c>
      <c r="H2" s="6">
        <f>G2^2</f>
        <v>3.9203999999999595</v>
      </c>
      <c r="I2" s="6"/>
      <c r="L2" s="7" t="s">
        <v>34</v>
      </c>
    </row>
    <row r="3" spans="1:22" ht="16.5" thickBot="1" x14ac:dyDescent="0.3">
      <c r="A3">
        <v>151</v>
      </c>
      <c r="B3" s="2">
        <v>47.1</v>
      </c>
      <c r="D3" s="8" t="s">
        <v>3</v>
      </c>
      <c r="E3">
        <f>_xlfn.VAR.S(A2:A52)</f>
        <v>221</v>
      </c>
      <c r="G3">
        <f>B3-E$34*A3-E$35</f>
        <v>1.1080000000000041</v>
      </c>
      <c r="H3" s="6">
        <f t="shared" ref="H3:H52" si="0">G3^2</f>
        <v>1.227664000000009</v>
      </c>
      <c r="I3" s="4"/>
    </row>
    <row r="4" spans="1:22" ht="16.5" thickBot="1" x14ac:dyDescent="0.3">
      <c r="A4">
        <v>152</v>
      </c>
      <c r="B4" s="2">
        <v>47.5</v>
      </c>
      <c r="D4" s="8" t="s">
        <v>4</v>
      </c>
      <c r="E4">
        <f>_xlfn.VAR.S(B2:B52)</f>
        <v>304.00424992583112</v>
      </c>
      <c r="G4">
        <f t="shared" ref="G4:G52" si="1">B4-E$34*A4-E$35</f>
        <v>0.33600000000001273</v>
      </c>
      <c r="H4" s="6">
        <f t="shared" si="0"/>
        <v>0.11289600000000856</v>
      </c>
      <c r="I4" s="4"/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44</v>
      </c>
      <c r="T4" t="s">
        <v>45</v>
      </c>
      <c r="U4" t="s">
        <v>46</v>
      </c>
      <c r="V4" s="16" t="s">
        <v>28</v>
      </c>
    </row>
    <row r="5" spans="1:22" ht="16.5" thickBot="1" x14ac:dyDescent="0.3">
      <c r="A5">
        <v>153</v>
      </c>
      <c r="B5" s="2">
        <v>47.6</v>
      </c>
      <c r="G5">
        <f t="shared" si="1"/>
        <v>-0.73600000000001842</v>
      </c>
      <c r="H5" s="6">
        <f t="shared" si="0"/>
        <v>0.54169600000002716</v>
      </c>
      <c r="I5" s="4"/>
      <c r="K5" t="s">
        <v>42</v>
      </c>
      <c r="L5" s="17">
        <v>5</v>
      </c>
      <c r="M5" s="17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6">
        <f>SUM(L5:U5)</f>
        <v>7</v>
      </c>
    </row>
    <row r="6" spans="1:22" ht="16.5" thickBot="1" x14ac:dyDescent="0.3">
      <c r="A6">
        <v>154</v>
      </c>
      <c r="B6" s="2">
        <v>47.9</v>
      </c>
      <c r="G6">
        <f t="shared" si="1"/>
        <v>-1.6080000000000041</v>
      </c>
      <c r="H6" s="6">
        <f t="shared" si="0"/>
        <v>2.5856640000000133</v>
      </c>
      <c r="I6" s="4"/>
      <c r="K6" t="s">
        <v>43</v>
      </c>
      <c r="L6">
        <v>0</v>
      </c>
      <c r="M6" s="17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6">
        <f t="shared" ref="V6:V14" si="2">SUM(L6:U6)</f>
        <v>3</v>
      </c>
    </row>
    <row r="7" spans="1:22" ht="16.5" thickBot="1" x14ac:dyDescent="0.3">
      <c r="A7">
        <v>155</v>
      </c>
      <c r="B7" s="2">
        <v>50.1</v>
      </c>
      <c r="D7" t="s">
        <v>19</v>
      </c>
      <c r="G7">
        <f t="shared" si="1"/>
        <v>-0.58000000000001251</v>
      </c>
      <c r="H7" s="6">
        <f t="shared" si="0"/>
        <v>0.33640000000001452</v>
      </c>
      <c r="I7" s="4"/>
      <c r="K7" t="s">
        <v>47</v>
      </c>
      <c r="L7">
        <v>0</v>
      </c>
      <c r="M7" s="17">
        <v>1</v>
      </c>
      <c r="N7" s="17">
        <v>5</v>
      </c>
      <c r="O7" s="1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6">
        <f t="shared" si="2"/>
        <v>7</v>
      </c>
    </row>
    <row r="8" spans="1:22" ht="16.5" thickBot="1" x14ac:dyDescent="0.3">
      <c r="A8">
        <v>156</v>
      </c>
      <c r="B8" s="2">
        <v>50.2</v>
      </c>
      <c r="G8">
        <f t="shared" si="1"/>
        <v>-1.6520000000000152</v>
      </c>
      <c r="H8" s="6">
        <f t="shared" si="0"/>
        <v>2.7291040000000502</v>
      </c>
      <c r="I8" s="4"/>
      <c r="K8" t="s">
        <v>48</v>
      </c>
      <c r="L8">
        <v>0</v>
      </c>
      <c r="M8">
        <v>0</v>
      </c>
      <c r="N8">
        <v>0</v>
      </c>
      <c r="O8" s="17">
        <v>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6">
        <f t="shared" si="2"/>
        <v>5</v>
      </c>
    </row>
    <row r="9" spans="1:22" ht="16.5" thickBot="1" x14ac:dyDescent="0.3">
      <c r="A9">
        <v>157</v>
      </c>
      <c r="B9" s="2">
        <v>52.5</v>
      </c>
      <c r="C9" s="13" t="s">
        <v>20</v>
      </c>
      <c r="D9">
        <f>CORREL(A2:A52,B2:B52)</f>
        <v>0.99929631558519649</v>
      </c>
      <c r="G9">
        <f t="shared" si="1"/>
        <v>-0.52400000000000091</v>
      </c>
      <c r="H9" s="6">
        <f t="shared" si="0"/>
        <v>0.27457600000000093</v>
      </c>
      <c r="I9" s="4"/>
      <c r="K9" t="s">
        <v>49</v>
      </c>
      <c r="L9">
        <v>0</v>
      </c>
      <c r="M9">
        <v>0</v>
      </c>
      <c r="N9">
        <v>0</v>
      </c>
      <c r="O9">
        <v>0</v>
      </c>
      <c r="P9" s="17">
        <v>5</v>
      </c>
      <c r="Q9" s="17">
        <v>1</v>
      </c>
      <c r="R9">
        <v>0</v>
      </c>
      <c r="S9">
        <v>0</v>
      </c>
      <c r="T9">
        <v>0</v>
      </c>
      <c r="U9">
        <v>0</v>
      </c>
      <c r="V9" s="16">
        <f t="shared" si="2"/>
        <v>6</v>
      </c>
    </row>
    <row r="10" spans="1:22" ht="16.5" thickBot="1" x14ac:dyDescent="0.3">
      <c r="A10">
        <v>158</v>
      </c>
      <c r="B10" s="2">
        <v>52.6</v>
      </c>
      <c r="G10">
        <f t="shared" si="1"/>
        <v>-1.5960000000000036</v>
      </c>
      <c r="H10" s="6">
        <f t="shared" si="0"/>
        <v>2.5472160000000117</v>
      </c>
      <c r="I10" s="4"/>
      <c r="K10" t="s">
        <v>50</v>
      </c>
      <c r="L10">
        <v>0</v>
      </c>
      <c r="M10">
        <v>0</v>
      </c>
      <c r="N10">
        <v>0</v>
      </c>
      <c r="O10">
        <v>0</v>
      </c>
      <c r="P10">
        <v>0</v>
      </c>
      <c r="Q10" s="17">
        <v>4</v>
      </c>
      <c r="R10">
        <v>0</v>
      </c>
      <c r="S10">
        <v>0</v>
      </c>
      <c r="T10">
        <v>0</v>
      </c>
      <c r="U10">
        <v>0</v>
      </c>
      <c r="V10" s="16">
        <f t="shared" si="2"/>
        <v>4</v>
      </c>
    </row>
    <row r="11" spans="1:22" ht="16.5" thickBot="1" x14ac:dyDescent="0.3">
      <c r="A11">
        <v>159</v>
      </c>
      <c r="B11" s="2">
        <v>55.4</v>
      </c>
      <c r="G11">
        <f t="shared" si="1"/>
        <v>3.2000000000010687E-2</v>
      </c>
      <c r="H11" s="6">
        <f t="shared" si="0"/>
        <v>1.0240000000006839E-3</v>
      </c>
      <c r="I11" s="4"/>
      <c r="K11" t="s">
        <v>54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7">
        <v>5</v>
      </c>
      <c r="S11">
        <v>0</v>
      </c>
      <c r="T11">
        <v>0</v>
      </c>
      <c r="U11">
        <v>0</v>
      </c>
      <c r="V11" s="16">
        <f t="shared" si="2"/>
        <v>5</v>
      </c>
    </row>
    <row r="12" spans="1:22" ht="16.5" thickBot="1" x14ac:dyDescent="0.3">
      <c r="A12">
        <v>160</v>
      </c>
      <c r="B12" s="2">
        <v>57.5</v>
      </c>
      <c r="D12" s="6" t="s">
        <v>18</v>
      </c>
      <c r="E12" s="6"/>
      <c r="G12">
        <f t="shared" si="1"/>
        <v>0.96000000000000796</v>
      </c>
      <c r="H12" s="6">
        <f t="shared" si="0"/>
        <v>0.9216000000000153</v>
      </c>
      <c r="I12" s="4"/>
      <c r="K12" t="s">
        <v>51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7">
        <v>4</v>
      </c>
      <c r="T12" s="17">
        <v>2</v>
      </c>
      <c r="U12">
        <v>0</v>
      </c>
      <c r="V12" s="16">
        <f t="shared" si="2"/>
        <v>6</v>
      </c>
    </row>
    <row r="13" spans="1:22" ht="16.5" thickBot="1" x14ac:dyDescent="0.3">
      <c r="A13">
        <v>161</v>
      </c>
      <c r="B13" s="2">
        <v>60.2</v>
      </c>
      <c r="D13" s="4"/>
      <c r="E13" s="4"/>
      <c r="G13">
        <f t="shared" si="1"/>
        <v>2.488000000000028</v>
      </c>
      <c r="H13" s="6">
        <f t="shared" si="0"/>
        <v>6.1901440000001395</v>
      </c>
      <c r="I13" s="4"/>
      <c r="K13" t="s">
        <v>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7">
        <v>3</v>
      </c>
      <c r="U13" s="17">
        <v>2</v>
      </c>
      <c r="V13" s="16">
        <f t="shared" si="2"/>
        <v>5</v>
      </c>
    </row>
    <row r="14" spans="1:22" ht="16.5" thickBot="1" x14ac:dyDescent="0.3">
      <c r="A14">
        <v>162</v>
      </c>
      <c r="B14" s="3">
        <v>58.901515151515198</v>
      </c>
      <c r="D14" s="4" t="s">
        <v>5</v>
      </c>
      <c r="E14" s="4">
        <v>175</v>
      </c>
      <c r="G14">
        <f t="shared" si="1"/>
        <v>1.7515151515198113E-2</v>
      </c>
      <c r="H14" s="6">
        <f t="shared" si="0"/>
        <v>3.0678053260034673E-4</v>
      </c>
      <c r="I14" s="4"/>
      <c r="K14" t="s">
        <v>53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7">
        <v>3</v>
      </c>
      <c r="V14" s="16">
        <f t="shared" si="2"/>
        <v>3</v>
      </c>
    </row>
    <row r="15" spans="1:22" ht="16.5" thickBot="1" x14ac:dyDescent="0.3">
      <c r="A15">
        <v>163</v>
      </c>
      <c r="B15" s="2">
        <v>60.073543123543097</v>
      </c>
      <c r="D15" s="4" t="s">
        <v>6</v>
      </c>
      <c r="E15" s="4">
        <v>2.0816659994661326</v>
      </c>
      <c r="G15">
        <f t="shared" si="1"/>
        <v>1.7543123543077854E-2</v>
      </c>
      <c r="H15" s="6">
        <f t="shared" si="0"/>
        <v>3.0776118364769247E-4</v>
      </c>
      <c r="I15" s="4"/>
      <c r="K15" s="15" t="s">
        <v>28</v>
      </c>
      <c r="L15" s="15">
        <f>SUM(L5:L14)</f>
        <v>5</v>
      </c>
      <c r="M15" s="15">
        <f>SUM(M5:M14)</f>
        <v>6</v>
      </c>
      <c r="N15" s="15">
        <f>SUM(N5:N14)</f>
        <v>5</v>
      </c>
      <c r="O15" s="15">
        <f t="shared" ref="O15:U15" si="3">SUM(O5:O14)</f>
        <v>6</v>
      </c>
      <c r="P15" s="15">
        <f t="shared" si="3"/>
        <v>5</v>
      </c>
      <c r="Q15" s="15">
        <f t="shared" si="3"/>
        <v>5</v>
      </c>
      <c r="R15" s="15">
        <f t="shared" si="3"/>
        <v>5</v>
      </c>
      <c r="S15" s="15">
        <f t="shared" si="3"/>
        <v>4</v>
      </c>
      <c r="T15" s="15">
        <f t="shared" si="3"/>
        <v>5</v>
      </c>
      <c r="U15" s="15">
        <f t="shared" si="3"/>
        <v>5</v>
      </c>
    </row>
    <row r="16" spans="1:22" ht="16.5" thickBot="1" x14ac:dyDescent="0.3">
      <c r="A16">
        <v>164</v>
      </c>
      <c r="B16" s="2">
        <v>61.245571095571101</v>
      </c>
      <c r="D16" s="4" t="s">
        <v>7</v>
      </c>
      <c r="E16" s="4">
        <v>175</v>
      </c>
      <c r="G16">
        <f t="shared" si="1"/>
        <v>1.7571095571099704E-2</v>
      </c>
      <c r="H16" s="6">
        <f t="shared" si="0"/>
        <v>3.0874339956871963E-4</v>
      </c>
      <c r="I16" s="5"/>
    </row>
    <row r="17" spans="1:18" ht="16.5" thickBot="1" x14ac:dyDescent="0.3">
      <c r="A17">
        <v>165</v>
      </c>
      <c r="B17" s="2">
        <v>62.417599067599099</v>
      </c>
      <c r="D17" s="4" t="s">
        <v>8</v>
      </c>
      <c r="E17" s="4" t="e">
        <v>#N/A</v>
      </c>
      <c r="G17">
        <f t="shared" si="1"/>
        <v>1.7599067599093132E-2</v>
      </c>
      <c r="H17" s="6">
        <f t="shared" si="0"/>
        <v>3.0972718035744972E-4</v>
      </c>
    </row>
    <row r="18" spans="1:18" ht="16.5" thickBot="1" x14ac:dyDescent="0.3">
      <c r="A18">
        <v>166</v>
      </c>
      <c r="B18" s="2">
        <v>63.589627039627103</v>
      </c>
      <c r="D18" s="4" t="s">
        <v>9</v>
      </c>
      <c r="E18" s="4">
        <v>14.866068747318506</v>
      </c>
      <c r="G18">
        <f t="shared" si="1"/>
        <v>1.7627039627114982E-2</v>
      </c>
      <c r="H18" s="6">
        <f t="shared" si="0"/>
        <v>3.1071252601588188E-4</v>
      </c>
      <c r="K18" t="s">
        <v>55</v>
      </c>
      <c r="L18">
        <f>COVAR(V5:V14,L15:U15)</f>
        <v>-0.31000000000000011</v>
      </c>
      <c r="O18" s="7" t="s">
        <v>58</v>
      </c>
    </row>
    <row r="19" spans="1:18" ht="16.5" thickBot="1" x14ac:dyDescent="0.3">
      <c r="A19">
        <v>167</v>
      </c>
      <c r="B19" s="2">
        <v>64.761655011654994</v>
      </c>
      <c r="D19" s="4" t="s">
        <v>10</v>
      </c>
      <c r="E19" s="4">
        <v>221</v>
      </c>
      <c r="G19">
        <f t="shared" si="1"/>
        <v>1.7655011654994723E-2</v>
      </c>
      <c r="H19" s="6">
        <f t="shared" si="0"/>
        <v>3.1169943653799951E-4</v>
      </c>
    </row>
    <row r="20" spans="1:18" ht="16.5" thickBot="1" x14ac:dyDescent="0.3">
      <c r="A20">
        <v>168</v>
      </c>
      <c r="B20" s="2">
        <v>65.933682983682999</v>
      </c>
      <c r="D20" s="4" t="s">
        <v>11</v>
      </c>
      <c r="E20" s="4">
        <v>-1.1999999999999997</v>
      </c>
      <c r="G20">
        <f t="shared" si="1"/>
        <v>1.7682983682988151E-2</v>
      </c>
      <c r="H20" s="6">
        <f t="shared" si="0"/>
        <v>3.1268791193282523E-4</v>
      </c>
      <c r="K20" t="s">
        <v>56</v>
      </c>
      <c r="M20">
        <f>STDEV(L15:U15)</f>
        <v>0.56764621219754452</v>
      </c>
      <c r="O20" t="s">
        <v>59</v>
      </c>
      <c r="P20">
        <v>48</v>
      </c>
      <c r="R20">
        <f>(152.5+157.5*2)/7</f>
        <v>66.785714285714292</v>
      </c>
    </row>
    <row r="21" spans="1:18" ht="16.5" thickBot="1" x14ac:dyDescent="0.3">
      <c r="A21">
        <v>169</v>
      </c>
      <c r="B21" s="2">
        <v>67.105710955711004</v>
      </c>
      <c r="D21" s="4" t="s">
        <v>12</v>
      </c>
      <c r="E21" s="4">
        <v>-1.1093167201152584E-16</v>
      </c>
      <c r="G21">
        <f t="shared" si="1"/>
        <v>1.7710955711010001E-2</v>
      </c>
      <c r="H21" s="6">
        <f t="shared" si="0"/>
        <v>3.136779521973578E-4</v>
      </c>
      <c r="K21" t="s">
        <v>57</v>
      </c>
      <c r="M21">
        <f>STDEV(V5:V14)</f>
        <v>1.4491376746189431</v>
      </c>
      <c r="O21" t="s">
        <v>60</v>
      </c>
      <c r="P21">
        <v>54</v>
      </c>
      <c r="R21">
        <f>157.5*3/7</f>
        <v>67.5</v>
      </c>
    </row>
    <row r="22" spans="1:18" ht="16.5" thickBot="1" x14ac:dyDescent="0.3">
      <c r="A22">
        <v>170</v>
      </c>
      <c r="B22" s="2">
        <v>68.277738927738994</v>
      </c>
      <c r="D22" s="4" t="s">
        <v>13</v>
      </c>
      <c r="E22" s="4">
        <v>50</v>
      </c>
      <c r="G22">
        <f t="shared" si="1"/>
        <v>1.7738927739003429E-2</v>
      </c>
      <c r="H22" s="6">
        <f t="shared" si="0"/>
        <v>3.1466955732958532E-4</v>
      </c>
      <c r="O22" t="s">
        <v>61</v>
      </c>
      <c r="P22">
        <v>60</v>
      </c>
      <c r="R22">
        <f>(157.5*1+162.5*5+167.5)/7</f>
        <v>162.5</v>
      </c>
    </row>
    <row r="23" spans="1:18" ht="16.5" thickBot="1" x14ac:dyDescent="0.3">
      <c r="A23">
        <v>171</v>
      </c>
      <c r="B23" s="2">
        <v>69.4497668997669</v>
      </c>
      <c r="D23" s="4" t="s">
        <v>14</v>
      </c>
      <c r="E23" s="4">
        <v>150</v>
      </c>
      <c r="G23">
        <f t="shared" si="1"/>
        <v>1.7766899766911592E-2</v>
      </c>
      <c r="H23" s="6">
        <f t="shared" si="0"/>
        <v>3.1566272732748321E-4</v>
      </c>
      <c r="K23">
        <f>L18/M20/M21</f>
        <v>-0.37685501778999692</v>
      </c>
      <c r="O23" t="s">
        <v>62</v>
      </c>
      <c r="P23">
        <v>66</v>
      </c>
      <c r="R23">
        <f>167.5*5/7</f>
        <v>119.64285714285714</v>
      </c>
    </row>
    <row r="24" spans="1:18" ht="16.5" thickBot="1" x14ac:dyDescent="0.3">
      <c r="A24">
        <v>172</v>
      </c>
      <c r="B24" s="2">
        <v>70.621794871794904</v>
      </c>
      <c r="D24" s="4" t="s">
        <v>15</v>
      </c>
      <c r="E24" s="4">
        <v>200</v>
      </c>
      <c r="G24">
        <f t="shared" si="1"/>
        <v>1.7794871794905021E-2</v>
      </c>
      <c r="H24" s="6">
        <f t="shared" si="0"/>
        <v>3.1665746219710625E-4</v>
      </c>
      <c r="K24">
        <f>CORREL(L15:U15,V5:V14)</f>
        <v>-0.41872779754443917</v>
      </c>
      <c r="O24" t="s">
        <v>63</v>
      </c>
      <c r="P24">
        <v>72</v>
      </c>
      <c r="R24">
        <f>(172.5*5+177.5)/7</f>
        <v>148.57142857142858</v>
      </c>
    </row>
    <row r="25" spans="1:18" ht="16.5" thickBot="1" x14ac:dyDescent="0.3">
      <c r="A25">
        <v>173</v>
      </c>
      <c r="B25" s="2">
        <v>71.793822843822895</v>
      </c>
      <c r="D25" s="4" t="s">
        <v>16</v>
      </c>
      <c r="E25" s="4">
        <v>8925</v>
      </c>
      <c r="G25">
        <f t="shared" si="1"/>
        <v>1.7822843822870027E-2</v>
      </c>
      <c r="H25" s="6">
        <f t="shared" si="0"/>
        <v>3.1765376193441627E-4</v>
      </c>
      <c r="O25" t="s">
        <v>64</v>
      </c>
      <c r="P25">
        <v>78</v>
      </c>
      <c r="R25">
        <f>177.5*4/7</f>
        <v>101.42857142857143</v>
      </c>
    </row>
    <row r="26" spans="1:18" ht="16.5" thickBot="1" x14ac:dyDescent="0.3">
      <c r="A26">
        <v>174</v>
      </c>
      <c r="B26" s="3">
        <v>72.9658508158508</v>
      </c>
      <c r="D26" s="5" t="s">
        <v>17</v>
      </c>
      <c r="E26" s="5">
        <v>51</v>
      </c>
      <c r="G26">
        <f t="shared" si="1"/>
        <v>1.785081585077819E-2</v>
      </c>
      <c r="H26" s="6">
        <f t="shared" si="0"/>
        <v>3.186516265383939E-4</v>
      </c>
      <c r="O26" t="s">
        <v>65</v>
      </c>
      <c r="P26">
        <v>84</v>
      </c>
      <c r="R26">
        <f>182.5*5/7</f>
        <v>130.35714285714286</v>
      </c>
    </row>
    <row r="27" spans="1:18" ht="16.5" thickBot="1" x14ac:dyDescent="0.3">
      <c r="A27">
        <v>175</v>
      </c>
      <c r="B27" s="2">
        <v>74.137878787878805</v>
      </c>
      <c r="E27">
        <v>1.2852453498493694E+276</v>
      </c>
      <c r="G27">
        <f t="shared" si="1"/>
        <v>1.787878787880004E-2</v>
      </c>
      <c r="H27" s="6">
        <f t="shared" si="0"/>
        <v>3.1965105601512722E-4</v>
      </c>
      <c r="O27" t="s">
        <v>66</v>
      </c>
      <c r="P27">
        <v>90</v>
      </c>
      <c r="R27">
        <f>(187.5*4+2*192.5)/7</f>
        <v>162.14285714285714</v>
      </c>
    </row>
    <row r="28" spans="1:18" ht="16.5" thickBot="1" x14ac:dyDescent="0.3">
      <c r="A28">
        <v>176</v>
      </c>
      <c r="B28" s="2">
        <v>75.309906759906795</v>
      </c>
      <c r="G28">
        <f t="shared" si="1"/>
        <v>1.7906759906793468E-2</v>
      </c>
      <c r="H28" s="6">
        <f t="shared" si="0"/>
        <v>3.2065205035954601E-4</v>
      </c>
      <c r="O28" t="s">
        <v>67</v>
      </c>
      <c r="P28">
        <v>96</v>
      </c>
      <c r="R28">
        <f>(192.5*3+197.5*2)/7</f>
        <v>138.92857142857142</v>
      </c>
    </row>
    <row r="29" spans="1:18" ht="16.5" thickBot="1" x14ac:dyDescent="0.3">
      <c r="A29">
        <v>177</v>
      </c>
      <c r="B29" s="2">
        <v>76.4819347319348</v>
      </c>
      <c r="G29">
        <f t="shared" si="1"/>
        <v>1.7934731934786896E-2</v>
      </c>
      <c r="H29" s="6">
        <f t="shared" si="0"/>
        <v>3.2165460957266491E-4</v>
      </c>
      <c r="O29" t="s">
        <v>68</v>
      </c>
      <c r="P29">
        <v>102</v>
      </c>
      <c r="R29">
        <f>197.5*3/7</f>
        <v>84.642857142857139</v>
      </c>
    </row>
    <row r="30" spans="1:18" ht="16.5" thickBot="1" x14ac:dyDescent="0.3">
      <c r="A30">
        <v>178</v>
      </c>
      <c r="B30" s="2">
        <v>77.653962703962705</v>
      </c>
      <c r="D30" s="7" t="s">
        <v>22</v>
      </c>
      <c r="G30">
        <f t="shared" si="1"/>
        <v>1.7962703962695059E-2</v>
      </c>
      <c r="H30" s="6">
        <f t="shared" si="0"/>
        <v>3.2265873365142078E-4</v>
      </c>
    </row>
    <row r="31" spans="1:18" ht="16.5" thickBot="1" x14ac:dyDescent="0.3">
      <c r="A31">
        <v>179</v>
      </c>
      <c r="B31" s="2">
        <v>78.825990675990695</v>
      </c>
      <c r="G31">
        <f t="shared" si="1"/>
        <v>1.7990675990716909E-2</v>
      </c>
      <c r="H31" s="6">
        <f t="shared" si="0"/>
        <v>3.2366442260295782E-4</v>
      </c>
    </row>
    <row r="32" spans="1:18" ht="16.5" thickBot="1" x14ac:dyDescent="0.3">
      <c r="A32">
        <v>180</v>
      </c>
      <c r="B32" s="2">
        <v>79.9980186480187</v>
      </c>
      <c r="D32" s="11" t="s">
        <v>23</v>
      </c>
      <c r="G32">
        <f t="shared" si="1"/>
        <v>1.8018648018710337E-2</v>
      </c>
      <c r="H32" s="6">
        <f t="shared" si="0"/>
        <v>3.2467167642217398E-4</v>
      </c>
    </row>
    <row r="33" spans="1:8" ht="16.5" thickBot="1" x14ac:dyDescent="0.3">
      <c r="A33">
        <v>181</v>
      </c>
      <c r="B33" s="2">
        <v>81.170046620046705</v>
      </c>
      <c r="G33">
        <f t="shared" si="1"/>
        <v>1.8046620046703765E-2</v>
      </c>
      <c r="H33" s="6">
        <f t="shared" si="0"/>
        <v>3.256804951100902E-4</v>
      </c>
    </row>
    <row r="34" spans="1:8" ht="16.5" thickBot="1" x14ac:dyDescent="0.3">
      <c r="A34">
        <v>182</v>
      </c>
      <c r="B34" s="2">
        <v>82.342074592074596</v>
      </c>
      <c r="D34" s="8" t="s">
        <v>24</v>
      </c>
      <c r="E34">
        <v>1.1719999999999999</v>
      </c>
      <c r="G34">
        <f t="shared" si="1"/>
        <v>1.8074592074611928E-2</v>
      </c>
      <c r="H34" s="6">
        <f t="shared" si="0"/>
        <v>3.2669087866362431E-4</v>
      </c>
    </row>
    <row r="35" spans="1:8" ht="16.5" thickBot="1" x14ac:dyDescent="0.3">
      <c r="A35">
        <v>183</v>
      </c>
      <c r="B35" s="2">
        <v>83.5141025641026</v>
      </c>
      <c r="D35" s="8" t="s">
        <v>25</v>
      </c>
      <c r="E35">
        <v>-130.97999999999999</v>
      </c>
      <c r="G35">
        <f t="shared" si="1"/>
        <v>1.8102564102576935E-2</v>
      </c>
      <c r="H35" s="6">
        <f t="shared" si="0"/>
        <v>3.2770282708790703E-4</v>
      </c>
    </row>
    <row r="36" spans="1:8" ht="16.5" thickBot="1" x14ac:dyDescent="0.3">
      <c r="A36">
        <v>184</v>
      </c>
      <c r="B36" s="2">
        <v>84.686130536130605</v>
      </c>
      <c r="G36">
        <f t="shared" si="1"/>
        <v>1.8130536130598784E-2</v>
      </c>
      <c r="H36" s="6">
        <f t="shared" si="0"/>
        <v>3.2871634038294796E-4</v>
      </c>
    </row>
    <row r="37" spans="1:8" ht="16.5" thickBot="1" x14ac:dyDescent="0.3">
      <c r="A37">
        <v>185</v>
      </c>
      <c r="B37" s="2">
        <v>85.858158508158496</v>
      </c>
      <c r="D37" s="9" t="s">
        <v>27</v>
      </c>
      <c r="E37">
        <f>SUM(G2:G52)</f>
        <v>0.91181818181891572</v>
      </c>
      <c r="G37">
        <f t="shared" si="1"/>
        <v>1.8158508158506947E-2</v>
      </c>
      <c r="H37" s="6">
        <f t="shared" si="0"/>
        <v>3.2973141854256339E-4</v>
      </c>
    </row>
    <row r="38" spans="1:8" ht="16.5" thickBot="1" x14ac:dyDescent="0.3">
      <c r="A38">
        <v>186</v>
      </c>
      <c r="B38" s="3">
        <v>87.030186480186501</v>
      </c>
      <c r="D38" s="10" t="s">
        <v>29</v>
      </c>
      <c r="E38">
        <f>SUM(H2:H52)</f>
        <v>21.401089404535142</v>
      </c>
      <c r="G38">
        <f t="shared" si="1"/>
        <v>1.8186480186500376E-2</v>
      </c>
      <c r="H38" s="6">
        <f t="shared" si="0"/>
        <v>3.3074806157397076E-4</v>
      </c>
    </row>
    <row r="39" spans="1:8" ht="16.5" thickBot="1" x14ac:dyDescent="0.3">
      <c r="A39">
        <v>187</v>
      </c>
      <c r="B39" s="2">
        <v>88.202214452214506</v>
      </c>
      <c r="G39">
        <f t="shared" si="1"/>
        <v>1.8214452214493804E-2</v>
      </c>
      <c r="H39" s="6">
        <f t="shared" si="0"/>
        <v>3.3176626947407825E-4</v>
      </c>
    </row>
    <row r="40" spans="1:8" ht="16.5" thickBot="1" x14ac:dyDescent="0.3">
      <c r="A40">
        <v>188</v>
      </c>
      <c r="B40" s="2">
        <v>89.374242424242496</v>
      </c>
      <c r="G40">
        <f t="shared" si="1"/>
        <v>1.8242424242515654E-2</v>
      </c>
      <c r="H40" s="6">
        <f t="shared" si="0"/>
        <v>3.3278604224392283E-4</v>
      </c>
    </row>
    <row r="41" spans="1:8" ht="16.5" thickBot="1" x14ac:dyDescent="0.3">
      <c r="A41">
        <v>189</v>
      </c>
      <c r="B41" s="2">
        <v>90.546270396270401</v>
      </c>
      <c r="G41">
        <f t="shared" si="1"/>
        <v>1.8270396270423817E-2</v>
      </c>
      <c r="H41" s="6">
        <f t="shared" si="0"/>
        <v>3.338073798783165E-4</v>
      </c>
    </row>
    <row r="42" spans="1:8" ht="16.5" thickBot="1" x14ac:dyDescent="0.3">
      <c r="A42">
        <v>190</v>
      </c>
      <c r="B42" s="2">
        <v>91.718298368298406</v>
      </c>
      <c r="D42" t="s">
        <v>33</v>
      </c>
      <c r="G42">
        <f t="shared" si="1"/>
        <v>1.8298368298417245E-2</v>
      </c>
      <c r="H42" s="6">
        <f t="shared" si="0"/>
        <v>3.3483028238452119E-4</v>
      </c>
    </row>
    <row r="43" spans="1:8" ht="16.5" thickBot="1" x14ac:dyDescent="0.3">
      <c r="A43">
        <v>191</v>
      </c>
      <c r="B43" s="2">
        <v>92.890326340326396</v>
      </c>
      <c r="D43" s="12" t="s">
        <v>30</v>
      </c>
      <c r="E43">
        <f xml:space="preserve"> 1 - ((1/E26)*E38/E3)</f>
        <v>0.99810122532121948</v>
      </c>
      <c r="G43">
        <f t="shared" si="1"/>
        <v>1.8326340326410673E-2</v>
      </c>
      <c r="H43" s="6">
        <f t="shared" si="0"/>
        <v>3.3585474975942605E-4</v>
      </c>
    </row>
    <row r="44" spans="1:8" ht="16.5" thickBot="1" x14ac:dyDescent="0.3">
      <c r="A44">
        <v>192</v>
      </c>
      <c r="B44" s="2">
        <v>94.062354312354302</v>
      </c>
      <c r="G44">
        <f t="shared" si="1"/>
        <v>1.8354312354290414E-2</v>
      </c>
      <c r="H44" s="6">
        <f t="shared" si="0"/>
        <v>3.3688078199885772E-4</v>
      </c>
    </row>
    <row r="45" spans="1:8" ht="16.5" thickBot="1" x14ac:dyDescent="0.3">
      <c r="A45">
        <v>193</v>
      </c>
      <c r="B45" s="2">
        <v>95.234382284382306</v>
      </c>
      <c r="G45">
        <f t="shared" si="1"/>
        <v>1.8382284382283842E-2</v>
      </c>
      <c r="H45" s="6">
        <f t="shared" si="0"/>
        <v>3.3790837911115647E-4</v>
      </c>
    </row>
    <row r="46" spans="1:8" ht="16.5" thickBot="1" x14ac:dyDescent="0.3">
      <c r="A46">
        <v>194</v>
      </c>
      <c r="B46" s="2">
        <v>96.406410256410297</v>
      </c>
      <c r="D46">
        <f>(204 - E34)/E35</f>
        <v>-1.5485417621010842</v>
      </c>
      <c r="E46" s="7" t="s">
        <v>69</v>
      </c>
      <c r="G46">
        <f t="shared" si="1"/>
        <v>1.8410256410305692E-2</v>
      </c>
      <c r="H46" s="6">
        <f t="shared" si="0"/>
        <v>3.389375410932018E-4</v>
      </c>
    </row>
    <row r="47" spans="1:8" ht="16.5" thickBot="1" x14ac:dyDescent="0.3">
      <c r="A47">
        <v>195</v>
      </c>
      <c r="B47" s="2">
        <v>97.578438228438301</v>
      </c>
      <c r="G47">
        <f t="shared" si="1"/>
        <v>1.843822843829912E-2</v>
      </c>
      <c r="H47" s="6">
        <f t="shared" si="0"/>
        <v>3.3996826794290241E-4</v>
      </c>
    </row>
    <row r="48" spans="1:8" ht="16.5" thickBot="1" x14ac:dyDescent="0.3">
      <c r="A48">
        <v>196</v>
      </c>
      <c r="B48" s="2">
        <v>98.750466200466207</v>
      </c>
      <c r="G48">
        <f t="shared" si="1"/>
        <v>1.8466200466207283E-2</v>
      </c>
      <c r="H48" s="6">
        <f t="shared" si="0"/>
        <v>3.4100055965815407E-4</v>
      </c>
    </row>
    <row r="49" spans="1:8" ht="16.5" thickBot="1" x14ac:dyDescent="0.3">
      <c r="A49">
        <v>197</v>
      </c>
      <c r="B49" s="2">
        <v>99.922494172494197</v>
      </c>
      <c r="G49">
        <f t="shared" si="1"/>
        <v>1.8494172494200711E-2</v>
      </c>
      <c r="H49" s="6">
        <f t="shared" si="0"/>
        <v>3.4203441624525014E-4</v>
      </c>
    </row>
    <row r="50" spans="1:8" ht="16.5" thickBot="1" x14ac:dyDescent="0.3">
      <c r="A50">
        <v>198</v>
      </c>
      <c r="B50" s="3">
        <v>101.094522144522</v>
      </c>
      <c r="G50">
        <f t="shared" si="1"/>
        <v>1.8522144521995187E-2</v>
      </c>
      <c r="H50" s="6">
        <f t="shared" si="0"/>
        <v>3.4306983769367635E-4</v>
      </c>
    </row>
    <row r="51" spans="1:8" ht="16.5" thickBot="1" x14ac:dyDescent="0.3">
      <c r="A51">
        <v>199</v>
      </c>
      <c r="B51" s="2">
        <v>102.26655011654999</v>
      </c>
      <c r="G51">
        <f t="shared" si="1"/>
        <v>1.8550116550017037E-2</v>
      </c>
      <c r="H51" s="6">
        <f t="shared" si="0"/>
        <v>3.4410682401921598E-4</v>
      </c>
    </row>
    <row r="52" spans="1:8" x14ac:dyDescent="0.25">
      <c r="A52">
        <v>200</v>
      </c>
      <c r="B52" s="2">
        <v>103.438578088578</v>
      </c>
      <c r="G52">
        <f t="shared" si="1"/>
        <v>1.8578088578010465E-2</v>
      </c>
      <c r="H52" s="6">
        <f t="shared" si="0"/>
        <v>3.4514537521240291E-4</v>
      </c>
    </row>
    <row r="56" spans="1:8" x14ac:dyDescent="0.25">
      <c r="A56" s="7" t="s">
        <v>31</v>
      </c>
    </row>
    <row r="59" spans="1:8" x14ac:dyDescent="0.25">
      <c r="A59" t="s">
        <v>32</v>
      </c>
      <c r="B59">
        <v>1.141</v>
      </c>
    </row>
    <row r="60" spans="1:8" x14ac:dyDescent="0.25">
      <c r="A60" t="s">
        <v>25</v>
      </c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abSelected="1" topLeftCell="C48" zoomScale="106" zoomScaleNormal="106" workbookViewId="0">
      <selection activeCell="P74" sqref="P74"/>
    </sheetView>
  </sheetViews>
  <sheetFormatPr defaultRowHeight="15.75" x14ac:dyDescent="0.25"/>
  <cols>
    <col min="1" max="1" width="11.875" bestFit="1" customWidth="1"/>
    <col min="2" max="2" width="9.875" bestFit="1" customWidth="1"/>
    <col min="4" max="4" width="11.875" bestFit="1" customWidth="1"/>
    <col min="7" max="7" width="9.875" bestFit="1" customWidth="1"/>
    <col min="8" max="9" width="11.875" bestFit="1" customWidth="1"/>
    <col min="12" max="12" width="11.875" bestFit="1" customWidth="1"/>
    <col min="21" max="21" width="12.5" bestFit="1" customWidth="1"/>
  </cols>
  <sheetData>
    <row r="1" spans="1:23" x14ac:dyDescent="0.25">
      <c r="A1" t="s">
        <v>70</v>
      </c>
      <c r="B1" t="s">
        <v>59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102</v>
      </c>
      <c r="U1" t="s">
        <v>103</v>
      </c>
      <c r="V1" t="s">
        <v>104</v>
      </c>
      <c r="W1" t="s">
        <v>105</v>
      </c>
    </row>
    <row r="2" spans="1:23" x14ac:dyDescent="0.25">
      <c r="A2">
        <v>150</v>
      </c>
      <c r="B2">
        <v>46.8</v>
      </c>
      <c r="C2">
        <f>LN(A2)</f>
        <v>5.0106352940962555</v>
      </c>
      <c r="D2">
        <f>LN(B2)</f>
        <v>3.8458832029236012</v>
      </c>
      <c r="E2">
        <f>A2^2</f>
        <v>22500</v>
      </c>
      <c r="F2">
        <f>A2^3</f>
        <v>3375000</v>
      </c>
      <c r="G2">
        <f>A2^4</f>
        <v>506250000</v>
      </c>
      <c r="H2">
        <f>A2^5</f>
        <v>75937500000</v>
      </c>
      <c r="I2">
        <f>A2^6</f>
        <v>11390625000000</v>
      </c>
      <c r="J2">
        <f>A2*B2</f>
        <v>7020</v>
      </c>
      <c r="K2">
        <f>J2*A2</f>
        <v>1053000</v>
      </c>
      <c r="L2">
        <f>K2*A2</f>
        <v>157950000</v>
      </c>
      <c r="M2">
        <f>A2*D2</f>
        <v>576.88248043854014</v>
      </c>
      <c r="N2">
        <f>M2*A2</f>
        <v>86532.372065781019</v>
      </c>
      <c r="O2">
        <f>C2^2</f>
        <v>25.106466050443068</v>
      </c>
      <c r="P2">
        <f>C2^3</f>
        <v>125.79934490237946</v>
      </c>
      <c r="Q2">
        <f>C2^4</f>
        <v>630.33463754205036</v>
      </c>
      <c r="R2">
        <f>C2*D2</f>
        <v>19.270318113540949</v>
      </c>
      <c r="S2">
        <f>R2*C2</f>
        <v>96.556536068170658</v>
      </c>
      <c r="T2" s="18">
        <f>(B2-B$62*A2^2-B$63*A2-B$64)^2</f>
        <v>5.628756250000146</v>
      </c>
      <c r="U2" s="18">
        <f>(B2-I$63*A2^3-I$64*A2^2-I$65*A2-I$66)^2</f>
        <v>0.24534346600439225</v>
      </c>
      <c r="V2">
        <f>(B2-P$65*EXP(P$63*A2))^2</f>
        <v>2.7210519337518977</v>
      </c>
      <c r="W2" s="19">
        <f>(B2-U$65*POWER(A2,U$63))^2</f>
        <v>0.46942470100423506</v>
      </c>
    </row>
    <row r="3" spans="1:23" x14ac:dyDescent="0.25">
      <c r="A3">
        <v>151</v>
      </c>
      <c r="B3">
        <v>47.1</v>
      </c>
      <c r="C3">
        <f t="shared" ref="C3:C52" si="0">LN(A3)</f>
        <v>5.0172798368149243</v>
      </c>
      <c r="D3">
        <f t="shared" ref="D3:D51" si="1">LN(B3)</f>
        <v>3.8522730010223722</v>
      </c>
      <c r="E3">
        <f t="shared" ref="E3:E52" si="2">A3^2</f>
        <v>22801</v>
      </c>
      <c r="F3">
        <f t="shared" ref="F3:F52" si="3">A3^3</f>
        <v>3442951</v>
      </c>
      <c r="G3">
        <f t="shared" ref="G3:G52" si="4">A3^4</f>
        <v>519885601</v>
      </c>
      <c r="H3">
        <f t="shared" ref="H3:H52" si="5">A3^5</f>
        <v>78502725751</v>
      </c>
      <c r="I3">
        <f t="shared" ref="I3:I52" si="6">A3^6</f>
        <v>11853911588401</v>
      </c>
      <c r="J3">
        <f t="shared" ref="J3:J52" si="7">A3*B3</f>
        <v>7112.1</v>
      </c>
      <c r="K3">
        <f t="shared" ref="K3:K52" si="8">J3*A3</f>
        <v>1073927.1000000001</v>
      </c>
      <c r="L3">
        <f t="shared" ref="L3:L52" si="9">K3*A3</f>
        <v>162162992.10000002</v>
      </c>
      <c r="M3">
        <f t="shared" ref="M3:M52" si="10">A3*D3</f>
        <v>581.69322315437819</v>
      </c>
      <c r="N3">
        <f t="shared" ref="N3:N52" si="11">M3*A3</f>
        <v>87835.6766963111</v>
      </c>
      <c r="O3">
        <f t="shared" ref="O3:O52" si="12">C3^2</f>
        <v>25.173096960909593</v>
      </c>
      <c r="P3">
        <f t="shared" ref="P3:P52" si="13">C3^3</f>
        <v>126.30047181215875</v>
      </c>
      <c r="Q3">
        <f t="shared" ref="Q3:Q52" si="14">C3^4</f>
        <v>633.6848106033558</v>
      </c>
      <c r="R3">
        <f t="shared" ref="R3:R52" si="15">C3*D3</f>
        <v>19.327931653936066</v>
      </c>
      <c r="S3">
        <f t="shared" ref="S3:S52" si="16">R3*C3</f>
        <v>96.973641774630352</v>
      </c>
      <c r="T3" s="18">
        <f t="shared" ref="T3:T52" si="17">(B3-B$62*A3^2-B$63*A3-B$64)^2</f>
        <v>2.2726075052890216</v>
      </c>
      <c r="U3" s="18">
        <f t="shared" ref="U3:U52" si="18">(B3-I$63*A3^3-I$64*A3^2-I$65*A3-I$66)^2</f>
        <v>0.16999112199513605</v>
      </c>
      <c r="V3">
        <f t="shared" ref="V3:V52" si="19">(B3-P$65*EXP(P$63*A3))^2</f>
        <v>1.4916809446848325</v>
      </c>
      <c r="W3" s="19">
        <f t="shared" ref="W3:W6" si="20">(B3-U$65*POWER(A3,U$63))^2</f>
        <v>1.6800133770141905</v>
      </c>
    </row>
    <row r="4" spans="1:23" x14ac:dyDescent="0.25">
      <c r="A4">
        <v>152</v>
      </c>
      <c r="B4">
        <v>47.5</v>
      </c>
      <c r="C4">
        <f t="shared" si="0"/>
        <v>5.0238805208462765</v>
      </c>
      <c r="D4">
        <f t="shared" si="1"/>
        <v>3.8607297110405954</v>
      </c>
      <c r="E4">
        <f t="shared" si="2"/>
        <v>23104</v>
      </c>
      <c r="F4">
        <f t="shared" si="3"/>
        <v>3511808</v>
      </c>
      <c r="G4">
        <f t="shared" si="4"/>
        <v>533794816</v>
      </c>
      <c r="H4">
        <f t="shared" si="5"/>
        <v>81136812032</v>
      </c>
      <c r="I4">
        <f t="shared" si="6"/>
        <v>12332795428864</v>
      </c>
      <c r="J4">
        <f t="shared" si="7"/>
        <v>7220</v>
      </c>
      <c r="K4">
        <f t="shared" si="8"/>
        <v>1097440</v>
      </c>
      <c r="L4">
        <f t="shared" si="9"/>
        <v>166810880</v>
      </c>
      <c r="M4">
        <f t="shared" si="10"/>
        <v>586.8309160781705</v>
      </c>
      <c r="N4">
        <f t="shared" si="11"/>
        <v>89198.29924388192</v>
      </c>
      <c r="O4">
        <f t="shared" si="12"/>
        <v>25.239375487738656</v>
      </c>
      <c r="P4">
        <f t="shared" si="13"/>
        <v>126.79960687117521</v>
      </c>
      <c r="Q4">
        <f t="shared" si="14"/>
        <v>637.02607501106286</v>
      </c>
      <c r="R4">
        <f t="shared" si="15"/>
        <v>19.395844791549322</v>
      </c>
      <c r="S4">
        <f t="shared" si="16"/>
        <v>97.442406833622343</v>
      </c>
      <c r="T4" s="18">
        <f t="shared" si="17"/>
        <v>0.5511102474240408</v>
      </c>
      <c r="U4" s="18">
        <f t="shared" si="18"/>
        <v>1.4894071960768123</v>
      </c>
      <c r="V4">
        <f t="shared" si="19"/>
        <v>0.77683334557612949</v>
      </c>
      <c r="W4" s="19">
        <f t="shared" si="20"/>
        <v>3.3067674391990622</v>
      </c>
    </row>
    <row r="5" spans="1:23" x14ac:dyDescent="0.25">
      <c r="A5">
        <v>153</v>
      </c>
      <c r="B5">
        <v>47.6</v>
      </c>
      <c r="C5">
        <f t="shared" si="0"/>
        <v>5.0304379213924353</v>
      </c>
      <c r="D5">
        <f t="shared" si="1"/>
        <v>3.8628327612373745</v>
      </c>
      <c r="E5">
        <f t="shared" si="2"/>
        <v>23409</v>
      </c>
      <c r="F5">
        <f t="shared" si="3"/>
        <v>3581577</v>
      </c>
      <c r="G5">
        <f t="shared" si="4"/>
        <v>547981281</v>
      </c>
      <c r="H5">
        <f t="shared" si="5"/>
        <v>83841135993</v>
      </c>
      <c r="I5">
        <f t="shared" si="6"/>
        <v>12827693806929</v>
      </c>
      <c r="J5">
        <f t="shared" si="7"/>
        <v>7282.8</v>
      </c>
      <c r="K5">
        <f t="shared" si="8"/>
        <v>1114268.4000000001</v>
      </c>
      <c r="L5">
        <f t="shared" si="9"/>
        <v>170483065.20000002</v>
      </c>
      <c r="M5">
        <f t="shared" si="10"/>
        <v>591.01341246931827</v>
      </c>
      <c r="N5">
        <f t="shared" si="11"/>
        <v>90425.052107805692</v>
      </c>
      <c r="O5">
        <f t="shared" si="12"/>
        <v>25.305305680983047</v>
      </c>
      <c r="P5">
        <f t="shared" si="13"/>
        <v>127.29676931004454</v>
      </c>
      <c r="Q5">
        <f t="shared" si="14"/>
        <v>640.35849560799284</v>
      </c>
      <c r="R5">
        <f t="shared" si="15"/>
        <v>19.431740406125538</v>
      </c>
      <c r="S5">
        <f t="shared" si="16"/>
        <v>97.750163817627552</v>
      </c>
      <c r="T5" s="18">
        <f t="shared" si="17"/>
        <v>0.10429476480899949</v>
      </c>
      <c r="U5" s="18">
        <f t="shared" si="18"/>
        <v>5.4243358759086409</v>
      </c>
      <c r="V5">
        <f t="shared" si="19"/>
        <v>5.2663120335855185E-2</v>
      </c>
      <c r="W5" s="19">
        <f t="shared" si="20"/>
        <v>7.0336658816962574</v>
      </c>
    </row>
    <row r="6" spans="1:23" x14ac:dyDescent="0.25">
      <c r="A6">
        <v>154</v>
      </c>
      <c r="B6">
        <v>47.9</v>
      </c>
      <c r="C6">
        <f t="shared" si="0"/>
        <v>5.0369526024136295</v>
      </c>
      <c r="D6">
        <f t="shared" si="1"/>
        <v>3.8691155044168695</v>
      </c>
      <c r="E6">
        <f t="shared" si="2"/>
        <v>23716</v>
      </c>
      <c r="F6">
        <f t="shared" si="3"/>
        <v>3652264</v>
      </c>
      <c r="G6">
        <f t="shared" si="4"/>
        <v>562448656</v>
      </c>
      <c r="H6">
        <f t="shared" si="5"/>
        <v>86617093024</v>
      </c>
      <c r="I6">
        <f t="shared" si="6"/>
        <v>13339032325696</v>
      </c>
      <c r="J6">
        <f t="shared" si="7"/>
        <v>7376.5999999999995</v>
      </c>
      <c r="K6">
        <f t="shared" si="8"/>
        <v>1135996.3999999999</v>
      </c>
      <c r="L6">
        <f t="shared" si="9"/>
        <v>174943445.59999999</v>
      </c>
      <c r="M6">
        <f t="shared" si="10"/>
        <v>595.84378768019792</v>
      </c>
      <c r="N6">
        <f t="shared" si="11"/>
        <v>91759.943302750486</v>
      </c>
      <c r="O6">
        <f t="shared" si="12"/>
        <v>25.370891518961436</v>
      </c>
      <c r="P6">
        <f t="shared" si="13"/>
        <v>127.79197806198668</v>
      </c>
      <c r="Q6">
        <f t="shared" si="14"/>
        <v>643.68213646690936</v>
      </c>
      <c r="R6">
        <f t="shared" si="15"/>
        <v>19.488551409011475</v>
      </c>
      <c r="S6">
        <f t="shared" si="16"/>
        <v>98.162909736892161</v>
      </c>
      <c r="T6" s="18">
        <f t="shared" si="17"/>
        <v>1.4123611111839705</v>
      </c>
      <c r="U6" s="18">
        <f t="shared" si="18"/>
        <v>10.485459627652304</v>
      </c>
      <c r="V6">
        <f t="shared" si="19"/>
        <v>5.5008859678421111E-2</v>
      </c>
      <c r="W6" s="19">
        <f t="shared" si="20"/>
        <v>10.871392744868201</v>
      </c>
    </row>
    <row r="7" spans="1:23" x14ac:dyDescent="0.25">
      <c r="A7">
        <v>155</v>
      </c>
      <c r="B7">
        <v>50.1</v>
      </c>
      <c r="C7">
        <f t="shared" si="0"/>
        <v>5.0434251169192468</v>
      </c>
      <c r="D7">
        <f t="shared" si="1"/>
        <v>3.9140210080908191</v>
      </c>
      <c r="E7">
        <f t="shared" si="2"/>
        <v>24025</v>
      </c>
      <c r="F7">
        <f t="shared" si="3"/>
        <v>3723875</v>
      </c>
      <c r="G7">
        <f t="shared" si="4"/>
        <v>577200625</v>
      </c>
      <c r="H7">
        <f t="shared" si="5"/>
        <v>89466096875</v>
      </c>
      <c r="I7">
        <f t="shared" si="6"/>
        <v>13867245015625</v>
      </c>
      <c r="J7">
        <f t="shared" si="7"/>
        <v>7765.5</v>
      </c>
      <c r="K7">
        <f t="shared" si="8"/>
        <v>1203652.5</v>
      </c>
      <c r="L7">
        <f t="shared" si="9"/>
        <v>186566137.5</v>
      </c>
      <c r="M7">
        <f t="shared" si="10"/>
        <v>606.67325625407693</v>
      </c>
      <c r="N7">
        <f t="shared" si="11"/>
        <v>94034.354719381925</v>
      </c>
      <c r="O7">
        <f t="shared" si="12"/>
        <v>25.436136909971918</v>
      </c>
      <c r="P7">
        <f t="shared" si="13"/>
        <v>128.28525176914908</v>
      </c>
      <c r="Q7">
        <f t="shared" si="14"/>
        <v>646.99706090283576</v>
      </c>
      <c r="R7">
        <f t="shared" si="15"/>
        <v>19.740071860354828</v>
      </c>
      <c r="S7">
        <f t="shared" si="16"/>
        <v>99.557574230304382</v>
      </c>
      <c r="T7" s="18">
        <f t="shared" si="17"/>
        <v>2.3739105624993078E-2</v>
      </c>
      <c r="U7" s="18">
        <f t="shared" si="18"/>
        <v>5.0523019800856073</v>
      </c>
      <c r="V7">
        <f t="shared" si="19"/>
        <v>1.4139908594424673</v>
      </c>
      <c r="W7" s="19">
        <f>(B7-U$65*POWER(A7,U$63))^2</f>
        <v>4.2178349866762188</v>
      </c>
    </row>
    <row r="8" spans="1:23" x14ac:dyDescent="0.25">
      <c r="A8">
        <v>156</v>
      </c>
      <c r="B8">
        <v>50.2</v>
      </c>
      <c r="C8">
        <f t="shared" si="0"/>
        <v>5.0498560072495371</v>
      </c>
      <c r="D8">
        <f t="shared" si="1"/>
        <v>3.9160150266976834</v>
      </c>
      <c r="E8">
        <f t="shared" si="2"/>
        <v>24336</v>
      </c>
      <c r="F8">
        <f t="shared" si="3"/>
        <v>3796416</v>
      </c>
      <c r="G8">
        <f t="shared" si="4"/>
        <v>592240896</v>
      </c>
      <c r="H8">
        <f t="shared" si="5"/>
        <v>92389579776</v>
      </c>
      <c r="I8">
        <f t="shared" si="6"/>
        <v>14412774445056</v>
      </c>
      <c r="J8">
        <f t="shared" si="7"/>
        <v>7831.2000000000007</v>
      </c>
      <c r="K8">
        <f t="shared" si="8"/>
        <v>1221667.2000000002</v>
      </c>
      <c r="L8">
        <f t="shared" si="9"/>
        <v>190580083.20000002</v>
      </c>
      <c r="M8">
        <f t="shared" si="10"/>
        <v>610.89834416483859</v>
      </c>
      <c r="N8">
        <f t="shared" si="11"/>
        <v>95300.141689714816</v>
      </c>
      <c r="O8">
        <f t="shared" si="12"/>
        <v>25.501045693954236</v>
      </c>
      <c r="P8">
        <f t="shared" si="13"/>
        <v>128.77660878875975</v>
      </c>
      <c r="Q8">
        <f t="shared" si="14"/>
        <v>650.30333148514183</v>
      </c>
      <c r="R8">
        <f t="shared" si="15"/>
        <v>19.775312007048754</v>
      </c>
      <c r="S8">
        <f t="shared" si="16"/>
        <v>99.862478134029047</v>
      </c>
      <c r="T8" s="18">
        <f t="shared" si="17"/>
        <v>1.4881267325439245</v>
      </c>
      <c r="U8" s="18">
        <f t="shared" si="18"/>
        <v>11.275113768282599</v>
      </c>
      <c r="V8">
        <f t="shared" si="19"/>
        <v>0.25024523470423965</v>
      </c>
      <c r="W8" s="19">
        <f t="shared" ref="W8:W52" si="21">(B8-U$65*POWER(A8,U$63))^2</f>
        <v>8.5371606611314999</v>
      </c>
    </row>
    <row r="9" spans="1:23" x14ac:dyDescent="0.25">
      <c r="A9">
        <v>157</v>
      </c>
      <c r="B9">
        <v>52.5</v>
      </c>
      <c r="C9">
        <f t="shared" si="0"/>
        <v>5.0562458053483077</v>
      </c>
      <c r="D9">
        <f t="shared" si="1"/>
        <v>3.9608131695975781</v>
      </c>
      <c r="E9">
        <f t="shared" si="2"/>
        <v>24649</v>
      </c>
      <c r="F9">
        <f t="shared" si="3"/>
        <v>3869893</v>
      </c>
      <c r="G9">
        <f t="shared" si="4"/>
        <v>607573201</v>
      </c>
      <c r="H9">
        <f t="shared" si="5"/>
        <v>95388992557</v>
      </c>
      <c r="I9">
        <f t="shared" si="6"/>
        <v>14976071831449</v>
      </c>
      <c r="J9">
        <f t="shared" si="7"/>
        <v>8242.5</v>
      </c>
      <c r="K9">
        <f t="shared" si="8"/>
        <v>1294072.5</v>
      </c>
      <c r="L9">
        <f t="shared" si="9"/>
        <v>203169382.5</v>
      </c>
      <c r="M9">
        <f t="shared" si="10"/>
        <v>621.84766762681977</v>
      </c>
      <c r="N9">
        <f t="shared" si="11"/>
        <v>97630.083817410705</v>
      </c>
      <c r="O9">
        <f t="shared" si="12"/>
        <v>25.565621644102357</v>
      </c>
      <c r="P9">
        <f t="shared" si="13"/>
        <v>129.26606719911445</v>
      </c>
      <c r="Q9">
        <f t="shared" si="14"/>
        <v>653.60101004939497</v>
      </c>
      <c r="R9">
        <f t="shared" si="15"/>
        <v>20.026844974546091</v>
      </c>
      <c r="S9">
        <f t="shared" si="16"/>
        <v>101.26065089690951</v>
      </c>
      <c r="T9" s="18">
        <f t="shared" si="17"/>
        <v>7.373141689001282E-3</v>
      </c>
      <c r="U9" s="18">
        <f t="shared" si="18"/>
        <v>5.1459202829557071</v>
      </c>
      <c r="V9">
        <f t="shared" si="19"/>
        <v>3.9946156701770348</v>
      </c>
      <c r="W9" s="19">
        <f t="shared" si="21"/>
        <v>2.5649913783663294</v>
      </c>
    </row>
    <row r="10" spans="1:23" x14ac:dyDescent="0.25">
      <c r="A10">
        <v>158</v>
      </c>
      <c r="B10">
        <v>52.6</v>
      </c>
      <c r="C10">
        <f t="shared" si="0"/>
        <v>5.0625950330269669</v>
      </c>
      <c r="D10">
        <f t="shared" si="1"/>
        <v>3.9627161197436642</v>
      </c>
      <c r="E10">
        <f t="shared" si="2"/>
        <v>24964</v>
      </c>
      <c r="F10">
        <f t="shared" si="3"/>
        <v>3944312</v>
      </c>
      <c r="G10">
        <f t="shared" si="4"/>
        <v>623201296</v>
      </c>
      <c r="H10">
        <f t="shared" si="5"/>
        <v>98465804768</v>
      </c>
      <c r="I10">
        <f t="shared" si="6"/>
        <v>15557597153344</v>
      </c>
      <c r="J10">
        <f t="shared" si="7"/>
        <v>8310.8000000000011</v>
      </c>
      <c r="K10">
        <f t="shared" si="8"/>
        <v>1313106.4000000001</v>
      </c>
      <c r="L10">
        <f t="shared" si="9"/>
        <v>207470811.20000002</v>
      </c>
      <c r="M10">
        <f t="shared" si="10"/>
        <v>626.10914691949893</v>
      </c>
      <c r="N10">
        <f t="shared" si="11"/>
        <v>98925.245213280825</v>
      </c>
      <c r="O10">
        <f t="shared" si="12"/>
        <v>25.629868468429315</v>
      </c>
      <c r="P10">
        <f t="shared" si="13"/>
        <v>129.75364480540472</v>
      </c>
      <c r="Q10">
        <f t="shared" si="14"/>
        <v>656.8901577089872</v>
      </c>
      <c r="R10">
        <f t="shared" si="15"/>
        <v>20.06162694511017</v>
      </c>
      <c r="S10">
        <f t="shared" si="16"/>
        <v>101.5638929267547</v>
      </c>
      <c r="T10" s="18">
        <f t="shared" si="17"/>
        <v>1.3271316481439652</v>
      </c>
      <c r="U10" s="18">
        <f t="shared" si="18"/>
        <v>11.421637036466004</v>
      </c>
      <c r="V10">
        <f t="shared" si="19"/>
        <v>1.6489979042839253</v>
      </c>
      <c r="W10" s="19">
        <f t="shared" si="21"/>
        <v>6.2148095000059005</v>
      </c>
    </row>
    <row r="11" spans="1:23" x14ac:dyDescent="0.25">
      <c r="A11">
        <v>159</v>
      </c>
      <c r="B11">
        <v>55.4</v>
      </c>
      <c r="C11">
        <f t="shared" si="0"/>
        <v>5.0689042022202315</v>
      </c>
      <c r="D11">
        <f t="shared" si="1"/>
        <v>4.014579593753238</v>
      </c>
      <c r="E11">
        <f t="shared" si="2"/>
        <v>25281</v>
      </c>
      <c r="F11">
        <f t="shared" si="3"/>
        <v>4019679</v>
      </c>
      <c r="G11">
        <f t="shared" si="4"/>
        <v>639128961</v>
      </c>
      <c r="H11">
        <f t="shared" si="5"/>
        <v>101621504799</v>
      </c>
      <c r="I11">
        <f t="shared" si="6"/>
        <v>16157819263041</v>
      </c>
      <c r="J11">
        <f t="shared" si="7"/>
        <v>8808.6</v>
      </c>
      <c r="K11">
        <f t="shared" si="8"/>
        <v>1400567.4000000001</v>
      </c>
      <c r="L11">
        <f t="shared" si="9"/>
        <v>222690216.60000002</v>
      </c>
      <c r="M11">
        <f t="shared" si="10"/>
        <v>638.31815540676484</v>
      </c>
      <c r="N11">
        <f t="shared" si="11"/>
        <v>101492.58670967561</v>
      </c>
      <c r="O11">
        <f t="shared" si="12"/>
        <v>25.693789811285921</v>
      </c>
      <c r="P11">
        <f t="shared" si="13"/>
        <v>130.23935914539058</v>
      </c>
      <c r="Q11">
        <f t="shared" si="14"/>
        <v>660.17083486654019</v>
      </c>
      <c r="R11">
        <f t="shared" si="15"/>
        <v>20.349519372923378</v>
      </c>
      <c r="S11">
        <f t="shared" si="16"/>
        <v>103.14976426257333</v>
      </c>
      <c r="T11" s="18">
        <f t="shared" si="17"/>
        <v>0.23201273232900463</v>
      </c>
      <c r="U11" s="18">
        <f t="shared" si="18"/>
        <v>3.2085202355910987</v>
      </c>
      <c r="V11">
        <f t="shared" si="19"/>
        <v>10.604633726535999</v>
      </c>
      <c r="W11" s="19">
        <f t="shared" si="21"/>
        <v>0.48453388619217125</v>
      </c>
    </row>
    <row r="12" spans="1:23" x14ac:dyDescent="0.25">
      <c r="A12">
        <v>160</v>
      </c>
      <c r="B12">
        <v>57.5</v>
      </c>
      <c r="C12">
        <f t="shared" si="0"/>
        <v>5.0751738152338266</v>
      </c>
      <c r="D12">
        <f t="shared" si="1"/>
        <v>4.0517849478033048</v>
      </c>
      <c r="E12">
        <f t="shared" si="2"/>
        <v>25600</v>
      </c>
      <c r="F12">
        <f t="shared" si="3"/>
        <v>4096000</v>
      </c>
      <c r="G12">
        <f t="shared" si="4"/>
        <v>655360000</v>
      </c>
      <c r="H12">
        <f t="shared" si="5"/>
        <v>104857600000</v>
      </c>
      <c r="I12">
        <f t="shared" si="6"/>
        <v>16777216000000</v>
      </c>
      <c r="J12">
        <f t="shared" si="7"/>
        <v>9200</v>
      </c>
      <c r="K12">
        <f t="shared" si="8"/>
        <v>1472000</v>
      </c>
      <c r="L12">
        <f t="shared" si="9"/>
        <v>235520000</v>
      </c>
      <c r="M12">
        <f t="shared" si="10"/>
        <v>648.28559164852879</v>
      </c>
      <c r="N12">
        <f t="shared" si="11"/>
        <v>103725.6946637646</v>
      </c>
      <c r="O12">
        <f t="shared" si="12"/>
        <v>25.757389254835076</v>
      </c>
      <c r="P12">
        <f t="shared" si="13"/>
        <v>130.72322749492409</v>
      </c>
      <c r="Q12">
        <f t="shared" si="14"/>
        <v>663.44310122509341</v>
      </c>
      <c r="R12">
        <f t="shared" si="15"/>
        <v>20.563512872049888</v>
      </c>
      <c r="S12">
        <f t="shared" si="16"/>
        <v>104.36340207745133</v>
      </c>
      <c r="T12" s="18">
        <f t="shared" si="17"/>
        <v>2.0027910400000768</v>
      </c>
      <c r="U12" s="18">
        <f t="shared" si="18"/>
        <v>0.81612136656514256</v>
      </c>
      <c r="V12">
        <f t="shared" si="19"/>
        <v>20.389461737835742</v>
      </c>
      <c r="W12" s="19">
        <f t="shared" si="21"/>
        <v>0.15130460592372413</v>
      </c>
    </row>
    <row r="13" spans="1:23" x14ac:dyDescent="0.25">
      <c r="A13">
        <v>161</v>
      </c>
      <c r="B13">
        <v>60.2</v>
      </c>
      <c r="C13">
        <f t="shared" si="0"/>
        <v>5.0814043649844631</v>
      </c>
      <c r="D13">
        <f t="shared" si="1"/>
        <v>4.0976723523147758</v>
      </c>
      <c r="E13">
        <f t="shared" si="2"/>
        <v>25921</v>
      </c>
      <c r="F13">
        <f t="shared" si="3"/>
        <v>4173281</v>
      </c>
      <c r="G13">
        <f t="shared" si="4"/>
        <v>671898241</v>
      </c>
      <c r="H13">
        <f t="shared" si="5"/>
        <v>108175616801</v>
      </c>
      <c r="I13">
        <f t="shared" si="6"/>
        <v>17416274304961</v>
      </c>
      <c r="J13">
        <f t="shared" si="7"/>
        <v>9692.2000000000007</v>
      </c>
      <c r="K13">
        <f t="shared" si="8"/>
        <v>1560444.2000000002</v>
      </c>
      <c r="L13">
        <f t="shared" si="9"/>
        <v>251231516.20000002</v>
      </c>
      <c r="M13">
        <f t="shared" si="10"/>
        <v>659.72524872267888</v>
      </c>
      <c r="N13">
        <f t="shared" si="11"/>
        <v>106215.7650443513</v>
      </c>
      <c r="O13">
        <f t="shared" si="12"/>
        <v>25.820670320483156</v>
      </c>
      <c r="P13">
        <f t="shared" si="13"/>
        <v>131.2052668733279</v>
      </c>
      <c r="Q13">
        <f t="shared" si="14"/>
        <v>666.70701579907973</v>
      </c>
      <c r="R13">
        <f t="shared" si="15"/>
        <v>20.821930177328454</v>
      </c>
      <c r="S13">
        <f t="shared" si="16"/>
        <v>105.80464689047852</v>
      </c>
      <c r="T13" s="18">
        <f t="shared" si="17"/>
        <v>8.6939883822490476</v>
      </c>
      <c r="U13" s="18">
        <f t="shared" si="18"/>
        <v>0.34096877312133445</v>
      </c>
      <c r="V13">
        <f t="shared" si="19"/>
        <v>40.461027577588069</v>
      </c>
      <c r="W13" s="19">
        <f t="shared" si="21"/>
        <v>4.2525659403573197</v>
      </c>
    </row>
    <row r="14" spans="1:23" x14ac:dyDescent="0.25">
      <c r="A14">
        <v>162</v>
      </c>
      <c r="B14">
        <v>58.901515151515198</v>
      </c>
      <c r="C14">
        <f t="shared" si="0"/>
        <v>5.0875963352323836</v>
      </c>
      <c r="D14">
        <f t="shared" si="1"/>
        <v>4.0758668144610652</v>
      </c>
      <c r="E14">
        <f t="shared" si="2"/>
        <v>26244</v>
      </c>
      <c r="F14">
        <f t="shared" si="3"/>
        <v>4251528</v>
      </c>
      <c r="G14">
        <f t="shared" si="4"/>
        <v>688747536</v>
      </c>
      <c r="H14">
        <f t="shared" si="5"/>
        <v>111577100832</v>
      </c>
      <c r="I14">
        <f t="shared" si="6"/>
        <v>18075490334784</v>
      </c>
      <c r="J14">
        <f t="shared" si="7"/>
        <v>9542.0454545454613</v>
      </c>
      <c r="K14">
        <f t="shared" si="8"/>
        <v>1545811.3636363647</v>
      </c>
      <c r="L14">
        <f t="shared" si="9"/>
        <v>250421440.90909109</v>
      </c>
      <c r="M14">
        <f t="shared" si="10"/>
        <v>660.29042394269254</v>
      </c>
      <c r="N14">
        <f t="shared" si="11"/>
        <v>106967.04867871619</v>
      </c>
      <c r="O14">
        <f t="shared" si="12"/>
        <v>25.88363647026998</v>
      </c>
      <c r="P14">
        <f t="shared" si="13"/>
        <v>131.68549404863282</v>
      </c>
      <c r="Q14">
        <f t="shared" si="14"/>
        <v>669.96263692509024</v>
      </c>
      <c r="R14">
        <f t="shared" si="15"/>
        <v>20.736365068147407</v>
      </c>
      <c r="S14">
        <f t="shared" si="16"/>
        <v>105.49825492674756</v>
      </c>
      <c r="T14" s="18">
        <f t="shared" si="17"/>
        <v>0.23354327361241983</v>
      </c>
      <c r="U14" s="18">
        <f t="shared" si="18"/>
        <v>3.7162713246250973</v>
      </c>
      <c r="V14">
        <f t="shared" si="19"/>
        <v>17.590135501989661</v>
      </c>
      <c r="W14" s="19">
        <f t="shared" si="21"/>
        <v>7.5649708649017336E-2</v>
      </c>
    </row>
    <row r="15" spans="1:23" x14ac:dyDescent="0.25">
      <c r="A15">
        <v>163</v>
      </c>
      <c r="B15">
        <v>60.073543123543097</v>
      </c>
      <c r="C15">
        <f t="shared" si="0"/>
        <v>5.0937502008067623</v>
      </c>
      <c r="D15">
        <f t="shared" si="1"/>
        <v>4.0955695303678921</v>
      </c>
      <c r="E15">
        <f t="shared" si="2"/>
        <v>26569</v>
      </c>
      <c r="F15">
        <f t="shared" si="3"/>
        <v>4330747</v>
      </c>
      <c r="G15">
        <f t="shared" si="4"/>
        <v>705911761</v>
      </c>
      <c r="H15">
        <f t="shared" si="5"/>
        <v>115063617043</v>
      </c>
      <c r="I15">
        <f t="shared" si="6"/>
        <v>18755369578009</v>
      </c>
      <c r="J15">
        <f t="shared" si="7"/>
        <v>9791.9875291375247</v>
      </c>
      <c r="K15">
        <f t="shared" si="8"/>
        <v>1596093.9672494165</v>
      </c>
      <c r="L15">
        <f t="shared" si="9"/>
        <v>260163316.66165489</v>
      </c>
      <c r="M15">
        <f t="shared" si="10"/>
        <v>667.57783344996642</v>
      </c>
      <c r="N15">
        <f t="shared" si="11"/>
        <v>108815.18685234453</v>
      </c>
      <c r="O15">
        <f t="shared" si="12"/>
        <v>25.946291108218933</v>
      </c>
      <c r="P15">
        <f t="shared" si="13"/>
        <v>132.16392554268091</v>
      </c>
      <c r="Q15">
        <f t="shared" si="14"/>
        <v>673.21002227244082</v>
      </c>
      <c r="R15">
        <f t="shared" si="15"/>
        <v>20.861808117729506</v>
      </c>
      <c r="S15">
        <f t="shared" si="16"/>
        <v>106.26483928887681</v>
      </c>
      <c r="T15" s="18">
        <f t="shared" si="17"/>
        <v>0.23845263651216048</v>
      </c>
      <c r="U15" s="18">
        <f t="shared" si="18"/>
        <v>3.8787951818478659</v>
      </c>
      <c r="V15">
        <f t="shared" si="19"/>
        <v>20.103818395896475</v>
      </c>
      <c r="W15" s="19">
        <f t="shared" si="21"/>
        <v>2.3638147447178941E-2</v>
      </c>
    </row>
    <row r="16" spans="1:23" x14ac:dyDescent="0.25">
      <c r="A16">
        <v>164</v>
      </c>
      <c r="B16">
        <v>61.245571095571101</v>
      </c>
      <c r="C16">
        <f t="shared" si="0"/>
        <v>5.0998664278241987</v>
      </c>
      <c r="D16">
        <f t="shared" si="1"/>
        <v>4.1148915381667033</v>
      </c>
      <c r="E16">
        <f t="shared" si="2"/>
        <v>26896</v>
      </c>
      <c r="F16">
        <f t="shared" si="3"/>
        <v>4410944</v>
      </c>
      <c r="G16">
        <f t="shared" si="4"/>
        <v>723394816</v>
      </c>
      <c r="H16">
        <f t="shared" si="5"/>
        <v>118636749824</v>
      </c>
      <c r="I16">
        <f t="shared" si="6"/>
        <v>19456426971136</v>
      </c>
      <c r="J16">
        <f t="shared" si="7"/>
        <v>10044.273659673661</v>
      </c>
      <c r="K16">
        <f t="shared" si="8"/>
        <v>1647260.8801864805</v>
      </c>
      <c r="L16">
        <f t="shared" si="9"/>
        <v>270150784.35058278</v>
      </c>
      <c r="M16">
        <f t="shared" si="10"/>
        <v>674.84221225933936</v>
      </c>
      <c r="N16">
        <f t="shared" si="11"/>
        <v>110674.12281053165</v>
      </c>
      <c r="O16">
        <f t="shared" si="12"/>
        <v>26.008637581648355</v>
      </c>
      <c r="P16">
        <f t="shared" si="13"/>
        <v>132.6405776360952</v>
      </c>
      <c r="Q16">
        <f t="shared" si="14"/>
        <v>676.44922885353117</v>
      </c>
      <c r="R16">
        <f t="shared" si="15"/>
        <v>20.985397209634247</v>
      </c>
      <c r="S16">
        <f t="shared" si="16"/>
        <v>107.02272270396931</v>
      </c>
      <c r="T16" s="18">
        <f t="shared" si="17"/>
        <v>0.24324929348093377</v>
      </c>
      <c r="U16" s="18">
        <f t="shared" si="18"/>
        <v>4.046928588536713</v>
      </c>
      <c r="V16">
        <f t="shared" si="19"/>
        <v>22.649656403427432</v>
      </c>
      <c r="W16" s="19">
        <f t="shared" si="21"/>
        <v>1.9809378780943393E-3</v>
      </c>
    </row>
    <row r="17" spans="1:23" x14ac:dyDescent="0.25">
      <c r="A17">
        <v>165</v>
      </c>
      <c r="B17">
        <v>62.417599067599099</v>
      </c>
      <c r="C17">
        <f t="shared" si="0"/>
        <v>5.1059454739005803</v>
      </c>
      <c r="D17">
        <f t="shared" si="1"/>
        <v>4.133847271950339</v>
      </c>
      <c r="E17">
        <f t="shared" si="2"/>
        <v>27225</v>
      </c>
      <c r="F17">
        <f t="shared" si="3"/>
        <v>4492125</v>
      </c>
      <c r="G17">
        <f t="shared" si="4"/>
        <v>741200625</v>
      </c>
      <c r="H17">
        <f t="shared" si="5"/>
        <v>122298103125</v>
      </c>
      <c r="I17">
        <f t="shared" si="6"/>
        <v>20179187015625</v>
      </c>
      <c r="J17">
        <f t="shared" si="7"/>
        <v>10298.903846153851</v>
      </c>
      <c r="K17">
        <f t="shared" si="8"/>
        <v>1699319.1346153854</v>
      </c>
      <c r="L17">
        <f t="shared" si="9"/>
        <v>280387657.21153861</v>
      </c>
      <c r="M17">
        <f t="shared" si="10"/>
        <v>682.0847998718059</v>
      </c>
      <c r="N17">
        <f t="shared" si="11"/>
        <v>112543.99197884797</v>
      </c>
      <c r="O17">
        <f t="shared" si="12"/>
        <v>26.070679182445822</v>
      </c>
      <c r="P17">
        <f t="shared" si="13"/>
        <v>133.11546637312333</v>
      </c>
      <c r="Q17">
        <f t="shared" si="14"/>
        <v>679.68031303401392</v>
      </c>
      <c r="R17">
        <f t="shared" si="15"/>
        <v>21.107198768011095</v>
      </c>
      <c r="S17">
        <f t="shared" si="16"/>
        <v>107.77220601624616</v>
      </c>
      <c r="T17" s="18">
        <f t="shared" si="17"/>
        <v>0.24792837709443391</v>
      </c>
      <c r="U17" s="18">
        <f t="shared" si="18"/>
        <v>4.2208188993010385</v>
      </c>
      <c r="V17">
        <f t="shared" si="19"/>
        <v>25.201825922585442</v>
      </c>
      <c r="W17" s="19">
        <f t="shared" si="21"/>
        <v>2.7677459874286534E-3</v>
      </c>
    </row>
    <row r="18" spans="1:23" x14ac:dyDescent="0.25">
      <c r="A18">
        <v>166</v>
      </c>
      <c r="B18">
        <v>63.589627039627103</v>
      </c>
      <c r="C18">
        <f t="shared" si="0"/>
        <v>5.1119877883565437</v>
      </c>
      <c r="D18">
        <f t="shared" si="1"/>
        <v>4.1524503601831277</v>
      </c>
      <c r="E18">
        <f t="shared" si="2"/>
        <v>27556</v>
      </c>
      <c r="F18">
        <f>A18^3</f>
        <v>4574296</v>
      </c>
      <c r="G18">
        <f t="shared" si="4"/>
        <v>759333136</v>
      </c>
      <c r="H18">
        <f t="shared" si="5"/>
        <v>126049300576</v>
      </c>
      <c r="I18">
        <f t="shared" si="6"/>
        <v>20924183895616</v>
      </c>
      <c r="J18">
        <f t="shared" si="7"/>
        <v>10555.8780885781</v>
      </c>
      <c r="K18">
        <f t="shared" si="8"/>
        <v>1752275.7627039645</v>
      </c>
      <c r="L18">
        <f t="shared" si="9"/>
        <v>290877776.60885811</v>
      </c>
      <c r="M18">
        <f t="shared" si="10"/>
        <v>689.30675979039916</v>
      </c>
      <c r="N18">
        <f t="shared" si="11"/>
        <v>114424.92212520626</v>
      </c>
      <c r="O18">
        <f t="shared" si="12"/>
        <v>26.132419148306425</v>
      </c>
      <c r="P18">
        <f t="shared" si="13"/>
        <v>133.58860756635715</v>
      </c>
      <c r="Q18">
        <f t="shared" si="14"/>
        <v>682.90333054277232</v>
      </c>
      <c r="R18">
        <f t="shared" si="15"/>
        <v>21.227275533012879</v>
      </c>
      <c r="S18">
        <f t="shared" si="16"/>
        <v>108.51357330484147</v>
      </c>
      <c r="T18" s="18">
        <f t="shared" si="17"/>
        <v>0.25248518526459141</v>
      </c>
      <c r="U18" s="18">
        <f t="shared" si="18"/>
        <v>4.4006162575581858</v>
      </c>
      <c r="V18">
        <f t="shared" si="19"/>
        <v>27.735226660139251</v>
      </c>
      <c r="W18" s="19">
        <f t="shared" si="21"/>
        <v>1.8917453814112736E-2</v>
      </c>
    </row>
    <row r="19" spans="1:23" x14ac:dyDescent="0.25">
      <c r="A19">
        <v>167</v>
      </c>
      <c r="B19">
        <v>64.761655011654994</v>
      </c>
      <c r="C19">
        <f t="shared" si="0"/>
        <v>5.1179938124167554</v>
      </c>
      <c r="D19">
        <f t="shared" si="1"/>
        <v>4.1707136845615587</v>
      </c>
      <c r="E19">
        <f t="shared" si="2"/>
        <v>27889</v>
      </c>
      <c r="F19">
        <f t="shared" si="3"/>
        <v>4657463</v>
      </c>
      <c r="G19">
        <f t="shared" si="4"/>
        <v>777796321</v>
      </c>
      <c r="H19">
        <f t="shared" si="5"/>
        <v>129891985607</v>
      </c>
      <c r="I19">
        <f t="shared" si="6"/>
        <v>21691961596369</v>
      </c>
      <c r="J19">
        <f t="shared" si="7"/>
        <v>10815.196386946383</v>
      </c>
      <c r="K19">
        <f t="shared" si="8"/>
        <v>1806137.796620046</v>
      </c>
      <c r="L19">
        <f t="shared" si="9"/>
        <v>301625012.03554767</v>
      </c>
      <c r="M19">
        <f t="shared" si="10"/>
        <v>696.50918532178025</v>
      </c>
      <c r="N19">
        <f t="shared" si="11"/>
        <v>116317.0339487373</v>
      </c>
      <c r="O19">
        <f t="shared" si="12"/>
        <v>26.193860663936196</v>
      </c>
      <c r="P19">
        <f t="shared" si="13"/>
        <v>134.0600168013321</v>
      </c>
      <c r="Q19">
        <f t="shared" si="14"/>
        <v>686.11833648170398</v>
      </c>
      <c r="R19">
        <f t="shared" si="15"/>
        <v>21.345686830947944</v>
      </c>
      <c r="S19">
        <f t="shared" si="16"/>
        <v>109.2470931225774</v>
      </c>
      <c r="T19" s="18">
        <f t="shared" si="17"/>
        <v>0.25691518123909451</v>
      </c>
      <c r="U19" s="18">
        <f t="shared" si="18"/>
        <v>4.5864736296298405</v>
      </c>
      <c r="V19">
        <f t="shared" si="19"/>
        <v>30.225539321398454</v>
      </c>
      <c r="W19" s="19">
        <f t="shared" si="21"/>
        <v>4.41936573054659E-2</v>
      </c>
    </row>
    <row r="20" spans="1:23" x14ac:dyDescent="0.25">
      <c r="A20">
        <v>168</v>
      </c>
      <c r="B20">
        <v>65.933682983682999</v>
      </c>
      <c r="C20">
        <f t="shared" si="0"/>
        <v>5.1239639794032588</v>
      </c>
      <c r="D20">
        <f t="shared" si="1"/>
        <v>4.1886494335956668</v>
      </c>
      <c r="E20">
        <f t="shared" si="2"/>
        <v>28224</v>
      </c>
      <c r="F20">
        <f t="shared" si="3"/>
        <v>4741632</v>
      </c>
      <c r="G20">
        <f t="shared" si="4"/>
        <v>796594176</v>
      </c>
      <c r="H20">
        <f t="shared" si="5"/>
        <v>133827821568</v>
      </c>
      <c r="I20">
        <f t="shared" si="6"/>
        <v>22483074023424</v>
      </c>
      <c r="J20">
        <f t="shared" si="7"/>
        <v>11076.858741258744</v>
      </c>
      <c r="K20">
        <f t="shared" si="8"/>
        <v>1860912.2685314689</v>
      </c>
      <c r="L20">
        <f t="shared" si="9"/>
        <v>312633261.11328679</v>
      </c>
      <c r="M20">
        <f t="shared" si="10"/>
        <v>703.69310484407197</v>
      </c>
      <c r="N20">
        <f t="shared" si="11"/>
        <v>118220.44161380408</v>
      </c>
      <c r="O20">
        <f t="shared" si="12"/>
        <v>26.255006862222078</v>
      </c>
      <c r="P20">
        <f t="shared" si="13"/>
        <v>134.52970944101131</v>
      </c>
      <c r="Q20">
        <f t="shared" si="14"/>
        <v>689.32538533532841</v>
      </c>
      <c r="R20">
        <f t="shared" si="15"/>
        <v>21.462488820092059</v>
      </c>
      <c r="S20">
        <f t="shared" si="16"/>
        <v>109.97301962249686</v>
      </c>
      <c r="T20" s="18">
        <f t="shared" si="17"/>
        <v>0.26121399360207587</v>
      </c>
      <c r="U20" s="18">
        <f t="shared" si="18"/>
        <v>4.7785468390416188</v>
      </c>
      <c r="V20">
        <f t="shared" si="19"/>
        <v>32.649285871546887</v>
      </c>
      <c r="W20" s="19">
        <f t="shared" si="21"/>
        <v>7.322022480463776E-2</v>
      </c>
    </row>
    <row r="21" spans="1:23" x14ac:dyDescent="0.25">
      <c r="A21">
        <v>169</v>
      </c>
      <c r="B21">
        <v>67.105710955711004</v>
      </c>
      <c r="C21">
        <f t="shared" si="0"/>
        <v>5.1298987149230735</v>
      </c>
      <c r="D21">
        <f t="shared" si="1"/>
        <v>4.2062691514693187</v>
      </c>
      <c r="E21">
        <f t="shared" si="2"/>
        <v>28561</v>
      </c>
      <c r="F21">
        <f t="shared" si="3"/>
        <v>4826809</v>
      </c>
      <c r="G21">
        <f t="shared" si="4"/>
        <v>815730721</v>
      </c>
      <c r="H21">
        <f t="shared" si="5"/>
        <v>137858491849</v>
      </c>
      <c r="I21">
        <f t="shared" si="6"/>
        <v>23298085122481</v>
      </c>
      <c r="J21">
        <f t="shared" si="7"/>
        <v>11340.86515151516</v>
      </c>
      <c r="K21">
        <f t="shared" si="8"/>
        <v>1916606.2106060621</v>
      </c>
      <c r="L21">
        <f t="shared" si="9"/>
        <v>323906449.59242451</v>
      </c>
      <c r="M21">
        <f t="shared" si="10"/>
        <v>710.8594865983149</v>
      </c>
      <c r="N21">
        <f t="shared" si="11"/>
        <v>120135.25323511522</v>
      </c>
      <c r="O21">
        <f t="shared" si="12"/>
        <v>26.315860825369402</v>
      </c>
      <c r="P21">
        <f t="shared" si="13"/>
        <v>134.99770063015694</v>
      </c>
      <c r="Q21">
        <f t="shared" si="14"/>
        <v>692.52453098021192</v>
      </c>
      <c r="R21">
        <f t="shared" si="15"/>
        <v>21.577734714743023</v>
      </c>
      <c r="S21">
        <f t="shared" si="16"/>
        <v>110.69159358411123</v>
      </c>
      <c r="T21" s="18">
        <f t="shared" si="17"/>
        <v>0.26537741627322325</v>
      </c>
      <c r="U21" s="18">
        <f t="shared" si="18"/>
        <v>4.9769946010288866</v>
      </c>
      <c r="V21">
        <f t="shared" si="19"/>
        <v>34.983892465684875</v>
      </c>
      <c r="W21" s="19">
        <f t="shared" si="21"/>
        <v>0.10149691606637304</v>
      </c>
    </row>
    <row r="22" spans="1:23" x14ac:dyDescent="0.25">
      <c r="A22">
        <v>170</v>
      </c>
      <c r="B22">
        <v>68.277738927738994</v>
      </c>
      <c r="C22">
        <f t="shared" si="0"/>
        <v>5.1357984370502621</v>
      </c>
      <c r="D22">
        <f t="shared" si="1"/>
        <v>4.2235837826699543</v>
      </c>
      <c r="E22">
        <f t="shared" si="2"/>
        <v>28900</v>
      </c>
      <c r="F22">
        <f t="shared" si="3"/>
        <v>4913000</v>
      </c>
      <c r="G22">
        <f t="shared" si="4"/>
        <v>835210000</v>
      </c>
      <c r="H22">
        <f t="shared" si="5"/>
        <v>141985700000</v>
      </c>
      <c r="I22">
        <f t="shared" si="6"/>
        <v>24137569000000</v>
      </c>
      <c r="J22">
        <f t="shared" si="7"/>
        <v>11607.215617715628</v>
      </c>
      <c r="K22">
        <f t="shared" si="8"/>
        <v>1973226.6550116569</v>
      </c>
      <c r="L22">
        <f t="shared" si="9"/>
        <v>335448531.3519817</v>
      </c>
      <c r="M22">
        <f t="shared" si="10"/>
        <v>718.00924305389219</v>
      </c>
      <c r="N22">
        <f t="shared" si="11"/>
        <v>122061.57131916167</v>
      </c>
      <c r="O22">
        <f t="shared" si="12"/>
        <v>26.376425586007915</v>
      </c>
      <c r="P22">
        <f t="shared" si="13"/>
        <v>135.464005299592</v>
      </c>
      <c r="Q22">
        <f t="shared" si="14"/>
        <v>695.71582669421298</v>
      </c>
      <c r="R22">
        <f t="shared" si="15"/>
        <v>21.691474989787185</v>
      </c>
      <c r="S22">
        <f t="shared" si="16"/>
        <v>111.40304334986388</v>
      </c>
      <c r="T22" s="18">
        <f t="shared" si="17"/>
        <v>0.26940140850845495</v>
      </c>
      <c r="U22" s="18">
        <f t="shared" si="18"/>
        <v>5.1819785572429984</v>
      </c>
      <c r="V22">
        <f t="shared" si="19"/>
        <v>37.207755148192454</v>
      </c>
      <c r="W22" s="19">
        <f t="shared" si="21"/>
        <v>0.12541506175946693</v>
      </c>
    </row>
    <row r="23" spans="1:23" x14ac:dyDescent="0.25">
      <c r="A23">
        <v>171</v>
      </c>
      <c r="B23">
        <v>69.4497668997669</v>
      </c>
      <c r="C23">
        <f t="shared" si="0"/>
        <v>5.1416635565026603</v>
      </c>
      <c r="D23">
        <f t="shared" si="1"/>
        <v>4.2406037128198735</v>
      </c>
      <c r="E23">
        <f t="shared" si="2"/>
        <v>29241</v>
      </c>
      <c r="F23">
        <f t="shared" si="3"/>
        <v>5000211</v>
      </c>
      <c r="G23">
        <f t="shared" si="4"/>
        <v>855036081</v>
      </c>
      <c r="H23">
        <f t="shared" si="5"/>
        <v>146211169851</v>
      </c>
      <c r="I23">
        <f t="shared" si="6"/>
        <v>25002110044521</v>
      </c>
      <c r="J23">
        <f t="shared" si="7"/>
        <v>11875.91013986014</v>
      </c>
      <c r="K23">
        <f t="shared" si="8"/>
        <v>2030780.633916084</v>
      </c>
      <c r="L23">
        <f t="shared" si="9"/>
        <v>347263488.39965034</v>
      </c>
      <c r="M23">
        <f t="shared" si="10"/>
        <v>725.14323489219839</v>
      </c>
      <c r="N23">
        <f t="shared" si="11"/>
        <v>123999.49316656592</v>
      </c>
      <c r="O23">
        <f t="shared" si="12"/>
        <v>26.436704128267586</v>
      </c>
      <c r="P23">
        <f t="shared" si="13"/>
        <v>135.92863817035686</v>
      </c>
      <c r="Q23">
        <f t="shared" si="14"/>
        <v>698.89932516556041</v>
      </c>
      <c r="R23">
        <f t="shared" si="15"/>
        <v>21.803757567775815</v>
      </c>
      <c r="S23">
        <f t="shared" si="16"/>
        <v>112.10758568105199</v>
      </c>
      <c r="T23" s="18">
        <f t="shared" si="17"/>
        <v>0.27328209489952759</v>
      </c>
      <c r="U23" s="18">
        <f t="shared" si="18"/>
        <v>5.3936633106613483</v>
      </c>
      <c r="V23">
        <f t="shared" si="19"/>
        <v>39.300308425512142</v>
      </c>
      <c r="W23" s="19">
        <f t="shared" si="21"/>
        <v>0.1422733034095181</v>
      </c>
    </row>
    <row r="24" spans="1:23" x14ac:dyDescent="0.25">
      <c r="A24">
        <v>172</v>
      </c>
      <c r="B24">
        <v>70.621794871794904</v>
      </c>
      <c r="C24">
        <f t="shared" si="0"/>
        <v>5.1474944768134527</v>
      </c>
      <c r="D24">
        <f t="shared" si="1"/>
        <v>4.2573388060905284</v>
      </c>
      <c r="E24">
        <f t="shared" si="2"/>
        <v>29584</v>
      </c>
      <c r="F24">
        <f t="shared" si="3"/>
        <v>5088448</v>
      </c>
      <c r="G24">
        <f t="shared" si="4"/>
        <v>875213056</v>
      </c>
      <c r="H24">
        <f t="shared" si="5"/>
        <v>150536645632</v>
      </c>
      <c r="I24">
        <f t="shared" si="6"/>
        <v>25892303048704</v>
      </c>
      <c r="J24">
        <f t="shared" si="7"/>
        <v>12146.948717948724</v>
      </c>
      <c r="K24">
        <f t="shared" si="8"/>
        <v>2089275.1794871807</v>
      </c>
      <c r="L24">
        <f t="shared" si="9"/>
        <v>359355330.87179506</v>
      </c>
      <c r="M24">
        <f t="shared" si="10"/>
        <v>732.26227464757085</v>
      </c>
      <c r="N24">
        <f t="shared" si="11"/>
        <v>125949.11123938218</v>
      </c>
      <c r="O24">
        <f t="shared" si="12"/>
        <v>26.496699388825</v>
      </c>
      <c r="P24">
        <f t="shared" si="13"/>
        <v>136.39161375776308</v>
      </c>
      <c r="Q24">
        <f t="shared" si="14"/>
        <v>702.07507850175909</v>
      </c>
      <c r="R24">
        <f t="shared" si="15"/>
        <v>21.914627990274575</v>
      </c>
      <c r="S24">
        <f t="shared" si="16"/>
        <v>112.80542654135986</v>
      </c>
      <c r="T24" s="18">
        <f t="shared" si="17"/>
        <v>0.27701576537444922</v>
      </c>
      <c r="U24" s="18">
        <f t="shared" si="18"/>
        <v>5.6122164607007461</v>
      </c>
      <c r="V24">
        <f t="shared" si="19"/>
        <v>41.242096820133874</v>
      </c>
      <c r="W24" s="19">
        <f t="shared" si="21"/>
        <v>0.15029339373812103</v>
      </c>
    </row>
    <row r="25" spans="1:23" x14ac:dyDescent="0.25">
      <c r="A25">
        <v>173</v>
      </c>
      <c r="B25">
        <v>71.793822843822895</v>
      </c>
      <c r="C25">
        <f t="shared" si="0"/>
        <v>5.1532915944977793</v>
      </c>
      <c r="D25">
        <f t="shared" si="1"/>
        <v>4.2737984395373063</v>
      </c>
      <c r="E25">
        <f t="shared" si="2"/>
        <v>29929</v>
      </c>
      <c r="F25">
        <f t="shared" si="3"/>
        <v>5177717</v>
      </c>
      <c r="G25">
        <f t="shared" si="4"/>
        <v>895745041</v>
      </c>
      <c r="H25">
        <f t="shared" si="5"/>
        <v>154963892093</v>
      </c>
      <c r="I25">
        <f t="shared" si="6"/>
        <v>26808753332089</v>
      </c>
      <c r="J25">
        <f t="shared" si="7"/>
        <v>12420.33135198136</v>
      </c>
      <c r="K25">
        <f t="shared" si="8"/>
        <v>2148717.3238927755</v>
      </c>
      <c r="L25">
        <f t="shared" si="9"/>
        <v>371728097.03345013</v>
      </c>
      <c r="M25">
        <f t="shared" si="10"/>
        <v>739.36713003995396</v>
      </c>
      <c r="N25">
        <f t="shared" si="11"/>
        <v>127910.51349691204</v>
      </c>
      <c r="O25">
        <f t="shared" si="12"/>
        <v>26.556414257921464</v>
      </c>
      <c r="P25">
        <f t="shared" si="13"/>
        <v>136.85294637534767</v>
      </c>
      <c r="Q25">
        <f t="shared" si="14"/>
        <v>705.24313823833438</v>
      </c>
      <c r="R25">
        <f t="shared" si="15"/>
        <v>22.024129575045325</v>
      </c>
      <c r="S25">
        <f t="shared" si="16"/>
        <v>113.49676181521102</v>
      </c>
      <c r="T25" s="18">
        <f t="shared" si="17"/>
        <v>0.28059887519703608</v>
      </c>
      <c r="U25" s="18">
        <f t="shared" si="18"/>
        <v>5.8378086385372958</v>
      </c>
      <c r="V25">
        <f t="shared" si="19"/>
        <v>43.014849517310957</v>
      </c>
      <c r="W25" s="19">
        <f t="shared" si="21"/>
        <v>0.1486360573529254</v>
      </c>
    </row>
    <row r="26" spans="1:23" x14ac:dyDescent="0.25">
      <c r="A26">
        <v>174</v>
      </c>
      <c r="B26">
        <v>72.9658508158508</v>
      </c>
      <c r="C26">
        <f t="shared" si="0"/>
        <v>5.1590552992145291</v>
      </c>
      <c r="D26">
        <f t="shared" si="1"/>
        <v>4.2899915346540789</v>
      </c>
      <c r="E26">
        <f t="shared" si="2"/>
        <v>30276</v>
      </c>
      <c r="F26">
        <f t="shared" si="3"/>
        <v>5268024</v>
      </c>
      <c r="G26">
        <f t="shared" si="4"/>
        <v>916636176</v>
      </c>
      <c r="H26">
        <f t="shared" si="5"/>
        <v>159494694624</v>
      </c>
      <c r="I26">
        <f t="shared" si="6"/>
        <v>27752076864576</v>
      </c>
      <c r="J26">
        <f t="shared" si="7"/>
        <v>12696.058041958038</v>
      </c>
      <c r="K26">
        <f t="shared" si="8"/>
        <v>2209114.0993006988</v>
      </c>
      <c r="L26">
        <f t="shared" si="9"/>
        <v>384385853.27832162</v>
      </c>
      <c r="M26">
        <f t="shared" si="10"/>
        <v>746.45852702980972</v>
      </c>
      <c r="N26">
        <f t="shared" si="11"/>
        <v>129883.78370318688</v>
      </c>
      <c r="O26">
        <f t="shared" si="12"/>
        <v>26.615851580353514</v>
      </c>
      <c r="P26">
        <f t="shared" si="13"/>
        <v>137.31265013873019</v>
      </c>
      <c r="Q26">
        <f t="shared" si="14"/>
        <v>708.40355534740661</v>
      </c>
      <c r="R26">
        <f t="shared" si="15"/>
        <v>22.132303560442598</v>
      </c>
      <c r="S26">
        <f t="shared" si="16"/>
        <v>114.18177796732597</v>
      </c>
      <c r="T26" s="18">
        <f t="shared" si="17"/>
        <v>0.2840280449669973</v>
      </c>
      <c r="U26" s="18">
        <f t="shared" si="18"/>
        <v>6.0706135426250745</v>
      </c>
      <c r="V26">
        <f t="shared" si="19"/>
        <v>44.601558219974258</v>
      </c>
      <c r="W26" s="19">
        <f t="shared" si="21"/>
        <v>0.13741691174493156</v>
      </c>
    </row>
    <row r="27" spans="1:23" x14ac:dyDescent="0.25">
      <c r="A27">
        <v>175</v>
      </c>
      <c r="B27">
        <v>74.137878787878805</v>
      </c>
      <c r="C27">
        <f t="shared" si="0"/>
        <v>5.1647859739235145</v>
      </c>
      <c r="D27">
        <f t="shared" si="1"/>
        <v>4.3059265864133511</v>
      </c>
      <c r="E27">
        <f t="shared" si="2"/>
        <v>30625</v>
      </c>
      <c r="F27">
        <f t="shared" si="3"/>
        <v>5359375</v>
      </c>
      <c r="G27">
        <f t="shared" si="4"/>
        <v>937890625</v>
      </c>
      <c r="H27">
        <f t="shared" si="5"/>
        <v>164130859375</v>
      </c>
      <c r="I27">
        <f t="shared" si="6"/>
        <v>28722900390625</v>
      </c>
      <c r="J27">
        <f t="shared" si="7"/>
        <v>12974.128787878792</v>
      </c>
      <c r="K27">
        <f t="shared" si="8"/>
        <v>2270472.5378787885</v>
      </c>
      <c r="L27">
        <f t="shared" si="9"/>
        <v>397332694.12878799</v>
      </c>
      <c r="M27">
        <f t="shared" si="10"/>
        <v>753.53715262233641</v>
      </c>
      <c r="N27">
        <f t="shared" si="11"/>
        <v>131869.00170890888</v>
      </c>
      <c r="O27">
        <f t="shared" si="12"/>
        <v>26.675014156437065</v>
      </c>
      <c r="P27">
        <f t="shared" si="13"/>
        <v>137.77073896937733</v>
      </c>
      <c r="Q27">
        <f t="shared" si="14"/>
        <v>711.55638024611778</v>
      </c>
      <c r="R27">
        <f t="shared" si="15"/>
        <v>22.239189238252035</v>
      </c>
      <c r="S27">
        <f t="shared" si="16"/>
        <v>114.86065264915487</v>
      </c>
      <c r="T27" s="18">
        <f t="shared" si="17"/>
        <v>0.28730006062044972</v>
      </c>
      <c r="U27" s="18">
        <f t="shared" si="18"/>
        <v>6.3108079744199488</v>
      </c>
      <c r="V27">
        <f t="shared" si="19"/>
        <v>45.98655833131712</v>
      </c>
      <c r="W27" s="19">
        <f t="shared" si="21"/>
        <v>0.11772244854297793</v>
      </c>
    </row>
    <row r="28" spans="1:23" x14ac:dyDescent="0.25">
      <c r="A28">
        <v>176</v>
      </c>
      <c r="B28">
        <v>75.309906759906795</v>
      </c>
      <c r="C28">
        <f t="shared" si="0"/>
        <v>5.1704839950381514</v>
      </c>
      <c r="D28">
        <f t="shared" si="1"/>
        <v>4.3216116900286643</v>
      </c>
      <c r="E28">
        <f t="shared" si="2"/>
        <v>30976</v>
      </c>
      <c r="F28">
        <f t="shared" si="3"/>
        <v>5451776</v>
      </c>
      <c r="G28">
        <f t="shared" si="4"/>
        <v>959512576</v>
      </c>
      <c r="H28">
        <f t="shared" si="5"/>
        <v>168874213376</v>
      </c>
      <c r="I28">
        <f t="shared" si="6"/>
        <v>29721861554176</v>
      </c>
      <c r="J28">
        <f t="shared" si="7"/>
        <v>13254.543589743596</v>
      </c>
      <c r="K28">
        <f t="shared" si="8"/>
        <v>2332799.6717948727</v>
      </c>
      <c r="L28">
        <f t="shared" si="9"/>
        <v>410572742.2358976</v>
      </c>
      <c r="M28">
        <f t="shared" si="10"/>
        <v>760.60365744504497</v>
      </c>
      <c r="N28">
        <f t="shared" si="11"/>
        <v>133866.24371032792</v>
      </c>
      <c r="O28">
        <f t="shared" si="12"/>
        <v>26.733904742945683</v>
      </c>
      <c r="P28">
        <f t="shared" si="13"/>
        <v>138.22722659827517</v>
      </c>
      <c r="Q28">
        <f t="shared" si="14"/>
        <v>714.70166280489366</v>
      </c>
      <c r="R28">
        <f t="shared" si="15"/>
        <v>22.344824076062984</v>
      </c>
      <c r="S28">
        <f t="shared" si="16"/>
        <v>115.53355525722681</v>
      </c>
      <c r="T28" s="18">
        <f t="shared" si="17"/>
        <v>0.29041187342908714</v>
      </c>
      <c r="U28" s="18">
        <f t="shared" si="18"/>
        <v>6.5585718743086492</v>
      </c>
      <c r="V28">
        <f t="shared" si="19"/>
        <v>47.155613588692987</v>
      </c>
      <c r="W28" s="19">
        <f t="shared" si="21"/>
        <v>9.1626074982416442E-2</v>
      </c>
    </row>
    <row r="29" spans="1:23" x14ac:dyDescent="0.25">
      <c r="A29">
        <v>177</v>
      </c>
      <c r="B29">
        <v>76.4819347319348</v>
      </c>
      <c r="C29">
        <f t="shared" si="0"/>
        <v>5.1761497325738288</v>
      </c>
      <c r="D29">
        <f t="shared" si="1"/>
        <v>4.337054565650357</v>
      </c>
      <c r="E29">
        <f t="shared" si="2"/>
        <v>31329</v>
      </c>
      <c r="F29">
        <f t="shared" si="3"/>
        <v>5545233</v>
      </c>
      <c r="G29">
        <f t="shared" si="4"/>
        <v>981506241</v>
      </c>
      <c r="H29">
        <f t="shared" si="5"/>
        <v>173726604657</v>
      </c>
      <c r="I29">
        <f t="shared" si="6"/>
        <v>30749609024289</v>
      </c>
      <c r="J29">
        <f t="shared" si="7"/>
        <v>13537.30244755246</v>
      </c>
      <c r="K29">
        <f t="shared" si="8"/>
        <v>2396102.5332167852</v>
      </c>
      <c r="L29">
        <f t="shared" si="9"/>
        <v>424110148.37937099</v>
      </c>
      <c r="M29">
        <f t="shared" si="10"/>
        <v>767.65865812011316</v>
      </c>
      <c r="N29">
        <f t="shared" si="11"/>
        <v>135875.58248726002</v>
      </c>
      <c r="O29">
        <f t="shared" si="12"/>
        <v>26.792526054024119</v>
      </c>
      <c r="P29">
        <f t="shared" si="13"/>
        <v>138.68212656951428</v>
      </c>
      <c r="Q29">
        <f t="shared" si="14"/>
        <v>717.83945235556121</v>
      </c>
      <c r="R29">
        <f t="shared" si="15"/>
        <v>22.4492438301492</v>
      </c>
      <c r="S29">
        <f t="shared" si="16"/>
        <v>116.20064744791146</v>
      </c>
      <c r="T29" s="18">
        <f t="shared" si="17"/>
        <v>0.2933606000008615</v>
      </c>
      <c r="U29" s="18">
        <f t="shared" si="18"/>
        <v>6.8140883577390543</v>
      </c>
      <c r="V29">
        <f t="shared" si="19"/>
        <v>48.096004276816075</v>
      </c>
      <c r="W29" s="19">
        <f t="shared" si="21"/>
        <v>6.2204215539587021E-2</v>
      </c>
    </row>
    <row r="30" spans="1:23" x14ac:dyDescent="0.25">
      <c r="A30">
        <v>178</v>
      </c>
      <c r="B30">
        <v>77.653962703962705</v>
      </c>
      <c r="C30">
        <f t="shared" si="0"/>
        <v>5.181783550292085</v>
      </c>
      <c r="D30">
        <f t="shared" si="1"/>
        <v>4.3522625811832603</v>
      </c>
      <c r="E30">
        <f t="shared" si="2"/>
        <v>31684</v>
      </c>
      <c r="F30">
        <f t="shared" si="3"/>
        <v>5639752</v>
      </c>
      <c r="G30">
        <f t="shared" si="4"/>
        <v>1003875856</v>
      </c>
      <c r="H30">
        <f t="shared" si="5"/>
        <v>178689902368</v>
      </c>
      <c r="I30">
        <f t="shared" si="6"/>
        <v>31806802621504</v>
      </c>
      <c r="J30">
        <f t="shared" si="7"/>
        <v>13822.405361305362</v>
      </c>
      <c r="K30">
        <f t="shared" si="8"/>
        <v>2460388.1543123545</v>
      </c>
      <c r="L30">
        <f t="shared" si="9"/>
        <v>437949091.46759909</v>
      </c>
      <c r="M30">
        <f t="shared" si="10"/>
        <v>774.70273945062036</v>
      </c>
      <c r="N30">
        <f t="shared" si="11"/>
        <v>137897.08762221041</v>
      </c>
      <c r="O30">
        <f t="shared" si="12"/>
        <v>26.850880762077644</v>
      </c>
      <c r="P30">
        <f t="shared" si="13"/>
        <v>139.13545224378814</v>
      </c>
      <c r="Q30">
        <f t="shared" si="14"/>
        <v>720.96979769931136</v>
      </c>
      <c r="R30">
        <f t="shared" si="15"/>
        <v>22.552482649727189</v>
      </c>
      <c r="S30">
        <f t="shared" si="16"/>
        <v>116.862083612604</v>
      </c>
      <c r="T30" s="18">
        <f t="shared" si="17"/>
        <v>0.29614352227943264</v>
      </c>
      <c r="U30" s="18">
        <f t="shared" si="18"/>
        <v>7.0775437515557549</v>
      </c>
      <c r="V30">
        <f t="shared" si="19"/>
        <v>48.796619152666182</v>
      </c>
      <c r="W30" s="19">
        <f t="shared" si="21"/>
        <v>3.3552473685349284E-2</v>
      </c>
    </row>
    <row r="31" spans="1:23" x14ac:dyDescent="0.25">
      <c r="A31">
        <v>179</v>
      </c>
      <c r="B31">
        <v>78.825990675990695</v>
      </c>
      <c r="C31">
        <f t="shared" si="0"/>
        <v>5.1873858058407549</v>
      </c>
      <c r="D31">
        <f t="shared" si="1"/>
        <v>4.3672427733951631</v>
      </c>
      <c r="E31">
        <f t="shared" si="2"/>
        <v>32041</v>
      </c>
      <c r="F31">
        <f t="shared" si="3"/>
        <v>5735339</v>
      </c>
      <c r="G31">
        <f t="shared" si="4"/>
        <v>1026625681</v>
      </c>
      <c r="H31">
        <f t="shared" si="5"/>
        <v>183765996899</v>
      </c>
      <c r="I31">
        <f t="shared" si="6"/>
        <v>32894113444921</v>
      </c>
      <c r="J31">
        <f t="shared" si="7"/>
        <v>14109.852331002334</v>
      </c>
      <c r="K31">
        <f t="shared" si="8"/>
        <v>2525663.5672494178</v>
      </c>
      <c r="L31">
        <f t="shared" si="9"/>
        <v>452093778.53764576</v>
      </c>
      <c r="M31">
        <f t="shared" si="10"/>
        <v>781.7364564377342</v>
      </c>
      <c r="N31">
        <f t="shared" si="11"/>
        <v>139930.82570235443</v>
      </c>
      <c r="O31">
        <f t="shared" si="12"/>
        <v>26.908971498638138</v>
      </c>
      <c r="P31">
        <f t="shared" si="13"/>
        <v>139.58721680180889</v>
      </c>
      <c r="Q31">
        <f t="shared" si="14"/>
        <v>724.09274711451963</v>
      </c>
      <c r="R31">
        <f t="shared" si="15"/>
        <v>22.654573173370682</v>
      </c>
      <c r="S31">
        <f t="shared" si="16"/>
        <v>117.51801131692383</v>
      </c>
      <c r="T31" s="18">
        <f t="shared" si="17"/>
        <v>0.29875808754493827</v>
      </c>
      <c r="U31" s="18">
        <f t="shared" si="18"/>
        <v>7.3491276305332986</v>
      </c>
      <c r="V31">
        <f t="shared" si="19"/>
        <v>49.248051219146681</v>
      </c>
      <c r="W31" s="19">
        <f t="shared" si="21"/>
        <v>1.0801853709583269E-2</v>
      </c>
    </row>
    <row r="32" spans="1:23" x14ac:dyDescent="0.25">
      <c r="A32">
        <v>180</v>
      </c>
      <c r="B32">
        <v>79.9980186480187</v>
      </c>
      <c r="C32">
        <f t="shared" si="0"/>
        <v>5.1929568508902104</v>
      </c>
      <c r="D32">
        <f t="shared" si="1"/>
        <v>4.3820018674674106</v>
      </c>
      <c r="E32">
        <f t="shared" si="2"/>
        <v>32400</v>
      </c>
      <c r="F32">
        <f t="shared" si="3"/>
        <v>5832000</v>
      </c>
      <c r="G32">
        <f t="shared" si="4"/>
        <v>1049760000</v>
      </c>
      <c r="H32">
        <f t="shared" si="5"/>
        <v>188956800000</v>
      </c>
      <c r="I32">
        <f t="shared" si="6"/>
        <v>34012224000000</v>
      </c>
      <c r="J32">
        <f t="shared" si="7"/>
        <v>14399.643356643366</v>
      </c>
      <c r="K32">
        <f t="shared" si="8"/>
        <v>2591935.8041958059</v>
      </c>
      <c r="L32">
        <f t="shared" si="9"/>
        <v>466548444.75524509</v>
      </c>
      <c r="M32">
        <f t="shared" si="10"/>
        <v>788.76033614413393</v>
      </c>
      <c r="N32">
        <f t="shared" si="11"/>
        <v>141976.86050594412</v>
      </c>
      <c r="O32">
        <f t="shared" si="12"/>
        <v>26.96680085520757</v>
      </c>
      <c r="P32">
        <f t="shared" si="13"/>
        <v>140.03743324764213</v>
      </c>
      <c r="Q32">
        <f t="shared" si="14"/>
        <v>727.20834836442373</v>
      </c>
      <c r="R32">
        <f t="shared" si="15"/>
        <v>22.755546618278586</v>
      </c>
      <c r="S32">
        <f t="shared" si="16"/>
        <v>118.16857170714134</v>
      </c>
      <c r="T32" s="18">
        <f t="shared" si="17"/>
        <v>0.30120190841308425</v>
      </c>
      <c r="U32" s="18">
        <f t="shared" si="18"/>
        <v>7.6290328541239347</v>
      </c>
      <c r="V32">
        <f t="shared" si="19"/>
        <v>49.442697489266024</v>
      </c>
      <c r="W32" s="19">
        <f t="shared" si="21"/>
        <v>1.3504256860458717E-4</v>
      </c>
    </row>
    <row r="33" spans="1:23" x14ac:dyDescent="0.25">
      <c r="A33">
        <v>181</v>
      </c>
      <c r="B33">
        <v>81.170046620046705</v>
      </c>
      <c r="C33">
        <f t="shared" si="0"/>
        <v>5.1984970312658261</v>
      </c>
      <c r="D33">
        <f t="shared" si="1"/>
        <v>4.396546295123624</v>
      </c>
      <c r="E33">
        <f t="shared" si="2"/>
        <v>32761</v>
      </c>
      <c r="F33">
        <f t="shared" si="3"/>
        <v>5929741</v>
      </c>
      <c r="G33">
        <f t="shared" si="4"/>
        <v>1073283121</v>
      </c>
      <c r="H33">
        <f t="shared" si="5"/>
        <v>194264244901</v>
      </c>
      <c r="I33">
        <f t="shared" si="6"/>
        <v>35161828327081</v>
      </c>
      <c r="J33">
        <f t="shared" si="7"/>
        <v>14691.778438228454</v>
      </c>
      <c r="K33">
        <f t="shared" si="8"/>
        <v>2659211.8973193499</v>
      </c>
      <c r="L33">
        <f t="shared" si="9"/>
        <v>481317353.41480231</v>
      </c>
      <c r="M33">
        <f t="shared" si="10"/>
        <v>795.77487941737593</v>
      </c>
      <c r="N33">
        <f t="shared" si="11"/>
        <v>144035.25317454504</v>
      </c>
      <c r="O33">
        <f t="shared" si="12"/>
        <v>27.024371384079608</v>
      </c>
      <c r="P33">
        <f t="shared" si="13"/>
        <v>140.48611441196297</v>
      </c>
      <c r="Q33">
        <f t="shared" si="14"/>
        <v>730.31664870466079</v>
      </c>
      <c r="R33">
        <f t="shared" si="15"/>
        <v>22.855432863022926</v>
      </c>
      <c r="S33">
        <f t="shared" si="16"/>
        <v>118.81389988672008</v>
      </c>
      <c r="T33" s="18">
        <f t="shared" si="17"/>
        <v>0.30347276283579311</v>
      </c>
      <c r="U33" s="18">
        <f t="shared" si="18"/>
        <v>7.9174556033970473</v>
      </c>
      <c r="V33">
        <f t="shared" si="19"/>
        <v>49.374862887590652</v>
      </c>
      <c r="W33" s="19">
        <f t="shared" si="21"/>
        <v>8.8027517082826696E-3</v>
      </c>
    </row>
    <row r="34" spans="1:23" x14ac:dyDescent="0.25">
      <c r="A34">
        <v>182</v>
      </c>
      <c r="B34">
        <v>82.342074592074596</v>
      </c>
      <c r="C34">
        <f t="shared" si="0"/>
        <v>5.2040066870767951</v>
      </c>
      <c r="D34">
        <f t="shared" si="1"/>
        <v>4.4108822114588335</v>
      </c>
      <c r="E34">
        <f t="shared" si="2"/>
        <v>33124</v>
      </c>
      <c r="F34">
        <f t="shared" si="3"/>
        <v>6028568</v>
      </c>
      <c r="G34">
        <f t="shared" si="4"/>
        <v>1097199376</v>
      </c>
      <c r="H34">
        <f t="shared" si="5"/>
        <v>199690286432</v>
      </c>
      <c r="I34">
        <f t="shared" si="6"/>
        <v>36343632130624</v>
      </c>
      <c r="J34">
        <f t="shared" si="7"/>
        <v>14986.257575757576</v>
      </c>
      <c r="K34">
        <f t="shared" si="8"/>
        <v>2727498.8787878789</v>
      </c>
      <c r="L34">
        <f t="shared" si="9"/>
        <v>496404795.93939394</v>
      </c>
      <c r="M34">
        <f t="shared" si="10"/>
        <v>802.78056248550774</v>
      </c>
      <c r="N34">
        <f t="shared" si="11"/>
        <v>146106.06237236242</v>
      </c>
      <c r="O34">
        <f t="shared" si="12"/>
        <v>27.081685599140002</v>
      </c>
      <c r="P34">
        <f t="shared" si="13"/>
        <v>140.93327295523591</v>
      </c>
      <c r="Q34">
        <f t="shared" si="14"/>
        <v>733.41769489066701</v>
      </c>
      <c r="R34">
        <f t="shared" si="15"/>
        <v>22.954260524339851</v>
      </c>
      <c r="S34">
        <f t="shared" si="16"/>
        <v>119.45412526556748</v>
      </c>
      <c r="T34" s="18">
        <f t="shared" si="17"/>
        <v>0.30556859410072112</v>
      </c>
      <c r="U34" s="18">
        <f t="shared" si="18"/>
        <v>8.2145954181906795</v>
      </c>
      <c r="V34">
        <f t="shared" si="19"/>
        <v>49.040868440756533</v>
      </c>
      <c r="W34" s="19">
        <f t="shared" si="21"/>
        <v>4.514011881318522E-2</v>
      </c>
    </row>
    <row r="35" spans="1:23" x14ac:dyDescent="0.25">
      <c r="A35">
        <v>183</v>
      </c>
      <c r="B35">
        <v>83.5141025641026</v>
      </c>
      <c r="C35">
        <f t="shared" si="0"/>
        <v>5.2094861528414214</v>
      </c>
      <c r="D35">
        <f t="shared" si="1"/>
        <v>4.4250155105792599</v>
      </c>
      <c r="E35">
        <f t="shared" si="2"/>
        <v>33489</v>
      </c>
      <c r="F35">
        <f t="shared" si="3"/>
        <v>6128487</v>
      </c>
      <c r="G35">
        <f t="shared" si="4"/>
        <v>1121513121</v>
      </c>
      <c r="H35">
        <f t="shared" si="5"/>
        <v>205236901143</v>
      </c>
      <c r="I35">
        <f t="shared" si="6"/>
        <v>37558352909169</v>
      </c>
      <c r="J35">
        <f t="shared" si="7"/>
        <v>15283.080769230775</v>
      </c>
      <c r="K35">
        <f t="shared" si="8"/>
        <v>2796803.7807692317</v>
      </c>
      <c r="L35">
        <f t="shared" si="9"/>
        <v>511815091.88076943</v>
      </c>
      <c r="M35">
        <f t="shared" si="10"/>
        <v>809.77783843600457</v>
      </c>
      <c r="N35">
        <f t="shared" si="11"/>
        <v>148189.34443378885</v>
      </c>
      <c r="O35">
        <f t="shared" si="12"/>
        <v>27.138745976646511</v>
      </c>
      <c r="P35">
        <f t="shared" si="13"/>
        <v>141.37892137082085</v>
      </c>
      <c r="Q35">
        <f t="shared" si="14"/>
        <v>736.51153318494721</v>
      </c>
      <c r="R35">
        <f t="shared" si="15"/>
        <v>23.052057028471168</v>
      </c>
      <c r="S35">
        <f t="shared" si="16"/>
        <v>120.08937188433131</v>
      </c>
      <c r="T35" s="18">
        <f t="shared" si="17"/>
        <v>0.30748751083204201</v>
      </c>
      <c r="U35" s="18">
        <f t="shared" si="18"/>
        <v>8.5206552344582303</v>
      </c>
      <c r="V35">
        <f t="shared" si="19"/>
        <v>48.439163914124855</v>
      </c>
      <c r="W35" s="19">
        <f t="shared" si="21"/>
        <v>0.11858316943372854</v>
      </c>
    </row>
    <row r="36" spans="1:23" x14ac:dyDescent="0.25">
      <c r="A36">
        <v>184</v>
      </c>
      <c r="B36">
        <v>84.686130536130605</v>
      </c>
      <c r="C36">
        <f t="shared" si="0"/>
        <v>5.2149357576089859</v>
      </c>
      <c r="D36">
        <f t="shared" si="1"/>
        <v>4.4389518401521935</v>
      </c>
      <c r="E36">
        <f t="shared" si="2"/>
        <v>33856</v>
      </c>
      <c r="F36">
        <f t="shared" si="3"/>
        <v>6229504</v>
      </c>
      <c r="G36">
        <f t="shared" si="4"/>
        <v>1146228736</v>
      </c>
      <c r="H36">
        <f t="shared" si="5"/>
        <v>210906087424</v>
      </c>
      <c r="I36">
        <f t="shared" si="6"/>
        <v>38806720086016</v>
      </c>
      <c r="J36">
        <f t="shared" si="7"/>
        <v>15582.248018648032</v>
      </c>
      <c r="K36">
        <f t="shared" si="8"/>
        <v>2867133.635431238</v>
      </c>
      <c r="L36">
        <f t="shared" si="9"/>
        <v>527552588.91934776</v>
      </c>
      <c r="M36">
        <f t="shared" si="10"/>
        <v>816.7671385880036</v>
      </c>
      <c r="N36">
        <f t="shared" si="11"/>
        <v>150285.15350019265</v>
      </c>
      <c r="O36">
        <f t="shared" si="12"/>
        <v>27.195554955988808</v>
      </c>
      <c r="P36">
        <f t="shared" si="13"/>
        <v>141.82307198800629</v>
      </c>
      <c r="Q36">
        <f t="shared" si="14"/>
        <v>739.59820936420738</v>
      </c>
      <c r="R36">
        <f t="shared" si="15"/>
        <v>23.148848677513882</v>
      </c>
      <c r="S36">
        <f t="shared" si="16"/>
        <v>120.71975871584662</v>
      </c>
      <c r="T36" s="18">
        <f t="shared" si="17"/>
        <v>0.30922778698945919</v>
      </c>
      <c r="U36" s="18">
        <f t="shared" si="18"/>
        <v>8.8358414218285173</v>
      </c>
      <c r="V36">
        <f t="shared" si="19"/>
        <v>47.570445057069094</v>
      </c>
      <c r="W36" s="19">
        <f t="shared" si="21"/>
        <v>0.2396853384413333</v>
      </c>
    </row>
    <row r="37" spans="1:23" x14ac:dyDescent="0.25">
      <c r="A37">
        <v>185</v>
      </c>
      <c r="B37">
        <v>85.858158508158496</v>
      </c>
      <c r="C37">
        <f t="shared" si="0"/>
        <v>5.2203558250783244</v>
      </c>
      <c r="D37">
        <f t="shared" si="1"/>
        <v>4.4526966149558653</v>
      </c>
      <c r="E37">
        <f t="shared" si="2"/>
        <v>34225</v>
      </c>
      <c r="F37">
        <f t="shared" si="3"/>
        <v>6331625</v>
      </c>
      <c r="G37">
        <f t="shared" si="4"/>
        <v>1171350625</v>
      </c>
      <c r="H37">
        <f t="shared" si="5"/>
        <v>216699865625</v>
      </c>
      <c r="I37">
        <f t="shared" si="6"/>
        <v>40089475140625</v>
      </c>
      <c r="J37">
        <f t="shared" si="7"/>
        <v>15883.759324009321</v>
      </c>
      <c r="K37">
        <f t="shared" si="8"/>
        <v>2938495.4749417244</v>
      </c>
      <c r="L37">
        <f t="shared" si="9"/>
        <v>543621662.86421907</v>
      </c>
      <c r="M37">
        <f t="shared" si="10"/>
        <v>823.74887376683512</v>
      </c>
      <c r="N37">
        <f t="shared" si="11"/>
        <v>152393.5416468645</v>
      </c>
      <c r="O37">
        <f t="shared" si="12"/>
        <v>27.252114940429195</v>
      </c>
      <c r="P37">
        <f t="shared" si="13"/>
        <v>142.26573697497358</v>
      </c>
      <c r="Q37">
        <f t="shared" si="14"/>
        <v>742.67776872636409</v>
      </c>
      <c r="R37">
        <f t="shared" si="15"/>
        <v>23.24466071119139</v>
      </c>
      <c r="S37">
        <f t="shared" si="16"/>
        <v>121.34539994563724</v>
      </c>
      <c r="T37" s="18">
        <f t="shared" si="17"/>
        <v>0.31078786186872182</v>
      </c>
      <c r="U37" s="18">
        <f t="shared" si="18"/>
        <v>9.1603638213619067</v>
      </c>
      <c r="V37">
        <f t="shared" si="19"/>
        <v>46.437775625047244</v>
      </c>
      <c r="W37" s="19">
        <f t="shared" si="21"/>
        <v>0.42013405126374304</v>
      </c>
    </row>
    <row r="38" spans="1:23" x14ac:dyDescent="0.25">
      <c r="A38">
        <v>186</v>
      </c>
      <c r="B38">
        <v>87.030186480186501</v>
      </c>
      <c r="C38">
        <f t="shared" si="0"/>
        <v>5.2257466737132017</v>
      </c>
      <c r="D38">
        <f t="shared" si="1"/>
        <v>4.4662550295106804</v>
      </c>
      <c r="E38">
        <f t="shared" si="2"/>
        <v>34596</v>
      </c>
      <c r="F38">
        <f t="shared" si="3"/>
        <v>6434856</v>
      </c>
      <c r="G38">
        <f t="shared" si="4"/>
        <v>1196883216</v>
      </c>
      <c r="H38">
        <f t="shared" si="5"/>
        <v>222620278176</v>
      </c>
      <c r="I38">
        <f t="shared" si="6"/>
        <v>41407371740736</v>
      </c>
      <c r="J38">
        <f t="shared" si="7"/>
        <v>16187.614685314689</v>
      </c>
      <c r="K38">
        <f t="shared" si="8"/>
        <v>3010896.3314685323</v>
      </c>
      <c r="L38">
        <f t="shared" si="9"/>
        <v>560026717.65314698</v>
      </c>
      <c r="M38">
        <f t="shared" si="10"/>
        <v>830.72343548898652</v>
      </c>
      <c r="N38">
        <f t="shared" si="11"/>
        <v>154514.5590009515</v>
      </c>
      <c r="O38">
        <f t="shared" si="12"/>
        <v>27.308428297824591</v>
      </c>
      <c r="P38">
        <f t="shared" si="13"/>
        <v>142.70692834169233</v>
      </c>
      <c r="Q38">
        <f t="shared" si="14"/>
        <v>745.75025609742693</v>
      </c>
      <c r="R38">
        <f t="shared" si="15"/>
        <v>23.339517364420296</v>
      </c>
      <c r="S38">
        <f t="shared" si="16"/>
        <v>121.96640523319087</v>
      </c>
      <c r="T38" s="18">
        <f t="shared" si="17"/>
        <v>0.31216634010192745</v>
      </c>
      <c r="U38" s="18">
        <f t="shared" si="18"/>
        <v>9.4944357835083988</v>
      </c>
      <c r="V38">
        <f t="shared" si="19"/>
        <v>45.046714352391973</v>
      </c>
      <c r="W38" s="19">
        <f t="shared" si="21"/>
        <v>0.67276736484949295</v>
      </c>
    </row>
    <row r="39" spans="1:23" x14ac:dyDescent="0.25">
      <c r="A39">
        <v>187</v>
      </c>
      <c r="B39">
        <v>88.202214452214506</v>
      </c>
      <c r="C39">
        <f t="shared" si="0"/>
        <v>5.2311086168545868</v>
      </c>
      <c r="D39">
        <f t="shared" si="1"/>
        <v>4.4796320698655308</v>
      </c>
      <c r="E39">
        <f t="shared" si="2"/>
        <v>34969</v>
      </c>
      <c r="F39">
        <f t="shared" si="3"/>
        <v>6539203</v>
      </c>
      <c r="G39">
        <f t="shared" si="4"/>
        <v>1222830961</v>
      </c>
      <c r="H39">
        <f t="shared" si="5"/>
        <v>228669389707</v>
      </c>
      <c r="I39">
        <f t="shared" si="6"/>
        <v>42761175875209</v>
      </c>
      <c r="J39">
        <f t="shared" si="7"/>
        <v>16493.814102564113</v>
      </c>
      <c r="K39">
        <f t="shared" si="8"/>
        <v>3084343.2371794889</v>
      </c>
      <c r="L39">
        <f t="shared" si="9"/>
        <v>576772185.35256445</v>
      </c>
      <c r="M39">
        <f t="shared" si="10"/>
        <v>837.69119706485424</v>
      </c>
      <c r="N39">
        <f t="shared" si="11"/>
        <v>156648.25385112775</v>
      </c>
      <c r="O39">
        <f t="shared" si="12"/>
        <v>27.364497361330308</v>
      </c>
      <c r="P39">
        <f t="shared" si="13"/>
        <v>143.14665794274958</v>
      </c>
      <c r="Q39">
        <f t="shared" si="14"/>
        <v>748.81571583825337</v>
      </c>
      <c r="R39">
        <f t="shared" si="15"/>
        <v>23.433441921011728</v>
      </c>
      <c r="S39">
        <f t="shared" si="16"/>
        <v>122.58287995556596</v>
      </c>
      <c r="T39" s="18">
        <f t="shared" si="17"/>
        <v>0.3133619916568256</v>
      </c>
      <c r="U39" s="18">
        <f t="shared" si="18"/>
        <v>9.8382742062790633</v>
      </c>
      <c r="V39">
        <f t="shared" si="19"/>
        <v>43.405447055746833</v>
      </c>
      <c r="W39" s="19">
        <f t="shared" si="21"/>
        <v>1.0115906683116931</v>
      </c>
    </row>
    <row r="40" spans="1:23" x14ac:dyDescent="0.25">
      <c r="A40">
        <v>188</v>
      </c>
      <c r="B40">
        <v>89.374242424242496</v>
      </c>
      <c r="C40">
        <f t="shared" si="0"/>
        <v>5.2364419628299492</v>
      </c>
      <c r="D40">
        <f t="shared" si="1"/>
        <v>4.4928325246061354</v>
      </c>
      <c r="E40">
        <f t="shared" si="2"/>
        <v>35344</v>
      </c>
      <c r="F40">
        <f t="shared" si="3"/>
        <v>6644672</v>
      </c>
      <c r="G40">
        <f t="shared" si="4"/>
        <v>1249198336</v>
      </c>
      <c r="H40">
        <f t="shared" si="5"/>
        <v>234849287168</v>
      </c>
      <c r="I40">
        <f t="shared" si="6"/>
        <v>44151665987584</v>
      </c>
      <c r="J40">
        <f t="shared" si="7"/>
        <v>16802.357575757589</v>
      </c>
      <c r="K40">
        <f t="shared" si="8"/>
        <v>3158843.2242424269</v>
      </c>
      <c r="L40">
        <f t="shared" si="9"/>
        <v>593862526.1575762</v>
      </c>
      <c r="M40">
        <f t="shared" si="10"/>
        <v>844.65251462595347</v>
      </c>
      <c r="N40">
        <f t="shared" si="11"/>
        <v>158794.67274967924</v>
      </c>
      <c r="O40">
        <f t="shared" si="12"/>
        <v>27.420324430086371</v>
      </c>
      <c r="P40">
        <f t="shared" si="13"/>
        <v>143.58493748011549</v>
      </c>
      <c r="Q40">
        <f t="shared" si="14"/>
        <v>751.87419185119143</v>
      </c>
      <c r="R40">
        <f t="shared" si="15"/>
        <v>23.526456763814789</v>
      </c>
      <c r="S40">
        <f t="shared" si="16"/>
        <v>123.19492543474425</v>
      </c>
      <c r="T40" s="18">
        <f t="shared" si="17"/>
        <v>0.3143737518372286</v>
      </c>
      <c r="U40" s="18">
        <f t="shared" si="18"/>
        <v>10.192099573608713</v>
      </c>
      <c r="V40">
        <f t="shared" si="19"/>
        <v>41.524924054331549</v>
      </c>
      <c r="W40" s="19">
        <f t="shared" si="21"/>
        <v>1.4517934432037432</v>
      </c>
    </row>
    <row r="41" spans="1:23" x14ac:dyDescent="0.25">
      <c r="A41">
        <v>189</v>
      </c>
      <c r="B41">
        <v>90.546270396270401</v>
      </c>
      <c r="C41">
        <f t="shared" si="0"/>
        <v>5.2417470150596426</v>
      </c>
      <c r="D41">
        <f t="shared" si="1"/>
        <v>4.505860995146211</v>
      </c>
      <c r="E41">
        <f t="shared" si="2"/>
        <v>35721</v>
      </c>
      <c r="F41">
        <f t="shared" si="3"/>
        <v>6751269</v>
      </c>
      <c r="G41">
        <f t="shared" si="4"/>
        <v>1275989841</v>
      </c>
      <c r="H41">
        <f t="shared" si="5"/>
        <v>241162079949</v>
      </c>
      <c r="I41">
        <f t="shared" si="6"/>
        <v>45579633110361</v>
      </c>
      <c r="J41">
        <f t="shared" si="7"/>
        <v>17113.245104895104</v>
      </c>
      <c r="K41">
        <f t="shared" si="8"/>
        <v>3234403.3248251746</v>
      </c>
      <c r="L41">
        <f t="shared" si="9"/>
        <v>611302228.391958</v>
      </c>
      <c r="M41">
        <f t="shared" si="10"/>
        <v>851.60772808263391</v>
      </c>
      <c r="N41">
        <f t="shared" si="11"/>
        <v>160953.8606076178</v>
      </c>
      <c r="O41">
        <f t="shared" si="12"/>
        <v>27.475911769886672</v>
      </c>
      <c r="P41">
        <f t="shared" si="13"/>
        <v>144.02177850584556</v>
      </c>
      <c r="Q41">
        <f t="shared" si="14"/>
        <v>754.92572758659696</v>
      </c>
      <c r="R41">
        <f t="shared" si="15"/>
        <v>23.618583421581324</v>
      </c>
      <c r="S41">
        <f t="shared" si="16"/>
        <v>123.80263915001106</v>
      </c>
      <c r="T41" s="18">
        <f t="shared" si="17"/>
        <v>0.31520072128298038</v>
      </c>
      <c r="U41" s="18">
        <f t="shared" si="18"/>
        <v>10.55613599393206</v>
      </c>
      <c r="V41">
        <f t="shared" si="19"/>
        <v>39.419003099581801</v>
      </c>
      <c r="W41" s="19">
        <f t="shared" si="21"/>
        <v>2.009766083372714</v>
      </c>
    </row>
    <row r="42" spans="1:23" x14ac:dyDescent="0.25">
      <c r="A42">
        <v>190</v>
      </c>
      <c r="B42">
        <v>91.718298368298406</v>
      </c>
      <c r="C42">
        <f t="shared" si="0"/>
        <v>5.2470240721604862</v>
      </c>
      <c r="D42">
        <f t="shared" si="1"/>
        <v>4.5187219053568368</v>
      </c>
      <c r="E42">
        <f t="shared" si="2"/>
        <v>36100</v>
      </c>
      <c r="F42">
        <f t="shared" si="3"/>
        <v>6859000</v>
      </c>
      <c r="G42">
        <f t="shared" si="4"/>
        <v>1303210000</v>
      </c>
      <c r="H42">
        <f t="shared" si="5"/>
        <v>247609900000</v>
      </c>
      <c r="I42">
        <f t="shared" si="6"/>
        <v>47045881000000</v>
      </c>
      <c r="J42">
        <f t="shared" si="7"/>
        <v>17426.476689976698</v>
      </c>
      <c r="K42">
        <f t="shared" si="8"/>
        <v>3311030.5710955728</v>
      </c>
      <c r="L42">
        <f t="shared" si="9"/>
        <v>629095808.5081588</v>
      </c>
      <c r="M42">
        <f t="shared" si="10"/>
        <v>858.55716201779899</v>
      </c>
      <c r="N42">
        <f t="shared" si="11"/>
        <v>163125.8607833818</v>
      </c>
      <c r="O42">
        <f t="shared" si="12"/>
        <v>27.53126161383161</v>
      </c>
      <c r="P42">
        <f t="shared" si="13"/>
        <v>144.45719242472242</v>
      </c>
      <c r="Q42">
        <f t="shared" si="14"/>
        <v>757.9703660492379</v>
      </c>
      <c r="R42">
        <f t="shared" si="15"/>
        <v>23.70984261280622</v>
      </c>
      <c r="S42">
        <f t="shared" si="16"/>
        <v>124.40611493653071</v>
      </c>
      <c r="T42" s="18">
        <f t="shared" si="17"/>
        <v>0.31584216597006881</v>
      </c>
      <c r="U42" s="18">
        <f t="shared" si="18"/>
        <v>10.930611238953412</v>
      </c>
      <c r="V42">
        <f t="shared" si="19"/>
        <v>37.104598013379118</v>
      </c>
      <c r="W42" s="19">
        <f t="shared" si="21"/>
        <v>2.7031167743418236</v>
      </c>
    </row>
    <row r="43" spans="1:23" x14ac:dyDescent="0.25">
      <c r="A43">
        <v>191</v>
      </c>
      <c r="B43">
        <v>92.890326340326396</v>
      </c>
      <c r="C43">
        <f t="shared" si="0"/>
        <v>5.2522734280466299</v>
      </c>
      <c r="D43">
        <f t="shared" si="1"/>
        <v>4.5314195105844135</v>
      </c>
      <c r="E43">
        <f t="shared" si="2"/>
        <v>36481</v>
      </c>
      <c r="F43">
        <f t="shared" si="3"/>
        <v>6967871</v>
      </c>
      <c r="G43">
        <f t="shared" si="4"/>
        <v>1330863361</v>
      </c>
      <c r="H43">
        <f t="shared" si="5"/>
        <v>254194901951</v>
      </c>
      <c r="I43">
        <f t="shared" si="6"/>
        <v>48551226272641</v>
      </c>
      <c r="J43">
        <f t="shared" si="7"/>
        <v>17742.052331002342</v>
      </c>
      <c r="K43">
        <f t="shared" si="8"/>
        <v>3388731.9952214472</v>
      </c>
      <c r="L43">
        <f t="shared" si="9"/>
        <v>647247811.08729637</v>
      </c>
      <c r="M43">
        <f t="shared" si="10"/>
        <v>865.50112652162295</v>
      </c>
      <c r="N43">
        <f t="shared" si="11"/>
        <v>165310.71516562998</v>
      </c>
      <c r="O43">
        <f t="shared" si="12"/>
        <v>27.586376162964697</v>
      </c>
      <c r="P43">
        <f t="shared" si="13"/>
        <v>144.89119049683842</v>
      </c>
      <c r="Q43">
        <f t="shared" si="14"/>
        <v>761.00814980458688</v>
      </c>
      <c r="R43">
        <f t="shared" si="15"/>
        <v>23.800254286774578</v>
      </c>
      <c r="S43">
        <f t="shared" si="16"/>
        <v>125.00544317117901</v>
      </c>
      <c r="T43" s="18">
        <f t="shared" si="17"/>
        <v>0.31629751721030619</v>
      </c>
      <c r="U43" s="18">
        <f t="shared" si="18"/>
        <v>11.315756782631816</v>
      </c>
      <c r="V43">
        <f t="shared" si="19"/>
        <v>34.601833240906373</v>
      </c>
      <c r="W43" s="19">
        <f t="shared" si="21"/>
        <v>3.5506884321766994</v>
      </c>
    </row>
    <row r="44" spans="1:23" x14ac:dyDescent="0.25">
      <c r="A44">
        <v>192</v>
      </c>
      <c r="B44">
        <v>94.062354312354302</v>
      </c>
      <c r="C44">
        <f t="shared" si="0"/>
        <v>5.2574953720277815</v>
      </c>
      <c r="D44">
        <f t="shared" si="1"/>
        <v>4.5439579061032376</v>
      </c>
      <c r="E44">
        <f t="shared" si="2"/>
        <v>36864</v>
      </c>
      <c r="F44">
        <f t="shared" si="3"/>
        <v>7077888</v>
      </c>
      <c r="G44">
        <f t="shared" si="4"/>
        <v>1358954496</v>
      </c>
      <c r="H44">
        <f t="shared" si="5"/>
        <v>260919263232</v>
      </c>
      <c r="I44">
        <f t="shared" si="6"/>
        <v>50096498540544</v>
      </c>
      <c r="J44">
        <f t="shared" si="7"/>
        <v>18059.972027972028</v>
      </c>
      <c r="K44">
        <f t="shared" si="8"/>
        <v>3467514.6293706293</v>
      </c>
      <c r="L44">
        <f t="shared" si="9"/>
        <v>665762808.8391608</v>
      </c>
      <c r="M44">
        <f t="shared" si="10"/>
        <v>872.43991797182161</v>
      </c>
      <c r="N44">
        <f t="shared" si="11"/>
        <v>167508.46425058975</v>
      </c>
      <c r="O44">
        <f t="shared" si="12"/>
        <v>27.641257586893541</v>
      </c>
      <c r="P44">
        <f t="shared" si="13"/>
        <v>145.3237838401206</v>
      </c>
      <c r="Q44">
        <f t="shared" si="14"/>
        <v>764.03912098499973</v>
      </c>
      <c r="R44">
        <f t="shared" si="15"/>
        <v>23.889837662026821</v>
      </c>
      <c r="S44">
        <f t="shared" si="16"/>
        <v>125.60071094660101</v>
      </c>
      <c r="T44" s="18">
        <f t="shared" si="17"/>
        <v>0.31656637165139279</v>
      </c>
      <c r="U44" s="18">
        <f t="shared" si="18"/>
        <v>11.711807840358416</v>
      </c>
      <c r="V44">
        <f t="shared" si="19"/>
        <v>31.934204531285761</v>
      </c>
      <c r="W44" s="19">
        <f t="shared" si="21"/>
        <v>4.5725757017724424</v>
      </c>
    </row>
    <row r="45" spans="1:23" x14ac:dyDescent="0.25">
      <c r="A45">
        <v>193</v>
      </c>
      <c r="B45">
        <v>95.234382284382306</v>
      </c>
      <c r="C45">
        <f t="shared" si="0"/>
        <v>5.2626901889048856</v>
      </c>
      <c r="D45">
        <f t="shared" si="1"/>
        <v>4.5563410350446993</v>
      </c>
      <c r="E45">
        <f t="shared" si="2"/>
        <v>37249</v>
      </c>
      <c r="F45">
        <f t="shared" si="3"/>
        <v>7189057</v>
      </c>
      <c r="G45">
        <f t="shared" si="4"/>
        <v>1387488001</v>
      </c>
      <c r="H45">
        <f t="shared" si="5"/>
        <v>267785184193</v>
      </c>
      <c r="I45">
        <f t="shared" si="6"/>
        <v>51682540549249</v>
      </c>
      <c r="J45">
        <f t="shared" si="7"/>
        <v>18380.235780885785</v>
      </c>
      <c r="K45">
        <f t="shared" si="8"/>
        <v>3547385.5057109566</v>
      </c>
      <c r="L45">
        <f t="shared" si="9"/>
        <v>684645402.60221457</v>
      </c>
      <c r="M45">
        <f t="shared" si="10"/>
        <v>879.37381976362701</v>
      </c>
      <c r="N45">
        <f t="shared" si="11"/>
        <v>169719.14721438001</v>
      </c>
      <c r="O45">
        <f t="shared" si="12"/>
        <v>27.695908024395742</v>
      </c>
      <c r="P45">
        <f t="shared" si="13"/>
        <v>145.75498343279955</v>
      </c>
      <c r="Q45">
        <f t="shared" si="14"/>
        <v>767.06332129578846</v>
      </c>
      <c r="R45">
        <f t="shared" si="15"/>
        <v>23.97861126243447</v>
      </c>
      <c r="S45">
        <f t="shared" si="16"/>
        <v>126.19200223437808</v>
      </c>
      <c r="T45" s="18">
        <f t="shared" si="17"/>
        <v>0.31664849127747652</v>
      </c>
      <c r="U45" s="18">
        <f t="shared" si="18"/>
        <v>12.119003408341896</v>
      </c>
      <c r="V45">
        <f t="shared" si="19"/>
        <v>29.128745966449333</v>
      </c>
      <c r="W45" s="19">
        <f t="shared" si="21"/>
        <v>5.7901420145224298</v>
      </c>
    </row>
    <row r="46" spans="1:23" x14ac:dyDescent="0.25">
      <c r="A46">
        <v>194</v>
      </c>
      <c r="B46">
        <v>96.406410256410297</v>
      </c>
      <c r="C46">
        <f t="shared" si="0"/>
        <v>5.2678581590633282</v>
      </c>
      <c r="D46">
        <f t="shared" si="1"/>
        <v>4.5685726958415014</v>
      </c>
      <c r="E46">
        <f t="shared" si="2"/>
        <v>37636</v>
      </c>
      <c r="F46">
        <f t="shared" si="3"/>
        <v>7301384</v>
      </c>
      <c r="G46">
        <f t="shared" si="4"/>
        <v>1416468496</v>
      </c>
      <c r="H46">
        <f t="shared" si="5"/>
        <v>274794888224</v>
      </c>
      <c r="I46">
        <f t="shared" si="6"/>
        <v>53310208315456</v>
      </c>
      <c r="J46">
        <f t="shared" si="7"/>
        <v>18702.843589743599</v>
      </c>
      <c r="K46">
        <f t="shared" si="8"/>
        <v>3628351.6564102583</v>
      </c>
      <c r="L46">
        <f t="shared" si="9"/>
        <v>703900221.34359014</v>
      </c>
      <c r="M46">
        <f t="shared" si="10"/>
        <v>886.30310299325129</v>
      </c>
      <c r="N46">
        <f t="shared" si="11"/>
        <v>171942.80198069074</v>
      </c>
      <c r="O46">
        <f t="shared" si="12"/>
        <v>27.750329584010078</v>
      </c>
      <c r="P46">
        <f t="shared" si="13"/>
        <v>146.18480011582395</v>
      </c>
      <c r="Q46">
        <f t="shared" si="14"/>
        <v>770.08079202118495</v>
      </c>
      <c r="R46">
        <f t="shared" si="15"/>
        <v>24.066592951062599</v>
      </c>
      <c r="S46">
        <f t="shared" si="16"/>
        <v>126.7793980381111</v>
      </c>
      <c r="T46" s="18">
        <f t="shared" si="17"/>
        <v>0.31654380340824168</v>
      </c>
      <c r="U46" s="18">
        <f t="shared" si="18"/>
        <v>12.537586303200126</v>
      </c>
      <c r="V46">
        <f t="shared" si="19"/>
        <v>26.216203566249561</v>
      </c>
      <c r="W46" s="19">
        <f t="shared" si="21"/>
        <v>7.2260367053164698</v>
      </c>
    </row>
    <row r="47" spans="1:23" x14ac:dyDescent="0.25">
      <c r="A47">
        <v>195</v>
      </c>
      <c r="B47">
        <v>97.578438228438301</v>
      </c>
      <c r="C47">
        <f t="shared" si="0"/>
        <v>5.2729995585637468</v>
      </c>
      <c r="D47">
        <f t="shared" si="1"/>
        <v>4.5806565492220841</v>
      </c>
      <c r="E47">
        <f t="shared" si="2"/>
        <v>38025</v>
      </c>
      <c r="F47">
        <f t="shared" si="3"/>
        <v>7414875</v>
      </c>
      <c r="G47">
        <f t="shared" si="4"/>
        <v>1445900625</v>
      </c>
      <c r="H47">
        <f t="shared" si="5"/>
        <v>281950621875</v>
      </c>
      <c r="I47">
        <f t="shared" si="6"/>
        <v>54980371265625</v>
      </c>
      <c r="J47">
        <f t="shared" si="7"/>
        <v>19027.79545454547</v>
      </c>
      <c r="K47">
        <f t="shared" si="8"/>
        <v>3710420.1136363666</v>
      </c>
      <c r="L47">
        <f t="shared" si="9"/>
        <v>723531922.15909147</v>
      </c>
      <c r="M47">
        <f t="shared" si="10"/>
        <v>893.22802709830637</v>
      </c>
      <c r="N47">
        <f t="shared" si="11"/>
        <v>174179.46528416974</v>
      </c>
      <c r="O47">
        <f t="shared" si="12"/>
        <v>27.804524344613469</v>
      </c>
      <c r="P47">
        <f t="shared" si="13"/>
        <v>146.61324459522177</v>
      </c>
      <c r="Q47">
        <f t="shared" si="14"/>
        <v>773.09157403020311</v>
      </c>
      <c r="R47">
        <f t="shared" si="15"/>
        <v>24.153799961980184</v>
      </c>
      <c r="S47">
        <f t="shared" si="16"/>
        <v>127.36297653715856</v>
      </c>
      <c r="T47" s="18">
        <f t="shared" si="17"/>
        <v>0.31625240069956434</v>
      </c>
      <c r="U47" s="18">
        <f t="shared" si="18"/>
        <v>12.967803201749796</v>
      </c>
      <c r="V47">
        <f t="shared" si="19"/>
        <v>23.231215705681215</v>
      </c>
      <c r="W47" s="19">
        <f t="shared" si="21"/>
        <v>8.9042121888033634</v>
      </c>
    </row>
    <row r="48" spans="1:23" x14ac:dyDescent="0.25">
      <c r="A48">
        <v>196</v>
      </c>
      <c r="B48">
        <v>98.750466200466207</v>
      </c>
      <c r="C48">
        <f t="shared" si="0"/>
        <v>5.2781146592305168</v>
      </c>
      <c r="D48">
        <f t="shared" si="1"/>
        <v>4.5925961247874669</v>
      </c>
      <c r="E48">
        <f t="shared" si="2"/>
        <v>38416</v>
      </c>
      <c r="F48">
        <f t="shared" si="3"/>
        <v>7529536</v>
      </c>
      <c r="G48">
        <f t="shared" si="4"/>
        <v>1475789056</v>
      </c>
      <c r="H48">
        <f t="shared" si="5"/>
        <v>289254654976</v>
      </c>
      <c r="I48">
        <f t="shared" si="6"/>
        <v>56693912375296</v>
      </c>
      <c r="J48">
        <f t="shared" si="7"/>
        <v>19355.091375291377</v>
      </c>
      <c r="K48">
        <f t="shared" si="8"/>
        <v>3793597.9095571097</v>
      </c>
      <c r="L48">
        <f t="shared" si="9"/>
        <v>743545190.27319348</v>
      </c>
      <c r="M48">
        <f t="shared" si="10"/>
        <v>900.14884045834356</v>
      </c>
      <c r="N48">
        <f t="shared" si="11"/>
        <v>176429.17272983535</v>
      </c>
      <c r="O48">
        <f t="shared" si="12"/>
        <v>27.858494355984075</v>
      </c>
      <c r="P48">
        <f t="shared" si="13"/>
        <v>147.04032744441017</v>
      </c>
      <c r="Q48">
        <f t="shared" si="14"/>
        <v>776.09570778239652</v>
      </c>
      <c r="R48">
        <f t="shared" si="15"/>
        <v>24.240248930165993</v>
      </c>
      <c r="S48">
        <f t="shared" si="16"/>
        <v>127.94281322170598</v>
      </c>
      <c r="T48" s="18">
        <f t="shared" si="17"/>
        <v>0.31577454114322479</v>
      </c>
      <c r="U48" s="18">
        <f t="shared" si="18"/>
        <v>13.409904681003967</v>
      </c>
      <c r="V48">
        <f t="shared" si="19"/>
        <v>20.212500588111041</v>
      </c>
      <c r="W48" s="19">
        <f t="shared" si="21"/>
        <v>10.849941194895289</v>
      </c>
    </row>
    <row r="49" spans="1:23" x14ac:dyDescent="0.25">
      <c r="A49">
        <v>197</v>
      </c>
      <c r="B49">
        <v>99.922494172494197</v>
      </c>
      <c r="C49">
        <f t="shared" si="0"/>
        <v>5.2832037287379885</v>
      </c>
      <c r="D49">
        <f t="shared" si="1"/>
        <v>4.6043948272000819</v>
      </c>
      <c r="E49">
        <f t="shared" si="2"/>
        <v>38809</v>
      </c>
      <c r="F49">
        <f t="shared" si="3"/>
        <v>7645373</v>
      </c>
      <c r="G49">
        <f t="shared" si="4"/>
        <v>1506138481</v>
      </c>
      <c r="H49">
        <f t="shared" si="5"/>
        <v>296709280757</v>
      </c>
      <c r="I49">
        <f t="shared" si="6"/>
        <v>58451728309129</v>
      </c>
      <c r="J49">
        <f t="shared" si="7"/>
        <v>19684.731351981358</v>
      </c>
      <c r="K49">
        <f t="shared" si="8"/>
        <v>3877892.0763403275</v>
      </c>
      <c r="L49">
        <f t="shared" si="9"/>
        <v>763944739.0390445</v>
      </c>
      <c r="M49">
        <f t="shared" si="10"/>
        <v>907.0657809584161</v>
      </c>
      <c r="N49">
        <f t="shared" si="11"/>
        <v>178691.95884880796</v>
      </c>
      <c r="O49">
        <f t="shared" si="12"/>
        <v>27.912241639350984</v>
      </c>
      <c r="P49">
        <f t="shared" si="13"/>
        <v>147.46605910645488</v>
      </c>
      <c r="Q49">
        <f t="shared" si="14"/>
        <v>779.09323333351892</v>
      </c>
      <c r="R49">
        <f t="shared" si="15"/>
        <v>24.325955919645377</v>
      </c>
      <c r="S49">
        <f t="shared" si="16"/>
        <v>128.51898101978639</v>
      </c>
      <c r="T49" s="18">
        <f t="shared" si="17"/>
        <v>0.31511064806724293</v>
      </c>
      <c r="U49" s="18">
        <f t="shared" si="18"/>
        <v>13.864145258366676</v>
      </c>
      <c r="V49">
        <f t="shared" si="19"/>
        <v>17.203051026809906</v>
      </c>
      <c r="W49" s="19">
        <f t="shared" si="21"/>
        <v>13.089834063428523</v>
      </c>
    </row>
    <row r="50" spans="1:23" x14ac:dyDescent="0.25">
      <c r="A50">
        <v>198</v>
      </c>
      <c r="B50">
        <v>101.094522144522</v>
      </c>
      <c r="C50">
        <f t="shared" si="0"/>
        <v>5.2882670306945352</v>
      </c>
      <c r="D50">
        <f t="shared" si="1"/>
        <v>4.6160559420117329</v>
      </c>
      <c r="E50">
        <f t="shared" si="2"/>
        <v>39204</v>
      </c>
      <c r="F50">
        <f t="shared" si="3"/>
        <v>7762392</v>
      </c>
      <c r="G50">
        <f t="shared" si="4"/>
        <v>1536953616</v>
      </c>
      <c r="H50">
        <f t="shared" si="5"/>
        <v>304316815968</v>
      </c>
      <c r="I50">
        <f t="shared" si="6"/>
        <v>60254729561664</v>
      </c>
      <c r="J50">
        <f t="shared" si="7"/>
        <v>20016.715384615356</v>
      </c>
      <c r="K50">
        <f t="shared" si="8"/>
        <v>3963309.6461538407</v>
      </c>
      <c r="L50">
        <f t="shared" si="9"/>
        <v>784735309.93846047</v>
      </c>
      <c r="M50">
        <f t="shared" si="10"/>
        <v>913.97907651832315</v>
      </c>
      <c r="N50">
        <f t="shared" si="11"/>
        <v>180967.857150628</v>
      </c>
      <c r="O50">
        <f t="shared" si="12"/>
        <v>27.965768187930795</v>
      </c>
      <c r="P50">
        <f t="shared" si="13"/>
        <v>147.89044989628047</v>
      </c>
      <c r="Q50">
        <f t="shared" si="14"/>
        <v>782.08419034108204</v>
      </c>
      <c r="R50">
        <f t="shared" si="15"/>
        <v>24.410936449982252</v>
      </c>
      <c r="S50">
        <f t="shared" si="16"/>
        <v>129.09155041682064</v>
      </c>
      <c r="T50" s="18">
        <f t="shared" si="17"/>
        <v>0.31426131013522379</v>
      </c>
      <c r="U50" s="18">
        <f t="shared" si="18"/>
        <v>14.330783432042965</v>
      </c>
      <c r="V50">
        <f t="shared" si="19"/>
        <v>14.250336795668844</v>
      </c>
      <c r="W50" s="19">
        <f t="shared" si="21"/>
        <v>15.651856097949382</v>
      </c>
    </row>
    <row r="51" spans="1:23" x14ac:dyDescent="0.25">
      <c r="A51">
        <v>199</v>
      </c>
      <c r="B51">
        <v>102.26655011654999</v>
      </c>
      <c r="C51">
        <f t="shared" si="0"/>
        <v>5.2933048247244923</v>
      </c>
      <c r="D51">
        <f t="shared" si="1"/>
        <v>4.6275826411556649</v>
      </c>
      <c r="E51">
        <f t="shared" si="2"/>
        <v>39601</v>
      </c>
      <c r="F51">
        <f t="shared" si="3"/>
        <v>7880599</v>
      </c>
      <c r="G51">
        <f t="shared" si="4"/>
        <v>1568239201</v>
      </c>
      <c r="H51">
        <f t="shared" si="5"/>
        <v>312079600999</v>
      </c>
      <c r="I51">
        <f t="shared" si="6"/>
        <v>62103840598801</v>
      </c>
      <c r="J51">
        <f t="shared" si="7"/>
        <v>20351.043473193447</v>
      </c>
      <c r="K51">
        <f t="shared" si="8"/>
        <v>4049857.6511654961</v>
      </c>
      <c r="L51">
        <f t="shared" si="9"/>
        <v>805921672.58193374</v>
      </c>
      <c r="M51">
        <f t="shared" si="10"/>
        <v>920.88894558997731</v>
      </c>
      <c r="N51">
        <f t="shared" si="11"/>
        <v>183256.9001724055</v>
      </c>
      <c r="O51">
        <f t="shared" si="12"/>
        <v>28.019075967451588</v>
      </c>
      <c r="P51">
        <f t="shared" si="13"/>
        <v>148.31351000283357</v>
      </c>
      <c r="Q51">
        <f t="shared" si="14"/>
        <v>785.06861806982317</v>
      </c>
      <c r="R51">
        <f t="shared" si="15"/>
        <v>24.495205521240589</v>
      </c>
      <c r="S51">
        <f t="shared" si="16"/>
        <v>129.66058956820083</v>
      </c>
      <c r="T51" s="18">
        <f t="shared" si="17"/>
        <v>0.3132272813473943</v>
      </c>
      <c r="U51" s="18">
        <f t="shared" si="18"/>
        <v>14.810081721634289</v>
      </c>
      <c r="V51">
        <f t="shared" si="19"/>
        <v>11.40651481895388</v>
      </c>
      <c r="W51" s="19">
        <f t="shared" si="21"/>
        <v>18.565344978579294</v>
      </c>
    </row>
    <row r="52" spans="1:23" x14ac:dyDescent="0.25">
      <c r="A52">
        <v>200</v>
      </c>
      <c r="B52">
        <v>103.438578088578</v>
      </c>
      <c r="C52">
        <f t="shared" si="0"/>
        <v>5.2983173665480363</v>
      </c>
      <c r="D52">
        <f>LN(B52)</f>
        <v>4.6389779881256761</v>
      </c>
      <c r="E52">
        <f t="shared" si="2"/>
        <v>40000</v>
      </c>
      <c r="F52">
        <f t="shared" si="3"/>
        <v>8000000</v>
      </c>
      <c r="G52">
        <f t="shared" si="4"/>
        <v>1600000000</v>
      </c>
      <c r="H52">
        <f t="shared" si="5"/>
        <v>320000000000</v>
      </c>
      <c r="I52">
        <f t="shared" si="6"/>
        <v>64000000000000</v>
      </c>
      <c r="J52">
        <f t="shared" si="7"/>
        <v>20687.715617715599</v>
      </c>
      <c r="K52">
        <f t="shared" si="8"/>
        <v>4137543.12354312</v>
      </c>
      <c r="L52">
        <f t="shared" si="9"/>
        <v>827508624.70862401</v>
      </c>
      <c r="M52">
        <f t="shared" si="10"/>
        <v>927.7955976251352</v>
      </c>
      <c r="N52">
        <f t="shared" si="11"/>
        <v>185559.11952502705</v>
      </c>
      <c r="O52">
        <f t="shared" si="12"/>
        <v>28.072166916664518</v>
      </c>
      <c r="P52">
        <f t="shared" si="13"/>
        <v>148.73524949119886</v>
      </c>
      <c r="Q52">
        <f t="shared" si="14"/>
        <v>788.04655539707392</v>
      </c>
      <c r="R52">
        <f t="shared" si="15"/>
        <v>24.578777637520339</v>
      </c>
      <c r="S52">
        <f t="shared" si="16"/>
        <v>130.22616440539653</v>
      </c>
      <c r="T52" s="18">
        <f t="shared" si="17"/>
        <v>0.31200948103948656</v>
      </c>
      <c r="U52" s="18">
        <f t="shared" si="18"/>
        <v>15.302306708958286</v>
      </c>
      <c r="V52">
        <f t="shared" si="19"/>
        <v>8.7286474791017437</v>
      </c>
      <c r="W52" s="19">
        <f t="shared" si="21"/>
        <v>21.861028233890409</v>
      </c>
    </row>
    <row r="53" spans="1:23" x14ac:dyDescent="0.25">
      <c r="A53" t="s">
        <v>82</v>
      </c>
    </row>
    <row r="54" spans="1:23" x14ac:dyDescent="0.25">
      <c r="A54">
        <f>SUM(A2:A52)</f>
        <v>8925</v>
      </c>
      <c r="B54">
        <f t="shared" ref="B54:W54" si="22">SUM(B2:B52)</f>
        <v>3781.0318181818188</v>
      </c>
      <c r="C54">
        <f t="shared" si="22"/>
        <v>263.22251663707806</v>
      </c>
      <c r="D54">
        <f t="shared" si="22"/>
        <v>218.14606074013926</v>
      </c>
      <c r="E54">
        <f t="shared" si="22"/>
        <v>1572925</v>
      </c>
      <c r="F54">
        <f t="shared" si="22"/>
        <v>279129375</v>
      </c>
      <c r="G54">
        <f t="shared" si="22"/>
        <v>49867166665</v>
      </c>
      <c r="H54">
        <f t="shared" si="22"/>
        <v>8966653644375</v>
      </c>
      <c r="I54">
        <f t="shared" si="22"/>
        <v>1622303950122025</v>
      </c>
      <c r="J54">
        <f t="shared" si="22"/>
        <v>674631.47727272729</v>
      </c>
      <c r="K54">
        <f t="shared" si="22"/>
        <v>121146300.30757578</v>
      </c>
      <c r="L54">
        <f t="shared" si="22"/>
        <v>21889047090.677277</v>
      </c>
      <c r="M54">
        <f t="shared" si="22"/>
        <v>38356.330011998354</v>
      </c>
      <c r="N54">
        <f t="shared" si="22"/>
        <v>6791005.4556223033</v>
      </c>
      <c r="O54">
        <f t="shared" si="22"/>
        <v>1358.915281754724</v>
      </c>
      <c r="P54">
        <f t="shared" si="22"/>
        <v>7017.4273540635068</v>
      </c>
      <c r="Q54">
        <f t="shared" si="22"/>
        <v>36247.607139579864</v>
      </c>
      <c r="R54">
        <f t="shared" si="22"/>
        <v>1126.9426353860158</v>
      </c>
      <c r="S54">
        <f t="shared" si="22"/>
        <v>5823.32563753257</v>
      </c>
      <c r="T54">
        <f t="shared" si="22"/>
        <v>35.155141593054772</v>
      </c>
      <c r="U54">
        <f t="shared" si="22"/>
        <v>385.54566663852836</v>
      </c>
      <c r="V54">
        <f t="shared" si="22"/>
        <v>1453.3687598655285</v>
      </c>
      <c r="W54">
        <f t="shared" si="22"/>
        <v>169.88944610649494</v>
      </c>
    </row>
    <row r="55" spans="1:23" x14ac:dyDescent="0.25">
      <c r="A55" t="s">
        <v>106</v>
      </c>
      <c r="B55">
        <f>_xlfn.VAR.S(B2:B52)</f>
        <v>304.00424992583112</v>
      </c>
    </row>
    <row r="56" spans="1:23" x14ac:dyDescent="0.25">
      <c r="A56" s="20" t="s">
        <v>81</v>
      </c>
      <c r="B56" s="20"/>
      <c r="C56" s="20"/>
      <c r="D56" s="20"/>
      <c r="H56" s="24" t="s">
        <v>90</v>
      </c>
      <c r="I56" s="24"/>
      <c r="J56" s="24"/>
      <c r="K56" s="24"/>
      <c r="L56" s="24"/>
      <c r="O56" s="27" t="s">
        <v>92</v>
      </c>
      <c r="P56" s="27"/>
      <c r="Q56" s="27"/>
      <c r="R56" s="27"/>
      <c r="T56" s="29" t="s">
        <v>93</v>
      </c>
      <c r="U56" s="29"/>
      <c r="V56" s="29"/>
      <c r="W56" s="29"/>
    </row>
    <row r="57" spans="1:23" x14ac:dyDescent="0.25">
      <c r="A57" s="20">
        <f>G54</f>
        <v>49867166665</v>
      </c>
      <c r="B57" s="20">
        <f>F54</f>
        <v>279129375</v>
      </c>
      <c r="C57" s="20">
        <f>E54</f>
        <v>1572925</v>
      </c>
      <c r="D57" s="20">
        <f>K54</f>
        <v>121146300.30757578</v>
      </c>
      <c r="H57" s="24">
        <f>I54</f>
        <v>1622303950122025</v>
      </c>
      <c r="I57" s="24">
        <f>H54</f>
        <v>8966653644375</v>
      </c>
      <c r="J57" s="24">
        <v>49867166665</v>
      </c>
      <c r="K57" s="24">
        <v>279129375</v>
      </c>
      <c r="L57" s="24">
        <f>L54</f>
        <v>21889047090.677277</v>
      </c>
      <c r="O57" s="27"/>
      <c r="P57" s="27"/>
      <c r="Q57" s="27"/>
      <c r="R57" s="27"/>
      <c r="T57" s="29"/>
      <c r="U57" s="29"/>
      <c r="V57" s="29"/>
      <c r="W57" s="29"/>
    </row>
    <row r="58" spans="1:23" x14ac:dyDescent="0.25">
      <c r="A58" s="20">
        <f>F54</f>
        <v>279129375</v>
      </c>
      <c r="B58" s="20">
        <f>E54</f>
        <v>1572925</v>
      </c>
      <c r="C58" s="20">
        <f>A54</f>
        <v>8925</v>
      </c>
      <c r="D58" s="20">
        <f>J54</f>
        <v>674631.47727272729</v>
      </c>
      <c r="H58" s="24">
        <f>H54</f>
        <v>8966653644375</v>
      </c>
      <c r="I58" s="24">
        <v>49867166665</v>
      </c>
      <c r="J58" s="24">
        <v>279129375</v>
      </c>
      <c r="K58" s="24">
        <v>1572925</v>
      </c>
      <c r="L58" s="24">
        <v>121146300.30757578</v>
      </c>
      <c r="O58" s="27"/>
      <c r="P58" s="27">
        <v>1572925</v>
      </c>
      <c r="Q58" s="27">
        <v>8925</v>
      </c>
      <c r="R58" s="27">
        <f>M54</f>
        <v>38356.330011998354</v>
      </c>
      <c r="T58" s="29"/>
      <c r="U58" s="29">
        <f>O54</f>
        <v>1358.915281754724</v>
      </c>
      <c r="V58" s="29">
        <f>C54</f>
        <v>263.22251663707806</v>
      </c>
      <c r="W58" s="29">
        <f>R54</f>
        <v>1126.9426353860158</v>
      </c>
    </row>
    <row r="59" spans="1:23" x14ac:dyDescent="0.25">
      <c r="A59" s="20">
        <f>E54</f>
        <v>1572925</v>
      </c>
      <c r="B59" s="20">
        <f>A54</f>
        <v>8925</v>
      </c>
      <c r="C59" s="20">
        <v>51</v>
      </c>
      <c r="D59" s="20">
        <f>B54</f>
        <v>3781.0318181818188</v>
      </c>
      <c r="H59" s="24">
        <v>49867166665</v>
      </c>
      <c r="I59" s="24">
        <v>279129375</v>
      </c>
      <c r="J59" s="24">
        <v>1572925</v>
      </c>
      <c r="K59" s="24">
        <v>8925</v>
      </c>
      <c r="L59" s="24">
        <v>674631.47727272729</v>
      </c>
      <c r="O59" s="27"/>
      <c r="P59" s="27">
        <v>8925</v>
      </c>
      <c r="Q59" s="27">
        <v>51</v>
      </c>
      <c r="R59" s="27">
        <f>D54</f>
        <v>218.14606074013926</v>
      </c>
      <c r="T59" s="29"/>
      <c r="U59" s="29">
        <f>C54</f>
        <v>263.22251663707806</v>
      </c>
      <c r="V59" s="29">
        <v>51</v>
      </c>
      <c r="W59" s="29">
        <f>D54</f>
        <v>218.14606074013926</v>
      </c>
    </row>
    <row r="60" spans="1:23" x14ac:dyDescent="0.25">
      <c r="A60" s="20"/>
      <c r="B60" s="20"/>
      <c r="C60" s="20"/>
      <c r="D60" s="20"/>
      <c r="H60" s="24">
        <v>279129375</v>
      </c>
      <c r="I60" s="24">
        <v>1572925</v>
      </c>
      <c r="J60" s="24">
        <v>8925</v>
      </c>
      <c r="K60" s="24">
        <v>51</v>
      </c>
      <c r="L60" s="24">
        <v>3781.0318181818188</v>
      </c>
      <c r="O60" s="27"/>
      <c r="P60" s="27"/>
      <c r="Q60" s="27"/>
      <c r="R60" s="27"/>
      <c r="T60" s="29"/>
      <c r="U60" s="29"/>
      <c r="V60" s="29"/>
      <c r="W60" s="29"/>
    </row>
    <row r="61" spans="1:23" x14ac:dyDescent="0.25">
      <c r="A61" s="20" t="s">
        <v>83</v>
      </c>
      <c r="B61" s="20"/>
      <c r="C61" s="20"/>
      <c r="D61" s="20"/>
      <c r="H61" s="24"/>
      <c r="I61" s="24"/>
      <c r="J61" s="24"/>
      <c r="K61" s="24"/>
      <c r="L61" s="24"/>
      <c r="O61" s="27"/>
      <c r="P61" s="27"/>
      <c r="Q61" s="27"/>
      <c r="R61" s="27"/>
      <c r="T61" s="29"/>
      <c r="U61" s="29"/>
      <c r="V61" s="29"/>
      <c r="W61" s="29"/>
    </row>
    <row r="62" spans="1:23" x14ac:dyDescent="0.25">
      <c r="A62" s="20" t="s">
        <v>84</v>
      </c>
      <c r="B62" s="21">
        <v>8.2999999999999998E-5</v>
      </c>
      <c r="C62" s="20"/>
      <c r="D62" s="20"/>
      <c r="H62" s="24" t="s">
        <v>83</v>
      </c>
      <c r="I62" s="24"/>
      <c r="J62" s="24"/>
      <c r="K62" s="24"/>
      <c r="L62" s="24"/>
      <c r="O62" s="27" t="s">
        <v>83</v>
      </c>
      <c r="P62" s="27"/>
      <c r="Q62" s="27"/>
      <c r="R62" s="27"/>
      <c r="T62" s="29" t="s">
        <v>83</v>
      </c>
      <c r="U62" s="29"/>
      <c r="V62" s="29"/>
      <c r="W62" s="29"/>
    </row>
    <row r="63" spans="1:23" x14ac:dyDescent="0.25">
      <c r="A63" s="20" t="s">
        <v>85</v>
      </c>
      <c r="B63" s="20">
        <v>1.1399999999999999</v>
      </c>
      <c r="C63" s="20"/>
      <c r="D63" s="20"/>
      <c r="H63" s="24" t="s">
        <v>84</v>
      </c>
      <c r="I63" s="24">
        <v>5.3150615346968453E-7</v>
      </c>
      <c r="J63" s="24"/>
      <c r="K63" s="24"/>
      <c r="L63" s="24"/>
      <c r="O63" s="27" t="s">
        <v>84</v>
      </c>
      <c r="P63" s="27">
        <v>1.6E-2</v>
      </c>
      <c r="Q63" s="27"/>
      <c r="R63" s="27"/>
      <c r="T63" s="29" t="s">
        <v>84</v>
      </c>
      <c r="U63" s="29">
        <v>2.86</v>
      </c>
      <c r="V63" s="29"/>
      <c r="W63" s="29"/>
    </row>
    <row r="64" spans="1:23" x14ac:dyDescent="0.25">
      <c r="A64" s="20" t="s">
        <v>86</v>
      </c>
      <c r="B64" s="20">
        <v>-128.44</v>
      </c>
      <c r="C64" s="20"/>
      <c r="D64" s="20"/>
      <c r="H64" s="24" t="s">
        <v>85</v>
      </c>
      <c r="I64" s="25">
        <v>5.0000000000000004E-6</v>
      </c>
      <c r="J64" s="24"/>
      <c r="K64" s="24"/>
      <c r="L64" s="24"/>
      <c r="O64" s="27" t="s">
        <v>101</v>
      </c>
      <c r="P64" s="27">
        <v>1.41</v>
      </c>
      <c r="Q64" s="27"/>
      <c r="R64" s="27"/>
      <c r="T64" s="29" t="s">
        <v>101</v>
      </c>
      <c r="U64" s="29">
        <v>-10.47</v>
      </c>
      <c r="V64" s="29"/>
      <c r="W64" s="29"/>
    </row>
    <row r="65" spans="1:23" x14ac:dyDescent="0.25">
      <c r="A65" s="20"/>
      <c r="B65" s="20"/>
      <c r="C65" s="20"/>
      <c r="D65" s="20"/>
      <c r="H65" s="24" t="s">
        <v>86</v>
      </c>
      <c r="I65" s="24">
        <v>1.17</v>
      </c>
      <c r="J65" s="24"/>
      <c r="K65" s="24"/>
      <c r="L65" s="24"/>
      <c r="O65" s="27" t="s">
        <v>85</v>
      </c>
      <c r="P65" s="27">
        <f>EXP(P64)</f>
        <v>4.0959554040711756</v>
      </c>
      <c r="Q65" s="27"/>
      <c r="R65" s="27"/>
      <c r="T65" s="29" t="s">
        <v>85</v>
      </c>
      <c r="U65" s="29">
        <f>EXP(U64)</f>
        <v>2.8375059081428313E-5</v>
      </c>
      <c r="V65" s="29"/>
      <c r="W65" s="29"/>
    </row>
    <row r="66" spans="1:23" x14ac:dyDescent="0.25">
      <c r="A66" s="20" t="s">
        <v>87</v>
      </c>
      <c r="B66" s="22">
        <f>T54</f>
        <v>35.155141593054772</v>
      </c>
      <c r="C66" s="20"/>
      <c r="D66" s="20"/>
      <c r="H66" s="24" t="s">
        <v>91</v>
      </c>
      <c r="I66" s="24">
        <f>-55456/423</f>
        <v>-131.10165484633569</v>
      </c>
      <c r="J66" s="24"/>
      <c r="K66" s="24"/>
      <c r="L66" s="24"/>
      <c r="O66" s="27"/>
      <c r="P66" s="27"/>
      <c r="Q66" s="27"/>
      <c r="R66" s="27"/>
      <c r="T66" s="29"/>
      <c r="U66" s="29"/>
      <c r="V66" s="29"/>
      <c r="W66" s="29"/>
    </row>
    <row r="67" spans="1:23" x14ac:dyDescent="0.25">
      <c r="A67" s="20"/>
      <c r="B67" s="20"/>
      <c r="C67" s="20"/>
      <c r="D67" s="20"/>
      <c r="H67" s="24"/>
      <c r="I67" s="24"/>
      <c r="J67" s="24"/>
      <c r="K67" s="24"/>
      <c r="L67" s="24"/>
      <c r="O67" s="27" t="s">
        <v>87</v>
      </c>
      <c r="P67" s="27">
        <f>V54</f>
        <v>1453.3687598655285</v>
      </c>
      <c r="Q67" s="27"/>
      <c r="R67" s="27"/>
      <c r="T67" s="29" t="s">
        <v>87</v>
      </c>
      <c r="U67" s="30">
        <f>W54</f>
        <v>169.88944610649494</v>
      </c>
      <c r="V67" s="29"/>
      <c r="W67" s="29"/>
    </row>
    <row r="68" spans="1:23" x14ac:dyDescent="0.25">
      <c r="A68" s="20" t="s">
        <v>88</v>
      </c>
      <c r="B68" s="23">
        <f>1-B66/51/B55</f>
        <v>0.99773254320624538</v>
      </c>
      <c r="C68" s="20"/>
      <c r="D68" s="20"/>
      <c r="H68" s="24" t="s">
        <v>87</v>
      </c>
      <c r="I68" s="26">
        <f>U54</f>
        <v>385.54566663852836</v>
      </c>
      <c r="J68" s="24"/>
      <c r="K68" s="24"/>
      <c r="L68" s="24"/>
      <c r="O68" s="27"/>
      <c r="P68" s="27"/>
      <c r="Q68" s="27"/>
      <c r="R68" s="27"/>
      <c r="T68" s="29"/>
      <c r="U68" s="29"/>
      <c r="V68" s="29"/>
      <c r="W68" s="29"/>
    </row>
    <row r="69" spans="1:23" x14ac:dyDescent="0.25">
      <c r="A69" s="20"/>
      <c r="B69" s="20"/>
      <c r="C69" s="20"/>
      <c r="D69" s="20"/>
      <c r="H69" s="24"/>
      <c r="I69" s="24"/>
      <c r="J69" s="24"/>
      <c r="K69" s="24"/>
      <c r="L69" s="24"/>
      <c r="O69" s="27" t="s">
        <v>88</v>
      </c>
      <c r="P69" s="28">
        <f>1-P67/51/B55</f>
        <v>0.90625977541109182</v>
      </c>
      <c r="Q69" s="27"/>
      <c r="R69" s="27"/>
      <c r="T69" s="29" t="s">
        <v>88</v>
      </c>
      <c r="U69" s="30">
        <f>1-U67/51/B55</f>
        <v>0.98904237157623953</v>
      </c>
      <c r="V69" s="29"/>
      <c r="W69" s="29"/>
    </row>
    <row r="70" spans="1:23" x14ac:dyDescent="0.25">
      <c r="A70" s="20" t="s">
        <v>89</v>
      </c>
      <c r="B70" s="22">
        <f>B68*49/(1-B68)</f>
        <v>21561.114086832175</v>
      </c>
      <c r="C70" s="20"/>
      <c r="D70" s="20"/>
      <c r="H70" s="24" t="s">
        <v>88</v>
      </c>
      <c r="I70" s="26">
        <f>1-I68/51/B55</f>
        <v>0.97513285108500625</v>
      </c>
      <c r="J70" s="24"/>
      <c r="K70" s="24"/>
      <c r="L70" s="24"/>
      <c r="O70" s="27"/>
      <c r="P70" s="27"/>
      <c r="Q70" s="27"/>
      <c r="R70" s="27"/>
      <c r="T70" s="29"/>
      <c r="U70" s="29"/>
      <c r="V70" s="29"/>
      <c r="W70" s="29"/>
    </row>
    <row r="71" spans="1:23" x14ac:dyDescent="0.25">
      <c r="A71" s="20"/>
      <c r="B71" s="20"/>
      <c r="C71" s="20"/>
      <c r="D71" s="20"/>
      <c r="H71" s="24"/>
      <c r="I71" s="24"/>
      <c r="J71" s="24"/>
      <c r="K71" s="24"/>
      <c r="L71" s="24"/>
      <c r="O71" s="27" t="s">
        <v>89</v>
      </c>
      <c r="P71" s="28">
        <f>P69*49/(1-P69)</f>
        <v>473.72117135292126</v>
      </c>
      <c r="Q71" s="27"/>
      <c r="R71" s="27"/>
      <c r="T71" s="29" t="s">
        <v>89</v>
      </c>
      <c r="U71" s="30">
        <f>U69*49/(1-U69)</f>
        <v>4422.7705424057485</v>
      </c>
      <c r="V71" s="29"/>
      <c r="W71" s="29"/>
    </row>
    <row r="72" spans="1:23" x14ac:dyDescent="0.25">
      <c r="H72" s="24" t="s">
        <v>89</v>
      </c>
      <c r="I72" s="26">
        <f>I70*49/(1-I70)</f>
        <v>1921.4711693126685</v>
      </c>
      <c r="J72" s="24"/>
      <c r="K72" s="24"/>
      <c r="L7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различные регрессии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Рудковская</dc:creator>
  <cp:lastModifiedBy>asus</cp:lastModifiedBy>
  <dcterms:created xsi:type="dcterms:W3CDTF">2019-12-18T19:10:38Z</dcterms:created>
  <dcterms:modified xsi:type="dcterms:W3CDTF">2020-01-19T23:26:27Z</dcterms:modified>
</cp:coreProperties>
</file>