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X:\мат_стат_долгосрочка\Даша\2\"/>
    </mc:Choice>
  </mc:AlternateContent>
  <bookViews>
    <workbookView xWindow="0" yWindow="0" windowWidth="24000" windowHeight="934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19" i="1" l="1"/>
  <c r="F317" i="1"/>
  <c r="D317" i="1"/>
  <c r="B317" i="1"/>
  <c r="B297" i="1"/>
  <c r="F295" i="1"/>
  <c r="D295" i="1"/>
  <c r="B295" i="1"/>
  <c r="L261" i="1"/>
  <c r="K261" i="1"/>
  <c r="A274" i="1"/>
  <c r="F269" i="1"/>
  <c r="F270" i="1"/>
  <c r="F262" i="1"/>
  <c r="E270" i="1"/>
  <c r="E269" i="1"/>
  <c r="C262" i="1"/>
  <c r="D262" i="1"/>
  <c r="C261" i="1"/>
  <c r="D261" i="1"/>
  <c r="B262" i="1"/>
  <c r="B261" i="1"/>
  <c r="U251" i="1"/>
  <c r="J262" i="1" l="1"/>
  <c r="K262" i="1"/>
  <c r="L262" i="1"/>
  <c r="J261" i="1"/>
  <c r="E261" i="1"/>
  <c r="F261" i="1" s="1"/>
  <c r="E262" i="1"/>
  <c r="H254" i="1"/>
  <c r="J252" i="1"/>
  <c r="I252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N218" i="1"/>
  <c r="M218" i="1"/>
  <c r="B253" i="1"/>
  <c r="B251" i="1"/>
  <c r="B250" i="1"/>
  <c r="D238" i="1"/>
  <c r="D237" i="1"/>
  <c r="B247" i="1" s="1"/>
  <c r="B244" i="1"/>
  <c r="B241" i="1"/>
  <c r="P232" i="1"/>
  <c r="O231" i="1"/>
  <c r="D235" i="1"/>
  <c r="B246" i="1"/>
  <c r="B243" i="1"/>
  <c r="B240" i="1"/>
  <c r="O218" i="1"/>
  <c r="C238" i="1"/>
  <c r="C237" i="1"/>
  <c r="B237" i="1"/>
  <c r="B238" i="1" s="1"/>
  <c r="O232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Q232" i="1"/>
  <c r="O228" i="1"/>
  <c r="O229" i="1"/>
  <c r="O230" i="1"/>
  <c r="O219" i="1"/>
  <c r="O220" i="1"/>
  <c r="O221" i="1"/>
  <c r="O222" i="1"/>
  <c r="O223" i="1"/>
  <c r="O224" i="1"/>
  <c r="O225" i="1"/>
  <c r="O226" i="1"/>
  <c r="O227" i="1"/>
  <c r="J251" i="1" l="1"/>
  <c r="I251" i="1"/>
  <c r="C235" i="1"/>
  <c r="B235" i="1"/>
  <c r="B125" i="1"/>
  <c r="B137" i="1" l="1"/>
  <c r="F104" i="1" l="1"/>
  <c r="D104" i="1"/>
  <c r="G104" i="1" l="1"/>
  <c r="J145" i="1"/>
  <c r="Q153" i="1" l="1"/>
  <c r="T153" i="1" s="1"/>
  <c r="W153" i="1" s="1"/>
  <c r="Z153" i="1" s="1"/>
  <c r="H153" i="1"/>
  <c r="K153" i="1" s="1"/>
  <c r="N153" i="1" s="1"/>
  <c r="B152" i="1"/>
  <c r="C152" i="1" s="1"/>
  <c r="E150" i="1"/>
  <c r="F143" i="1" s="1"/>
  <c r="B120" i="1"/>
  <c r="F153" i="1" l="1"/>
  <c r="G153" i="1" s="1"/>
  <c r="F142" i="1"/>
  <c r="F149" i="1"/>
  <c r="X153" i="1" s="1"/>
  <c r="Y153" i="1" s="1"/>
  <c r="F145" i="1"/>
  <c r="F146" i="1"/>
  <c r="O153" i="1" s="1"/>
  <c r="P153" i="1" s="1"/>
  <c r="F148" i="1"/>
  <c r="U153" i="1" s="1"/>
  <c r="V153" i="1" s="1"/>
  <c r="F144" i="1"/>
  <c r="F147" i="1"/>
  <c r="R153" i="1" s="1"/>
  <c r="S153" i="1" s="1"/>
  <c r="B129" i="1"/>
  <c r="C142" i="1" s="1"/>
  <c r="D142" i="1" s="1"/>
  <c r="I153" i="1" l="1"/>
  <c r="J153" i="1" s="1"/>
  <c r="F150" i="1"/>
  <c r="L153" i="1"/>
  <c r="M153" i="1"/>
  <c r="D153" i="1"/>
  <c r="C153" i="1"/>
  <c r="B133" i="1"/>
  <c r="D152" i="1" l="1"/>
  <c r="E152" i="1" s="1"/>
  <c r="F152" i="1" s="1"/>
  <c r="B143" i="1"/>
  <c r="C143" i="1" l="1"/>
  <c r="D143" i="1" s="1"/>
  <c r="B144" i="1" l="1"/>
  <c r="G152" i="1"/>
  <c r="H152" i="1" s="1"/>
  <c r="I152" i="1" s="1"/>
  <c r="C144" i="1" l="1"/>
  <c r="D144" i="1" l="1"/>
  <c r="I144" i="1" s="1"/>
  <c r="J152" i="1"/>
  <c r="K152" i="1" s="1"/>
  <c r="L152" i="1" s="1"/>
  <c r="B145" i="1"/>
  <c r="H144" i="1" l="1"/>
  <c r="J144" i="1" s="1"/>
  <c r="C145" i="1"/>
  <c r="B146" i="1" l="1"/>
  <c r="M152" i="1"/>
  <c r="N152" i="1" s="1"/>
  <c r="O152" i="1" s="1"/>
  <c r="D145" i="1"/>
  <c r="C146" i="1" l="1"/>
  <c r="D146" i="1" l="1"/>
  <c r="B147" i="1"/>
  <c r="P152" i="1"/>
  <c r="Q152" i="1" s="1"/>
  <c r="R152" i="1" s="1"/>
  <c r="C147" i="1" l="1"/>
  <c r="B148" i="1" l="1"/>
  <c r="S152" i="1"/>
  <c r="T152" i="1" s="1"/>
  <c r="U152" i="1" s="1"/>
  <c r="D147" i="1"/>
  <c r="C148" i="1" l="1"/>
  <c r="D148" i="1" l="1"/>
  <c r="B149" i="1"/>
  <c r="V152" i="1"/>
  <c r="W152" i="1" s="1"/>
  <c r="X152" i="1" s="1"/>
  <c r="C149" i="1" l="1"/>
  <c r="Y152" i="1" s="1"/>
  <c r="Z152" i="1" s="1"/>
  <c r="D149" i="1" l="1"/>
</calcChain>
</file>

<file path=xl/sharedStrings.xml><?xml version="1.0" encoding="utf-8"?>
<sst xmlns="http://schemas.openxmlformats.org/spreadsheetml/2006/main" count="199" uniqueCount="166">
  <si>
    <t>Регион России</t>
  </si>
  <si>
    <t>Медиана</t>
  </si>
  <si>
    <t>Мода</t>
  </si>
  <si>
    <t>Ненецкий авт. округ</t>
  </si>
  <si>
    <t>Ямало-Ненецкий авт. округ</t>
  </si>
  <si>
    <t>г. Москва</t>
  </si>
  <si>
    <t>Чукотский авт. округ</t>
  </si>
  <si>
    <t>Сахалинская область</t>
  </si>
  <si>
    <t>Магаданская область</t>
  </si>
  <si>
    <t>Ханты-Мансийский АО</t>
  </si>
  <si>
    <t>Тюменская область с АО</t>
  </si>
  <si>
    <t>г. Cанкт-Петербург</t>
  </si>
  <si>
    <t>Камчатский край</t>
  </si>
  <si>
    <t>Московская область</t>
  </si>
  <si>
    <t>Республика Саха (Якутия)</t>
  </si>
  <si>
    <t>Хабаровский край</t>
  </si>
  <si>
    <t>Мурманская область</t>
  </si>
  <si>
    <t>Свердловская область</t>
  </si>
  <si>
    <t>Приморский край</t>
  </si>
  <si>
    <t>Республика Коми</t>
  </si>
  <si>
    <t>Пермский край</t>
  </si>
  <si>
    <t>Архангельская обл. с НАО</t>
  </si>
  <si>
    <t>Республика Татарстан</t>
  </si>
  <si>
    <t>Краснодарский край</t>
  </si>
  <si>
    <t>Архангельская обл. без НАО</t>
  </si>
  <si>
    <t>Нижегородская область</t>
  </si>
  <si>
    <t>Российская Федерация</t>
  </si>
  <si>
    <t>Воронежская область</t>
  </si>
  <si>
    <t>Амурская область</t>
  </si>
  <si>
    <t>Тюменская область без АО</t>
  </si>
  <si>
    <t>Белгородская область</t>
  </si>
  <si>
    <t>Республика Башкортостан</t>
  </si>
  <si>
    <t>Липецкая область</t>
  </si>
  <si>
    <t>Ярославская область</t>
  </si>
  <si>
    <t>Самарская область</t>
  </si>
  <si>
    <t>Красноярский край</t>
  </si>
  <si>
    <t>Республика Дагестан</t>
  </si>
  <si>
    <t>Калужская область</t>
  </si>
  <si>
    <t>Ростовская область</t>
  </si>
  <si>
    <t>Тульская область</t>
  </si>
  <si>
    <t>Ленинградская область</t>
  </si>
  <si>
    <t>Курская область</t>
  </si>
  <si>
    <t>Омская область</t>
  </si>
  <si>
    <t>Республика Карелия</t>
  </si>
  <si>
    <t>Вологодская область</t>
  </si>
  <si>
    <t>Новгородская область</t>
  </si>
  <si>
    <t>Республика Бурятия</t>
  </si>
  <si>
    <t>Брянская область</t>
  </si>
  <si>
    <t>Тамбовская область</t>
  </si>
  <si>
    <t>Калининградская область</t>
  </si>
  <si>
    <t>Удмуртская Республика</t>
  </si>
  <si>
    <t>Челябинская область</t>
  </si>
  <si>
    <t>Еврейская авт. область</t>
  </si>
  <si>
    <t>Рязанская область</t>
  </si>
  <si>
    <t>Смоленская область</t>
  </si>
  <si>
    <t>Астраханская область</t>
  </si>
  <si>
    <t>Новосибирская область</t>
  </si>
  <si>
    <t>Томская область</t>
  </si>
  <si>
    <t>Тверская область</t>
  </si>
  <si>
    <t>Оренбургская область</t>
  </si>
  <si>
    <t>Владимирская область</t>
  </si>
  <si>
    <t>Забайкальский край</t>
  </si>
  <si>
    <t>Орловская область</t>
  </si>
  <si>
    <t>Ульяновская область</t>
  </si>
  <si>
    <t>Ставропольский край</t>
  </si>
  <si>
    <t>Ивановская область</t>
  </si>
  <si>
    <t>Чеченская Республика</t>
  </si>
  <si>
    <t>Кировская область</t>
  </si>
  <si>
    <t>Республика Адыгея</t>
  </si>
  <si>
    <t>Костромская область</t>
  </si>
  <si>
    <t>Иркутская область</t>
  </si>
  <si>
    <t>Волгоградская область</t>
  </si>
  <si>
    <t> - Алания</t>
  </si>
  <si>
    <t>Кемеровская область</t>
  </si>
  <si>
    <t>Псковская область</t>
  </si>
  <si>
    <t>Пензенская область</t>
  </si>
  <si>
    <t>Алтайский край</t>
  </si>
  <si>
    <t>Республика Хакасия</t>
  </si>
  <si>
    <t>Курганская область</t>
  </si>
  <si>
    <t>Саратовская область</t>
  </si>
  <si>
    <t>Кабардино-Балкарская Респ.</t>
  </si>
  <si>
    <t>Чувашская Республика</t>
  </si>
  <si>
    <t>Республика Алтай</t>
  </si>
  <si>
    <t>Карачаево-Черкесская Респ.</t>
  </si>
  <si>
    <t>Республика Марий Эл</t>
  </si>
  <si>
    <t>Республика Мордовия</t>
  </si>
  <si>
    <t>Республика Тыва</t>
  </si>
  <si>
    <t>Республика Калмыкия</t>
  </si>
  <si>
    <t>Республика Ингушетия</t>
  </si>
  <si>
    <t>Средне-душевой 
доход, руб / м</t>
  </si>
  <si>
    <t>Среднее</t>
  </si>
  <si>
    <t>Стандартная ошибка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</si>
  <si>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</si>
  <si>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</si>
  <si>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</si>
  <si>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</si>
  <si>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</si>
  <si>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</si>
  <si>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</si>
  <si>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</si>
  <si>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</si>
  <si>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интервальный вариационный ряд</t>
  </si>
  <si>
    <t>Вычислим число интервалов по Стерджессу. K =</t>
  </si>
  <si>
    <t>шаг интервала h</t>
  </si>
  <si>
    <t>h(округл)</t>
  </si>
  <si>
    <t>начальная точка отсчета</t>
  </si>
  <si>
    <t>размах вариации</t>
  </si>
  <si>
    <t>Номер группы</t>
  </si>
  <si>
    <t>Нижняя граница</t>
  </si>
  <si>
    <t>Верхняя граница</t>
  </si>
  <si>
    <t>интервалы</t>
  </si>
  <si>
    <t>ni</t>
  </si>
  <si>
    <t>wi</t>
  </si>
  <si>
    <t>сумма</t>
  </si>
  <si>
    <t>xi</t>
  </si>
  <si>
    <t>x</t>
  </si>
  <si>
    <t>y</t>
  </si>
  <si>
    <t xml:space="preserve"> </t>
  </si>
  <si>
    <t>Ф1</t>
  </si>
  <si>
    <t>Ф2</t>
  </si>
  <si>
    <t xml:space="preserve">№  </t>
  </si>
  <si>
    <t xml:space="preserve">      7(возьмем 8)</t>
  </si>
  <si>
    <t>z y1</t>
  </si>
  <si>
    <t>z y2</t>
  </si>
  <si>
    <t>O1 C</t>
  </si>
  <si>
    <t>Столбец1</t>
  </si>
  <si>
    <t xml:space="preserve">2 ДОЛГОСРОК </t>
  </si>
  <si>
    <t>МАЛЕНЬКИЕ ГРУППЫ</t>
  </si>
  <si>
    <t>с 71к по 34,6к</t>
  </si>
  <si>
    <t>с 34,1к по 27,6к</t>
  </si>
  <si>
    <t>с 27к по 25к</t>
  </si>
  <si>
    <t>большие группы</t>
  </si>
  <si>
    <t>до 71к</t>
  </si>
  <si>
    <t>до 27к</t>
  </si>
  <si>
    <t>ср знач</t>
  </si>
  <si>
    <t>S^2</t>
  </si>
  <si>
    <t>tmp</t>
  </si>
  <si>
    <t>S</t>
  </si>
  <si>
    <t>H12:</t>
  </si>
  <si>
    <t>F табл</t>
  </si>
  <si>
    <t>F набл</t>
  </si>
  <si>
    <t>H13:</t>
  </si>
  <si>
    <t>H23:</t>
  </si>
  <si>
    <t>Проверим гипотезу о том, что X распределено по нормальному закону с
помощью показателей As и Ex:</t>
  </si>
  <si>
    <t>S_as</t>
  </si>
  <si>
    <t>S_ex</t>
  </si>
  <si>
    <t>X2</t>
  </si>
  <si>
    <t xml:space="preserve">F </t>
  </si>
  <si>
    <t>z</t>
  </si>
  <si>
    <t>Критерий медиан для трех выборок</t>
  </si>
  <si>
    <t>Наблюдаемые частоты</t>
  </si>
  <si>
    <t>гр 1</t>
  </si>
  <si>
    <t>гр2</t>
  </si>
  <si>
    <t>гр3</t>
  </si>
  <si>
    <t>сумм</t>
  </si>
  <si>
    <t>%</t>
  </si>
  <si>
    <t>xi &lt;= M</t>
  </si>
  <si>
    <t>xi &gt; M</t>
  </si>
  <si>
    <t>медиана</t>
  </si>
  <si>
    <t>Краскэлла-Уэллиса</t>
  </si>
  <si>
    <t>ранг</t>
  </si>
  <si>
    <t>R1</t>
  </si>
  <si>
    <t>R2</t>
  </si>
  <si>
    <t>R3</t>
  </si>
  <si>
    <t>H</t>
  </si>
  <si>
    <t>Фридман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</si>
</sst>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₽&quot;_-;\-* #,##0.00\ &quot;₽&quot;_-;_-* &quot;-&quot;??\ &quot;₽&quot;_-;_-@_-"/>
    <numFmt numFmtId="164" formatCode="#,##0.00\ &quot;₽&quot;"/>
  </numFmts>
  <fonts count="7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3"/>
      <color rgb="FF000000"/>
      <name val="Arial"/>
      <family val="2"/>
    </font>
    <font>
      <sz val="13"/>
      <color theme="1"/>
      <name val="Arial"/>
      <family val="2"/>
    </font>
    <font>
      <i/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</font>
    <font>
      <sz val="12"/>
      <color rgb="FF9C0006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8C1ED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6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38">
    <xf numFmtId="0" fontId="0" fillId="0" borderId="0" xfId="0"/>
    <xf numFmtId="0" fontId="3" fillId="0" borderId="0" xfId="0" applyFont="1"/>
    <xf numFmtId="4" fontId="0" fillId="0" borderId="0" xfId="0" applyNumberFormat="1"/>
    <xf numFmtId="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4" fontId="2" fillId="0" borderId="0" xfId="0" applyNumberFormat="1" applyFont="1"/>
    <xf numFmtId="2" fontId="0" fillId="0" borderId="0" xfId="0" applyNumberFormat="1"/>
    <xf numFmtId="4" fontId="5" fillId="0" borderId="0" xfId="0" applyNumberFormat="1" applyFont="1"/>
    <xf numFmtId="44" fontId="0" fillId="0" borderId="1" xfId="1" applyFont="1" applyFill="1" applyBorder="1" applyAlignment="1"/>
    <xf numFmtId="0" fontId="3" fillId="0" borderId="0" xfId="0" applyFont="1"/>
    <xf numFmtId="0" fontId="0" fillId="0" borderId="0" xfId="0" quotePrefix="1"/>
    <xf numFmtId="4" fontId="3" fillId="0" borderId="0" xfId="0" applyNumberFormat="1" applyFont="1"/>
    <xf numFmtId="0" fontId="6" fillId="2" borderId="0" xfId="2"/>
    <xf numFmtId="0" fontId="1" fillId="3" borderId="0" xfId="3"/>
    <xf numFmtId="0" fontId="1" fillId="4" borderId="0" xfId="4"/>
    <xf numFmtId="4" fontId="2" fillId="5" borderId="0" xfId="0" applyNumberFormat="1" applyFont="1" applyFill="1"/>
    <xf numFmtId="0" fontId="0" fillId="5" borderId="0" xfId="0" applyFill="1"/>
    <xf numFmtId="0" fontId="0" fillId="6" borderId="0" xfId="0" applyFill="1" applyAlignment="1">
      <alignment wrapText="1"/>
    </xf>
    <xf numFmtId="4" fontId="2" fillId="6" borderId="0" xfId="0" applyNumberFormat="1" applyFont="1" applyFill="1"/>
    <xf numFmtId="0" fontId="0" fillId="6" borderId="0" xfId="0" applyFill="1"/>
    <xf numFmtId="2" fontId="0" fillId="5" borderId="0" xfId="0" applyNumberFormat="1" applyFill="1"/>
    <xf numFmtId="0" fontId="0" fillId="7" borderId="0" xfId="0" applyFill="1"/>
    <xf numFmtId="4" fontId="2" fillId="7" borderId="0" xfId="0" applyNumberFormat="1" applyFont="1" applyFill="1"/>
    <xf numFmtId="4" fontId="0" fillId="7" borderId="0" xfId="0" applyNumberFormat="1" applyFill="1"/>
    <xf numFmtId="2" fontId="0" fillId="7" borderId="0" xfId="0" applyNumberFormat="1" applyFill="1"/>
    <xf numFmtId="0" fontId="0" fillId="7" borderId="0" xfId="0" quotePrefix="1" applyFill="1"/>
    <xf numFmtId="4" fontId="3" fillId="0" borderId="0" xfId="0" applyNumberFormat="1" applyFont="1"/>
    <xf numFmtId="0" fontId="3" fillId="0" borderId="0" xfId="0" applyFont="1"/>
    <xf numFmtId="164" fontId="0" fillId="0" borderId="0" xfId="0" applyNumberFormat="1"/>
    <xf numFmtId="0" fontId="0" fillId="8" borderId="0" xfId="0" applyFill="1"/>
    <xf numFmtId="4" fontId="2" fillId="8" borderId="0" xfId="0" applyNumberFormat="1" applyFont="1" applyFill="1"/>
    <xf numFmtId="2" fontId="0" fillId="8" borderId="0" xfId="0" applyNumberFormat="1" applyFill="1"/>
    <xf numFmtId="0" fontId="0" fillId="9" borderId="0" xfId="0" applyFill="1"/>
  </cellXfs>
  <cellStyles count="5">
    <cellStyle name="20% — акцент1" xfId="3" builtinId="30"/>
    <cellStyle name="20% — акцент4" xfId="4" builtinId="42"/>
    <cellStyle name="Денежный" xfId="1" builtinId="4"/>
    <cellStyle name="Обычный" xfId="0" builtinId="0"/>
    <cellStyle name="Плохой" xfId="2" builtinId="27"/>
  </cellStyles>
  <dxfs count="0"/>
  <tableStyles count="0" defaultTableStyle="TableStyleMedium2" defaultPivotStyle="PivotStyleLight16"/>
  <colors>
    <mruColors>
      <color rgb="FF68C1ED"/>
      <color rgb="FFFFCC00"/>
      <color rgb="FFB84F71"/>
      <color rgb="FFF65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6430877819796344E-2"/>
          <c:y val="0.11588772888411877"/>
          <c:w val="0.90420140575558516"/>
          <c:h val="0.83402326514239866"/>
        </c:manualLayout>
      </c:layout>
      <c:scatterChart>
        <c:scatterStyle val="lineMarker"/>
        <c:varyColors val="0"/>
        <c:ser>
          <c:idx val="0"/>
          <c:order val="0"/>
          <c:spPr>
            <a:ln w="88900" cap="rnd" cmpd="tri">
              <a:gradFill>
                <a:gsLst>
                  <a:gs pos="0">
                    <a:srgbClr val="FF0000">
                      <a:lumMod val="78000"/>
                      <a:lumOff val="22000"/>
                    </a:srgb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rgbClr val="68C1ED"/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Лист1!$B$152:$AJ$152</c:f>
              <c:numCache>
                <c:formatCode>General</c:formatCode>
                <c:ptCount val="35"/>
                <c:pt idx="0">
                  <c:v>9449.6</c:v>
                </c:pt>
                <c:pt idx="1">
                  <c:v>9449.6</c:v>
                </c:pt>
                <c:pt idx="2">
                  <c:v>16435.8</c:v>
                </c:pt>
                <c:pt idx="3">
                  <c:v>16435.8</c:v>
                </c:pt>
                <c:pt idx="4">
                  <c:v>16435.8</c:v>
                </c:pt>
                <c:pt idx="5">
                  <c:v>23422</c:v>
                </c:pt>
                <c:pt idx="6">
                  <c:v>23422</c:v>
                </c:pt>
                <c:pt idx="7" formatCode="#,##0.00">
                  <c:v>23422</c:v>
                </c:pt>
                <c:pt idx="8">
                  <c:v>30408.2</c:v>
                </c:pt>
                <c:pt idx="9">
                  <c:v>30408.2</c:v>
                </c:pt>
                <c:pt idx="10">
                  <c:v>30408.2</c:v>
                </c:pt>
                <c:pt idx="11">
                  <c:v>37394.400000000001</c:v>
                </c:pt>
                <c:pt idx="12">
                  <c:v>37394.400000000001</c:v>
                </c:pt>
                <c:pt idx="13">
                  <c:v>37394.400000000001</c:v>
                </c:pt>
                <c:pt idx="14">
                  <c:v>44380.6</c:v>
                </c:pt>
                <c:pt idx="15">
                  <c:v>44380.6</c:v>
                </c:pt>
                <c:pt idx="16">
                  <c:v>44380.6</c:v>
                </c:pt>
                <c:pt idx="17">
                  <c:v>51366.799999999996</c:v>
                </c:pt>
                <c:pt idx="18">
                  <c:v>51366.799999999996</c:v>
                </c:pt>
                <c:pt idx="19">
                  <c:v>51366.799999999996</c:v>
                </c:pt>
                <c:pt idx="20">
                  <c:v>58352.999999999993</c:v>
                </c:pt>
                <c:pt idx="21">
                  <c:v>58352.999999999993</c:v>
                </c:pt>
                <c:pt idx="22">
                  <c:v>58352.999999999993</c:v>
                </c:pt>
                <c:pt idx="23">
                  <c:v>65339.19999999999</c:v>
                </c:pt>
                <c:pt idx="24">
                  <c:v>65339.19999999999</c:v>
                </c:pt>
              </c:numCache>
            </c:numRef>
          </c:xVal>
          <c:yVal>
            <c:numRef>
              <c:f>Лист1!$B$153:$AJ$153</c:f>
              <c:numCache>
                <c:formatCode>0.00</c:formatCode>
                <c:ptCount val="35"/>
                <c:pt idx="0" formatCode="General">
                  <c:v>0</c:v>
                </c:pt>
                <c:pt idx="1">
                  <c:v>3.4883720930232558E-2</c:v>
                </c:pt>
                <c:pt idx="2">
                  <c:v>3.4883720930232558E-2</c:v>
                </c:pt>
                <c:pt idx="3" formatCode="General">
                  <c:v>0</c:v>
                </c:pt>
                <c:pt idx="4">
                  <c:v>0.41860465116279072</c:v>
                </c:pt>
                <c:pt idx="5">
                  <c:v>0.41860465116279072</c:v>
                </c:pt>
                <c:pt idx="6" formatCode="General">
                  <c:v>0</c:v>
                </c:pt>
                <c:pt idx="7" formatCode="#,##0.00">
                  <c:v>0.34883720930232559</c:v>
                </c:pt>
                <c:pt idx="8" formatCode="#,##0.00">
                  <c:v>0.34883720930232559</c:v>
                </c:pt>
                <c:pt idx="9" formatCode="General">
                  <c:v>0</c:v>
                </c:pt>
                <c:pt idx="10">
                  <c:v>0.10465116279069768</c:v>
                </c:pt>
                <c:pt idx="11">
                  <c:v>0.10465116279069768</c:v>
                </c:pt>
                <c:pt idx="12" formatCode="General">
                  <c:v>0</c:v>
                </c:pt>
                <c:pt idx="13">
                  <c:v>2.3255813953488372E-2</c:v>
                </c:pt>
                <c:pt idx="14">
                  <c:v>2.3255813953488372E-2</c:v>
                </c:pt>
                <c:pt idx="15" formatCode="General">
                  <c:v>0</c:v>
                </c:pt>
                <c:pt idx="16">
                  <c:v>2.3255813953488372E-2</c:v>
                </c:pt>
                <c:pt idx="17">
                  <c:v>2.3255813953488372E-2</c:v>
                </c:pt>
                <c:pt idx="18" formatCode="General">
                  <c:v>0</c:v>
                </c:pt>
                <c:pt idx="19">
                  <c:v>3.4883720930232558E-2</c:v>
                </c:pt>
                <c:pt idx="20">
                  <c:v>3.4883720930232558E-2</c:v>
                </c:pt>
                <c:pt idx="21" formatCode="General">
                  <c:v>0</c:v>
                </c:pt>
                <c:pt idx="22">
                  <c:v>1.1627906976744186E-2</c:v>
                </c:pt>
                <c:pt idx="23">
                  <c:v>1.1627906976744186E-2</c:v>
                </c:pt>
                <c:pt idx="24" formatCode="General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0C-914A-AECD-8FE486E24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347120"/>
        <c:axId val="281347512"/>
      </c:scatterChart>
      <c:valAx>
        <c:axId val="281347120"/>
        <c:scaling>
          <c:orientation val="minMax"/>
          <c:max val="72000"/>
          <c:min val="9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1347512"/>
        <c:crosses val="autoZero"/>
        <c:crossBetween val="midCat"/>
        <c:majorUnit val="7774.5"/>
      </c:valAx>
      <c:valAx>
        <c:axId val="28134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134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 распределения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6430877819796344E-2"/>
          <c:y val="0.11588772888411877"/>
          <c:w val="0.90420140575558516"/>
          <c:h val="0.83402326514239866"/>
        </c:manualLayout>
      </c:layout>
      <c:scatterChart>
        <c:scatterStyle val="lineMarker"/>
        <c:varyColors val="0"/>
        <c:ser>
          <c:idx val="0"/>
          <c:order val="0"/>
          <c:spPr>
            <a:ln w="60325" cap="rnd">
              <a:gradFill flip="none" rotWithShape="1">
                <a:gsLst>
                  <a:gs pos="93000">
                    <a:srgbClr val="00B0F0"/>
                  </a:gs>
                  <a:gs pos="7000">
                    <a:srgbClr val="FF0000"/>
                  </a:gs>
                  <a:gs pos="80000">
                    <a:srgbClr val="00B0F0"/>
                  </a:gs>
                  <a:gs pos="18000">
                    <a:srgbClr val="FF0000"/>
                  </a:gs>
                </a:gsLst>
                <a:lin ang="2700000" scaled="1"/>
                <a:tileRect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60325" cap="rnd">
                <a:gradFill flip="none" rotWithShape="1">
                  <a:gsLst>
                    <a:gs pos="93000">
                      <a:srgbClr val="00B0F0"/>
                    </a:gs>
                    <a:gs pos="7000">
                      <a:srgbClr val="FF0000"/>
                    </a:gs>
                    <a:gs pos="80000">
                      <a:srgbClr val="00B0F0"/>
                    </a:gs>
                    <a:gs pos="18000">
                      <a:srgbClr val="FF0000"/>
                    </a:gs>
                  </a:gsLst>
                  <a:lin ang="5400000" scaled="0"/>
                  <a:tileRect/>
                </a:gra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7C83-6F49-A221-D1F86A8B2C27}"/>
              </c:ext>
            </c:extLst>
          </c:dPt>
          <c:xVal>
            <c:numRef>
              <c:f>Лист1!$D$142:$D$149</c:f>
              <c:numCache>
                <c:formatCode>General</c:formatCode>
                <c:ptCount val="8"/>
                <c:pt idx="0">
                  <c:v>12942.7</c:v>
                </c:pt>
                <c:pt idx="1">
                  <c:v>19928.900000000001</c:v>
                </c:pt>
                <c:pt idx="2">
                  <c:v>26915.1</c:v>
                </c:pt>
                <c:pt idx="3">
                  <c:v>33901.300000000003</c:v>
                </c:pt>
                <c:pt idx="4">
                  <c:v>40887.5</c:v>
                </c:pt>
                <c:pt idx="5">
                  <c:v>47873.7</c:v>
                </c:pt>
                <c:pt idx="6">
                  <c:v>54859.899999999994</c:v>
                </c:pt>
                <c:pt idx="7">
                  <c:v>61846.099999999991</c:v>
                </c:pt>
              </c:numCache>
            </c:numRef>
          </c:xVal>
          <c:yVal>
            <c:numRef>
              <c:f>Лист1!$F$142:$F$149</c:f>
              <c:numCache>
                <c:formatCode>0.00</c:formatCode>
                <c:ptCount val="8"/>
                <c:pt idx="0">
                  <c:v>3.4883720930232558E-2</c:v>
                </c:pt>
                <c:pt idx="1">
                  <c:v>0.41860465116279072</c:v>
                </c:pt>
                <c:pt idx="2">
                  <c:v>0.34883720930232559</c:v>
                </c:pt>
                <c:pt idx="3">
                  <c:v>0.10465116279069768</c:v>
                </c:pt>
                <c:pt idx="4">
                  <c:v>2.3255813953488372E-2</c:v>
                </c:pt>
                <c:pt idx="5">
                  <c:v>2.3255813953488372E-2</c:v>
                </c:pt>
                <c:pt idx="6">
                  <c:v>3.4883720930232558E-2</c:v>
                </c:pt>
                <c:pt idx="7">
                  <c:v>1.1627906976744186E-2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0C-914A-AECD-8FE486E24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708032"/>
        <c:axId val="279708424"/>
      </c:scatterChart>
      <c:valAx>
        <c:axId val="279708032"/>
        <c:scaling>
          <c:orientation val="minMax"/>
          <c:max val="72000"/>
          <c:min val="9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9708424"/>
        <c:crosses val="autoZero"/>
        <c:crossBetween val="midCat"/>
        <c:majorUnit val="7774.5"/>
      </c:valAx>
      <c:valAx>
        <c:axId val="27970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9708032"/>
        <c:crosses val="autoZero"/>
        <c:crossBetween val="midCat"/>
      </c:valAx>
      <c:spPr>
        <a:noFill/>
        <a:ln w="0">
          <a:solidFill>
            <a:srgbClr val="68C1ED"/>
          </a:solidFill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514328</xdr:colOff>
      <xdr:row>163</xdr:row>
      <xdr:rowOff>151685</xdr:rowOff>
    </xdr:from>
    <xdr:to>
      <xdr:col>5</xdr:col>
      <xdr:colOff>729844</xdr:colOff>
      <xdr:row>182</xdr:row>
      <xdr:rowOff>154866</xdr:rowOff>
    </xdr:to>
    <xdr:graphicFrame macro="">
      <xdr:nvGraphicFramePr>
        <xdr:cNvPr id="9" name="Диаграмма 8">
          <a:extLst>
            <a:ext uri="{FF2B5EF4-FFF2-40B4-BE49-F238E27FC236}">
              <a16:creationId xmlns="" xmlns:a16="http://schemas.microsoft.com/office/drawing/2014/main" id="{2A1AE541-2394-7148-AAB4-447B63988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487753</xdr:colOff>
      <xdr:row>185</xdr:row>
      <xdr:rowOff>118338</xdr:rowOff>
    </xdr:from>
    <xdr:to>
      <xdr:col>5</xdr:col>
      <xdr:colOff>711437</xdr:colOff>
      <xdr:row>203</xdr:row>
      <xdr:rowOff>164352</xdr:rowOff>
    </xdr:to>
    <xdr:graphicFrame macro="">
      <xdr:nvGraphicFramePr>
        <xdr:cNvPr id="10" name="Диаграмма 9">
          <a:extLst>
            <a:ext uri="{FF2B5EF4-FFF2-40B4-BE49-F238E27FC236}">
              <a16:creationId xmlns="" xmlns:a16="http://schemas.microsoft.com/office/drawing/2014/main" id="{7958A7B0-D7D0-6A4C-87A6-4F26CD914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1"/>
  <sheetViews>
    <sheetView tabSelected="1" topLeftCell="A298" zoomScale="95" zoomScaleNormal="95" workbookViewId="0">
      <selection activeCell="C326" sqref="C326"/>
    </sheetView>
  </sheetViews>
  <sheetFormatPr defaultColWidth="11" defaultRowHeight="15.75" x14ac:dyDescent="0.25"/>
  <cols>
    <col min="1" max="1" width="11.5" customWidth="1"/>
    <col min="2" max="2" width="25.5" customWidth="1"/>
    <col min="3" max="3" width="20.625" customWidth="1"/>
    <col min="4" max="4" width="14.5" customWidth="1"/>
    <col min="6" max="7" width="12.125" bestFit="1" customWidth="1"/>
  </cols>
  <sheetData>
    <row r="1" spans="1:7" ht="33" x14ac:dyDescent="0.25">
      <c r="A1" s="32" t="s">
        <v>120</v>
      </c>
      <c r="B1" s="32" t="s">
        <v>0</v>
      </c>
      <c r="C1" s="5" t="s">
        <v>89</v>
      </c>
      <c r="D1" s="1"/>
      <c r="E1" s="1"/>
      <c r="F1" s="1"/>
      <c r="G1" s="1"/>
    </row>
    <row r="2" spans="1:7" ht="16.5" x14ac:dyDescent="0.25">
      <c r="A2" s="32"/>
      <c r="B2" s="32"/>
      <c r="C2" s="4"/>
      <c r="D2" s="1"/>
      <c r="E2" s="1"/>
      <c r="F2" s="1"/>
      <c r="G2" s="1"/>
    </row>
    <row r="3" spans="1:7" ht="16.5" x14ac:dyDescent="0.25">
      <c r="A3" s="32"/>
      <c r="B3" s="32"/>
      <c r="C3" s="4"/>
      <c r="D3" s="1"/>
      <c r="E3" s="1"/>
      <c r="F3" s="1"/>
      <c r="G3" s="1"/>
    </row>
    <row r="4" spans="1:7" ht="16.5" x14ac:dyDescent="0.25">
      <c r="A4" s="32"/>
      <c r="B4" s="32"/>
      <c r="C4" s="4"/>
      <c r="D4" s="1"/>
      <c r="E4" s="1"/>
      <c r="F4" s="1"/>
      <c r="G4" s="1"/>
    </row>
    <row r="5" spans="1:7" ht="16.5" x14ac:dyDescent="0.25">
      <c r="A5" s="32"/>
      <c r="B5" s="32"/>
      <c r="C5" s="4"/>
      <c r="F5" s="1"/>
      <c r="G5" s="1"/>
    </row>
    <row r="6" spans="1:7" ht="16.5" x14ac:dyDescent="0.25">
      <c r="A6" s="1">
        <v>1</v>
      </c>
      <c r="B6" s="1" t="s">
        <v>3</v>
      </c>
      <c r="C6" s="3">
        <v>71072</v>
      </c>
      <c r="D6" s="3"/>
      <c r="E6" s="3"/>
      <c r="F6" s="3"/>
      <c r="G6" s="1"/>
    </row>
    <row r="7" spans="1:7" ht="16.5" x14ac:dyDescent="0.25">
      <c r="A7" s="1">
        <v>2</v>
      </c>
      <c r="B7" s="1" t="s">
        <v>4</v>
      </c>
      <c r="C7" s="3">
        <v>63035.9</v>
      </c>
      <c r="D7" s="3"/>
      <c r="E7" s="3"/>
      <c r="F7" s="3"/>
      <c r="G7" s="1"/>
    </row>
    <row r="8" spans="1:7" ht="16.5" x14ac:dyDescent="0.25">
      <c r="A8" s="14">
        <v>3</v>
      </c>
      <c r="B8" s="1" t="s">
        <v>5</v>
      </c>
      <c r="C8" s="3">
        <v>59567</v>
      </c>
      <c r="D8" s="3"/>
      <c r="E8" s="3"/>
      <c r="F8" s="3"/>
      <c r="G8" s="1"/>
    </row>
    <row r="9" spans="1:7" ht="16.5" x14ac:dyDescent="0.25">
      <c r="A9" s="14">
        <v>4</v>
      </c>
      <c r="B9" s="1" t="s">
        <v>6</v>
      </c>
      <c r="C9" s="3">
        <v>57333.4</v>
      </c>
      <c r="D9" s="3"/>
      <c r="E9" s="3"/>
      <c r="F9" s="3"/>
      <c r="G9" s="1"/>
    </row>
    <row r="10" spans="1:7" ht="16.5" x14ac:dyDescent="0.25">
      <c r="A10" s="14">
        <v>5</v>
      </c>
      <c r="B10" s="1" t="s">
        <v>7</v>
      </c>
      <c r="C10" s="3">
        <v>48852.5</v>
      </c>
      <c r="D10" s="3"/>
      <c r="E10" s="3"/>
      <c r="F10" s="3"/>
      <c r="G10" s="1"/>
    </row>
    <row r="11" spans="1:7" ht="16.5" x14ac:dyDescent="0.25">
      <c r="A11" s="14">
        <v>6</v>
      </c>
      <c r="B11" s="1" t="s">
        <v>8</v>
      </c>
      <c r="C11" s="3">
        <v>48734.2</v>
      </c>
      <c r="D11" s="3"/>
      <c r="E11" s="3"/>
      <c r="F11" s="3"/>
      <c r="G11" s="1"/>
    </row>
    <row r="12" spans="1:7" ht="16.5" x14ac:dyDescent="0.25">
      <c r="A12" s="14">
        <v>7</v>
      </c>
      <c r="B12" s="1" t="s">
        <v>9</v>
      </c>
      <c r="C12" s="3">
        <v>44519.7</v>
      </c>
      <c r="D12" s="3"/>
      <c r="E12" s="3"/>
      <c r="F12" s="3"/>
      <c r="G12" s="1"/>
    </row>
    <row r="13" spans="1:7" ht="16.5" x14ac:dyDescent="0.25">
      <c r="A13" s="14">
        <v>8</v>
      </c>
      <c r="B13" s="1" t="s">
        <v>10</v>
      </c>
      <c r="C13" s="3">
        <v>41116.5</v>
      </c>
      <c r="D13" s="3"/>
      <c r="E13" s="3"/>
      <c r="F13" s="3"/>
      <c r="G13" s="1"/>
    </row>
    <row r="14" spans="1:7" ht="16.5" x14ac:dyDescent="0.25">
      <c r="A14" s="14">
        <v>9</v>
      </c>
      <c r="B14" s="1" t="s">
        <v>11</v>
      </c>
      <c r="C14" s="3">
        <v>39844.699999999997</v>
      </c>
      <c r="D14" s="3"/>
      <c r="E14" s="3"/>
      <c r="F14" s="3"/>
      <c r="G14" s="1"/>
    </row>
    <row r="15" spans="1:7" ht="16.5" x14ac:dyDescent="0.25">
      <c r="A15" s="14">
        <v>10</v>
      </c>
      <c r="B15" s="1" t="s">
        <v>12</v>
      </c>
      <c r="C15" s="3">
        <v>39494.1</v>
      </c>
      <c r="D15" s="3"/>
      <c r="E15" s="3"/>
      <c r="F15" s="3"/>
      <c r="G15" s="1"/>
    </row>
    <row r="16" spans="1:7" ht="16.5" x14ac:dyDescent="0.25">
      <c r="A16" s="14">
        <v>11</v>
      </c>
      <c r="B16" s="1" t="s">
        <v>13</v>
      </c>
      <c r="C16" s="3">
        <v>38395.9</v>
      </c>
      <c r="D16" s="3"/>
      <c r="E16" s="3"/>
      <c r="F16" s="3"/>
      <c r="G16" s="1"/>
    </row>
    <row r="17" spans="1:7" ht="16.5" x14ac:dyDescent="0.25">
      <c r="A17" s="14">
        <v>12</v>
      </c>
      <c r="B17" s="1" t="s">
        <v>14</v>
      </c>
      <c r="C17" s="3">
        <v>37857.300000000003</v>
      </c>
      <c r="D17" s="3"/>
      <c r="E17" s="3"/>
      <c r="F17" s="3"/>
      <c r="G17" s="1"/>
    </row>
    <row r="18" spans="1:7" ht="16.5" x14ac:dyDescent="0.25">
      <c r="A18" s="14">
        <v>13</v>
      </c>
      <c r="B18" s="1" t="s">
        <v>15</v>
      </c>
      <c r="C18" s="3">
        <v>37677.300000000003</v>
      </c>
      <c r="D18" s="3"/>
      <c r="E18" s="3"/>
      <c r="F18" s="3"/>
      <c r="G18" s="1"/>
    </row>
    <row r="19" spans="1:7" ht="16.5" x14ac:dyDescent="0.25">
      <c r="A19" s="14">
        <v>14</v>
      </c>
      <c r="B19" s="1" t="s">
        <v>16</v>
      </c>
      <c r="C19" s="3">
        <v>35952.300000000003</v>
      </c>
      <c r="D19" s="3"/>
      <c r="E19" s="3"/>
      <c r="F19" s="3"/>
      <c r="G19" s="1"/>
    </row>
    <row r="20" spans="1:7" ht="16.5" x14ac:dyDescent="0.25">
      <c r="A20" s="14">
        <v>15</v>
      </c>
      <c r="B20" s="1" t="s">
        <v>17</v>
      </c>
      <c r="C20" s="3">
        <v>34696.400000000001</v>
      </c>
      <c r="D20" s="3"/>
      <c r="E20" s="3"/>
      <c r="F20" s="3"/>
      <c r="G20" s="1"/>
    </row>
    <row r="21" spans="1:7" ht="16.5" x14ac:dyDescent="0.25">
      <c r="A21" s="14">
        <v>16</v>
      </c>
      <c r="B21" s="1" t="s">
        <v>18</v>
      </c>
      <c r="C21" s="3">
        <v>34080.699999999997</v>
      </c>
      <c r="D21" s="3"/>
      <c r="E21" s="3"/>
      <c r="F21" s="3"/>
      <c r="G21" s="1"/>
    </row>
    <row r="22" spans="1:7" ht="16.5" x14ac:dyDescent="0.25">
      <c r="A22" s="14">
        <v>17</v>
      </c>
      <c r="B22" s="1" t="s">
        <v>19</v>
      </c>
      <c r="C22" s="3">
        <v>33312.6</v>
      </c>
      <c r="D22" s="3"/>
      <c r="E22" s="3"/>
      <c r="F22" s="3"/>
      <c r="G22" s="1"/>
    </row>
    <row r="23" spans="1:7" ht="16.5" x14ac:dyDescent="0.25">
      <c r="A23" s="14">
        <v>18</v>
      </c>
      <c r="B23" s="1" t="s">
        <v>20</v>
      </c>
      <c r="C23" s="3">
        <v>32692.2</v>
      </c>
      <c r="D23" s="3"/>
      <c r="E23" s="3"/>
      <c r="F23" s="3"/>
      <c r="G23" s="1"/>
    </row>
    <row r="24" spans="1:7" ht="16.5" x14ac:dyDescent="0.25">
      <c r="A24" s="14">
        <v>19</v>
      </c>
      <c r="B24" s="1" t="s">
        <v>21</v>
      </c>
      <c r="C24" s="3">
        <v>32407.7</v>
      </c>
      <c r="D24" s="3"/>
      <c r="E24" s="3"/>
      <c r="F24" s="3"/>
      <c r="G24" s="1"/>
    </row>
    <row r="25" spans="1:7" ht="16.5" x14ac:dyDescent="0.25">
      <c r="A25" s="14">
        <v>20</v>
      </c>
      <c r="B25" s="1" t="s">
        <v>22</v>
      </c>
      <c r="C25" s="3">
        <v>31391.3</v>
      </c>
      <c r="D25" s="3"/>
      <c r="E25" s="3"/>
      <c r="F25" s="3"/>
      <c r="G25" s="1"/>
    </row>
    <row r="26" spans="1:7" ht="16.5" x14ac:dyDescent="0.25">
      <c r="A26" s="14">
        <v>21</v>
      </c>
      <c r="B26" s="1" t="s">
        <v>23</v>
      </c>
      <c r="C26" s="3">
        <v>31375.9</v>
      </c>
      <c r="D26" s="3"/>
      <c r="E26" s="3"/>
      <c r="F26" s="3"/>
      <c r="G26" s="1"/>
    </row>
    <row r="27" spans="1:7" ht="16.5" x14ac:dyDescent="0.25">
      <c r="A27" s="14">
        <v>22</v>
      </c>
      <c r="B27" s="1" t="s">
        <v>24</v>
      </c>
      <c r="C27" s="3">
        <v>30922.400000000001</v>
      </c>
      <c r="D27" s="3"/>
      <c r="E27" s="3"/>
      <c r="F27" s="3"/>
      <c r="G27" s="1"/>
    </row>
    <row r="28" spans="1:7" ht="16.5" x14ac:dyDescent="0.25">
      <c r="A28" s="14">
        <v>23</v>
      </c>
      <c r="B28" s="1" t="s">
        <v>25</v>
      </c>
      <c r="C28" s="3">
        <v>30849.599999999999</v>
      </c>
      <c r="D28" s="3"/>
      <c r="E28" s="3"/>
      <c r="F28" s="3"/>
      <c r="G28" s="1"/>
    </row>
    <row r="29" spans="1:7" ht="16.5" x14ac:dyDescent="0.25">
      <c r="A29" s="14">
        <v>24</v>
      </c>
      <c r="B29" s="1" t="s">
        <v>26</v>
      </c>
      <c r="C29" s="3">
        <v>30448.1</v>
      </c>
      <c r="D29" s="3"/>
      <c r="E29" s="3"/>
      <c r="F29" s="3"/>
      <c r="G29" s="1"/>
    </row>
    <row r="30" spans="1:7" ht="16.5" x14ac:dyDescent="0.25">
      <c r="A30" s="14">
        <v>25</v>
      </c>
      <c r="B30" s="1" t="s">
        <v>27</v>
      </c>
      <c r="C30" s="3">
        <v>30141.1</v>
      </c>
      <c r="D30" s="3"/>
      <c r="E30" s="3"/>
      <c r="F30" s="3"/>
      <c r="G30" s="1"/>
    </row>
    <row r="31" spans="1:7" ht="16.5" x14ac:dyDescent="0.25">
      <c r="A31" s="14">
        <v>26</v>
      </c>
      <c r="B31" s="1" t="s">
        <v>28</v>
      </c>
      <c r="C31" s="3">
        <v>29703.9</v>
      </c>
      <c r="D31" s="3"/>
      <c r="E31" s="3"/>
      <c r="F31" s="3"/>
      <c r="G31" s="1"/>
    </row>
    <row r="32" spans="1:7" ht="16.5" x14ac:dyDescent="0.25">
      <c r="A32" s="14">
        <v>27</v>
      </c>
      <c r="B32" s="1" t="s">
        <v>29</v>
      </c>
      <c r="C32" s="3">
        <v>29130.5</v>
      </c>
      <c r="D32" s="3"/>
      <c r="E32" s="3"/>
      <c r="F32" s="3"/>
      <c r="G32" s="1"/>
    </row>
    <row r="33" spans="1:7" ht="16.5" x14ac:dyDescent="0.25">
      <c r="A33" s="14">
        <v>28</v>
      </c>
      <c r="B33" s="1" t="s">
        <v>30</v>
      </c>
      <c r="C33" s="3">
        <v>27907.1</v>
      </c>
      <c r="D33" s="3"/>
      <c r="E33" s="3"/>
      <c r="F33" s="3"/>
      <c r="G33" s="1"/>
    </row>
    <row r="34" spans="1:7" ht="16.5" x14ac:dyDescent="0.25">
      <c r="A34" s="14">
        <v>29</v>
      </c>
      <c r="B34" s="1" t="s">
        <v>31</v>
      </c>
      <c r="C34" s="3">
        <v>27814.5</v>
      </c>
      <c r="D34" s="3"/>
      <c r="E34" s="3"/>
      <c r="F34" s="3"/>
      <c r="G34" s="1"/>
    </row>
    <row r="35" spans="1:7" ht="16.5" x14ac:dyDescent="0.25">
      <c r="A35" s="14">
        <v>30</v>
      </c>
      <c r="B35" s="1" t="s">
        <v>32</v>
      </c>
      <c r="C35" s="3">
        <v>27629.599999999999</v>
      </c>
      <c r="D35" s="3"/>
      <c r="E35" s="3"/>
      <c r="F35" s="3"/>
      <c r="G35" s="1"/>
    </row>
    <row r="36" spans="1:7" ht="16.5" x14ac:dyDescent="0.25">
      <c r="A36" s="14">
        <v>31</v>
      </c>
      <c r="B36" s="1" t="s">
        <v>33</v>
      </c>
      <c r="C36" s="3">
        <v>27006.400000000001</v>
      </c>
      <c r="D36" s="3"/>
      <c r="E36" s="3"/>
      <c r="F36" s="3"/>
      <c r="G36" s="1"/>
    </row>
    <row r="37" spans="1:7" ht="16.5" x14ac:dyDescent="0.25">
      <c r="A37" s="14">
        <v>32</v>
      </c>
      <c r="B37" s="1" t="s">
        <v>34</v>
      </c>
      <c r="C37" s="3">
        <v>26916.799999999999</v>
      </c>
      <c r="D37" s="3"/>
      <c r="E37" s="3"/>
      <c r="F37" s="3"/>
      <c r="G37" s="1"/>
    </row>
    <row r="38" spans="1:7" ht="16.5" x14ac:dyDescent="0.25">
      <c r="A38" s="14">
        <v>33</v>
      </c>
      <c r="B38" s="1" t="s">
        <v>35</v>
      </c>
      <c r="C38" s="3">
        <v>26853.7</v>
      </c>
      <c r="D38" s="3"/>
      <c r="E38" s="3"/>
      <c r="F38" s="3"/>
      <c r="G38" s="1"/>
    </row>
    <row r="39" spans="1:7" ht="16.5" x14ac:dyDescent="0.25">
      <c r="A39" s="14">
        <v>34</v>
      </c>
      <c r="B39" s="1" t="s">
        <v>36</v>
      </c>
      <c r="C39" s="3">
        <v>26808.9</v>
      </c>
      <c r="D39" s="3"/>
      <c r="E39" s="3"/>
      <c r="F39" s="3"/>
      <c r="G39" s="1"/>
    </row>
    <row r="40" spans="1:7" ht="16.5" x14ac:dyDescent="0.25">
      <c r="A40" s="14">
        <v>35</v>
      </c>
      <c r="B40" s="1" t="s">
        <v>37</v>
      </c>
      <c r="C40" s="3">
        <v>26695.1</v>
      </c>
      <c r="D40" s="3"/>
      <c r="E40" s="3"/>
      <c r="F40" s="3"/>
      <c r="G40" s="1"/>
    </row>
    <row r="41" spans="1:7" ht="16.5" x14ac:dyDescent="0.25">
      <c r="A41" s="14">
        <v>36</v>
      </c>
      <c r="B41" s="1" t="s">
        <v>38</v>
      </c>
      <c r="C41" s="3">
        <v>26480.2</v>
      </c>
      <c r="D41" s="3"/>
      <c r="E41" s="3"/>
      <c r="F41" s="3"/>
      <c r="G41" s="1"/>
    </row>
    <row r="42" spans="1:7" ht="16.5" x14ac:dyDescent="0.25">
      <c r="A42" s="14">
        <v>37</v>
      </c>
      <c r="B42" s="1" t="s">
        <v>39</v>
      </c>
      <c r="C42" s="3">
        <v>26425.7</v>
      </c>
      <c r="D42" s="3"/>
      <c r="E42" s="3"/>
      <c r="F42" s="3"/>
      <c r="G42" s="1"/>
    </row>
    <row r="43" spans="1:7" ht="16.5" x14ac:dyDescent="0.25">
      <c r="A43" s="14">
        <v>38</v>
      </c>
      <c r="B43" s="1" t="s">
        <v>40</v>
      </c>
      <c r="C43" s="3">
        <v>26231.3</v>
      </c>
      <c r="D43" s="3"/>
      <c r="E43" s="3"/>
      <c r="F43" s="3"/>
      <c r="G43" s="1"/>
    </row>
    <row r="44" spans="1:7" ht="16.5" x14ac:dyDescent="0.25">
      <c r="A44" s="14">
        <v>39</v>
      </c>
      <c r="B44" s="1" t="s">
        <v>41</v>
      </c>
      <c r="C44" s="3">
        <v>25780.7</v>
      </c>
      <c r="D44" s="3"/>
      <c r="E44" s="3"/>
      <c r="F44" s="3"/>
      <c r="G44" s="1"/>
    </row>
    <row r="45" spans="1:7" ht="16.5" x14ac:dyDescent="0.25">
      <c r="A45" s="14">
        <v>40</v>
      </c>
      <c r="B45" s="1" t="s">
        <v>42</v>
      </c>
      <c r="C45" s="3">
        <v>25770.799999999999</v>
      </c>
      <c r="D45" s="3"/>
      <c r="E45" s="3"/>
      <c r="F45" s="3"/>
      <c r="G45" s="1"/>
    </row>
    <row r="46" spans="1:7" ht="16.5" x14ac:dyDescent="0.25">
      <c r="A46" s="14">
        <v>41</v>
      </c>
      <c r="B46" s="1" t="s">
        <v>43</v>
      </c>
      <c r="C46" s="3">
        <v>25712.6</v>
      </c>
      <c r="D46" s="3"/>
      <c r="E46" s="3"/>
      <c r="F46" s="3"/>
      <c r="G46" s="1"/>
    </row>
    <row r="47" spans="1:7" ht="16.5" x14ac:dyDescent="0.25">
      <c r="A47" s="14">
        <v>42</v>
      </c>
      <c r="B47" s="1" t="s">
        <v>44</v>
      </c>
      <c r="C47" s="3">
        <v>25667.5</v>
      </c>
      <c r="D47" s="3"/>
      <c r="E47" s="3"/>
      <c r="F47" s="3"/>
      <c r="G47" s="1"/>
    </row>
    <row r="48" spans="1:7" ht="16.5" x14ac:dyDescent="0.25">
      <c r="A48" s="14">
        <v>43</v>
      </c>
      <c r="B48" s="1" t="s">
        <v>45</v>
      </c>
      <c r="C48" s="3">
        <v>25641.8</v>
      </c>
      <c r="D48" s="3"/>
      <c r="E48" s="3"/>
      <c r="F48" s="3"/>
      <c r="G48" s="1"/>
    </row>
    <row r="49" spans="1:7" ht="16.5" x14ac:dyDescent="0.25">
      <c r="A49" s="14">
        <v>44</v>
      </c>
      <c r="B49" s="1" t="s">
        <v>46</v>
      </c>
      <c r="C49" s="3">
        <v>25344.7</v>
      </c>
      <c r="D49" s="3"/>
      <c r="E49" s="3"/>
      <c r="F49" s="3"/>
      <c r="G49" s="1"/>
    </row>
    <row r="50" spans="1:7" ht="16.5" x14ac:dyDescent="0.25">
      <c r="A50" s="14">
        <v>45</v>
      </c>
      <c r="B50" s="1" t="s">
        <v>47</v>
      </c>
      <c r="C50" s="3">
        <v>25082.5</v>
      </c>
      <c r="D50" s="3"/>
      <c r="E50" s="3"/>
      <c r="F50" s="3"/>
      <c r="G50" s="1"/>
    </row>
    <row r="51" spans="1:7" ht="16.5" x14ac:dyDescent="0.25">
      <c r="A51" s="14">
        <v>46</v>
      </c>
      <c r="B51" s="1" t="s">
        <v>48</v>
      </c>
      <c r="C51" s="3">
        <v>25078.3</v>
      </c>
      <c r="D51" s="3"/>
      <c r="E51" s="3"/>
      <c r="F51" s="3"/>
      <c r="G51" s="1"/>
    </row>
    <row r="52" spans="1:7" ht="16.5" x14ac:dyDescent="0.25">
      <c r="A52" s="14">
        <v>47</v>
      </c>
      <c r="B52" s="1" t="s">
        <v>49</v>
      </c>
      <c r="C52" s="3">
        <v>25042.799999999999</v>
      </c>
      <c r="D52" s="3"/>
      <c r="E52" s="3"/>
      <c r="F52" s="3"/>
      <c r="G52" s="1"/>
    </row>
    <row r="53" spans="1:7" ht="16.5" x14ac:dyDescent="0.25">
      <c r="A53" s="14">
        <v>48</v>
      </c>
      <c r="B53" s="1" t="s">
        <v>50</v>
      </c>
      <c r="C53" s="3">
        <v>24931.1</v>
      </c>
      <c r="D53" s="3"/>
      <c r="E53" s="3"/>
      <c r="F53" s="3"/>
      <c r="G53" s="1"/>
    </row>
    <row r="54" spans="1:7" ht="16.5" x14ac:dyDescent="0.25">
      <c r="A54" s="14">
        <v>49</v>
      </c>
      <c r="B54" s="1" t="s">
        <v>51</v>
      </c>
      <c r="C54" s="3">
        <v>24464</v>
      </c>
      <c r="D54" s="3"/>
      <c r="E54" s="3"/>
      <c r="F54" s="3"/>
      <c r="G54" s="1"/>
    </row>
    <row r="55" spans="1:7" ht="16.5" x14ac:dyDescent="0.25">
      <c r="A55" s="14">
        <v>50</v>
      </c>
      <c r="B55" s="1" t="s">
        <v>52</v>
      </c>
      <c r="C55" s="3">
        <v>24118.1</v>
      </c>
      <c r="D55" s="3"/>
      <c r="E55" s="3"/>
      <c r="F55" s="3"/>
      <c r="G55" s="1"/>
    </row>
    <row r="56" spans="1:7" ht="16.5" x14ac:dyDescent="0.25">
      <c r="A56" s="14">
        <v>51</v>
      </c>
      <c r="B56" s="1" t="s">
        <v>53</v>
      </c>
      <c r="C56" s="3">
        <v>24074.2</v>
      </c>
      <c r="D56" s="3"/>
      <c r="E56" s="3"/>
      <c r="F56" s="3"/>
      <c r="G56" s="1"/>
    </row>
    <row r="57" spans="1:7" ht="16.5" x14ac:dyDescent="0.25">
      <c r="A57" s="14">
        <v>52</v>
      </c>
      <c r="B57" s="1" t="s">
        <v>54</v>
      </c>
      <c r="C57" s="3">
        <v>24067.7</v>
      </c>
      <c r="D57" s="3"/>
      <c r="E57" s="3"/>
      <c r="F57" s="3"/>
      <c r="G57" s="1"/>
    </row>
    <row r="58" spans="1:7" ht="16.5" x14ac:dyDescent="0.25">
      <c r="A58" s="14">
        <v>53</v>
      </c>
      <c r="B58" s="1" t="s">
        <v>55</v>
      </c>
      <c r="C58" s="3">
        <v>24014.2</v>
      </c>
      <c r="D58" s="3"/>
      <c r="E58" s="3"/>
      <c r="F58" s="3"/>
      <c r="G58" s="1"/>
    </row>
    <row r="59" spans="1:7" ht="16.5" x14ac:dyDescent="0.25">
      <c r="A59" s="14">
        <v>54</v>
      </c>
      <c r="B59" s="1" t="s">
        <v>56</v>
      </c>
      <c r="C59" s="3">
        <v>23793.5</v>
      </c>
      <c r="D59" s="3"/>
      <c r="E59" s="3"/>
      <c r="F59" s="3"/>
      <c r="G59" s="1"/>
    </row>
    <row r="60" spans="1:7" ht="16.5" x14ac:dyDescent="0.25">
      <c r="A60" s="14">
        <v>55</v>
      </c>
      <c r="B60" s="1" t="s">
        <v>57</v>
      </c>
      <c r="C60" s="3">
        <v>23786.9</v>
      </c>
      <c r="D60" s="3"/>
      <c r="E60" s="3"/>
      <c r="F60" s="3"/>
      <c r="G60" s="1"/>
    </row>
    <row r="61" spans="1:7" ht="16.5" x14ac:dyDescent="0.25">
      <c r="A61" s="14">
        <v>56</v>
      </c>
      <c r="B61" s="1" t="s">
        <v>58</v>
      </c>
      <c r="C61" s="3">
        <v>23579</v>
      </c>
      <c r="D61" s="3"/>
      <c r="E61" s="3"/>
      <c r="F61" s="3"/>
      <c r="G61" s="1"/>
    </row>
    <row r="62" spans="1:7" ht="16.5" x14ac:dyDescent="0.25">
      <c r="A62" s="14">
        <v>57</v>
      </c>
      <c r="B62" s="1" t="s">
        <v>59</v>
      </c>
      <c r="C62" s="3">
        <v>23205.1</v>
      </c>
      <c r="D62" s="3"/>
      <c r="E62" s="3"/>
      <c r="F62" s="3"/>
      <c r="G62" s="1"/>
    </row>
    <row r="63" spans="1:7" ht="16.5" x14ac:dyDescent="0.25">
      <c r="A63" s="14">
        <v>58</v>
      </c>
      <c r="B63" s="1" t="s">
        <v>60</v>
      </c>
      <c r="C63" s="3">
        <v>23079.8</v>
      </c>
      <c r="D63" s="3"/>
      <c r="E63" s="3"/>
      <c r="F63" s="3"/>
      <c r="G63" s="1"/>
    </row>
    <row r="64" spans="1:7" ht="16.5" x14ac:dyDescent="0.25">
      <c r="A64" s="14">
        <v>59</v>
      </c>
      <c r="B64" s="1" t="s">
        <v>61</v>
      </c>
      <c r="C64" s="3">
        <v>23026</v>
      </c>
      <c r="D64" s="3"/>
      <c r="E64" s="3"/>
      <c r="F64" s="3"/>
      <c r="G64" s="1"/>
    </row>
    <row r="65" spans="1:7" ht="16.5" x14ac:dyDescent="0.25">
      <c r="A65" s="14">
        <v>60</v>
      </c>
      <c r="B65" s="1" t="s">
        <v>62</v>
      </c>
      <c r="C65" s="3">
        <v>22818.9</v>
      </c>
      <c r="D65" s="3"/>
      <c r="E65" s="3"/>
      <c r="F65" s="3"/>
      <c r="G65" s="1"/>
    </row>
    <row r="66" spans="1:7" ht="16.5" x14ac:dyDescent="0.25">
      <c r="A66" s="14">
        <v>61</v>
      </c>
      <c r="B66" s="1" t="s">
        <v>63</v>
      </c>
      <c r="C66" s="3">
        <v>22770.400000000001</v>
      </c>
      <c r="D66" s="3"/>
      <c r="E66" s="3"/>
      <c r="F66" s="3"/>
      <c r="G66" s="1"/>
    </row>
    <row r="67" spans="1:7" ht="16.5" x14ac:dyDescent="0.25">
      <c r="A67" s="14">
        <v>62</v>
      </c>
      <c r="B67" s="1" t="s">
        <v>64</v>
      </c>
      <c r="C67" s="3">
        <v>22675.200000000001</v>
      </c>
      <c r="D67" s="3"/>
      <c r="E67" s="3"/>
      <c r="F67" s="3"/>
      <c r="G67" s="1"/>
    </row>
    <row r="68" spans="1:7" ht="16.5" x14ac:dyDescent="0.25">
      <c r="A68" s="14">
        <v>63</v>
      </c>
      <c r="B68" s="1" t="s">
        <v>65</v>
      </c>
      <c r="C68" s="3">
        <v>22494.1</v>
      </c>
      <c r="D68" s="3"/>
      <c r="E68" s="3"/>
      <c r="F68" s="3"/>
      <c r="G68" s="1"/>
    </row>
    <row r="69" spans="1:7" ht="16.5" x14ac:dyDescent="0.25">
      <c r="A69" s="14">
        <v>64</v>
      </c>
      <c r="B69" s="1" t="s">
        <v>66</v>
      </c>
      <c r="C69" s="3">
        <v>22457.3</v>
      </c>
      <c r="D69" s="3"/>
      <c r="E69" s="3"/>
      <c r="F69" s="3"/>
      <c r="G69" s="1"/>
    </row>
    <row r="70" spans="1:7" ht="16.5" x14ac:dyDescent="0.25">
      <c r="A70" s="14">
        <v>65</v>
      </c>
      <c r="B70" s="1" t="s">
        <v>67</v>
      </c>
      <c r="C70" s="3">
        <v>22421.7</v>
      </c>
      <c r="D70" s="3"/>
      <c r="E70" s="3"/>
      <c r="F70" s="3"/>
      <c r="G70" s="1"/>
    </row>
    <row r="71" spans="1:7" ht="16.5" x14ac:dyDescent="0.25">
      <c r="A71" s="14">
        <v>66</v>
      </c>
      <c r="B71" s="1" t="s">
        <v>68</v>
      </c>
      <c r="C71" s="3">
        <v>22415.3</v>
      </c>
      <c r="D71" s="3"/>
      <c r="E71" s="3"/>
      <c r="F71" s="3"/>
      <c r="G71" s="1"/>
    </row>
    <row r="72" spans="1:7" ht="16.5" x14ac:dyDescent="0.25">
      <c r="A72" s="14">
        <v>67</v>
      </c>
      <c r="B72" s="1" t="s">
        <v>69</v>
      </c>
      <c r="C72" s="3">
        <v>22385.1</v>
      </c>
      <c r="D72" s="3"/>
      <c r="E72" s="3"/>
      <c r="F72" s="3"/>
      <c r="G72" s="1"/>
    </row>
    <row r="73" spans="1:7" ht="16.5" x14ac:dyDescent="0.25">
      <c r="A73" s="14">
        <v>68</v>
      </c>
      <c r="B73" s="1" t="s">
        <v>70</v>
      </c>
      <c r="C73" s="3">
        <v>22203.3</v>
      </c>
      <c r="D73" s="3"/>
      <c r="E73" s="3"/>
      <c r="F73" s="3"/>
      <c r="G73" s="1"/>
    </row>
    <row r="74" spans="1:7" ht="16.5" x14ac:dyDescent="0.25">
      <c r="A74" s="14">
        <v>69</v>
      </c>
      <c r="B74" s="1" t="s">
        <v>71</v>
      </c>
      <c r="C74" s="3">
        <v>22000.400000000001</v>
      </c>
      <c r="D74" s="3"/>
      <c r="E74" s="3"/>
      <c r="F74" s="3"/>
      <c r="G74" s="1"/>
    </row>
    <row r="75" spans="1:7" ht="16.5" x14ac:dyDescent="0.25">
      <c r="A75" s="14"/>
      <c r="B75" s="1"/>
      <c r="C75" s="31">
        <v>21889.1</v>
      </c>
      <c r="D75" s="31"/>
      <c r="E75" s="31"/>
      <c r="F75" s="31"/>
      <c r="G75" s="32"/>
    </row>
    <row r="76" spans="1:7" ht="16.5" x14ac:dyDescent="0.25">
      <c r="A76" s="14">
        <v>70</v>
      </c>
      <c r="B76" s="1" t="s">
        <v>72</v>
      </c>
      <c r="C76" s="31"/>
      <c r="D76" s="31"/>
      <c r="E76" s="31"/>
      <c r="F76" s="31"/>
      <c r="G76" s="32"/>
    </row>
    <row r="77" spans="1:7" ht="16.5" x14ac:dyDescent="0.25">
      <c r="A77" s="14">
        <v>71</v>
      </c>
      <c r="B77" s="1" t="s">
        <v>73</v>
      </c>
      <c r="C77" s="3">
        <v>21552.9</v>
      </c>
      <c r="D77" s="3"/>
      <c r="E77" s="3"/>
      <c r="F77" s="3"/>
      <c r="G77" s="1"/>
    </row>
    <row r="78" spans="1:7" ht="16.5" x14ac:dyDescent="0.25">
      <c r="A78" s="14">
        <v>72</v>
      </c>
      <c r="B78" s="1" t="s">
        <v>74</v>
      </c>
      <c r="C78" s="3">
        <v>21178.400000000001</v>
      </c>
      <c r="D78" s="3"/>
      <c r="E78" s="3"/>
      <c r="F78" s="3"/>
      <c r="G78" s="1"/>
    </row>
    <row r="79" spans="1:7" ht="16.5" x14ac:dyDescent="0.25">
      <c r="A79" s="14">
        <v>73</v>
      </c>
      <c r="B79" s="1" t="s">
        <v>75</v>
      </c>
      <c r="C79" s="3">
        <v>21103.5</v>
      </c>
      <c r="D79" s="3"/>
      <c r="E79" s="3"/>
      <c r="F79" s="3"/>
      <c r="G79" s="1"/>
    </row>
    <row r="80" spans="1:7" ht="16.5" x14ac:dyDescent="0.25">
      <c r="A80" s="14">
        <v>74</v>
      </c>
      <c r="B80" s="1" t="s">
        <v>76</v>
      </c>
      <c r="C80" s="3">
        <v>21007.8</v>
      </c>
      <c r="D80" s="3"/>
      <c r="E80" s="3"/>
      <c r="F80" s="3"/>
      <c r="G80" s="1"/>
    </row>
    <row r="81" spans="1:7" ht="16.5" x14ac:dyDescent="0.25">
      <c r="A81" s="14">
        <v>75</v>
      </c>
      <c r="B81" s="1" t="s">
        <v>77</v>
      </c>
      <c r="C81" s="3">
        <v>20648.7</v>
      </c>
      <c r="D81" s="3"/>
      <c r="E81" s="3"/>
      <c r="F81" s="3"/>
      <c r="G81" s="1"/>
    </row>
    <row r="82" spans="1:7" ht="16.5" x14ac:dyDescent="0.25">
      <c r="A82" s="14">
        <v>76</v>
      </c>
      <c r="B82" s="1" t="s">
        <v>78</v>
      </c>
      <c r="C82" s="3">
        <v>20140.2</v>
      </c>
      <c r="D82" s="3"/>
      <c r="E82" s="3"/>
      <c r="F82" s="3"/>
      <c r="G82" s="1"/>
    </row>
    <row r="83" spans="1:7" ht="16.5" x14ac:dyDescent="0.25">
      <c r="A83" s="14">
        <v>77</v>
      </c>
      <c r="B83" s="1" t="s">
        <v>79</v>
      </c>
      <c r="C83" s="3">
        <v>20129.599999999999</v>
      </c>
      <c r="D83" s="3"/>
      <c r="E83" s="3"/>
      <c r="F83" s="3"/>
      <c r="G83" s="1"/>
    </row>
    <row r="84" spans="1:7" ht="16.5" x14ac:dyDescent="0.25">
      <c r="A84" s="14">
        <v>78</v>
      </c>
      <c r="B84" s="1" t="s">
        <v>80</v>
      </c>
      <c r="C84" s="3">
        <v>18766</v>
      </c>
      <c r="D84" s="3"/>
      <c r="E84" s="3"/>
      <c r="F84" s="3"/>
      <c r="G84" s="1"/>
    </row>
    <row r="85" spans="1:7" ht="16.5" x14ac:dyDescent="0.25">
      <c r="A85" s="14">
        <v>79</v>
      </c>
      <c r="B85" s="1" t="s">
        <v>81</v>
      </c>
      <c r="C85" s="3">
        <v>18507.8</v>
      </c>
      <c r="D85" s="3"/>
      <c r="E85" s="3"/>
      <c r="F85" s="3"/>
      <c r="G85" s="1"/>
    </row>
    <row r="86" spans="1:7" ht="16.5" x14ac:dyDescent="0.25">
      <c r="A86" s="14">
        <v>80</v>
      </c>
      <c r="B86" s="1" t="s">
        <v>82</v>
      </c>
      <c r="C86" s="3">
        <v>18179</v>
      </c>
      <c r="D86" s="3"/>
      <c r="E86" s="3"/>
      <c r="F86" s="3"/>
      <c r="G86" s="1"/>
    </row>
    <row r="87" spans="1:7" ht="16.5" x14ac:dyDescent="0.25">
      <c r="A87" s="14">
        <v>81</v>
      </c>
      <c r="B87" s="1" t="s">
        <v>83</v>
      </c>
      <c r="C87" s="3">
        <v>17913.2</v>
      </c>
      <c r="D87" s="3"/>
      <c r="E87" s="3"/>
      <c r="F87" s="3"/>
      <c r="G87" s="1"/>
    </row>
    <row r="88" spans="1:7" ht="16.5" x14ac:dyDescent="0.25">
      <c r="A88" s="14">
        <v>82</v>
      </c>
      <c r="B88" s="1" t="s">
        <v>84</v>
      </c>
      <c r="C88" s="3">
        <v>17692.7</v>
      </c>
      <c r="D88" s="3"/>
      <c r="E88" s="3"/>
      <c r="F88" s="3"/>
      <c r="G88" s="1"/>
    </row>
    <row r="89" spans="1:7" ht="16.5" x14ac:dyDescent="0.25">
      <c r="A89" s="14">
        <v>83</v>
      </c>
      <c r="B89" s="1" t="s">
        <v>85</v>
      </c>
      <c r="C89" s="3">
        <v>17455.900000000001</v>
      </c>
      <c r="D89" s="3"/>
      <c r="E89" s="3"/>
      <c r="F89" s="3"/>
      <c r="G89" s="1"/>
    </row>
    <row r="90" spans="1:7" ht="16.5" x14ac:dyDescent="0.25">
      <c r="A90" s="14">
        <v>84</v>
      </c>
      <c r="B90" s="1" t="s">
        <v>86</v>
      </c>
      <c r="C90" s="3">
        <v>15094.4</v>
      </c>
      <c r="D90" s="3"/>
      <c r="E90" s="3"/>
      <c r="F90" s="3"/>
      <c r="G90" s="1"/>
    </row>
    <row r="91" spans="1:7" ht="16.5" x14ac:dyDescent="0.25">
      <c r="A91" s="14">
        <v>85</v>
      </c>
      <c r="B91" s="1" t="s">
        <v>87</v>
      </c>
      <c r="C91" s="3">
        <v>14233.9</v>
      </c>
      <c r="D91" s="3"/>
      <c r="E91" s="3"/>
      <c r="F91" s="3"/>
      <c r="G91" s="1"/>
    </row>
    <row r="92" spans="1:7" ht="16.5" x14ac:dyDescent="0.25">
      <c r="A92" s="14">
        <v>86</v>
      </c>
      <c r="B92" s="1" t="s">
        <v>88</v>
      </c>
      <c r="C92" s="3">
        <v>13336.8</v>
      </c>
      <c r="D92" s="3"/>
      <c r="E92" s="3"/>
      <c r="F92" s="3"/>
      <c r="G92" s="1"/>
    </row>
    <row r="96" spans="1:7" ht="16.5" thickBot="1" x14ac:dyDescent="0.3"/>
    <row r="97" spans="2:7" x14ac:dyDescent="0.25">
      <c r="B97" s="9" t="s">
        <v>125</v>
      </c>
      <c r="C97" s="9"/>
    </row>
    <row r="98" spans="2:7" x14ac:dyDescent="0.25">
      <c r="B98" s="6"/>
      <c r="C98" s="6"/>
    </row>
    <row r="99" spans="2:7" x14ac:dyDescent="0.25">
      <c r="B99" s="6" t="s">
        <v>90</v>
      </c>
      <c r="C99" s="6">
        <v>31824.245000000006</v>
      </c>
    </row>
    <row r="100" spans="2:7" x14ac:dyDescent="0.25">
      <c r="B100" s="6" t="s">
        <v>91</v>
      </c>
      <c r="C100" s="6">
        <v>1357.4814610098533</v>
      </c>
    </row>
    <row r="101" spans="2:7" x14ac:dyDescent="0.25">
      <c r="B101" s="6" t="s">
        <v>1</v>
      </c>
      <c r="C101" s="6">
        <v>27318</v>
      </c>
      <c r="F101" t="s">
        <v>122</v>
      </c>
      <c r="G101" t="s">
        <v>123</v>
      </c>
    </row>
    <row r="102" spans="2:7" x14ac:dyDescent="0.25">
      <c r="B102" s="6" t="s">
        <v>2</v>
      </c>
      <c r="C102" s="6" t="e">
        <v>#N/A</v>
      </c>
      <c r="F102">
        <v>1.96</v>
      </c>
      <c r="G102">
        <v>2.58</v>
      </c>
    </row>
    <row r="103" spans="2:7" x14ac:dyDescent="0.25">
      <c r="B103" s="6" t="s">
        <v>92</v>
      </c>
      <c r="C103" s="6">
        <v>10515.00618255295</v>
      </c>
    </row>
    <row r="104" spans="2:7" x14ac:dyDescent="0.25">
      <c r="B104" s="6" t="s">
        <v>93</v>
      </c>
      <c r="C104" s="6">
        <v>110565355.01912676</v>
      </c>
      <c r="D104">
        <f>SQRT(C104)</f>
        <v>10515.00618255295</v>
      </c>
      <c r="E104" t="s">
        <v>124</v>
      </c>
      <c r="F104">
        <f>C99- (F102*C103/C112)</f>
        <v>31824.245000000006</v>
      </c>
      <c r="G104">
        <f>C99+(G102*C103/C112)</f>
        <v>31824.245000000006</v>
      </c>
    </row>
    <row r="105" spans="2:7" x14ac:dyDescent="0.25">
      <c r="B105" s="6" t="s">
        <v>94</v>
      </c>
      <c r="C105" s="6">
        <v>3.9438590005246268</v>
      </c>
    </row>
    <row r="106" spans="2:7" x14ac:dyDescent="0.25">
      <c r="B106" s="6" t="s">
        <v>95</v>
      </c>
      <c r="C106" s="6">
        <v>2.0002837532330116</v>
      </c>
    </row>
    <row r="107" spans="2:7" x14ac:dyDescent="0.25">
      <c r="B107" s="6" t="s">
        <v>96</v>
      </c>
      <c r="C107" s="6">
        <v>48253.1</v>
      </c>
    </row>
    <row r="108" spans="2:7" x14ac:dyDescent="0.25">
      <c r="B108" s="6" t="s">
        <v>97</v>
      </c>
      <c r="C108" s="6">
        <v>22818.9</v>
      </c>
    </row>
    <row r="109" spans="2:7" x14ac:dyDescent="0.25">
      <c r="B109" s="6" t="s">
        <v>98</v>
      </c>
      <c r="C109" s="6">
        <v>71072</v>
      </c>
    </row>
    <row r="110" spans="2:7" x14ac:dyDescent="0.25">
      <c r="B110" s="6" t="s">
        <v>99</v>
      </c>
      <c r="C110" s="6">
        <v>1909454.7000000004</v>
      </c>
    </row>
    <row r="111" spans="2:7" ht="16.5" thickBot="1" x14ac:dyDescent="0.3">
      <c r="B111" s="7" t="s">
        <v>100</v>
      </c>
      <c r="C111" s="7">
        <v>60</v>
      </c>
    </row>
    <row r="112" spans="2:7" x14ac:dyDescent="0.25">
      <c r="C112">
        <v>1.0600452351264281E+158</v>
      </c>
    </row>
    <row r="116" spans="2:11" x14ac:dyDescent="0.25">
      <c r="B116" t="s">
        <v>101</v>
      </c>
    </row>
    <row r="118" spans="2:11" x14ac:dyDescent="0.25">
      <c r="B118" t="s">
        <v>102</v>
      </c>
    </row>
    <row r="120" spans="2:11" x14ac:dyDescent="0.25">
      <c r="B120">
        <f>1+3.322*LOG(C111)</f>
        <v>6.9070184537744641</v>
      </c>
      <c r="C120" t="s">
        <v>121</v>
      </c>
    </row>
    <row r="123" spans="2:11" ht="16.5" thickBot="1" x14ac:dyDescent="0.3">
      <c r="B123" t="s">
        <v>103</v>
      </c>
    </row>
    <row r="124" spans="2:11" x14ac:dyDescent="0.25">
      <c r="J124" s="8"/>
      <c r="K124" s="8"/>
    </row>
    <row r="125" spans="2:11" x14ac:dyDescent="0.25">
      <c r="B125">
        <f>(C109-C108)/(1+LOG(C111,2))</f>
        <v>6986.2261942703826</v>
      </c>
      <c r="J125" s="6"/>
      <c r="K125" s="6"/>
    </row>
    <row r="126" spans="2:11" x14ac:dyDescent="0.25">
      <c r="J126" s="6"/>
      <c r="K126" s="6"/>
    </row>
    <row r="127" spans="2:11" x14ac:dyDescent="0.25">
      <c r="B127" t="s">
        <v>104</v>
      </c>
      <c r="J127" s="6"/>
      <c r="K127" s="6"/>
    </row>
    <row r="128" spans="2:11" x14ac:dyDescent="0.25">
      <c r="J128" s="6"/>
      <c r="K128" s="6"/>
    </row>
    <row r="129" spans="1:11" x14ac:dyDescent="0.25">
      <c r="B129">
        <f>ROUND(B125,1)</f>
        <v>6986.2</v>
      </c>
      <c r="J129" s="6"/>
      <c r="K129" s="6"/>
    </row>
    <row r="130" spans="1:11" x14ac:dyDescent="0.25">
      <c r="J130" s="6"/>
      <c r="K130" s="6"/>
    </row>
    <row r="131" spans="1:11" x14ac:dyDescent="0.25">
      <c r="B131" t="s">
        <v>105</v>
      </c>
      <c r="J131" s="6"/>
      <c r="K131" s="6"/>
    </row>
    <row r="132" spans="1:11" x14ac:dyDescent="0.25">
      <c r="J132" s="6"/>
      <c r="K132" s="6"/>
    </row>
    <row r="133" spans="1:11" x14ac:dyDescent="0.25">
      <c r="B133">
        <f>ROUND((C108-B129/2),1)</f>
        <v>19325.8</v>
      </c>
      <c r="J133" s="6"/>
      <c r="K133" s="6"/>
    </row>
    <row r="134" spans="1:11" ht="16.5" thickBot="1" x14ac:dyDescent="0.3">
      <c r="J134" s="7"/>
      <c r="K134" s="13"/>
    </row>
    <row r="135" spans="1:11" x14ac:dyDescent="0.25">
      <c r="B135" t="s">
        <v>106</v>
      </c>
    </row>
    <row r="137" spans="1:11" x14ac:dyDescent="0.25">
      <c r="B137">
        <f>(C109-C108)/7</f>
        <v>6893.3</v>
      </c>
    </row>
    <row r="139" spans="1:11" x14ac:dyDescent="0.25">
      <c r="A139" t="s">
        <v>110</v>
      </c>
    </row>
    <row r="141" spans="1:11" x14ac:dyDescent="0.25">
      <c r="A141" t="s">
        <v>107</v>
      </c>
      <c r="B141" t="s">
        <v>108</v>
      </c>
      <c r="C141" t="s">
        <v>109</v>
      </c>
      <c r="D141" t="s">
        <v>114</v>
      </c>
      <c r="E141" t="s">
        <v>111</v>
      </c>
      <c r="F141" t="s">
        <v>112</v>
      </c>
      <c r="H141" t="s">
        <v>118</v>
      </c>
      <c r="I141" t="s">
        <v>119</v>
      </c>
    </row>
    <row r="142" spans="1:11" x14ac:dyDescent="0.25">
      <c r="A142">
        <v>1</v>
      </c>
      <c r="B142">
        <v>9449.6</v>
      </c>
      <c r="C142">
        <f>B142+$B$129</f>
        <v>16435.8</v>
      </c>
      <c r="D142">
        <f>(B142+C142)/2</f>
        <v>12942.7</v>
      </c>
      <c r="E142">
        <v>3</v>
      </c>
      <c r="F142" s="11">
        <f>E142/$E$150</f>
        <v>3.4883720930232558E-2</v>
      </c>
    </row>
    <row r="143" spans="1:11" x14ac:dyDescent="0.25">
      <c r="A143">
        <v>2</v>
      </c>
      <c r="B143">
        <f t="shared" ref="B143:B149" si="0">C142</f>
        <v>16435.8</v>
      </c>
      <c r="C143">
        <f t="shared" ref="C143:C149" si="1">B143+$B$129</f>
        <v>23422</v>
      </c>
      <c r="D143">
        <f t="shared" ref="D143:D149" si="2">(B143+C143)/2</f>
        <v>19928.900000000001</v>
      </c>
      <c r="E143">
        <v>36</v>
      </c>
      <c r="F143" s="11">
        <f t="shared" ref="F143:F149" si="3">E143/$E$150</f>
        <v>0.41860465116279072</v>
      </c>
    </row>
    <row r="144" spans="1:11" ht="16.5" x14ac:dyDescent="0.25">
      <c r="A144">
        <v>3</v>
      </c>
      <c r="B144">
        <f t="shared" si="0"/>
        <v>23422</v>
      </c>
      <c r="C144">
        <f t="shared" si="1"/>
        <v>30408.2</v>
      </c>
      <c r="D144">
        <f t="shared" si="2"/>
        <v>26915.1</v>
      </c>
      <c r="E144">
        <v>30</v>
      </c>
      <c r="F144" s="11">
        <f t="shared" si="3"/>
        <v>0.34883720930232559</v>
      </c>
      <c r="H144">
        <f>(C144-D144)/C103</f>
        <v>0.33220142141199471</v>
      </c>
      <c r="I144" s="10">
        <f>(B144-D144)/C103</f>
        <v>-0.33220142141199432</v>
      </c>
      <c r="J144" s="2">
        <f>H144-I144</f>
        <v>0.66440284282398898</v>
      </c>
      <c r="K144">
        <v>0.27339999999999998</v>
      </c>
    </row>
    <row r="145" spans="1:26" ht="16.5" x14ac:dyDescent="0.25">
      <c r="A145">
        <v>4</v>
      </c>
      <c r="B145">
        <f t="shared" si="0"/>
        <v>30408.2</v>
      </c>
      <c r="C145">
        <f t="shared" si="1"/>
        <v>37394.400000000001</v>
      </c>
      <c r="D145">
        <f t="shared" si="2"/>
        <v>33901.300000000003</v>
      </c>
      <c r="E145">
        <v>9</v>
      </c>
      <c r="F145" s="11">
        <f t="shared" si="3"/>
        <v>0.10465116279069768</v>
      </c>
      <c r="H145">
        <v>0.14430000000000001</v>
      </c>
      <c r="I145" s="10"/>
      <c r="J145">
        <f>2*H145</f>
        <v>0.28860000000000002</v>
      </c>
    </row>
    <row r="146" spans="1:26" ht="16.5" x14ac:dyDescent="0.25">
      <c r="A146">
        <v>5</v>
      </c>
      <c r="B146">
        <f t="shared" si="0"/>
        <v>37394.400000000001</v>
      </c>
      <c r="C146">
        <f t="shared" si="1"/>
        <v>44380.6</v>
      </c>
      <c r="D146">
        <f t="shared" si="2"/>
        <v>40887.5</v>
      </c>
      <c r="E146">
        <v>2</v>
      </c>
      <c r="F146" s="11">
        <f t="shared" si="3"/>
        <v>2.3255813953488372E-2</v>
      </c>
      <c r="I146" s="10"/>
    </row>
    <row r="147" spans="1:26" ht="16.5" x14ac:dyDescent="0.25">
      <c r="A147">
        <v>6</v>
      </c>
      <c r="B147">
        <f t="shared" si="0"/>
        <v>44380.6</v>
      </c>
      <c r="C147">
        <f t="shared" si="1"/>
        <v>51366.799999999996</v>
      </c>
      <c r="D147">
        <f t="shared" si="2"/>
        <v>47873.7</v>
      </c>
      <c r="E147">
        <v>2</v>
      </c>
      <c r="F147" s="11">
        <f t="shared" si="3"/>
        <v>2.3255813953488372E-2</v>
      </c>
      <c r="I147" s="10"/>
    </row>
    <row r="148" spans="1:26" ht="16.5" x14ac:dyDescent="0.25">
      <c r="A148">
        <v>7</v>
      </c>
      <c r="B148">
        <f t="shared" si="0"/>
        <v>51366.799999999996</v>
      </c>
      <c r="C148">
        <f t="shared" si="1"/>
        <v>58352.999999999993</v>
      </c>
      <c r="D148">
        <f t="shared" si="2"/>
        <v>54859.899999999994</v>
      </c>
      <c r="E148">
        <v>3</v>
      </c>
      <c r="F148" s="11">
        <f t="shared" si="3"/>
        <v>3.4883720930232558E-2</v>
      </c>
      <c r="I148" s="10"/>
    </row>
    <row r="149" spans="1:26" ht="16.5" x14ac:dyDescent="0.25">
      <c r="A149">
        <v>8</v>
      </c>
      <c r="B149">
        <f t="shared" si="0"/>
        <v>58352.999999999993</v>
      </c>
      <c r="C149">
        <f t="shared" si="1"/>
        <v>65339.19999999999</v>
      </c>
      <c r="D149">
        <f t="shared" si="2"/>
        <v>61846.099999999991</v>
      </c>
      <c r="E149">
        <v>1</v>
      </c>
      <c r="F149" s="11">
        <f t="shared" si="3"/>
        <v>1.1627906976744186E-2</v>
      </c>
      <c r="I149" s="10"/>
    </row>
    <row r="150" spans="1:26" ht="17.25" thickBot="1" x14ac:dyDescent="0.3">
      <c r="C150" t="s">
        <v>113</v>
      </c>
      <c r="E150">
        <f>SUM(E142:E149)</f>
        <v>86</v>
      </c>
      <c r="F150" s="11">
        <f>SUM(F142:F149)</f>
        <v>1</v>
      </c>
      <c r="I150" s="10"/>
    </row>
    <row r="151" spans="1:26" ht="16.5" x14ac:dyDescent="0.25">
      <c r="A151" s="8"/>
      <c r="B151" s="8"/>
      <c r="I151" s="10"/>
    </row>
    <row r="152" spans="1:26" x14ac:dyDescent="0.25">
      <c r="A152" s="6" t="s">
        <v>115</v>
      </c>
      <c r="B152" s="6">
        <f>B142</f>
        <v>9449.6</v>
      </c>
      <c r="C152">
        <f>B152</f>
        <v>9449.6</v>
      </c>
      <c r="D152">
        <f>C142</f>
        <v>16435.8</v>
      </c>
      <c r="E152">
        <f>D152</f>
        <v>16435.8</v>
      </c>
      <c r="F152">
        <f>E152</f>
        <v>16435.8</v>
      </c>
      <c r="G152">
        <f>C143</f>
        <v>23422</v>
      </c>
      <c r="H152">
        <f>G152</f>
        <v>23422</v>
      </c>
      <c r="I152" s="12">
        <f>H152</f>
        <v>23422</v>
      </c>
      <c r="J152">
        <f>C144</f>
        <v>30408.2</v>
      </c>
      <c r="K152">
        <f>J152</f>
        <v>30408.2</v>
      </c>
      <c r="L152">
        <f>K152</f>
        <v>30408.2</v>
      </c>
      <c r="M152">
        <f>C145</f>
        <v>37394.400000000001</v>
      </c>
      <c r="N152">
        <f>M152</f>
        <v>37394.400000000001</v>
      </c>
      <c r="O152">
        <f>N152</f>
        <v>37394.400000000001</v>
      </c>
      <c r="P152">
        <f>C146</f>
        <v>44380.6</v>
      </c>
      <c r="Q152">
        <f>P152</f>
        <v>44380.6</v>
      </c>
      <c r="R152">
        <f>Q152</f>
        <v>44380.6</v>
      </c>
      <c r="S152">
        <f>C147</f>
        <v>51366.799999999996</v>
      </c>
      <c r="T152">
        <f>S152</f>
        <v>51366.799999999996</v>
      </c>
      <c r="U152">
        <f>T152</f>
        <v>51366.799999999996</v>
      </c>
      <c r="V152">
        <f>C148</f>
        <v>58352.999999999993</v>
      </c>
      <c r="W152">
        <f>V152</f>
        <v>58352.999999999993</v>
      </c>
      <c r="X152">
        <f>W152</f>
        <v>58352.999999999993</v>
      </c>
      <c r="Y152">
        <f>C149</f>
        <v>65339.19999999999</v>
      </c>
      <c r="Z152">
        <f>Y152</f>
        <v>65339.19999999999</v>
      </c>
    </row>
    <row r="153" spans="1:26" ht="16.5" x14ac:dyDescent="0.25">
      <c r="A153" s="6" t="s">
        <v>116</v>
      </c>
      <c r="B153" s="6">
        <v>0</v>
      </c>
      <c r="C153" s="11">
        <f>F142</f>
        <v>3.4883720930232558E-2</v>
      </c>
      <c r="D153" s="11">
        <f>F142</f>
        <v>3.4883720930232558E-2</v>
      </c>
      <c r="E153">
        <v>0</v>
      </c>
      <c r="F153" s="11">
        <f>F143</f>
        <v>0.41860465116279072</v>
      </c>
      <c r="G153" s="11">
        <f>F153</f>
        <v>0.41860465116279072</v>
      </c>
      <c r="H153">
        <f>E153</f>
        <v>0</v>
      </c>
      <c r="I153" s="10">
        <f>F144</f>
        <v>0.34883720930232559</v>
      </c>
      <c r="J153" s="2">
        <f>I153</f>
        <v>0.34883720930232559</v>
      </c>
      <c r="K153">
        <f>H153</f>
        <v>0</v>
      </c>
      <c r="L153" s="11">
        <f>F145</f>
        <v>0.10465116279069768</v>
      </c>
      <c r="M153" s="11">
        <f>F145</f>
        <v>0.10465116279069768</v>
      </c>
      <c r="N153">
        <f>K153</f>
        <v>0</v>
      </c>
      <c r="O153" s="11">
        <f>F146</f>
        <v>2.3255813953488372E-2</v>
      </c>
      <c r="P153" s="11">
        <f>O153</f>
        <v>2.3255813953488372E-2</v>
      </c>
      <c r="Q153">
        <f>N154</f>
        <v>0</v>
      </c>
      <c r="R153" s="11">
        <f>F147</f>
        <v>2.3255813953488372E-2</v>
      </c>
      <c r="S153" s="11">
        <f>R153</f>
        <v>2.3255813953488372E-2</v>
      </c>
      <c r="T153">
        <f>Q153</f>
        <v>0</v>
      </c>
      <c r="U153" s="11">
        <f>F148</f>
        <v>3.4883720930232558E-2</v>
      </c>
      <c r="V153" s="11">
        <f>U153</f>
        <v>3.4883720930232558E-2</v>
      </c>
      <c r="W153">
        <f>T153</f>
        <v>0</v>
      </c>
      <c r="X153" s="11">
        <f>F149</f>
        <v>1.1627906976744186E-2</v>
      </c>
      <c r="Y153" s="11">
        <f>X153</f>
        <v>1.1627906976744186E-2</v>
      </c>
      <c r="Z153">
        <f>W153</f>
        <v>0</v>
      </c>
    </row>
    <row r="154" spans="1:26" ht="16.5" x14ac:dyDescent="0.25">
      <c r="A154" s="6"/>
      <c r="B154" s="6"/>
      <c r="I154" s="10"/>
    </row>
    <row r="155" spans="1:26" ht="16.5" x14ac:dyDescent="0.25">
      <c r="A155" s="6" t="s">
        <v>117</v>
      </c>
      <c r="E155" s="11"/>
      <c r="I155" s="10"/>
    </row>
    <row r="156" spans="1:26" ht="16.5" x14ac:dyDescent="0.25">
      <c r="A156" s="6"/>
      <c r="B156" s="11"/>
      <c r="C156" s="11"/>
      <c r="I156" s="10"/>
    </row>
    <row r="157" spans="1:26" ht="16.5" x14ac:dyDescent="0.25">
      <c r="A157" s="6"/>
      <c r="B157" s="6"/>
      <c r="I157" s="10"/>
    </row>
    <row r="158" spans="1:26" ht="16.5" x14ac:dyDescent="0.25">
      <c r="A158" s="6"/>
      <c r="B158" s="6"/>
      <c r="I158" s="10"/>
    </row>
    <row r="159" spans="1:26" ht="16.5" x14ac:dyDescent="0.25">
      <c r="A159" s="6"/>
      <c r="B159" s="6"/>
      <c r="I159" s="10"/>
    </row>
    <row r="160" spans="1:26" ht="16.5" x14ac:dyDescent="0.25">
      <c r="A160" s="6"/>
      <c r="B160" s="6"/>
      <c r="I160" s="10"/>
    </row>
    <row r="161" spans="1:9" ht="17.25" thickBot="1" x14ac:dyDescent="0.3">
      <c r="A161" s="7"/>
      <c r="I161" s="10"/>
    </row>
    <row r="162" spans="1:9" ht="16.5" x14ac:dyDescent="0.25">
      <c r="I162" s="10"/>
    </row>
    <row r="163" spans="1:9" ht="16.5" x14ac:dyDescent="0.25">
      <c r="I163" s="10"/>
    </row>
    <row r="164" spans="1:9" ht="15.95" customHeight="1" x14ac:dyDescent="0.25">
      <c r="I164" s="10"/>
    </row>
    <row r="165" spans="1:9" ht="15.95" customHeight="1" x14ac:dyDescent="0.25">
      <c r="I165" s="10"/>
    </row>
    <row r="166" spans="1:9" ht="16.5" x14ac:dyDescent="0.25">
      <c r="I166" s="10"/>
    </row>
    <row r="167" spans="1:9" ht="16.5" x14ac:dyDescent="0.25">
      <c r="I167" s="10"/>
    </row>
    <row r="168" spans="1:9" ht="16.5" x14ac:dyDescent="0.25">
      <c r="I168" s="10"/>
    </row>
    <row r="169" spans="1:9" ht="16.5" x14ac:dyDescent="0.25">
      <c r="I169" s="10"/>
    </row>
    <row r="170" spans="1:9" ht="16.5" x14ac:dyDescent="0.25">
      <c r="I170" s="10"/>
    </row>
    <row r="171" spans="1:9" ht="16.5" x14ac:dyDescent="0.25">
      <c r="I171" s="10"/>
    </row>
    <row r="172" spans="1:9" ht="16.5" x14ac:dyDescent="0.25">
      <c r="I172" s="10"/>
    </row>
    <row r="173" spans="1:9" ht="16.5" x14ac:dyDescent="0.25">
      <c r="I173" s="10"/>
    </row>
    <row r="174" spans="1:9" ht="16.5" x14ac:dyDescent="0.25">
      <c r="I174" s="10"/>
    </row>
    <row r="175" spans="1:9" ht="16.5" x14ac:dyDescent="0.25">
      <c r="I175" s="10"/>
    </row>
    <row r="176" spans="1:9" ht="16.5" x14ac:dyDescent="0.25">
      <c r="I176" s="10"/>
    </row>
    <row r="177" spans="9:9" ht="16.5" x14ac:dyDescent="0.25">
      <c r="I177" s="10"/>
    </row>
    <row r="178" spans="9:9" ht="16.5" x14ac:dyDescent="0.25">
      <c r="I178" s="10"/>
    </row>
    <row r="181" spans="9:9" ht="15.95" customHeight="1" x14ac:dyDescent="0.25"/>
    <row r="182" spans="9:9" ht="15.95" customHeight="1" x14ac:dyDescent="0.25"/>
    <row r="211" spans="1:17" s="17" customFormat="1" x14ac:dyDescent="0.25">
      <c r="C211" s="17" t="s">
        <v>126</v>
      </c>
    </row>
    <row r="215" spans="1:17" x14ac:dyDescent="0.25">
      <c r="B215" s="18" t="s">
        <v>127</v>
      </c>
      <c r="I215" s="19" t="s">
        <v>131</v>
      </c>
    </row>
    <row r="217" spans="1:17" x14ac:dyDescent="0.25">
      <c r="B217" t="s">
        <v>128</v>
      </c>
      <c r="C217" t="s">
        <v>129</v>
      </c>
      <c r="D217" t="s">
        <v>130</v>
      </c>
      <c r="I217" t="s">
        <v>132</v>
      </c>
      <c r="J217" t="s">
        <v>133</v>
      </c>
      <c r="O217" t="s">
        <v>136</v>
      </c>
    </row>
    <row r="218" spans="1:17" ht="16.5" x14ac:dyDescent="0.25">
      <c r="A218">
        <v>1</v>
      </c>
      <c r="B218" s="10">
        <v>71072</v>
      </c>
      <c r="C218" s="10">
        <v>34080.699999999997</v>
      </c>
      <c r="D218" s="10">
        <v>27006.400000000001</v>
      </c>
      <c r="I218" s="10">
        <v>71072</v>
      </c>
      <c r="J218" s="16">
        <v>27006.400000000001</v>
      </c>
      <c r="M218">
        <f>(I218-I$251)^2/29</f>
        <v>36362936.944557831</v>
      </c>
      <c r="N218">
        <f>(J218-J$251)^2/29</f>
        <v>131990.43753601561</v>
      </c>
      <c r="O218">
        <f>(B218-B$235)^2/14</f>
        <v>42975578.917028524</v>
      </c>
      <c r="P218">
        <f>(C218-C$235)^2/14</f>
        <v>838825.15901269962</v>
      </c>
      <c r="Q218">
        <f t="shared" ref="P218:Q232" si="4">(D218-D$235)^2/14</f>
        <v>51020.296917460575</v>
      </c>
    </row>
    <row r="219" spans="1:17" ht="16.5" x14ac:dyDescent="0.25">
      <c r="A219">
        <v>1</v>
      </c>
      <c r="B219" s="10">
        <v>63035.9</v>
      </c>
      <c r="C219" s="10">
        <v>33312.6</v>
      </c>
      <c r="D219" s="10">
        <v>26916.799999999999</v>
      </c>
      <c r="I219" s="10">
        <v>63035.9</v>
      </c>
      <c r="J219" s="16">
        <v>26916.799999999999</v>
      </c>
      <c r="M219">
        <f t="shared" ref="M219:M247" si="5">(I219-I$251)^2/29</f>
        <v>20592559.928902667</v>
      </c>
      <c r="N219">
        <f t="shared" ref="N219:N247" si="6">(J219-J$251)^2/29</f>
        <v>120177.71771992336</v>
      </c>
      <c r="O219">
        <f t="shared" ref="O219:O230" si="7">(B219-B$235)^2/14</f>
        <v>19429036.747457117</v>
      </c>
      <c r="P219">
        <f t="shared" si="4"/>
        <v>504939.03848889039</v>
      </c>
      <c r="Q219">
        <f t="shared" si="4"/>
        <v>40775.774250793642</v>
      </c>
    </row>
    <row r="220" spans="1:17" ht="16.5" x14ac:dyDescent="0.25">
      <c r="A220">
        <v>1</v>
      </c>
      <c r="B220" s="10">
        <v>59567</v>
      </c>
      <c r="C220" s="10">
        <v>32692.2</v>
      </c>
      <c r="D220" s="10">
        <v>26853.7</v>
      </c>
      <c r="I220" s="10">
        <v>59567</v>
      </c>
      <c r="J220" s="16">
        <v>26853.7</v>
      </c>
      <c r="M220">
        <f t="shared" si="5"/>
        <v>15161242.592833702</v>
      </c>
      <c r="N220">
        <f t="shared" si="6"/>
        <v>112190.96939808446</v>
      </c>
      <c r="O220">
        <f t="shared" si="7"/>
        <v>12115520.188457118</v>
      </c>
      <c r="P220">
        <f t="shared" si="4"/>
        <v>296787.15734603349</v>
      </c>
      <c r="Q220">
        <f t="shared" si="4"/>
        <v>34249.401346031882</v>
      </c>
    </row>
    <row r="221" spans="1:17" ht="16.5" x14ac:dyDescent="0.25">
      <c r="A221">
        <v>1</v>
      </c>
      <c r="B221" s="10">
        <v>57333.4</v>
      </c>
      <c r="C221" s="10">
        <v>32407.7</v>
      </c>
      <c r="D221" s="10">
        <v>26808.9</v>
      </c>
      <c r="I221" s="10">
        <v>57333.4</v>
      </c>
      <c r="J221" s="16">
        <v>26808.9</v>
      </c>
      <c r="M221">
        <f t="shared" si="5"/>
        <v>12103266.531776235</v>
      </c>
      <c r="N221">
        <f t="shared" si="6"/>
        <v>106687.19155900409</v>
      </c>
      <c r="O221">
        <f t="shared" si="7"/>
        <v>8316192.1153142676</v>
      </c>
      <c r="P221">
        <f t="shared" si="4"/>
        <v>219722.74567936661</v>
      </c>
      <c r="Q221">
        <f t="shared" si="4"/>
        <v>29961.06001269861</v>
      </c>
    </row>
    <row r="222" spans="1:17" ht="16.5" x14ac:dyDescent="0.25">
      <c r="A222">
        <v>1</v>
      </c>
      <c r="B222" s="10">
        <v>48852.5</v>
      </c>
      <c r="C222" s="10">
        <v>31391.3</v>
      </c>
      <c r="D222" s="10">
        <v>26695.1</v>
      </c>
      <c r="I222" s="10">
        <v>48852.5</v>
      </c>
      <c r="J222" s="16">
        <v>26695.1</v>
      </c>
      <c r="M222">
        <f t="shared" si="5"/>
        <v>3625639.9642130202</v>
      </c>
      <c r="N222">
        <f t="shared" si="6"/>
        <v>93328.981306130183</v>
      </c>
      <c r="O222">
        <f t="shared" si="7"/>
        <v>380892.64345713845</v>
      </c>
      <c r="P222">
        <f t="shared" si="4"/>
        <v>38849.04167936556</v>
      </c>
      <c r="Q222">
        <f t="shared" si="4"/>
        <v>20357.098679365019</v>
      </c>
    </row>
    <row r="223" spans="1:17" ht="16.5" x14ac:dyDescent="0.25">
      <c r="A223">
        <v>1</v>
      </c>
      <c r="B223" s="10">
        <v>48734.2</v>
      </c>
      <c r="C223" s="10">
        <v>31375.9</v>
      </c>
      <c r="D223" s="10">
        <v>26480.2</v>
      </c>
      <c r="I223" s="10">
        <v>48734.2</v>
      </c>
      <c r="J223" s="16">
        <v>26480.2</v>
      </c>
      <c r="M223">
        <f t="shared" si="5"/>
        <v>3542464.4308107193</v>
      </c>
      <c r="N223">
        <f t="shared" si="6"/>
        <v>70539.108018774088</v>
      </c>
      <c r="O223">
        <f t="shared" si="7"/>
        <v>342866.46045713779</v>
      </c>
      <c r="P223">
        <f t="shared" si="4"/>
        <v>37243.511012699113</v>
      </c>
      <c r="Q223">
        <f t="shared" si="4"/>
        <v>7266.5163460318099</v>
      </c>
    </row>
    <row r="224" spans="1:17" ht="16.5" x14ac:dyDescent="0.25">
      <c r="A224">
        <v>1</v>
      </c>
      <c r="B224" s="10">
        <v>44519.7</v>
      </c>
      <c r="C224" s="10">
        <v>30922.400000000001</v>
      </c>
      <c r="D224" s="10">
        <v>26425.7</v>
      </c>
      <c r="I224" s="10">
        <v>44519.7</v>
      </c>
      <c r="J224" s="16">
        <v>26425.7</v>
      </c>
      <c r="M224">
        <f t="shared" si="5"/>
        <v>1208967.4757532517</v>
      </c>
      <c r="N224">
        <f t="shared" si="6"/>
        <v>65265.738133716608</v>
      </c>
      <c r="O224">
        <f t="shared" si="7"/>
        <v>292491.14402857615</v>
      </c>
      <c r="P224">
        <f t="shared" si="4"/>
        <v>5152.7712507939095</v>
      </c>
      <c r="Q224">
        <f t="shared" si="4"/>
        <v>4995.3975365079896</v>
      </c>
    </row>
    <row r="225" spans="1:17" ht="16.5" x14ac:dyDescent="0.25">
      <c r="A225">
        <v>1</v>
      </c>
      <c r="B225" s="10">
        <v>41116.5</v>
      </c>
      <c r="C225" s="10">
        <v>30849.599999999999</v>
      </c>
      <c r="D225" s="10">
        <v>26231.3</v>
      </c>
      <c r="I225" s="10">
        <v>41116.5</v>
      </c>
      <c r="J225" s="16">
        <v>26231.3</v>
      </c>
      <c r="M225">
        <f t="shared" si="5"/>
        <v>218623.75823601367</v>
      </c>
      <c r="N225">
        <f t="shared" si="6"/>
        <v>48124.26116819922</v>
      </c>
      <c r="O225">
        <f t="shared" si="7"/>
        <v>2103567.226314296</v>
      </c>
      <c r="P225">
        <f t="shared" si="4"/>
        <v>2738.0299174604247</v>
      </c>
      <c r="Q225">
        <f t="shared" si="4"/>
        <v>350.53353650793599</v>
      </c>
    </row>
    <row r="226" spans="1:17" ht="16.5" x14ac:dyDescent="0.25">
      <c r="A226">
        <v>1</v>
      </c>
      <c r="B226" s="10">
        <v>39844.699999999997</v>
      </c>
      <c r="C226" s="10">
        <v>30448.1</v>
      </c>
      <c r="D226" s="10">
        <v>25780.7</v>
      </c>
      <c r="I226" s="10">
        <v>39844.699999999997</v>
      </c>
      <c r="J226" s="16">
        <v>25780.7</v>
      </c>
      <c r="M226">
        <f t="shared" si="5"/>
        <v>53548.211385439543</v>
      </c>
      <c r="N226">
        <f t="shared" si="6"/>
        <v>18413.976064751027</v>
      </c>
      <c r="O226">
        <f t="shared" si="7"/>
        <v>3205069.5726000154</v>
      </c>
      <c r="P226">
        <f t="shared" si="4"/>
        <v>3022.7125365078241</v>
      </c>
      <c r="Q226">
        <f t="shared" si="4"/>
        <v>10343.983250793575</v>
      </c>
    </row>
    <row r="227" spans="1:17" ht="16.5" x14ac:dyDescent="0.25">
      <c r="A227">
        <v>1</v>
      </c>
      <c r="B227" s="10">
        <v>39494.1</v>
      </c>
      <c r="C227" s="10">
        <v>30141.1</v>
      </c>
      <c r="D227" s="10">
        <v>25770.799999999999</v>
      </c>
      <c r="I227" s="10">
        <v>39494.1</v>
      </c>
      <c r="J227" s="16">
        <v>25770.799999999999</v>
      </c>
      <c r="M227">
        <f t="shared" si="5"/>
        <v>27655.716304980167</v>
      </c>
      <c r="N227">
        <f t="shared" si="6"/>
        <v>17918.425306130262</v>
      </c>
      <c r="O227">
        <f t="shared" si="7"/>
        <v>3549352.7623143005</v>
      </c>
      <c r="P227">
        <f t="shared" si="4"/>
        <v>18776.783012698132</v>
      </c>
      <c r="Q227">
        <f t="shared" si="4"/>
        <v>10889.185679365082</v>
      </c>
    </row>
    <row r="228" spans="1:17" ht="16.5" x14ac:dyDescent="0.25">
      <c r="A228">
        <v>1</v>
      </c>
      <c r="B228" s="10">
        <v>38395.9</v>
      </c>
      <c r="C228" s="10">
        <v>29703.9</v>
      </c>
      <c r="D228" s="10">
        <v>25712.6</v>
      </c>
      <c r="I228" s="10">
        <v>38395.9</v>
      </c>
      <c r="J228" s="16">
        <v>25712.6</v>
      </c>
      <c r="M228">
        <f t="shared" si="5"/>
        <v>1416.0576383142886</v>
      </c>
      <c r="N228">
        <f t="shared" si="6"/>
        <v>15141.857168199196</v>
      </c>
      <c r="O228">
        <f>(B228-B$235)^2/14</f>
        <v>4741414.3474571565</v>
      </c>
      <c r="P228">
        <f t="shared" si="4"/>
        <v>64452.524346030834</v>
      </c>
      <c r="Q228">
        <f t="shared" si="4"/>
        <v>14377.416536507986</v>
      </c>
    </row>
    <row r="229" spans="1:17" ht="16.5" x14ac:dyDescent="0.25">
      <c r="A229">
        <v>1</v>
      </c>
      <c r="B229" s="10">
        <v>37857.300000000003</v>
      </c>
      <c r="C229" s="10">
        <v>29130.5</v>
      </c>
      <c r="D229" s="10">
        <v>25667.5</v>
      </c>
      <c r="I229" s="10">
        <v>37857.300000000003</v>
      </c>
      <c r="J229" s="16">
        <v>25667.5</v>
      </c>
      <c r="M229">
        <f t="shared" si="5"/>
        <v>18946.435201532906</v>
      </c>
      <c r="N229">
        <f t="shared" si="6"/>
        <v>13150.904708429145</v>
      </c>
      <c r="O229">
        <f t="shared" si="7"/>
        <v>5389017.7543142987</v>
      </c>
      <c r="P229">
        <f t="shared" si="4"/>
        <v>165748.82225079249</v>
      </c>
      <c r="Q229">
        <f t="shared" si="4"/>
        <v>17413.269346031699</v>
      </c>
    </row>
    <row r="230" spans="1:17" ht="16.5" x14ac:dyDescent="0.25">
      <c r="A230">
        <v>1</v>
      </c>
      <c r="B230" s="10">
        <v>37677.300000000003</v>
      </c>
      <c r="C230" s="10">
        <v>27907.1</v>
      </c>
      <c r="D230" s="10">
        <v>25641.8</v>
      </c>
      <c r="E230" s="15"/>
      <c r="I230" s="10">
        <v>37677.300000000003</v>
      </c>
      <c r="J230" s="16">
        <v>25641.8</v>
      </c>
      <c r="M230">
        <f t="shared" si="5"/>
        <v>29265.359339464023</v>
      </c>
      <c r="N230">
        <f t="shared" si="6"/>
        <v>12079.114271647506</v>
      </c>
      <c r="O230">
        <f t="shared" si="7"/>
        <v>5614685.8114571562</v>
      </c>
      <c r="P230">
        <f t="shared" si="4"/>
        <v>538888.15253650642</v>
      </c>
      <c r="Q230">
        <f t="shared" si="4"/>
        <v>19273.202822222225</v>
      </c>
    </row>
    <row r="231" spans="1:17" ht="16.5" x14ac:dyDescent="0.25">
      <c r="A231">
        <v>1</v>
      </c>
      <c r="B231" s="10">
        <v>35952.300000000003</v>
      </c>
      <c r="C231" s="10">
        <v>27814.5</v>
      </c>
      <c r="D231" s="10">
        <v>25344.7</v>
      </c>
      <c r="I231" s="10">
        <v>35952.300000000003</v>
      </c>
      <c r="J231" s="16">
        <v>25344.7</v>
      </c>
      <c r="M231">
        <f t="shared" si="5"/>
        <v>241469.70416705101</v>
      </c>
      <c r="N231">
        <f t="shared" si="6"/>
        <v>2995.9135360153532</v>
      </c>
      <c r="O231">
        <f>(B231-B$235)^2/14</f>
        <v>8012061.2400285872</v>
      </c>
      <c r="P231">
        <f t="shared" si="4"/>
        <v>575835.72891745821</v>
      </c>
      <c r="Q231">
        <f t="shared" si="4"/>
        <v>47624.889917460154</v>
      </c>
    </row>
    <row r="232" spans="1:17" ht="16.5" x14ac:dyDescent="0.25">
      <c r="A232">
        <v>1</v>
      </c>
      <c r="B232" s="10">
        <v>34696.400000000001</v>
      </c>
      <c r="C232" s="10">
        <v>27629.599999999999</v>
      </c>
      <c r="D232" s="10">
        <v>25082.5</v>
      </c>
      <c r="I232" s="10">
        <v>34696.400000000001</v>
      </c>
      <c r="J232" s="16">
        <v>25082.5</v>
      </c>
      <c r="M232">
        <f t="shared" si="5"/>
        <v>525060.29683371866</v>
      </c>
      <c r="N232">
        <f t="shared" si="6"/>
        <v>36.549536015327085</v>
      </c>
      <c r="O232">
        <f>(B232-B$235)^2/14</f>
        <v>10024897.552457163</v>
      </c>
      <c r="P232">
        <f>(C232-C$235)^2/14</f>
        <v>653276.16325079196</v>
      </c>
      <c r="Q232">
        <f t="shared" si="4"/>
        <v>83121.026488888776</v>
      </c>
    </row>
    <row r="233" spans="1:17" ht="16.5" x14ac:dyDescent="0.25">
      <c r="B233" s="10"/>
      <c r="I233" s="10">
        <v>34080.699999999997</v>
      </c>
      <c r="J233" s="16">
        <v>25078.3</v>
      </c>
      <c r="M233">
        <f t="shared" si="5"/>
        <v>703825.4656383181</v>
      </c>
      <c r="N233">
        <f t="shared" si="6"/>
        <v>27.72760498084272</v>
      </c>
    </row>
    <row r="234" spans="1:17" ht="16.5" x14ac:dyDescent="0.25">
      <c r="B234" s="10"/>
      <c r="I234" s="10">
        <v>33312.6</v>
      </c>
      <c r="J234" s="16">
        <v>25042.799999999999</v>
      </c>
      <c r="M234">
        <f t="shared" si="5"/>
        <v>963490.76423601934</v>
      </c>
      <c r="N234">
        <f t="shared" si="6"/>
        <v>1.7595590038314655</v>
      </c>
    </row>
    <row r="235" spans="1:17" ht="16.5" x14ac:dyDescent="0.25">
      <c r="A235" t="s">
        <v>134</v>
      </c>
      <c r="B235" s="10">
        <f>AVERAGE(B218:B232)</f>
        <v>46543.280000000013</v>
      </c>
      <c r="C235" s="2">
        <f>AVERAGE(C218:C232)</f>
        <v>30653.813333333328</v>
      </c>
      <c r="D235" s="2">
        <f>AVERAGE(D218:D232)</f>
        <v>26161.246666666666</v>
      </c>
      <c r="I235" s="10">
        <v>32692.2</v>
      </c>
      <c r="J235" s="16">
        <v>24931.1</v>
      </c>
      <c r="M235">
        <f t="shared" si="5"/>
        <v>1202928.6533394672</v>
      </c>
      <c r="N235">
        <f t="shared" si="6"/>
        <v>487.02544406130943</v>
      </c>
    </row>
    <row r="236" spans="1:17" ht="16.5" x14ac:dyDescent="0.25">
      <c r="B236" s="10"/>
      <c r="I236" s="10">
        <v>32407.7</v>
      </c>
      <c r="J236" s="16">
        <v>24464</v>
      </c>
      <c r="M236">
        <f t="shared" si="5"/>
        <v>1321606.2913854443</v>
      </c>
      <c r="N236">
        <f t="shared" si="6"/>
        <v>11838.951375095759</v>
      </c>
    </row>
    <row r="237" spans="1:17" ht="16.5" x14ac:dyDescent="0.25">
      <c r="A237" s="21" t="s">
        <v>135</v>
      </c>
      <c r="B237" s="20">
        <f>SUM(O218:O232)</f>
        <v>126492644.48314288</v>
      </c>
      <c r="C237" s="20">
        <f t="shared" ref="C237" si="8">SUM(P218:P232)</f>
        <v>3964258.3412380945</v>
      </c>
      <c r="D237" s="20">
        <f>SUM(Q218:Q232)</f>
        <v>392019.05266666692</v>
      </c>
      <c r="I237" s="10">
        <v>31391.3</v>
      </c>
      <c r="J237" s="16">
        <v>24118.1</v>
      </c>
      <c r="M237">
        <f t="shared" si="5"/>
        <v>1791186.3625578596</v>
      </c>
      <c r="N237">
        <f t="shared" si="6"/>
        <v>29942.482685440664</v>
      </c>
    </row>
    <row r="238" spans="1:17" ht="16.5" x14ac:dyDescent="0.25">
      <c r="A238" s="21" t="s">
        <v>137</v>
      </c>
      <c r="B238" s="20">
        <f>SQRT(B237)</f>
        <v>11246.894881839293</v>
      </c>
      <c r="C238" s="20">
        <f t="shared" ref="C238" si="9">SQRT(C237)</f>
        <v>1991.0445352221768</v>
      </c>
      <c r="D238" s="20">
        <f>SQRT(D237)</f>
        <v>626.11424889285729</v>
      </c>
      <c r="I238" s="10">
        <v>31375.9</v>
      </c>
      <c r="J238" s="16">
        <v>24074.2</v>
      </c>
      <c r="M238">
        <f t="shared" si="5"/>
        <v>1798849.1335003872</v>
      </c>
      <c r="N238">
        <f t="shared" si="6"/>
        <v>32830.174225670409</v>
      </c>
    </row>
    <row r="239" spans="1:17" ht="16.5" x14ac:dyDescent="0.25">
      <c r="A239" s="21" t="s">
        <v>138</v>
      </c>
      <c r="B239" s="20"/>
      <c r="C239" s="21"/>
      <c r="D239" s="21"/>
      <c r="I239" s="10">
        <v>30922.400000000001</v>
      </c>
      <c r="J239" s="16">
        <v>24067.7</v>
      </c>
      <c r="M239">
        <f t="shared" si="5"/>
        <v>2031835.4361440656</v>
      </c>
      <c r="N239">
        <f t="shared" si="6"/>
        <v>33269.033306130179</v>
      </c>
    </row>
    <row r="240" spans="1:17" ht="16.5" x14ac:dyDescent="0.25">
      <c r="A240" s="21" t="s">
        <v>139</v>
      </c>
      <c r="B240" s="20">
        <f>FINV(0.05,14,14)</f>
        <v>2.4837257411282234</v>
      </c>
      <c r="C240" s="21"/>
      <c r="D240" s="21"/>
      <c r="I240" s="10">
        <v>30849.599999999999</v>
      </c>
      <c r="J240" s="16">
        <v>24014.2</v>
      </c>
      <c r="M240">
        <f t="shared" si="5"/>
        <v>2070557.7394084351</v>
      </c>
      <c r="N240">
        <f t="shared" si="6"/>
        <v>36991.870777394543</v>
      </c>
    </row>
    <row r="241" spans="1:21" ht="16.5" x14ac:dyDescent="0.25">
      <c r="A241" s="21" t="s">
        <v>147</v>
      </c>
      <c r="B241" s="20">
        <f>B237/C237</f>
        <v>31.908274788074841</v>
      </c>
      <c r="C241" s="21"/>
      <c r="D241" s="21"/>
      <c r="I241" s="10">
        <v>30448.1</v>
      </c>
      <c r="J241" s="16">
        <v>23793.5</v>
      </c>
      <c r="M241">
        <f t="shared" si="5"/>
        <v>2290682.0988337225</v>
      </c>
      <c r="N241">
        <f t="shared" si="6"/>
        <v>54436.201719923316</v>
      </c>
    </row>
    <row r="242" spans="1:21" ht="16.5" x14ac:dyDescent="0.25">
      <c r="A242" s="21" t="s">
        <v>141</v>
      </c>
      <c r="B242" s="20"/>
      <c r="C242" s="21"/>
      <c r="D242" s="21"/>
      <c r="I242" s="10">
        <v>30141.1</v>
      </c>
      <c r="J242" s="16">
        <v>23786.9</v>
      </c>
      <c r="M242">
        <f t="shared" si="5"/>
        <v>2466496.6937762513</v>
      </c>
      <c r="N242">
        <f t="shared" si="6"/>
        <v>55009.602133716297</v>
      </c>
    </row>
    <row r="243" spans="1:21" ht="16.5" x14ac:dyDescent="0.25">
      <c r="A243" s="21" t="s">
        <v>139</v>
      </c>
      <c r="B243" s="20">
        <f>FINV(0.05,14,14)</f>
        <v>2.4837257411282234</v>
      </c>
      <c r="C243" s="21"/>
      <c r="D243" s="21"/>
      <c r="I243" s="10">
        <v>29703.9</v>
      </c>
      <c r="J243" s="16">
        <v>23579</v>
      </c>
      <c r="M243">
        <f t="shared" si="5"/>
        <v>2728094.4594773995</v>
      </c>
      <c r="N243">
        <f t="shared" si="6"/>
        <v>74609.458271647454</v>
      </c>
    </row>
    <row r="244" spans="1:21" ht="16.5" x14ac:dyDescent="0.25">
      <c r="A244" s="21" t="s">
        <v>140</v>
      </c>
      <c r="B244" s="20">
        <f>B237/D237</f>
        <v>322.66963460752851</v>
      </c>
      <c r="C244" s="21"/>
      <c r="D244" s="21"/>
      <c r="I244" s="10">
        <v>29130.5</v>
      </c>
      <c r="J244" s="16">
        <v>23205.1</v>
      </c>
      <c r="M244">
        <f t="shared" si="5"/>
        <v>3091169.2304199296</v>
      </c>
      <c r="N244">
        <f t="shared" si="6"/>
        <v>117360.23877739474</v>
      </c>
    </row>
    <row r="245" spans="1:21" ht="16.5" x14ac:dyDescent="0.25">
      <c r="A245" s="21" t="s">
        <v>142</v>
      </c>
      <c r="B245" s="20"/>
      <c r="C245" s="21"/>
      <c r="D245" s="21"/>
      <c r="I245" s="10">
        <v>27907.1</v>
      </c>
      <c r="J245" s="16">
        <v>23079.8</v>
      </c>
      <c r="M245">
        <f t="shared" si="5"/>
        <v>3941621.7871095869</v>
      </c>
      <c r="N245">
        <f t="shared" si="6"/>
        <v>133843.61220268201</v>
      </c>
    </row>
    <row r="246" spans="1:21" ht="16.5" x14ac:dyDescent="0.25">
      <c r="A246" s="21" t="s">
        <v>139</v>
      </c>
      <c r="B246" s="20">
        <f>FINV(0.05,14,14)</f>
        <v>2.4837257411282234</v>
      </c>
      <c r="C246" s="21"/>
      <c r="D246" s="21"/>
      <c r="I246" s="10">
        <v>27814.5</v>
      </c>
      <c r="J246" s="16">
        <v>23026</v>
      </c>
      <c r="M246">
        <f t="shared" si="5"/>
        <v>4010195.2589256773</v>
      </c>
      <c r="N246">
        <f t="shared" si="6"/>
        <v>141253.33160498075</v>
      </c>
    </row>
    <row r="247" spans="1:21" ht="16.5" x14ac:dyDescent="0.25">
      <c r="A247" s="21" t="s">
        <v>140</v>
      </c>
      <c r="B247" s="20">
        <f>C237/D237</f>
        <v>10.11241243065014</v>
      </c>
      <c r="C247" s="21"/>
      <c r="D247" s="21"/>
      <c r="I247" s="10">
        <v>27629.599999999999</v>
      </c>
      <c r="J247" s="16">
        <v>22818.9</v>
      </c>
      <c r="M247">
        <f t="shared" si="5"/>
        <v>4148889.3440061389</v>
      </c>
      <c r="N247">
        <f t="shared" si="6"/>
        <v>171639.80535210695</v>
      </c>
    </row>
    <row r="248" spans="1:21" ht="16.5" x14ac:dyDescent="0.25">
      <c r="B248" s="10"/>
    </row>
    <row r="249" spans="1:21" ht="157.5" x14ac:dyDescent="0.25">
      <c r="A249" s="22" t="s">
        <v>143</v>
      </c>
      <c r="B249" s="23"/>
    </row>
    <row r="250" spans="1:21" ht="16.5" x14ac:dyDescent="0.25">
      <c r="A250" s="24" t="s">
        <v>144</v>
      </c>
      <c r="B250" s="23">
        <f>SQRT(6/(15+3))</f>
        <v>0.57735026918962573</v>
      </c>
      <c r="S250" t="s">
        <v>136</v>
      </c>
    </row>
    <row r="251" spans="1:21" ht="16.5" x14ac:dyDescent="0.25">
      <c r="A251" s="24" t="s">
        <v>145</v>
      </c>
      <c r="B251" s="23">
        <f>SQRT(24/(15+5))</f>
        <v>1.0954451150103321</v>
      </c>
      <c r="H251" t="s">
        <v>134</v>
      </c>
      <c r="I251" s="2">
        <f>AVERAGE(I218:I247)</f>
        <v>38598.546666666676</v>
      </c>
      <c r="J251" s="2">
        <f>AVERAGE(J218:J247)</f>
        <v>25049.943333333333</v>
      </c>
      <c r="S251" s="10">
        <v>71072</v>
      </c>
      <c r="U251" s="2">
        <f>MEDIAN(S251:S295)</f>
        <v>30849.599999999999</v>
      </c>
    </row>
    <row r="252" spans="1:21" ht="16.5" x14ac:dyDescent="0.25">
      <c r="A252" s="24"/>
      <c r="B252" s="23"/>
      <c r="H252" s="21" t="s">
        <v>135</v>
      </c>
      <c r="I252" s="21">
        <f>SUM(M218:M247)</f>
        <v>128274492.12671262</v>
      </c>
      <c r="J252" s="21">
        <f>SUM(N218:N247)</f>
        <v>1721582.4204712643</v>
      </c>
      <c r="S252" s="10">
        <v>63035.9</v>
      </c>
    </row>
    <row r="253" spans="1:21" ht="16.5" x14ac:dyDescent="0.25">
      <c r="A253" s="24" t="s">
        <v>146</v>
      </c>
      <c r="B253" s="23">
        <f>(C106^2)/(B250^2)+((C105^2)/(B251^2))</f>
        <v>24.965091793693091</v>
      </c>
      <c r="H253" s="21" t="s">
        <v>148</v>
      </c>
      <c r="I253" s="21"/>
      <c r="J253" s="21"/>
      <c r="S253" s="10">
        <v>59567</v>
      </c>
      <c r="U253" s="33">
        <v>30849.599999999999</v>
      </c>
    </row>
    <row r="254" spans="1:21" ht="16.5" x14ac:dyDescent="0.25">
      <c r="B254" s="10"/>
      <c r="H254" s="25">
        <f>(I251-J251)/(SQRT(I252/30+J252/30))</f>
        <v>6.508636782671819</v>
      </c>
      <c r="I254" s="21"/>
      <c r="J254" s="21"/>
      <c r="S254" s="10">
        <v>57333.4</v>
      </c>
    </row>
    <row r="255" spans="1:21" ht="16.5" x14ac:dyDescent="0.25">
      <c r="B255" s="10"/>
      <c r="S255" s="10">
        <v>48852.5</v>
      </c>
    </row>
    <row r="256" spans="1:21" ht="16.5" x14ac:dyDescent="0.25">
      <c r="A256" s="26" t="s">
        <v>149</v>
      </c>
      <c r="B256" s="27"/>
      <c r="C256" s="26"/>
      <c r="D256" s="26"/>
      <c r="E256" s="26"/>
      <c r="F256" s="26"/>
      <c r="S256" s="10">
        <v>48734.2</v>
      </c>
    </row>
    <row r="257" spans="1:19" ht="16.5" x14ac:dyDescent="0.25">
      <c r="A257" s="26" t="s">
        <v>158</v>
      </c>
      <c r="B257" s="27">
        <v>30849.599999999999</v>
      </c>
      <c r="C257" s="26"/>
      <c r="D257" s="26"/>
      <c r="E257" s="26"/>
      <c r="F257" s="26"/>
      <c r="S257" s="10">
        <v>44519.7</v>
      </c>
    </row>
    <row r="258" spans="1:19" ht="16.5" x14ac:dyDescent="0.25">
      <c r="A258" s="26"/>
      <c r="B258" s="27"/>
      <c r="C258" s="26"/>
      <c r="D258" s="26"/>
      <c r="E258" s="26"/>
      <c r="F258" s="26"/>
      <c r="S258" s="10">
        <v>41116.5</v>
      </c>
    </row>
    <row r="259" spans="1:19" ht="16.5" x14ac:dyDescent="0.25">
      <c r="A259" s="26" t="s">
        <v>150</v>
      </c>
      <c r="B259" s="27"/>
      <c r="C259" s="26"/>
      <c r="D259" s="26"/>
      <c r="E259" s="26"/>
      <c r="F259" s="26"/>
      <c r="S259" s="10">
        <v>39844.699999999997</v>
      </c>
    </row>
    <row r="260" spans="1:19" ht="16.5" x14ac:dyDescent="0.25">
      <c r="A260" s="26"/>
      <c r="B260" s="27" t="s">
        <v>151</v>
      </c>
      <c r="C260" s="26" t="s">
        <v>152</v>
      </c>
      <c r="D260" s="26" t="s">
        <v>153</v>
      </c>
      <c r="E260" s="26" t="s">
        <v>154</v>
      </c>
      <c r="F260" s="26" t="s">
        <v>155</v>
      </c>
      <c r="J260" t="s">
        <v>136</v>
      </c>
      <c r="S260" s="10">
        <v>39494.1</v>
      </c>
    </row>
    <row r="261" spans="1:19" ht="16.5" x14ac:dyDescent="0.25">
      <c r="A261" s="26" t="s">
        <v>156</v>
      </c>
      <c r="B261" s="27">
        <f>SUMIF(B218:B232,"&lt;=30849.6",$A$218:$A$232)</f>
        <v>0</v>
      </c>
      <c r="C261" s="27">
        <f t="shared" ref="C261:D261" si="10">SUMIF(C218:C232,"&lt;=30849.6",$A$218:$A$232)</f>
        <v>8</v>
      </c>
      <c r="D261" s="27">
        <f t="shared" si="10"/>
        <v>15</v>
      </c>
      <c r="E261" s="28">
        <f>SUM(B261:D261)</f>
        <v>23</v>
      </c>
      <c r="F261" s="29">
        <f>E261/E263*F263</f>
        <v>51.111111111111107</v>
      </c>
      <c r="J261">
        <f>(B261-B269)^2/B269</f>
        <v>8</v>
      </c>
      <c r="K261">
        <f>(C261-C269)^2/C269</f>
        <v>0</v>
      </c>
      <c r="L261">
        <f>(D261-D269)^2/D269</f>
        <v>6.125</v>
      </c>
      <c r="S261" s="10">
        <v>38395.9</v>
      </c>
    </row>
    <row r="262" spans="1:19" ht="16.5" x14ac:dyDescent="0.25">
      <c r="A262" s="26" t="s">
        <v>157</v>
      </c>
      <c r="B262" s="27">
        <f>SUMIF(B$218:B$232,"&gt;30849.6",$A$218:$A$232)</f>
        <v>15</v>
      </c>
      <c r="C262" s="27">
        <f t="shared" ref="C262:D262" si="11">SUMIF(C$218:C$232,"&gt;30849.6",$A$218:$A$232)</f>
        <v>7</v>
      </c>
      <c r="D262" s="27">
        <f t="shared" si="11"/>
        <v>0</v>
      </c>
      <c r="E262" s="28">
        <f>SUM(B262:D262)</f>
        <v>22</v>
      </c>
      <c r="F262" s="29">
        <f>E262/E263*F263</f>
        <v>48.888888888888886</v>
      </c>
      <c r="J262">
        <f>(B262-B270)^2/B270</f>
        <v>9.1428571428571423</v>
      </c>
      <c r="K262">
        <f t="shared" ref="K262:L262" si="12">(C262-C270)^2/C270</f>
        <v>0</v>
      </c>
      <c r="L262">
        <f t="shared" si="12"/>
        <v>7</v>
      </c>
      <c r="S262" s="10">
        <v>37857.300000000003</v>
      </c>
    </row>
    <row r="263" spans="1:19" ht="16.5" x14ac:dyDescent="0.25">
      <c r="A263" s="26" t="s">
        <v>154</v>
      </c>
      <c r="B263" s="30">
        <v>15</v>
      </c>
      <c r="C263" s="30">
        <v>15</v>
      </c>
      <c r="D263" s="30">
        <v>15</v>
      </c>
      <c r="E263" s="26">
        <v>45</v>
      </c>
      <c r="F263" s="26">
        <v>100</v>
      </c>
      <c r="S263" s="10">
        <v>37677.300000000003</v>
      </c>
    </row>
    <row r="264" spans="1:19" ht="16.5" x14ac:dyDescent="0.25">
      <c r="A264" s="26"/>
      <c r="B264" s="26"/>
      <c r="C264" s="26"/>
      <c r="D264" s="26"/>
      <c r="E264" s="26"/>
      <c r="F264" s="26"/>
      <c r="S264" s="10">
        <v>35952.300000000003</v>
      </c>
    </row>
    <row r="265" spans="1:19" ht="16.5" x14ac:dyDescent="0.25">
      <c r="A265" s="26"/>
      <c r="B265" s="26"/>
      <c r="C265" s="26"/>
      <c r="D265" s="26"/>
      <c r="E265" s="26"/>
      <c r="F265" s="26"/>
      <c r="S265" s="10">
        <v>34696.400000000001</v>
      </c>
    </row>
    <row r="266" spans="1:19" ht="16.5" x14ac:dyDescent="0.25">
      <c r="A266" s="26"/>
      <c r="B266" s="26"/>
      <c r="C266" s="26"/>
      <c r="D266" s="26"/>
      <c r="E266" s="26"/>
      <c r="F266" s="26"/>
      <c r="S266" s="10">
        <v>34080.699999999997</v>
      </c>
    </row>
    <row r="267" spans="1:19" ht="16.5" x14ac:dyDescent="0.25">
      <c r="A267" s="26" t="s">
        <v>150</v>
      </c>
      <c r="B267" s="26"/>
      <c r="C267" s="26"/>
      <c r="D267" s="26"/>
      <c r="E267" s="26"/>
      <c r="F267" s="26"/>
      <c r="S267" s="10">
        <v>33312.6</v>
      </c>
    </row>
    <row r="268" spans="1:19" ht="16.5" x14ac:dyDescent="0.25">
      <c r="A268" s="26"/>
      <c r="B268" s="26" t="s">
        <v>151</v>
      </c>
      <c r="C268" s="26" t="s">
        <v>152</v>
      </c>
      <c r="D268" s="26" t="s">
        <v>153</v>
      </c>
      <c r="E268" s="26" t="s">
        <v>154</v>
      </c>
      <c r="F268" s="26" t="s">
        <v>155</v>
      </c>
      <c r="S268" s="10">
        <v>32692.2</v>
      </c>
    </row>
    <row r="269" spans="1:19" ht="16.5" x14ac:dyDescent="0.25">
      <c r="A269" s="26" t="s">
        <v>156</v>
      </c>
      <c r="B269" s="26">
        <v>8</v>
      </c>
      <c r="C269" s="26">
        <v>8</v>
      </c>
      <c r="D269" s="26">
        <v>8</v>
      </c>
      <c r="E269" s="26">
        <f>SUM(B269:D269)</f>
        <v>24</v>
      </c>
      <c r="F269" s="29">
        <f>F271-F270</f>
        <v>53.333333333333336</v>
      </c>
      <c r="S269" s="10">
        <v>32407.7</v>
      </c>
    </row>
    <row r="270" spans="1:19" ht="16.5" x14ac:dyDescent="0.25">
      <c r="A270" s="26" t="s">
        <v>157</v>
      </c>
      <c r="B270" s="26">
        <v>7</v>
      </c>
      <c r="C270" s="26">
        <v>7</v>
      </c>
      <c r="D270" s="26">
        <v>7</v>
      </c>
      <c r="E270" s="26">
        <f>SUM(B270:D270)</f>
        <v>21</v>
      </c>
      <c r="F270" s="29">
        <f>E270/E271*F271</f>
        <v>46.666666666666664</v>
      </c>
      <c r="S270" s="10">
        <v>31391.3</v>
      </c>
    </row>
    <row r="271" spans="1:19" ht="16.5" x14ac:dyDescent="0.25">
      <c r="A271" s="26" t="s">
        <v>154</v>
      </c>
      <c r="B271" s="26">
        <v>15</v>
      </c>
      <c r="C271" s="26">
        <v>15</v>
      </c>
      <c r="D271" s="26">
        <v>15</v>
      </c>
      <c r="E271" s="26">
        <v>45</v>
      </c>
      <c r="F271" s="26">
        <v>100</v>
      </c>
      <c r="S271" s="10">
        <v>31375.9</v>
      </c>
    </row>
    <row r="272" spans="1:19" ht="16.5" x14ac:dyDescent="0.25">
      <c r="A272" s="26"/>
      <c r="B272" s="26"/>
      <c r="C272" s="26"/>
      <c r="D272" s="26"/>
      <c r="E272" s="26"/>
      <c r="F272" s="26"/>
      <c r="S272" s="10">
        <v>30922.400000000001</v>
      </c>
    </row>
    <row r="273" spans="1:19" ht="16.5" x14ac:dyDescent="0.25">
      <c r="A273" s="26" t="s">
        <v>146</v>
      </c>
      <c r="B273" s="26"/>
      <c r="C273" s="26"/>
      <c r="D273" s="26"/>
      <c r="E273" s="26"/>
      <c r="F273" s="26"/>
      <c r="S273" s="10">
        <v>30849.599999999999</v>
      </c>
    </row>
    <row r="274" spans="1:19" ht="16.5" x14ac:dyDescent="0.25">
      <c r="A274" s="29">
        <f>SUM(J261:L262)</f>
        <v>30.267857142857142</v>
      </c>
      <c r="B274" s="26"/>
      <c r="C274" s="26"/>
      <c r="D274" s="26"/>
      <c r="E274" s="26"/>
      <c r="F274" s="26"/>
      <c r="S274" s="10">
        <v>30448.1</v>
      </c>
    </row>
    <row r="275" spans="1:19" ht="16.5" x14ac:dyDescent="0.25">
      <c r="S275" s="10">
        <v>30141.1</v>
      </c>
    </row>
    <row r="276" spans="1:19" ht="16.5" x14ac:dyDescent="0.25">
      <c r="S276" s="10">
        <v>29703.9</v>
      </c>
    </row>
    <row r="277" spans="1:19" ht="16.5" x14ac:dyDescent="0.25">
      <c r="A277" s="34" t="s">
        <v>159</v>
      </c>
      <c r="B277" s="34"/>
      <c r="C277" s="34"/>
      <c r="D277" s="34"/>
      <c r="E277" s="34"/>
      <c r="F277" s="34"/>
      <c r="S277" s="10">
        <v>29130.5</v>
      </c>
    </row>
    <row r="278" spans="1:19" ht="16.5" x14ac:dyDescent="0.25">
      <c r="A278" s="34"/>
      <c r="B278" s="34"/>
      <c r="C278" s="34"/>
      <c r="D278" s="34"/>
      <c r="E278" s="34"/>
      <c r="F278" s="34"/>
      <c r="S278" s="10">
        <v>27907.1</v>
      </c>
    </row>
    <row r="279" spans="1:19" ht="16.5" x14ac:dyDescent="0.25">
      <c r="A279" s="34" t="s">
        <v>128</v>
      </c>
      <c r="B279" s="34" t="s">
        <v>160</v>
      </c>
      <c r="C279" s="34" t="s">
        <v>129</v>
      </c>
      <c r="D279" s="34" t="s">
        <v>160</v>
      </c>
      <c r="E279" s="34" t="s">
        <v>130</v>
      </c>
      <c r="F279" s="34" t="s">
        <v>160</v>
      </c>
      <c r="S279" s="10">
        <v>27814.5</v>
      </c>
    </row>
    <row r="280" spans="1:19" ht="16.5" x14ac:dyDescent="0.25">
      <c r="A280" s="35">
        <v>71072</v>
      </c>
      <c r="B280" s="34">
        <v>45</v>
      </c>
      <c r="C280" s="35">
        <v>34080.699999999997</v>
      </c>
      <c r="D280" s="34">
        <v>30</v>
      </c>
      <c r="E280" s="35">
        <v>27006.400000000001</v>
      </c>
      <c r="F280" s="34">
        <v>15</v>
      </c>
      <c r="S280" s="10">
        <v>27629.599999999999</v>
      </c>
    </row>
    <row r="281" spans="1:19" ht="16.5" x14ac:dyDescent="0.25">
      <c r="A281" s="35">
        <v>63035.9</v>
      </c>
      <c r="B281" s="34">
        <v>44</v>
      </c>
      <c r="C281" s="35">
        <v>33312.6</v>
      </c>
      <c r="D281" s="34">
        <v>29</v>
      </c>
      <c r="E281" s="35">
        <v>26916.799999999999</v>
      </c>
      <c r="F281" s="34">
        <v>14</v>
      </c>
      <c r="S281" s="10">
        <v>27006.400000000001</v>
      </c>
    </row>
    <row r="282" spans="1:19" ht="16.5" x14ac:dyDescent="0.25">
      <c r="A282" s="35">
        <v>59567</v>
      </c>
      <c r="B282" s="34">
        <v>43</v>
      </c>
      <c r="C282" s="35">
        <v>32692.2</v>
      </c>
      <c r="D282" s="34">
        <v>28</v>
      </c>
      <c r="E282" s="35">
        <v>26853.7</v>
      </c>
      <c r="F282" s="34">
        <v>13</v>
      </c>
      <c r="S282" s="10">
        <v>26916.799999999999</v>
      </c>
    </row>
    <row r="283" spans="1:19" ht="16.5" x14ac:dyDescent="0.25">
      <c r="A283" s="35">
        <v>57333.4</v>
      </c>
      <c r="B283" s="34">
        <v>42</v>
      </c>
      <c r="C283" s="35">
        <v>32407.7</v>
      </c>
      <c r="D283" s="34">
        <v>27</v>
      </c>
      <c r="E283" s="35">
        <v>26808.9</v>
      </c>
      <c r="F283" s="34">
        <v>12</v>
      </c>
      <c r="S283" s="10">
        <v>26853.7</v>
      </c>
    </row>
    <row r="284" spans="1:19" ht="16.5" x14ac:dyDescent="0.25">
      <c r="A284" s="35">
        <v>48852.5</v>
      </c>
      <c r="B284" s="34">
        <v>41</v>
      </c>
      <c r="C284" s="35">
        <v>31391.3</v>
      </c>
      <c r="D284" s="34">
        <v>26</v>
      </c>
      <c r="E284" s="35">
        <v>26695.1</v>
      </c>
      <c r="F284" s="34">
        <v>11</v>
      </c>
      <c r="S284" s="10">
        <v>26808.9</v>
      </c>
    </row>
    <row r="285" spans="1:19" ht="16.5" x14ac:dyDescent="0.25">
      <c r="A285" s="35">
        <v>48734.2</v>
      </c>
      <c r="B285" s="34">
        <v>40</v>
      </c>
      <c r="C285" s="35">
        <v>31375.9</v>
      </c>
      <c r="D285" s="34">
        <v>25</v>
      </c>
      <c r="E285" s="35">
        <v>26480.2</v>
      </c>
      <c r="F285" s="34">
        <v>10</v>
      </c>
      <c r="S285" s="10">
        <v>26695.1</v>
      </c>
    </row>
    <row r="286" spans="1:19" ht="16.5" x14ac:dyDescent="0.25">
      <c r="A286" s="35">
        <v>44519.7</v>
      </c>
      <c r="B286" s="34">
        <v>39</v>
      </c>
      <c r="C286" s="35">
        <v>30922.400000000001</v>
      </c>
      <c r="D286" s="34">
        <v>24</v>
      </c>
      <c r="E286" s="35">
        <v>26425.7</v>
      </c>
      <c r="F286" s="34">
        <v>9</v>
      </c>
      <c r="S286" s="10">
        <v>26480.2</v>
      </c>
    </row>
    <row r="287" spans="1:19" ht="16.5" x14ac:dyDescent="0.25">
      <c r="A287" s="35">
        <v>41116.5</v>
      </c>
      <c r="B287" s="34">
        <v>38</v>
      </c>
      <c r="C287" s="35">
        <v>30849.599999999999</v>
      </c>
      <c r="D287" s="34">
        <v>23</v>
      </c>
      <c r="E287" s="35">
        <v>26231.3</v>
      </c>
      <c r="F287" s="34">
        <v>8</v>
      </c>
      <c r="S287" s="10">
        <v>26425.7</v>
      </c>
    </row>
    <row r="288" spans="1:19" ht="16.5" x14ac:dyDescent="0.25">
      <c r="A288" s="35">
        <v>39844.699999999997</v>
      </c>
      <c r="B288" s="34">
        <v>37</v>
      </c>
      <c r="C288" s="35">
        <v>30448.1</v>
      </c>
      <c r="D288" s="34">
        <v>22</v>
      </c>
      <c r="E288" s="35">
        <v>25780.7</v>
      </c>
      <c r="F288" s="34">
        <v>7</v>
      </c>
      <c r="S288" s="10">
        <v>26231.3</v>
      </c>
    </row>
    <row r="289" spans="1:19" ht="16.5" x14ac:dyDescent="0.25">
      <c r="A289" s="35">
        <v>39494.1</v>
      </c>
      <c r="B289" s="34">
        <v>36</v>
      </c>
      <c r="C289" s="35">
        <v>30141.1</v>
      </c>
      <c r="D289" s="34">
        <v>21</v>
      </c>
      <c r="E289" s="35">
        <v>25770.799999999999</v>
      </c>
      <c r="F289" s="34">
        <v>6</v>
      </c>
      <c r="S289" s="10">
        <v>25780.7</v>
      </c>
    </row>
    <row r="290" spans="1:19" ht="16.5" x14ac:dyDescent="0.25">
      <c r="A290" s="35">
        <v>38395.9</v>
      </c>
      <c r="B290" s="34">
        <v>35</v>
      </c>
      <c r="C290" s="35">
        <v>29703.9</v>
      </c>
      <c r="D290" s="34">
        <v>20</v>
      </c>
      <c r="E290" s="35">
        <v>25712.6</v>
      </c>
      <c r="F290" s="34">
        <v>5</v>
      </c>
      <c r="S290" s="10">
        <v>25770.799999999999</v>
      </c>
    </row>
    <row r="291" spans="1:19" ht="16.5" x14ac:dyDescent="0.25">
      <c r="A291" s="35">
        <v>37857.300000000003</v>
      </c>
      <c r="B291" s="34">
        <v>34</v>
      </c>
      <c r="C291" s="35">
        <v>29130.5</v>
      </c>
      <c r="D291" s="34">
        <v>19</v>
      </c>
      <c r="E291" s="35">
        <v>25667.5</v>
      </c>
      <c r="F291" s="34">
        <v>4</v>
      </c>
      <c r="S291" s="10">
        <v>25712.6</v>
      </c>
    </row>
    <row r="292" spans="1:19" ht="16.5" x14ac:dyDescent="0.25">
      <c r="A292" s="35">
        <v>37677.300000000003</v>
      </c>
      <c r="B292" s="34">
        <v>33</v>
      </c>
      <c r="C292" s="35">
        <v>27907.1</v>
      </c>
      <c r="D292" s="34">
        <v>18</v>
      </c>
      <c r="E292" s="35">
        <v>25641.8</v>
      </c>
      <c r="F292" s="34">
        <v>3</v>
      </c>
      <c r="S292" s="10">
        <v>25667.5</v>
      </c>
    </row>
    <row r="293" spans="1:19" ht="16.5" x14ac:dyDescent="0.25">
      <c r="A293" s="35">
        <v>35952.300000000003</v>
      </c>
      <c r="B293" s="34">
        <v>32</v>
      </c>
      <c r="C293" s="35">
        <v>27814.5</v>
      </c>
      <c r="D293" s="34">
        <v>17</v>
      </c>
      <c r="E293" s="35">
        <v>25344.7</v>
      </c>
      <c r="F293" s="34">
        <v>2</v>
      </c>
      <c r="S293" s="10">
        <v>25641.8</v>
      </c>
    </row>
    <row r="294" spans="1:19" ht="16.5" x14ac:dyDescent="0.25">
      <c r="A294" s="35">
        <v>34696.400000000001</v>
      </c>
      <c r="B294" s="34">
        <v>31</v>
      </c>
      <c r="C294" s="35">
        <v>27629.599999999999</v>
      </c>
      <c r="D294" s="34">
        <v>16</v>
      </c>
      <c r="E294" s="35">
        <v>25082.5</v>
      </c>
      <c r="F294" s="34">
        <v>1</v>
      </c>
      <c r="S294" s="10">
        <v>25344.7</v>
      </c>
    </row>
    <row r="295" spans="1:19" ht="16.5" x14ac:dyDescent="0.25">
      <c r="A295" s="34" t="s">
        <v>161</v>
      </c>
      <c r="B295" s="34">
        <f>SUM(B280:B294)</f>
        <v>570</v>
      </c>
      <c r="C295" s="34" t="s">
        <v>162</v>
      </c>
      <c r="D295" s="34">
        <f>SUM(D280:D294)</f>
        <v>345</v>
      </c>
      <c r="E295" s="34" t="s">
        <v>163</v>
      </c>
      <c r="F295" s="34">
        <f>SUM(F280:F294)</f>
        <v>120</v>
      </c>
      <c r="S295" s="10">
        <v>25082.5</v>
      </c>
    </row>
    <row r="296" spans="1:19" x14ac:dyDescent="0.25">
      <c r="A296" s="34"/>
      <c r="B296" s="34"/>
      <c r="C296" s="34"/>
      <c r="D296" s="34"/>
      <c r="E296" s="34"/>
      <c r="F296" s="34"/>
    </row>
    <row r="297" spans="1:19" x14ac:dyDescent="0.25">
      <c r="A297" s="34" t="s">
        <v>164</v>
      </c>
      <c r="B297" s="36">
        <f>12/45/46*(B295^2+D295^2+F295^2)/15-3*46</f>
        <v>39.130434782608688</v>
      </c>
      <c r="C297" s="34"/>
      <c r="D297" s="34"/>
      <c r="E297" s="34"/>
      <c r="F297" s="34"/>
    </row>
    <row r="300" spans="1:19" x14ac:dyDescent="0.25">
      <c r="A300" s="37" t="s">
        <v>165</v>
      </c>
      <c r="B300" s="37"/>
      <c r="C300" s="37"/>
      <c r="D300" s="37"/>
      <c r="E300" s="37"/>
      <c r="F300" s="37"/>
    </row>
    <row r="301" spans="1:19" x14ac:dyDescent="0.25">
      <c r="A301" s="37" t="s">
        <v>128</v>
      </c>
      <c r="B301" s="37" t="s">
        <v>160</v>
      </c>
      <c r="C301" s="37" t="s">
        <v>129</v>
      </c>
      <c r="D301" s="37" t="s">
        <v>160</v>
      </c>
      <c r="E301" s="37" t="s">
        <v>130</v>
      </c>
      <c r="F301" s="37" t="s">
        <v>160</v>
      </c>
    </row>
    <row r="302" spans="1:19" x14ac:dyDescent="0.25">
      <c r="A302" s="37">
        <v>71072</v>
      </c>
      <c r="B302" s="37">
        <v>3</v>
      </c>
      <c r="C302" s="37">
        <v>34080.699999999997</v>
      </c>
      <c r="D302" s="37">
        <v>2</v>
      </c>
      <c r="E302" s="37">
        <v>27006.400000000001</v>
      </c>
      <c r="F302" s="37">
        <v>1</v>
      </c>
    </row>
    <row r="303" spans="1:19" x14ac:dyDescent="0.25">
      <c r="A303" s="37">
        <v>63035.9</v>
      </c>
      <c r="B303" s="37">
        <v>3</v>
      </c>
      <c r="C303" s="37">
        <v>33312.6</v>
      </c>
      <c r="D303" s="37">
        <v>2</v>
      </c>
      <c r="E303" s="37">
        <v>26916.799999999999</v>
      </c>
      <c r="F303" s="37">
        <v>1</v>
      </c>
    </row>
    <row r="304" spans="1:19" x14ac:dyDescent="0.25">
      <c r="A304" s="37">
        <v>59567</v>
      </c>
      <c r="B304" s="37">
        <v>3</v>
      </c>
      <c r="C304" s="37">
        <v>32692.2</v>
      </c>
      <c r="D304" s="37">
        <v>2</v>
      </c>
      <c r="E304" s="37">
        <v>26853.7</v>
      </c>
      <c r="F304" s="37">
        <v>1</v>
      </c>
    </row>
    <row r="305" spans="1:6" x14ac:dyDescent="0.25">
      <c r="A305" s="37">
        <v>57333.4</v>
      </c>
      <c r="B305" s="37">
        <v>3</v>
      </c>
      <c r="C305" s="37">
        <v>32407.7</v>
      </c>
      <c r="D305" s="37">
        <v>2</v>
      </c>
      <c r="E305" s="37">
        <v>26808.9</v>
      </c>
      <c r="F305" s="37">
        <v>1</v>
      </c>
    </row>
    <row r="306" spans="1:6" x14ac:dyDescent="0.25">
      <c r="A306" s="37">
        <v>48852.5</v>
      </c>
      <c r="B306" s="37">
        <v>3</v>
      </c>
      <c r="C306" s="37">
        <v>31391.3</v>
      </c>
      <c r="D306" s="37">
        <v>2</v>
      </c>
      <c r="E306" s="37">
        <v>26695.1</v>
      </c>
      <c r="F306" s="37">
        <v>1</v>
      </c>
    </row>
    <row r="307" spans="1:6" x14ac:dyDescent="0.25">
      <c r="A307" s="37">
        <v>48734.2</v>
      </c>
      <c r="B307" s="37">
        <v>3</v>
      </c>
      <c r="C307" s="37">
        <v>31375.9</v>
      </c>
      <c r="D307" s="37">
        <v>2</v>
      </c>
      <c r="E307" s="37">
        <v>26480.2</v>
      </c>
      <c r="F307" s="37">
        <v>1</v>
      </c>
    </row>
    <row r="308" spans="1:6" x14ac:dyDescent="0.25">
      <c r="A308" s="37">
        <v>44519.7</v>
      </c>
      <c r="B308" s="37">
        <v>3</v>
      </c>
      <c r="C308" s="37">
        <v>30922.400000000001</v>
      </c>
      <c r="D308" s="37">
        <v>2</v>
      </c>
      <c r="E308" s="37">
        <v>26425.7</v>
      </c>
      <c r="F308" s="37">
        <v>1</v>
      </c>
    </row>
    <row r="309" spans="1:6" x14ac:dyDescent="0.25">
      <c r="A309" s="37">
        <v>41116.5</v>
      </c>
      <c r="B309" s="37">
        <v>3</v>
      </c>
      <c r="C309" s="37">
        <v>30849.599999999999</v>
      </c>
      <c r="D309" s="37">
        <v>2</v>
      </c>
      <c r="E309" s="37">
        <v>26231.3</v>
      </c>
      <c r="F309" s="37">
        <v>1</v>
      </c>
    </row>
    <row r="310" spans="1:6" x14ac:dyDescent="0.25">
      <c r="A310" s="37">
        <v>39844.699999999997</v>
      </c>
      <c r="B310" s="37">
        <v>3</v>
      </c>
      <c r="C310" s="37">
        <v>30448.1</v>
      </c>
      <c r="D310" s="37">
        <v>2</v>
      </c>
      <c r="E310" s="37">
        <v>25780.7</v>
      </c>
      <c r="F310" s="37">
        <v>1</v>
      </c>
    </row>
    <row r="311" spans="1:6" x14ac:dyDescent="0.25">
      <c r="A311" s="37">
        <v>39494.1</v>
      </c>
      <c r="B311" s="37">
        <v>3</v>
      </c>
      <c r="C311" s="37">
        <v>30141.1</v>
      </c>
      <c r="D311" s="37">
        <v>2</v>
      </c>
      <c r="E311" s="37">
        <v>25770.799999999999</v>
      </c>
      <c r="F311" s="37">
        <v>1</v>
      </c>
    </row>
    <row r="312" spans="1:6" x14ac:dyDescent="0.25">
      <c r="A312" s="37">
        <v>38395.9</v>
      </c>
      <c r="B312" s="37">
        <v>3</v>
      </c>
      <c r="C312" s="37">
        <v>29703.9</v>
      </c>
      <c r="D312" s="37">
        <v>2</v>
      </c>
      <c r="E312" s="37">
        <v>25712.6</v>
      </c>
      <c r="F312" s="37">
        <v>1</v>
      </c>
    </row>
    <row r="313" spans="1:6" x14ac:dyDescent="0.25">
      <c r="A313" s="37">
        <v>37857.300000000003</v>
      </c>
      <c r="B313" s="37">
        <v>3</v>
      </c>
      <c r="C313" s="37">
        <v>29130.5</v>
      </c>
      <c r="D313" s="37">
        <v>2</v>
      </c>
      <c r="E313" s="37">
        <v>25667.5</v>
      </c>
      <c r="F313" s="37">
        <v>1</v>
      </c>
    </row>
    <row r="314" spans="1:6" x14ac:dyDescent="0.25">
      <c r="A314" s="37">
        <v>37677.300000000003</v>
      </c>
      <c r="B314" s="37">
        <v>3</v>
      </c>
      <c r="C314" s="37">
        <v>27907.1</v>
      </c>
      <c r="D314" s="37">
        <v>2</v>
      </c>
      <c r="E314" s="37">
        <v>25641.8</v>
      </c>
      <c r="F314" s="37">
        <v>1</v>
      </c>
    </row>
    <row r="315" spans="1:6" x14ac:dyDescent="0.25">
      <c r="A315" s="37">
        <v>35952.300000000003</v>
      </c>
      <c r="B315" s="37">
        <v>3</v>
      </c>
      <c r="C315" s="37">
        <v>27814.5</v>
      </c>
      <c r="D315" s="37">
        <v>2</v>
      </c>
      <c r="E315" s="37">
        <v>25344.7</v>
      </c>
      <c r="F315" s="37">
        <v>1</v>
      </c>
    </row>
    <row r="316" spans="1:6" x14ac:dyDescent="0.25">
      <c r="A316" s="37">
        <v>34696.400000000001</v>
      </c>
      <c r="B316" s="37">
        <v>3</v>
      </c>
      <c r="C316" s="37">
        <v>27629.599999999999</v>
      </c>
      <c r="D316" s="37">
        <v>2</v>
      </c>
      <c r="E316" s="37">
        <v>25082.5</v>
      </c>
      <c r="F316" s="37">
        <v>1</v>
      </c>
    </row>
    <row r="317" spans="1:6" x14ac:dyDescent="0.25">
      <c r="A317" s="37" t="s">
        <v>161</v>
      </c>
      <c r="B317" s="37">
        <f>SUM(B302:B316)</f>
        <v>45</v>
      </c>
      <c r="C317" s="37" t="s">
        <v>162</v>
      </c>
      <c r="D317" s="37">
        <f>SUM(D302:D316)</f>
        <v>30</v>
      </c>
      <c r="E317" s="37" t="s">
        <v>163</v>
      </c>
      <c r="F317" s="37">
        <f>SUM(F302:F316)</f>
        <v>15</v>
      </c>
    </row>
    <row r="318" spans="1:6" x14ac:dyDescent="0.25">
      <c r="A318" s="37"/>
      <c r="B318" s="37"/>
      <c r="C318" s="37"/>
      <c r="D318" s="37"/>
      <c r="E318" s="37"/>
      <c r="F318" s="37"/>
    </row>
    <row r="319" spans="1:6" x14ac:dyDescent="0.25">
      <c r="A319" s="37" t="s">
        <v>146</v>
      </c>
      <c r="B319" s="37">
        <f>12/15/3/4*(B317^2+D317^2+F317^2)-3*16*4</f>
        <v>18</v>
      </c>
      <c r="C319" s="37"/>
      <c r="D319" s="37"/>
      <c r="E319" s="37"/>
      <c r="F319" s="37"/>
    </row>
    <row r="320" spans="1:6" x14ac:dyDescent="0.25">
      <c r="A320" s="37"/>
      <c r="B320" s="37"/>
      <c r="C320" s="37"/>
      <c r="D320" s="37"/>
      <c r="E320" s="37"/>
      <c r="F320" s="37"/>
    </row>
    <row r="321" spans="1:6" x14ac:dyDescent="0.25">
      <c r="A321" s="37"/>
      <c r="B321" s="37"/>
      <c r="C321" s="37"/>
      <c r="D321" s="37"/>
      <c r="E321" s="37"/>
      <c r="F321" s="37"/>
    </row>
  </sheetData>
  <mergeCells count="7">
    <mergeCell ref="F75:F76"/>
    <mergeCell ref="G75:G76"/>
    <mergeCell ref="A1:A5"/>
    <mergeCell ref="B1:B5"/>
    <mergeCell ref="C75:C76"/>
    <mergeCell ref="D75:D76"/>
    <mergeCell ref="E75:E76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Рудковская</dc:creator>
  <cp:lastModifiedBy>asus</cp:lastModifiedBy>
  <cp:lastPrinted>2019-12-04T16:46:00Z</cp:lastPrinted>
  <dcterms:created xsi:type="dcterms:W3CDTF">2019-11-30T12:15:00Z</dcterms:created>
  <dcterms:modified xsi:type="dcterms:W3CDTF">2020-01-19T21:01:34Z</dcterms:modified>
</cp:coreProperties>
</file>