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4.xml" ContentType="application/vnd.openxmlformats-officedocument.drawing+xml"/>
  <Override PartName="/xl/slicers/slicer3.xml" ContentType="application/vnd.ms-excel.slicer+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4.xml" ContentType="application/vnd.ms-excel.slicer+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6.xml" ContentType="application/vnd.openxmlformats-officedocument.drawingml.chartshapes+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slicers/slicer5.xml" ContentType="application/vnd.ms-excel.slicer+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9.xml" ContentType="application/vnd.openxmlformats-officedocument.drawingml.chartshapes+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10.xml" ContentType="application/vnd.openxmlformats-officedocument.drawingml.chartshapes+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slicers/slicer6.xml" ContentType="application/vnd.ms-excel.slicer+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drawings/drawing13.xml" ContentType="application/vnd.openxmlformats-officedocument.drawingml.chartshapes+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4.xml" ContentType="application/vnd.openxmlformats-officedocument.drawingml.chartshapes+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15.xml" ContentType="application/vnd.openxmlformats-officedocument.drawingml.chartshape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hidePivotFieldList="1"/>
  <mc:AlternateContent xmlns:mc="http://schemas.openxmlformats.org/markup-compatibility/2006">
    <mc:Choice Requires="x15">
      <x15ac:absPath xmlns:x15ac="http://schemas.microsoft.com/office/spreadsheetml/2010/11/ac" url="https://d.docs.live.net/0fd39a178d0f76b0/Desktop/"/>
    </mc:Choice>
  </mc:AlternateContent>
  <xr:revisionPtr revIDLastSave="641" documentId="8_{E7A7864B-50C1-40F4-9FAC-53E221085388}" xr6:coauthVersionLast="47" xr6:coauthVersionMax="47" xr10:uidLastSave="{B0E13C8C-F511-4DFF-9373-68279B04B677}"/>
  <bookViews>
    <workbookView xWindow="-108" yWindow="-108" windowWidth="23256" windowHeight="12456" firstSheet="4" activeTab="4" xr2:uid="{58F76D62-DBA9-4AD2-A88F-E2EC66613AB9}"/>
  </bookViews>
  <sheets>
    <sheet name="WORK SHEET" sheetId="11" state="hidden" r:id="rId1"/>
    <sheet name="DATASET" sheetId="1" r:id="rId2"/>
    <sheet name="ABOUT" sheetId="34" r:id="rId3"/>
    <sheet name="MAINTENANCES " sheetId="29" r:id="rId4"/>
    <sheet name="INVENTORY" sheetId="33" r:id="rId5"/>
    <sheet name="DEPARTMENT " sheetId="32" state="hidden" r:id="rId6"/>
    <sheet name="PRODUCT" sheetId="21" r:id="rId7"/>
    <sheet name="DASHBOARD " sheetId="17" r:id="rId8"/>
  </sheets>
  <definedNames>
    <definedName name="_xlnm._FilterDatabase" localSheetId="1" hidden="1">DATASET!$A$1:$AC$397</definedName>
    <definedName name="_xlnm.Print_Area" localSheetId="7">'DASHBOARD '!$A$1:$AP$79</definedName>
    <definedName name="Slicer_MONTH">#N/A</definedName>
    <definedName name="Slicer_PART_NAME">#N/A</definedName>
    <definedName name="Slicer_PRODUCTION_DEPARTMENT">#N/A</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W400" i="1" l="1"/>
  <c r="BP102" i="11"/>
  <c r="X3" i="1"/>
  <c r="X4" i="1"/>
  <c r="X5" i="1"/>
  <c r="X6" i="1"/>
  <c r="X7" i="1"/>
  <c r="X8" i="1"/>
  <c r="X9" i="1"/>
  <c r="X10" i="1"/>
  <c r="X11" i="1"/>
  <c r="X12" i="1"/>
  <c r="X13" i="1"/>
  <c r="X14" i="1"/>
  <c r="X15" i="1"/>
  <c r="X16" i="1"/>
  <c r="X17" i="1"/>
  <c r="X18" i="1"/>
  <c r="X19" i="1"/>
  <c r="X20" i="1"/>
  <c r="X21" i="1"/>
  <c r="X22" i="1"/>
  <c r="X23" i="1"/>
  <c r="X24" i="1"/>
  <c r="X25" i="1"/>
  <c r="X26" i="1"/>
  <c r="X27" i="1"/>
  <c r="X28" i="1"/>
  <c r="X29" i="1"/>
  <c r="X30" i="1"/>
  <c r="X31" i="1"/>
  <c r="X32" i="1"/>
  <c r="X33" i="1"/>
  <c r="X34" i="1"/>
  <c r="X35" i="1"/>
  <c r="X36" i="1"/>
  <c r="X37" i="1"/>
  <c r="X38" i="1"/>
  <c r="X39" i="1"/>
  <c r="X40" i="1"/>
  <c r="X41" i="1"/>
  <c r="X42" i="1"/>
  <c r="X43" i="1"/>
  <c r="X44" i="1"/>
  <c r="X45" i="1"/>
  <c r="X46" i="1"/>
  <c r="X47" i="1"/>
  <c r="X48" i="1"/>
  <c r="X49" i="1"/>
  <c r="X50" i="1"/>
  <c r="X51" i="1"/>
  <c r="X52" i="1"/>
  <c r="X53" i="1"/>
  <c r="X54" i="1"/>
  <c r="X55" i="1"/>
  <c r="X56" i="1"/>
  <c r="X57" i="1"/>
  <c r="X58" i="1"/>
  <c r="X59" i="1"/>
  <c r="X60" i="1"/>
  <c r="X61" i="1"/>
  <c r="X62" i="1"/>
  <c r="X63" i="1"/>
  <c r="X64" i="1"/>
  <c r="X65" i="1"/>
  <c r="X66" i="1"/>
  <c r="X67" i="1"/>
  <c r="X68" i="1"/>
  <c r="X69" i="1"/>
  <c r="X70" i="1"/>
  <c r="X71" i="1"/>
  <c r="X72" i="1"/>
  <c r="X73" i="1"/>
  <c r="X74" i="1"/>
  <c r="X75" i="1"/>
  <c r="X76" i="1"/>
  <c r="X77" i="1"/>
  <c r="X78" i="1"/>
  <c r="X79" i="1"/>
  <c r="X80" i="1"/>
  <c r="X81" i="1"/>
  <c r="X82" i="1"/>
  <c r="X83" i="1"/>
  <c r="X84" i="1"/>
  <c r="X85" i="1"/>
  <c r="X86" i="1"/>
  <c r="X87" i="1"/>
  <c r="X88" i="1"/>
  <c r="X89" i="1"/>
  <c r="X90" i="1"/>
  <c r="X91" i="1"/>
  <c r="X92" i="1"/>
  <c r="X93" i="1"/>
  <c r="X94" i="1"/>
  <c r="X95" i="1"/>
  <c r="X96" i="1"/>
  <c r="X97" i="1"/>
  <c r="X98" i="1"/>
  <c r="X99" i="1"/>
  <c r="X100" i="1"/>
  <c r="X101" i="1"/>
  <c r="X102" i="1"/>
  <c r="X103" i="1"/>
  <c r="X104" i="1"/>
  <c r="X105" i="1"/>
  <c r="X106" i="1"/>
  <c r="X107" i="1"/>
  <c r="X108" i="1"/>
  <c r="X109" i="1"/>
  <c r="X110" i="1"/>
  <c r="X111" i="1"/>
  <c r="X112" i="1"/>
  <c r="X113" i="1"/>
  <c r="X114" i="1"/>
  <c r="X115" i="1"/>
  <c r="X116" i="1"/>
  <c r="X117" i="1"/>
  <c r="X118" i="1"/>
  <c r="X119" i="1"/>
  <c r="X120" i="1"/>
  <c r="X121" i="1"/>
  <c r="X122" i="1"/>
  <c r="X123" i="1"/>
  <c r="X124" i="1"/>
  <c r="X125" i="1"/>
  <c r="X126" i="1"/>
  <c r="X127" i="1"/>
  <c r="X128" i="1"/>
  <c r="X129" i="1"/>
  <c r="X130" i="1"/>
  <c r="X131" i="1"/>
  <c r="X132" i="1"/>
  <c r="X133" i="1"/>
  <c r="X134" i="1"/>
  <c r="X135" i="1"/>
  <c r="X136" i="1"/>
  <c r="X137" i="1"/>
  <c r="X138" i="1"/>
  <c r="X139" i="1"/>
  <c r="X140" i="1"/>
  <c r="X141" i="1"/>
  <c r="X142" i="1"/>
  <c r="X143" i="1"/>
  <c r="X144" i="1"/>
  <c r="X145" i="1"/>
  <c r="X146" i="1"/>
  <c r="X147" i="1"/>
  <c r="X148" i="1"/>
  <c r="X149" i="1"/>
  <c r="X150" i="1"/>
  <c r="X151" i="1"/>
  <c r="X152" i="1"/>
  <c r="X153" i="1"/>
  <c r="X154" i="1"/>
  <c r="X155" i="1"/>
  <c r="X156" i="1"/>
  <c r="X157" i="1"/>
  <c r="X158" i="1"/>
  <c r="X159" i="1"/>
  <c r="X160" i="1"/>
  <c r="X161" i="1"/>
  <c r="X162" i="1"/>
  <c r="X163" i="1"/>
  <c r="X164" i="1"/>
  <c r="X165" i="1"/>
  <c r="X166" i="1"/>
  <c r="X167" i="1"/>
  <c r="X168" i="1"/>
  <c r="X169" i="1"/>
  <c r="X170" i="1"/>
  <c r="X171" i="1"/>
  <c r="X172" i="1"/>
  <c r="X173" i="1"/>
  <c r="X174" i="1"/>
  <c r="X175" i="1"/>
  <c r="X176" i="1"/>
  <c r="X177" i="1"/>
  <c r="X178" i="1"/>
  <c r="X179" i="1"/>
  <c r="X180" i="1"/>
  <c r="X181" i="1"/>
  <c r="X182" i="1"/>
  <c r="X183" i="1"/>
  <c r="X184" i="1"/>
  <c r="X185" i="1"/>
  <c r="X186" i="1"/>
  <c r="X187" i="1"/>
  <c r="X188" i="1"/>
  <c r="X189" i="1"/>
  <c r="X190" i="1"/>
  <c r="X191" i="1"/>
  <c r="X192" i="1"/>
  <c r="X193" i="1"/>
  <c r="X194" i="1"/>
  <c r="X195" i="1"/>
  <c r="X196" i="1"/>
  <c r="X197" i="1"/>
  <c r="X198" i="1"/>
  <c r="X199" i="1"/>
  <c r="X200" i="1"/>
  <c r="X201" i="1"/>
  <c r="X202" i="1"/>
  <c r="X203" i="1"/>
  <c r="X204" i="1"/>
  <c r="X205" i="1"/>
  <c r="X206" i="1"/>
  <c r="X207" i="1"/>
  <c r="X208" i="1"/>
  <c r="X209" i="1"/>
  <c r="X210" i="1"/>
  <c r="X211" i="1"/>
  <c r="X212" i="1"/>
  <c r="X213" i="1"/>
  <c r="X214" i="1"/>
  <c r="X215" i="1"/>
  <c r="X216" i="1"/>
  <c r="X217" i="1"/>
  <c r="X218" i="1"/>
  <c r="X219" i="1"/>
  <c r="X220" i="1"/>
  <c r="X221" i="1"/>
  <c r="X222" i="1"/>
  <c r="X223" i="1"/>
  <c r="X224" i="1"/>
  <c r="X225" i="1"/>
  <c r="X226" i="1"/>
  <c r="X227" i="1"/>
  <c r="X228" i="1"/>
  <c r="X229" i="1"/>
  <c r="X230" i="1"/>
  <c r="X231" i="1"/>
  <c r="X232" i="1"/>
  <c r="X233" i="1"/>
  <c r="X234" i="1"/>
  <c r="X235" i="1"/>
  <c r="X236" i="1"/>
  <c r="X237" i="1"/>
  <c r="X238" i="1"/>
  <c r="X239" i="1"/>
  <c r="X240" i="1"/>
  <c r="X241" i="1"/>
  <c r="X242" i="1"/>
  <c r="X243" i="1"/>
  <c r="X244" i="1"/>
  <c r="X245" i="1"/>
  <c r="X246" i="1"/>
  <c r="X247" i="1"/>
  <c r="X248" i="1"/>
  <c r="X249" i="1"/>
  <c r="X250" i="1"/>
  <c r="X251" i="1"/>
  <c r="X252" i="1"/>
  <c r="X253" i="1"/>
  <c r="X254" i="1"/>
  <c r="X255" i="1"/>
  <c r="X256" i="1"/>
  <c r="X257" i="1"/>
  <c r="X258" i="1"/>
  <c r="X259" i="1"/>
  <c r="X260" i="1"/>
  <c r="X261" i="1"/>
  <c r="X262" i="1"/>
  <c r="X263" i="1"/>
  <c r="X264" i="1"/>
  <c r="X265" i="1"/>
  <c r="X266" i="1"/>
  <c r="X267" i="1"/>
  <c r="X268" i="1"/>
  <c r="X269" i="1"/>
  <c r="X270" i="1"/>
  <c r="X271" i="1"/>
  <c r="X272" i="1"/>
  <c r="X273" i="1"/>
  <c r="X274" i="1"/>
  <c r="X275" i="1"/>
  <c r="X276" i="1"/>
  <c r="X277" i="1"/>
  <c r="X278" i="1"/>
  <c r="X279" i="1"/>
  <c r="X280" i="1"/>
  <c r="X281" i="1"/>
  <c r="X282" i="1"/>
  <c r="X283" i="1"/>
  <c r="X284" i="1"/>
  <c r="X285" i="1"/>
  <c r="X286" i="1"/>
  <c r="X287" i="1"/>
  <c r="X288" i="1"/>
  <c r="X289" i="1"/>
  <c r="X290" i="1"/>
  <c r="X291" i="1"/>
  <c r="X292" i="1"/>
  <c r="X293" i="1"/>
  <c r="X294" i="1"/>
  <c r="X295" i="1"/>
  <c r="X296" i="1"/>
  <c r="X297" i="1"/>
  <c r="X298" i="1"/>
  <c r="X299" i="1"/>
  <c r="X300" i="1"/>
  <c r="X301" i="1"/>
  <c r="X302" i="1"/>
  <c r="X303" i="1"/>
  <c r="X304" i="1"/>
  <c r="X305" i="1"/>
  <c r="X306" i="1"/>
  <c r="X307" i="1"/>
  <c r="X308" i="1"/>
  <c r="X309" i="1"/>
  <c r="X310" i="1"/>
  <c r="X311" i="1"/>
  <c r="X312" i="1"/>
  <c r="X313" i="1"/>
  <c r="X314" i="1"/>
  <c r="X315" i="1"/>
  <c r="X316" i="1"/>
  <c r="X317" i="1"/>
  <c r="X318" i="1"/>
  <c r="X319" i="1"/>
  <c r="X320" i="1"/>
  <c r="X321" i="1"/>
  <c r="X322" i="1"/>
  <c r="X323" i="1"/>
  <c r="X324" i="1"/>
  <c r="X325" i="1"/>
  <c r="X326" i="1"/>
  <c r="X327" i="1"/>
  <c r="X328" i="1"/>
  <c r="X329" i="1"/>
  <c r="X330" i="1"/>
  <c r="X331" i="1"/>
  <c r="X332" i="1"/>
  <c r="X333" i="1"/>
  <c r="X334" i="1"/>
  <c r="X335" i="1"/>
  <c r="X336" i="1"/>
  <c r="X337" i="1"/>
  <c r="X338" i="1"/>
  <c r="X339" i="1"/>
  <c r="X340" i="1"/>
  <c r="X341" i="1"/>
  <c r="X342" i="1"/>
  <c r="X343" i="1"/>
  <c r="X344" i="1"/>
  <c r="X345" i="1"/>
  <c r="X346" i="1"/>
  <c r="X347" i="1"/>
  <c r="X348" i="1"/>
  <c r="X349" i="1"/>
  <c r="X350" i="1"/>
  <c r="X351" i="1"/>
  <c r="X352" i="1"/>
  <c r="X353" i="1"/>
  <c r="X354" i="1"/>
  <c r="X355" i="1"/>
  <c r="X356" i="1"/>
  <c r="X357" i="1"/>
  <c r="X358" i="1"/>
  <c r="X359" i="1"/>
  <c r="X360" i="1"/>
  <c r="X361" i="1"/>
  <c r="X362" i="1"/>
  <c r="X363" i="1"/>
  <c r="X364" i="1"/>
  <c r="X365" i="1"/>
  <c r="X366" i="1"/>
  <c r="X367" i="1"/>
  <c r="X368" i="1"/>
  <c r="X369" i="1"/>
  <c r="X370" i="1"/>
  <c r="X371" i="1"/>
  <c r="X372" i="1"/>
  <c r="X373" i="1"/>
  <c r="X374" i="1"/>
  <c r="X375" i="1"/>
  <c r="X376" i="1"/>
  <c r="X377" i="1"/>
  <c r="X378" i="1"/>
  <c r="X379" i="1"/>
  <c r="X380" i="1"/>
  <c r="X381" i="1"/>
  <c r="X382" i="1"/>
  <c r="X383" i="1"/>
  <c r="X384" i="1"/>
  <c r="X385" i="1"/>
  <c r="X386" i="1"/>
  <c r="X387" i="1"/>
  <c r="X388" i="1"/>
  <c r="X389" i="1"/>
  <c r="X390" i="1"/>
  <c r="X391" i="1"/>
  <c r="X392" i="1"/>
  <c r="X393" i="1"/>
  <c r="X394" i="1"/>
  <c r="X395" i="1"/>
  <c r="X396" i="1"/>
  <c r="X397" i="1"/>
  <c r="X2" i="1"/>
  <c r="BH62" i="1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2" i="1"/>
  <c r="Y397" i="1"/>
  <c r="Z397" i="1" s="1"/>
  <c r="V397" i="1"/>
  <c r="AB397" i="1" s="1"/>
  <c r="O397" i="1"/>
  <c r="T397" i="1" s="1"/>
  <c r="M397" i="1"/>
  <c r="J397" i="1"/>
  <c r="I397" i="1"/>
  <c r="H397" i="1"/>
  <c r="Y396" i="1"/>
  <c r="Z396" i="1" s="1"/>
  <c r="V396" i="1"/>
  <c r="O396" i="1"/>
  <c r="T396" i="1" s="1"/>
  <c r="M396" i="1"/>
  <c r="J396" i="1"/>
  <c r="I396" i="1"/>
  <c r="H396" i="1"/>
  <c r="Y395" i="1"/>
  <c r="Z395" i="1" s="1"/>
  <c r="V395" i="1"/>
  <c r="AB395" i="1" s="1"/>
  <c r="O395" i="1"/>
  <c r="T395" i="1" s="1"/>
  <c r="M395" i="1"/>
  <c r="J395" i="1"/>
  <c r="I395" i="1"/>
  <c r="H395" i="1"/>
  <c r="Y394" i="1"/>
  <c r="Z394" i="1" s="1"/>
  <c r="V394" i="1"/>
  <c r="AB394" i="1" s="1"/>
  <c r="O394" i="1"/>
  <c r="T394" i="1" s="1"/>
  <c r="M394" i="1"/>
  <c r="J394" i="1"/>
  <c r="I394" i="1"/>
  <c r="H394" i="1"/>
  <c r="Y393" i="1"/>
  <c r="Z393" i="1" s="1"/>
  <c r="V393" i="1"/>
  <c r="AB393" i="1" s="1"/>
  <c r="O393" i="1"/>
  <c r="T393" i="1" s="1"/>
  <c r="M393" i="1"/>
  <c r="J393" i="1"/>
  <c r="I393" i="1"/>
  <c r="H393" i="1"/>
  <c r="Y392" i="1"/>
  <c r="Z392" i="1" s="1"/>
  <c r="V392" i="1"/>
  <c r="O392" i="1"/>
  <c r="T392" i="1" s="1"/>
  <c r="M392" i="1"/>
  <c r="J392" i="1"/>
  <c r="I392" i="1"/>
  <c r="H392" i="1"/>
  <c r="Y391" i="1"/>
  <c r="Z391" i="1" s="1"/>
  <c r="V391" i="1"/>
  <c r="AB391" i="1" s="1"/>
  <c r="O391" i="1"/>
  <c r="T391" i="1" s="1"/>
  <c r="M391" i="1"/>
  <c r="J391" i="1"/>
  <c r="I391" i="1"/>
  <c r="H391" i="1"/>
  <c r="Y390" i="1"/>
  <c r="Z390" i="1" s="1"/>
  <c r="V390" i="1"/>
  <c r="O390" i="1"/>
  <c r="T390" i="1" s="1"/>
  <c r="M390" i="1"/>
  <c r="J390" i="1"/>
  <c r="I390" i="1"/>
  <c r="H390" i="1"/>
  <c r="Y389" i="1"/>
  <c r="Z389" i="1" s="1"/>
  <c r="V389" i="1"/>
  <c r="AB389" i="1" s="1"/>
  <c r="O389" i="1"/>
  <c r="T389" i="1" s="1"/>
  <c r="M389" i="1"/>
  <c r="J389" i="1"/>
  <c r="I389" i="1"/>
  <c r="H389" i="1"/>
  <c r="Y388" i="1"/>
  <c r="Z388" i="1" s="1"/>
  <c r="V388" i="1"/>
  <c r="O388" i="1"/>
  <c r="T388" i="1" s="1"/>
  <c r="M388" i="1"/>
  <c r="J388" i="1"/>
  <c r="I388" i="1"/>
  <c r="H388" i="1"/>
  <c r="Y387" i="1"/>
  <c r="Z387" i="1" s="1"/>
  <c r="V387" i="1"/>
  <c r="AB387" i="1" s="1"/>
  <c r="O387" i="1"/>
  <c r="T387" i="1" s="1"/>
  <c r="M387" i="1"/>
  <c r="J387" i="1"/>
  <c r="I387" i="1"/>
  <c r="H387" i="1"/>
  <c r="Y386" i="1"/>
  <c r="Z386" i="1" s="1"/>
  <c r="V386" i="1"/>
  <c r="O386" i="1"/>
  <c r="T386" i="1" s="1"/>
  <c r="M386" i="1"/>
  <c r="J386" i="1"/>
  <c r="I386" i="1"/>
  <c r="H386" i="1"/>
  <c r="Y385" i="1"/>
  <c r="Z385" i="1" s="1"/>
  <c r="V385" i="1"/>
  <c r="AB385" i="1" s="1"/>
  <c r="O385" i="1"/>
  <c r="T385" i="1" s="1"/>
  <c r="M385" i="1"/>
  <c r="J385" i="1"/>
  <c r="I385" i="1"/>
  <c r="H385" i="1"/>
  <c r="Y384" i="1"/>
  <c r="Z384" i="1" s="1"/>
  <c r="V384" i="1"/>
  <c r="O384" i="1"/>
  <c r="T384" i="1" s="1"/>
  <c r="M384" i="1"/>
  <c r="J384" i="1"/>
  <c r="I384" i="1"/>
  <c r="H384" i="1"/>
  <c r="Y383" i="1"/>
  <c r="Z383" i="1" s="1"/>
  <c r="V383" i="1"/>
  <c r="AB383" i="1" s="1"/>
  <c r="O383" i="1"/>
  <c r="T383" i="1" s="1"/>
  <c r="M383" i="1"/>
  <c r="J383" i="1"/>
  <c r="I383" i="1"/>
  <c r="H383" i="1"/>
  <c r="Y382" i="1"/>
  <c r="Z382" i="1" s="1"/>
  <c r="V382" i="1"/>
  <c r="O382" i="1"/>
  <c r="T382" i="1" s="1"/>
  <c r="M382" i="1"/>
  <c r="J382" i="1"/>
  <c r="I382" i="1"/>
  <c r="H382" i="1"/>
  <c r="Y381" i="1"/>
  <c r="Z381" i="1" s="1"/>
  <c r="V381" i="1"/>
  <c r="AB381" i="1" s="1"/>
  <c r="O381" i="1"/>
  <c r="T381" i="1" s="1"/>
  <c r="M381" i="1"/>
  <c r="J381" i="1"/>
  <c r="I381" i="1"/>
  <c r="H381" i="1"/>
  <c r="Y380" i="1"/>
  <c r="Z380" i="1" s="1"/>
  <c r="V380" i="1"/>
  <c r="O380" i="1"/>
  <c r="T380" i="1" s="1"/>
  <c r="M380" i="1"/>
  <c r="J380" i="1"/>
  <c r="I380" i="1"/>
  <c r="H380" i="1"/>
  <c r="Y379" i="1"/>
  <c r="Z379" i="1" s="1"/>
  <c r="V379" i="1"/>
  <c r="AB379" i="1" s="1"/>
  <c r="O379" i="1"/>
  <c r="T379" i="1" s="1"/>
  <c r="M379" i="1"/>
  <c r="J379" i="1"/>
  <c r="I379" i="1"/>
  <c r="H379" i="1"/>
  <c r="Y378" i="1"/>
  <c r="Z378" i="1" s="1"/>
  <c r="V378" i="1"/>
  <c r="O378" i="1"/>
  <c r="T378" i="1" s="1"/>
  <c r="M378" i="1"/>
  <c r="J378" i="1"/>
  <c r="I378" i="1"/>
  <c r="H378" i="1"/>
  <c r="Y377" i="1"/>
  <c r="Z377" i="1" s="1"/>
  <c r="V377" i="1"/>
  <c r="AB377" i="1" s="1"/>
  <c r="O377" i="1"/>
  <c r="T377" i="1" s="1"/>
  <c r="M377" i="1"/>
  <c r="J377" i="1"/>
  <c r="I377" i="1"/>
  <c r="H377" i="1"/>
  <c r="Y376" i="1"/>
  <c r="Z376" i="1" s="1"/>
  <c r="V376" i="1"/>
  <c r="O376" i="1"/>
  <c r="T376" i="1" s="1"/>
  <c r="M376" i="1"/>
  <c r="J376" i="1"/>
  <c r="I376" i="1"/>
  <c r="H376" i="1"/>
  <c r="Y375" i="1"/>
  <c r="Z375" i="1" s="1"/>
  <c r="V375" i="1"/>
  <c r="AB375" i="1" s="1"/>
  <c r="O375" i="1"/>
  <c r="T375" i="1" s="1"/>
  <c r="M375" i="1"/>
  <c r="J375" i="1"/>
  <c r="I375" i="1"/>
  <c r="H375" i="1"/>
  <c r="Y374" i="1"/>
  <c r="Z374" i="1" s="1"/>
  <c r="V374" i="1"/>
  <c r="O374" i="1"/>
  <c r="T374" i="1" s="1"/>
  <c r="M374" i="1"/>
  <c r="J374" i="1"/>
  <c r="I374" i="1"/>
  <c r="H374" i="1"/>
  <c r="Y373" i="1"/>
  <c r="Z373" i="1" s="1"/>
  <c r="V373" i="1"/>
  <c r="AB373" i="1" s="1"/>
  <c r="O373" i="1"/>
  <c r="T373" i="1" s="1"/>
  <c r="M373" i="1"/>
  <c r="J373" i="1"/>
  <c r="I373" i="1"/>
  <c r="H373" i="1"/>
  <c r="Y372" i="1"/>
  <c r="Z372" i="1" s="1"/>
  <c r="V372" i="1"/>
  <c r="O372" i="1"/>
  <c r="T372" i="1" s="1"/>
  <c r="M372" i="1"/>
  <c r="J372" i="1"/>
  <c r="I372" i="1"/>
  <c r="H372" i="1"/>
  <c r="Y371" i="1"/>
  <c r="Z371" i="1" s="1"/>
  <c r="V371" i="1"/>
  <c r="AB371" i="1" s="1"/>
  <c r="O371" i="1"/>
  <c r="T371" i="1" s="1"/>
  <c r="M371" i="1"/>
  <c r="J371" i="1"/>
  <c r="I371" i="1"/>
  <c r="H371" i="1"/>
  <c r="Y370" i="1"/>
  <c r="Z370" i="1" s="1"/>
  <c r="V370" i="1"/>
  <c r="O370" i="1"/>
  <c r="T370" i="1" s="1"/>
  <c r="M370" i="1"/>
  <c r="J370" i="1"/>
  <c r="I370" i="1"/>
  <c r="H370" i="1"/>
  <c r="Y369" i="1"/>
  <c r="Z369" i="1" s="1"/>
  <c r="V369" i="1"/>
  <c r="AB369" i="1" s="1"/>
  <c r="O369" i="1"/>
  <c r="T369" i="1" s="1"/>
  <c r="M369" i="1"/>
  <c r="J369" i="1"/>
  <c r="I369" i="1"/>
  <c r="H369" i="1"/>
  <c r="Y368" i="1"/>
  <c r="Z368" i="1" s="1"/>
  <c r="V368" i="1"/>
  <c r="O368" i="1"/>
  <c r="T368" i="1" s="1"/>
  <c r="M368" i="1"/>
  <c r="J368" i="1"/>
  <c r="I368" i="1"/>
  <c r="H368" i="1"/>
  <c r="Y367" i="1"/>
  <c r="Z367" i="1" s="1"/>
  <c r="V367" i="1"/>
  <c r="AB367" i="1" s="1"/>
  <c r="O367" i="1"/>
  <c r="T367" i="1" s="1"/>
  <c r="M367" i="1"/>
  <c r="J367" i="1"/>
  <c r="I367" i="1"/>
  <c r="H367" i="1"/>
  <c r="Y366" i="1"/>
  <c r="Z366" i="1" s="1"/>
  <c r="V366" i="1"/>
  <c r="O366" i="1"/>
  <c r="T366" i="1" s="1"/>
  <c r="M366" i="1"/>
  <c r="J366" i="1"/>
  <c r="I366" i="1"/>
  <c r="H366" i="1"/>
  <c r="Y365" i="1"/>
  <c r="Z365" i="1" s="1"/>
  <c r="V365" i="1"/>
  <c r="AB365" i="1" s="1"/>
  <c r="O365" i="1"/>
  <c r="T365" i="1" s="1"/>
  <c r="M365" i="1"/>
  <c r="J365" i="1"/>
  <c r="I365" i="1"/>
  <c r="H365" i="1"/>
  <c r="Y364" i="1"/>
  <c r="Z364" i="1" s="1"/>
  <c r="V364" i="1"/>
  <c r="O364" i="1"/>
  <c r="T364" i="1" s="1"/>
  <c r="M364" i="1"/>
  <c r="J364" i="1"/>
  <c r="I364" i="1"/>
  <c r="H364" i="1"/>
  <c r="Y363" i="1"/>
  <c r="Z363" i="1" s="1"/>
  <c r="V363" i="1"/>
  <c r="AB363" i="1" s="1"/>
  <c r="O363" i="1"/>
  <c r="T363" i="1" s="1"/>
  <c r="M363" i="1"/>
  <c r="J363" i="1"/>
  <c r="I363" i="1"/>
  <c r="H363" i="1"/>
  <c r="Y362" i="1"/>
  <c r="Z362" i="1" s="1"/>
  <c r="V362" i="1"/>
  <c r="O362" i="1"/>
  <c r="T362" i="1" s="1"/>
  <c r="M362" i="1"/>
  <c r="J362" i="1"/>
  <c r="I362" i="1"/>
  <c r="H362" i="1"/>
  <c r="Y361" i="1"/>
  <c r="Z361" i="1" s="1"/>
  <c r="V361" i="1"/>
  <c r="O361" i="1"/>
  <c r="T361" i="1" s="1"/>
  <c r="M361" i="1"/>
  <c r="J361" i="1"/>
  <c r="I361" i="1"/>
  <c r="H361" i="1"/>
  <c r="Y360" i="1"/>
  <c r="Z360" i="1" s="1"/>
  <c r="V360" i="1"/>
  <c r="AB360" i="1" s="1"/>
  <c r="O360" i="1"/>
  <c r="T360" i="1" s="1"/>
  <c r="M360" i="1"/>
  <c r="J360" i="1"/>
  <c r="I360" i="1"/>
  <c r="H360" i="1"/>
  <c r="Y359" i="1"/>
  <c r="Z359" i="1" s="1"/>
  <c r="V359" i="1"/>
  <c r="AB359" i="1" s="1"/>
  <c r="O359" i="1"/>
  <c r="T359" i="1" s="1"/>
  <c r="M359" i="1"/>
  <c r="J359" i="1"/>
  <c r="I359" i="1"/>
  <c r="H359" i="1"/>
  <c r="Y358" i="1"/>
  <c r="Z358" i="1" s="1"/>
  <c r="V358" i="1"/>
  <c r="O358" i="1"/>
  <c r="T358" i="1" s="1"/>
  <c r="M358" i="1"/>
  <c r="J358" i="1"/>
  <c r="I358" i="1"/>
  <c r="H358" i="1"/>
  <c r="Y357" i="1"/>
  <c r="Z357" i="1" s="1"/>
  <c r="V357" i="1"/>
  <c r="O357" i="1"/>
  <c r="T357" i="1" s="1"/>
  <c r="M357" i="1"/>
  <c r="J357" i="1"/>
  <c r="I357" i="1"/>
  <c r="H357" i="1"/>
  <c r="Y356" i="1"/>
  <c r="Z356" i="1" s="1"/>
  <c r="V356" i="1"/>
  <c r="AB356" i="1" s="1"/>
  <c r="O356" i="1"/>
  <c r="T356" i="1" s="1"/>
  <c r="M356" i="1"/>
  <c r="J356" i="1"/>
  <c r="I356" i="1"/>
  <c r="H356" i="1"/>
  <c r="Y355" i="1"/>
  <c r="Z355" i="1" s="1"/>
  <c r="V355" i="1"/>
  <c r="AB355" i="1" s="1"/>
  <c r="O355" i="1"/>
  <c r="T355" i="1" s="1"/>
  <c r="M355" i="1"/>
  <c r="J355" i="1"/>
  <c r="I355" i="1"/>
  <c r="H355" i="1"/>
  <c r="Y354" i="1"/>
  <c r="Z354" i="1" s="1"/>
  <c r="V354" i="1"/>
  <c r="AB354" i="1" s="1"/>
  <c r="O354" i="1"/>
  <c r="T354" i="1" s="1"/>
  <c r="M354" i="1"/>
  <c r="J354" i="1"/>
  <c r="I354" i="1"/>
  <c r="H354" i="1"/>
  <c r="Y353" i="1"/>
  <c r="Z353" i="1" s="1"/>
  <c r="V353" i="1"/>
  <c r="O353" i="1"/>
  <c r="T353" i="1" s="1"/>
  <c r="M353" i="1"/>
  <c r="J353" i="1"/>
  <c r="I353" i="1"/>
  <c r="H353" i="1"/>
  <c r="Y352" i="1"/>
  <c r="Z352" i="1" s="1"/>
  <c r="V352" i="1"/>
  <c r="AB352" i="1" s="1"/>
  <c r="O352" i="1"/>
  <c r="T352" i="1" s="1"/>
  <c r="M352" i="1"/>
  <c r="J352" i="1"/>
  <c r="I352" i="1"/>
  <c r="H352" i="1"/>
  <c r="Y351" i="1"/>
  <c r="Z351" i="1" s="1"/>
  <c r="V351" i="1"/>
  <c r="AB351" i="1" s="1"/>
  <c r="O351" i="1"/>
  <c r="T351" i="1" s="1"/>
  <c r="M351" i="1"/>
  <c r="J351" i="1"/>
  <c r="I351" i="1"/>
  <c r="H351" i="1"/>
  <c r="Y350" i="1"/>
  <c r="Z350" i="1" s="1"/>
  <c r="V350" i="1"/>
  <c r="O350" i="1"/>
  <c r="T350" i="1" s="1"/>
  <c r="M350" i="1"/>
  <c r="J350" i="1"/>
  <c r="I350" i="1"/>
  <c r="H350" i="1"/>
  <c r="Y349" i="1"/>
  <c r="Z349" i="1" s="1"/>
  <c r="V349" i="1"/>
  <c r="AB349" i="1" s="1"/>
  <c r="O349" i="1"/>
  <c r="T349" i="1" s="1"/>
  <c r="M349" i="1"/>
  <c r="J349" i="1"/>
  <c r="I349" i="1"/>
  <c r="H349" i="1"/>
  <c r="Y348" i="1"/>
  <c r="Z348" i="1" s="1"/>
  <c r="V348" i="1"/>
  <c r="AB348" i="1" s="1"/>
  <c r="O348" i="1"/>
  <c r="T348" i="1" s="1"/>
  <c r="M348" i="1"/>
  <c r="J348" i="1"/>
  <c r="I348" i="1"/>
  <c r="H348" i="1"/>
  <c r="Y347" i="1"/>
  <c r="Z347" i="1" s="1"/>
  <c r="V347" i="1"/>
  <c r="AB347" i="1" s="1"/>
  <c r="O347" i="1"/>
  <c r="T347" i="1" s="1"/>
  <c r="M347" i="1"/>
  <c r="J347" i="1"/>
  <c r="I347" i="1"/>
  <c r="H347" i="1"/>
  <c r="Y346" i="1"/>
  <c r="Z346" i="1" s="1"/>
  <c r="V346" i="1"/>
  <c r="AB346" i="1" s="1"/>
  <c r="O346" i="1"/>
  <c r="T346" i="1" s="1"/>
  <c r="M346" i="1"/>
  <c r="J346" i="1"/>
  <c r="I346" i="1"/>
  <c r="H346" i="1"/>
  <c r="Y345" i="1"/>
  <c r="Z345" i="1" s="1"/>
  <c r="V345" i="1"/>
  <c r="O345" i="1"/>
  <c r="T345" i="1" s="1"/>
  <c r="M345" i="1"/>
  <c r="J345" i="1"/>
  <c r="I345" i="1"/>
  <c r="H345" i="1"/>
  <c r="Y344" i="1"/>
  <c r="Z344" i="1" s="1"/>
  <c r="V344" i="1"/>
  <c r="AB344" i="1" s="1"/>
  <c r="O344" i="1"/>
  <c r="T344" i="1" s="1"/>
  <c r="M344" i="1"/>
  <c r="J344" i="1"/>
  <c r="I344" i="1"/>
  <c r="H344" i="1"/>
  <c r="Y343" i="1"/>
  <c r="Z343" i="1" s="1"/>
  <c r="V343" i="1"/>
  <c r="AB343" i="1" s="1"/>
  <c r="O343" i="1"/>
  <c r="T343" i="1" s="1"/>
  <c r="M343" i="1"/>
  <c r="J343" i="1"/>
  <c r="I343" i="1"/>
  <c r="H343" i="1"/>
  <c r="Y342" i="1"/>
  <c r="Z342" i="1" s="1"/>
  <c r="V342" i="1"/>
  <c r="O342" i="1"/>
  <c r="T342" i="1" s="1"/>
  <c r="M342" i="1"/>
  <c r="J342" i="1"/>
  <c r="I342" i="1"/>
  <c r="H342" i="1"/>
  <c r="Y341" i="1"/>
  <c r="Z341" i="1" s="1"/>
  <c r="V341" i="1"/>
  <c r="AB341" i="1" s="1"/>
  <c r="O341" i="1"/>
  <c r="T341" i="1" s="1"/>
  <c r="M341" i="1"/>
  <c r="J341" i="1"/>
  <c r="I341" i="1"/>
  <c r="H341" i="1"/>
  <c r="Y340" i="1"/>
  <c r="Z340" i="1" s="1"/>
  <c r="V340" i="1"/>
  <c r="AB340" i="1" s="1"/>
  <c r="O340" i="1"/>
  <c r="T340" i="1" s="1"/>
  <c r="M340" i="1"/>
  <c r="J340" i="1"/>
  <c r="I340" i="1"/>
  <c r="H340" i="1"/>
  <c r="Y339" i="1"/>
  <c r="Z339" i="1" s="1"/>
  <c r="V339" i="1"/>
  <c r="AB339" i="1" s="1"/>
  <c r="O339" i="1"/>
  <c r="T339" i="1" s="1"/>
  <c r="M339" i="1"/>
  <c r="J339" i="1"/>
  <c r="I339" i="1"/>
  <c r="H339" i="1"/>
  <c r="Y338" i="1"/>
  <c r="Z338" i="1" s="1"/>
  <c r="V338" i="1"/>
  <c r="O338" i="1"/>
  <c r="T338" i="1" s="1"/>
  <c r="M338" i="1"/>
  <c r="J338" i="1"/>
  <c r="I338" i="1"/>
  <c r="H338" i="1"/>
  <c r="Y337" i="1"/>
  <c r="Z337" i="1" s="1"/>
  <c r="V337" i="1"/>
  <c r="O337" i="1"/>
  <c r="T337" i="1" s="1"/>
  <c r="M337" i="1"/>
  <c r="J337" i="1"/>
  <c r="I337" i="1"/>
  <c r="H337" i="1"/>
  <c r="Y336" i="1"/>
  <c r="Z336" i="1" s="1"/>
  <c r="V336" i="1"/>
  <c r="AB336" i="1" s="1"/>
  <c r="O336" i="1"/>
  <c r="T336" i="1" s="1"/>
  <c r="M336" i="1"/>
  <c r="J336" i="1"/>
  <c r="I336" i="1"/>
  <c r="H336" i="1"/>
  <c r="Y335" i="1"/>
  <c r="Z335" i="1" s="1"/>
  <c r="V335" i="1"/>
  <c r="AB335" i="1" s="1"/>
  <c r="O335" i="1"/>
  <c r="T335" i="1" s="1"/>
  <c r="M335" i="1"/>
  <c r="J335" i="1"/>
  <c r="I335" i="1"/>
  <c r="H335" i="1"/>
  <c r="Y334" i="1"/>
  <c r="Z334" i="1" s="1"/>
  <c r="V334" i="1"/>
  <c r="O334" i="1"/>
  <c r="T334" i="1" s="1"/>
  <c r="M334" i="1"/>
  <c r="J334" i="1"/>
  <c r="I334" i="1"/>
  <c r="H334" i="1"/>
  <c r="Y333" i="1"/>
  <c r="Z333" i="1" s="1"/>
  <c r="V333" i="1"/>
  <c r="AB333" i="1" s="1"/>
  <c r="O333" i="1"/>
  <c r="T333" i="1" s="1"/>
  <c r="M333" i="1"/>
  <c r="J333" i="1"/>
  <c r="I333" i="1"/>
  <c r="H333" i="1"/>
  <c r="Y332" i="1"/>
  <c r="Z332" i="1" s="1"/>
  <c r="V332" i="1"/>
  <c r="AB332" i="1" s="1"/>
  <c r="O332" i="1"/>
  <c r="T332" i="1" s="1"/>
  <c r="M332" i="1"/>
  <c r="J332" i="1"/>
  <c r="I332" i="1"/>
  <c r="H332" i="1"/>
  <c r="Y331" i="1"/>
  <c r="Z331" i="1" s="1"/>
  <c r="V331" i="1"/>
  <c r="O331" i="1"/>
  <c r="T331" i="1" s="1"/>
  <c r="M331" i="1"/>
  <c r="J331" i="1"/>
  <c r="I331" i="1"/>
  <c r="H331" i="1"/>
  <c r="Y330" i="1"/>
  <c r="Z330" i="1" s="1"/>
  <c r="V330" i="1"/>
  <c r="AB330" i="1" s="1"/>
  <c r="O330" i="1"/>
  <c r="T330" i="1" s="1"/>
  <c r="M330" i="1"/>
  <c r="J330" i="1"/>
  <c r="I330" i="1"/>
  <c r="H330" i="1"/>
  <c r="Y329" i="1"/>
  <c r="Z329" i="1" s="1"/>
  <c r="V329" i="1"/>
  <c r="O329" i="1"/>
  <c r="T329" i="1" s="1"/>
  <c r="M329" i="1"/>
  <c r="J329" i="1"/>
  <c r="I329" i="1"/>
  <c r="H329" i="1"/>
  <c r="Y328" i="1"/>
  <c r="Z328" i="1" s="1"/>
  <c r="V328" i="1"/>
  <c r="O328" i="1"/>
  <c r="T328" i="1" s="1"/>
  <c r="M328" i="1"/>
  <c r="J328" i="1"/>
  <c r="I328" i="1"/>
  <c r="H328" i="1"/>
  <c r="Y327" i="1"/>
  <c r="Z327" i="1" s="1"/>
  <c r="V327" i="1"/>
  <c r="O327" i="1"/>
  <c r="T327" i="1" s="1"/>
  <c r="M327" i="1"/>
  <c r="J327" i="1"/>
  <c r="I327" i="1"/>
  <c r="H327" i="1"/>
  <c r="Y326" i="1"/>
  <c r="Z326" i="1" s="1"/>
  <c r="V326" i="1"/>
  <c r="O326" i="1"/>
  <c r="T326" i="1" s="1"/>
  <c r="M326" i="1"/>
  <c r="J326" i="1"/>
  <c r="I326" i="1"/>
  <c r="H326" i="1"/>
  <c r="Y325" i="1"/>
  <c r="Z325" i="1" s="1"/>
  <c r="V325" i="1"/>
  <c r="AB325" i="1" s="1"/>
  <c r="O325" i="1"/>
  <c r="T325" i="1" s="1"/>
  <c r="M325" i="1"/>
  <c r="J325" i="1"/>
  <c r="I325" i="1"/>
  <c r="H325" i="1"/>
  <c r="Y324" i="1"/>
  <c r="Z324" i="1" s="1"/>
  <c r="V324" i="1"/>
  <c r="O324" i="1"/>
  <c r="T324" i="1" s="1"/>
  <c r="M324" i="1"/>
  <c r="J324" i="1"/>
  <c r="I324" i="1"/>
  <c r="H324" i="1"/>
  <c r="Y323" i="1"/>
  <c r="Z323" i="1" s="1"/>
  <c r="V323" i="1"/>
  <c r="AB323" i="1" s="1"/>
  <c r="O323" i="1"/>
  <c r="T323" i="1" s="1"/>
  <c r="M323" i="1"/>
  <c r="J323" i="1"/>
  <c r="I323" i="1"/>
  <c r="H323" i="1"/>
  <c r="Y322" i="1"/>
  <c r="Z322" i="1" s="1"/>
  <c r="V322" i="1"/>
  <c r="AB322" i="1" s="1"/>
  <c r="O322" i="1"/>
  <c r="T322" i="1" s="1"/>
  <c r="M322" i="1"/>
  <c r="J322" i="1"/>
  <c r="I322" i="1"/>
  <c r="H322" i="1"/>
  <c r="Y321" i="1"/>
  <c r="Z321" i="1" s="1"/>
  <c r="V321" i="1"/>
  <c r="AB321" i="1" s="1"/>
  <c r="O321" i="1"/>
  <c r="T321" i="1" s="1"/>
  <c r="M321" i="1"/>
  <c r="J321" i="1"/>
  <c r="I321" i="1"/>
  <c r="H321" i="1"/>
  <c r="Y320" i="1"/>
  <c r="Z320" i="1" s="1"/>
  <c r="V320" i="1"/>
  <c r="AB320" i="1" s="1"/>
  <c r="O320" i="1"/>
  <c r="T320" i="1" s="1"/>
  <c r="M320" i="1"/>
  <c r="J320" i="1"/>
  <c r="I320" i="1"/>
  <c r="H320" i="1"/>
  <c r="Y319" i="1"/>
  <c r="Z319" i="1" s="1"/>
  <c r="V319" i="1"/>
  <c r="AB319" i="1" s="1"/>
  <c r="O319" i="1"/>
  <c r="T319" i="1" s="1"/>
  <c r="M319" i="1"/>
  <c r="J319" i="1"/>
  <c r="I319" i="1"/>
  <c r="H319" i="1"/>
  <c r="Y318" i="1"/>
  <c r="Z318" i="1" s="1"/>
  <c r="V318" i="1"/>
  <c r="O318" i="1"/>
  <c r="T318" i="1" s="1"/>
  <c r="M318" i="1"/>
  <c r="J318" i="1"/>
  <c r="I318" i="1"/>
  <c r="H318" i="1"/>
  <c r="Y317" i="1"/>
  <c r="Z317" i="1" s="1"/>
  <c r="V317" i="1"/>
  <c r="O317" i="1"/>
  <c r="T317" i="1" s="1"/>
  <c r="M317" i="1"/>
  <c r="J317" i="1"/>
  <c r="I317" i="1"/>
  <c r="H317" i="1"/>
  <c r="Y316" i="1"/>
  <c r="Z316" i="1" s="1"/>
  <c r="V316" i="1"/>
  <c r="AB316" i="1" s="1"/>
  <c r="O316" i="1"/>
  <c r="T316" i="1" s="1"/>
  <c r="M316" i="1"/>
  <c r="J316" i="1"/>
  <c r="I316" i="1"/>
  <c r="H316" i="1"/>
  <c r="Y315" i="1"/>
  <c r="Z315" i="1" s="1"/>
  <c r="V315" i="1"/>
  <c r="AB315" i="1" s="1"/>
  <c r="O315" i="1"/>
  <c r="T315" i="1" s="1"/>
  <c r="M315" i="1"/>
  <c r="J315" i="1"/>
  <c r="I315" i="1"/>
  <c r="H315" i="1"/>
  <c r="Y314" i="1"/>
  <c r="Z314" i="1" s="1"/>
  <c r="V314" i="1"/>
  <c r="AB314" i="1" s="1"/>
  <c r="O314" i="1"/>
  <c r="T314" i="1" s="1"/>
  <c r="M314" i="1"/>
  <c r="J314" i="1"/>
  <c r="I314" i="1"/>
  <c r="H314" i="1"/>
  <c r="Y313" i="1"/>
  <c r="Z313" i="1" s="1"/>
  <c r="V313" i="1"/>
  <c r="O313" i="1"/>
  <c r="T313" i="1" s="1"/>
  <c r="M313" i="1"/>
  <c r="J313" i="1"/>
  <c r="I313" i="1"/>
  <c r="H313" i="1"/>
  <c r="Y312" i="1"/>
  <c r="Z312" i="1" s="1"/>
  <c r="V312" i="1"/>
  <c r="O312" i="1"/>
  <c r="T312" i="1" s="1"/>
  <c r="M312" i="1"/>
  <c r="J312" i="1"/>
  <c r="I312" i="1"/>
  <c r="H312" i="1"/>
  <c r="Y311" i="1"/>
  <c r="Z311" i="1" s="1"/>
  <c r="V311" i="1"/>
  <c r="O311" i="1"/>
  <c r="T311" i="1" s="1"/>
  <c r="M311" i="1"/>
  <c r="J311" i="1"/>
  <c r="I311" i="1"/>
  <c r="H311" i="1"/>
  <c r="Y310" i="1"/>
  <c r="Z310" i="1" s="1"/>
  <c r="V310" i="1"/>
  <c r="O310" i="1"/>
  <c r="T310" i="1" s="1"/>
  <c r="M310" i="1"/>
  <c r="J310" i="1"/>
  <c r="I310" i="1"/>
  <c r="H310" i="1"/>
  <c r="Y309" i="1"/>
  <c r="Z309" i="1" s="1"/>
  <c r="V309" i="1"/>
  <c r="AA309" i="1" s="1"/>
  <c r="O309" i="1"/>
  <c r="T309" i="1" s="1"/>
  <c r="M309" i="1"/>
  <c r="J309" i="1"/>
  <c r="I309" i="1"/>
  <c r="H309" i="1"/>
  <c r="Y308" i="1"/>
  <c r="Z308" i="1" s="1"/>
  <c r="V308" i="1"/>
  <c r="O308" i="1"/>
  <c r="T308" i="1" s="1"/>
  <c r="M308" i="1"/>
  <c r="J308" i="1"/>
  <c r="I308" i="1"/>
  <c r="H308" i="1"/>
  <c r="Y307" i="1"/>
  <c r="Z307" i="1" s="1"/>
  <c r="V307" i="1"/>
  <c r="O307" i="1"/>
  <c r="T307" i="1" s="1"/>
  <c r="M307" i="1"/>
  <c r="J307" i="1"/>
  <c r="I307" i="1"/>
  <c r="H307" i="1"/>
  <c r="Y306" i="1"/>
  <c r="Z306" i="1" s="1"/>
  <c r="V306" i="1"/>
  <c r="O306" i="1"/>
  <c r="T306" i="1" s="1"/>
  <c r="M306" i="1"/>
  <c r="J306" i="1"/>
  <c r="I306" i="1"/>
  <c r="H306" i="1"/>
  <c r="Y305" i="1"/>
  <c r="Z305" i="1" s="1"/>
  <c r="V305" i="1"/>
  <c r="AA305" i="1" s="1"/>
  <c r="O305" i="1"/>
  <c r="T305" i="1" s="1"/>
  <c r="M305" i="1"/>
  <c r="J305" i="1"/>
  <c r="I305" i="1"/>
  <c r="H305" i="1"/>
  <c r="Y304" i="1"/>
  <c r="Z304" i="1" s="1"/>
  <c r="V304" i="1"/>
  <c r="O304" i="1"/>
  <c r="T304" i="1" s="1"/>
  <c r="M304" i="1"/>
  <c r="J304" i="1"/>
  <c r="I304" i="1"/>
  <c r="H304" i="1"/>
  <c r="Y303" i="1"/>
  <c r="Z303" i="1" s="1"/>
  <c r="V303" i="1"/>
  <c r="AA303" i="1" s="1"/>
  <c r="O303" i="1"/>
  <c r="T303" i="1" s="1"/>
  <c r="M303" i="1"/>
  <c r="J303" i="1"/>
  <c r="I303" i="1"/>
  <c r="H303" i="1"/>
  <c r="Y302" i="1"/>
  <c r="Z302" i="1" s="1"/>
  <c r="V302" i="1"/>
  <c r="O302" i="1"/>
  <c r="T302" i="1" s="1"/>
  <c r="M302" i="1"/>
  <c r="J302" i="1"/>
  <c r="I302" i="1"/>
  <c r="H302" i="1"/>
  <c r="Y301" i="1"/>
  <c r="Z301" i="1" s="1"/>
  <c r="V301" i="1"/>
  <c r="O301" i="1"/>
  <c r="T301" i="1" s="1"/>
  <c r="M301" i="1"/>
  <c r="J301" i="1"/>
  <c r="I301" i="1"/>
  <c r="H301" i="1"/>
  <c r="Y300" i="1"/>
  <c r="Z300" i="1" s="1"/>
  <c r="V300" i="1"/>
  <c r="O300" i="1"/>
  <c r="T300" i="1" s="1"/>
  <c r="M300" i="1"/>
  <c r="J300" i="1"/>
  <c r="I300" i="1"/>
  <c r="H300" i="1"/>
  <c r="Y299" i="1"/>
  <c r="Z299" i="1" s="1"/>
  <c r="V299" i="1"/>
  <c r="O299" i="1"/>
  <c r="T299" i="1" s="1"/>
  <c r="M299" i="1"/>
  <c r="J299" i="1"/>
  <c r="I299" i="1"/>
  <c r="H299" i="1"/>
  <c r="Y298" i="1"/>
  <c r="Z298" i="1" s="1"/>
  <c r="V298" i="1"/>
  <c r="O298" i="1"/>
  <c r="T298" i="1" s="1"/>
  <c r="M298" i="1"/>
  <c r="J298" i="1"/>
  <c r="I298" i="1"/>
  <c r="H298" i="1"/>
  <c r="Y297" i="1"/>
  <c r="Z297" i="1" s="1"/>
  <c r="V297" i="1"/>
  <c r="AA297" i="1" s="1"/>
  <c r="O297" i="1"/>
  <c r="T297" i="1" s="1"/>
  <c r="M297" i="1"/>
  <c r="J297" i="1"/>
  <c r="I297" i="1"/>
  <c r="H297" i="1"/>
  <c r="Y296" i="1"/>
  <c r="Z296" i="1" s="1"/>
  <c r="V296" i="1"/>
  <c r="O296" i="1"/>
  <c r="T296" i="1" s="1"/>
  <c r="M296" i="1"/>
  <c r="J296" i="1"/>
  <c r="I296" i="1"/>
  <c r="H296" i="1"/>
  <c r="Y295" i="1"/>
  <c r="Z295" i="1" s="1"/>
  <c r="V295" i="1"/>
  <c r="AA295" i="1" s="1"/>
  <c r="O295" i="1"/>
  <c r="T295" i="1" s="1"/>
  <c r="M295" i="1"/>
  <c r="J295" i="1"/>
  <c r="I295" i="1"/>
  <c r="H295" i="1"/>
  <c r="Y294" i="1"/>
  <c r="Z294" i="1" s="1"/>
  <c r="V294" i="1"/>
  <c r="O294" i="1"/>
  <c r="T294" i="1" s="1"/>
  <c r="M294" i="1"/>
  <c r="J294" i="1"/>
  <c r="I294" i="1"/>
  <c r="H294" i="1"/>
  <c r="Y293" i="1"/>
  <c r="Z293" i="1" s="1"/>
  <c r="V293" i="1"/>
  <c r="O293" i="1"/>
  <c r="T293" i="1" s="1"/>
  <c r="M293" i="1"/>
  <c r="J293" i="1"/>
  <c r="I293" i="1"/>
  <c r="H293" i="1"/>
  <c r="Y292" i="1"/>
  <c r="Z292" i="1" s="1"/>
  <c r="V292" i="1"/>
  <c r="O292" i="1"/>
  <c r="T292" i="1" s="1"/>
  <c r="M292" i="1"/>
  <c r="J292" i="1"/>
  <c r="I292" i="1"/>
  <c r="H292" i="1"/>
  <c r="Y291" i="1"/>
  <c r="Z291" i="1" s="1"/>
  <c r="V291" i="1"/>
  <c r="O291" i="1"/>
  <c r="T291" i="1" s="1"/>
  <c r="M291" i="1"/>
  <c r="J291" i="1"/>
  <c r="I291" i="1"/>
  <c r="H291" i="1"/>
  <c r="Y290" i="1"/>
  <c r="Z290" i="1" s="1"/>
  <c r="V290" i="1"/>
  <c r="O290" i="1"/>
  <c r="T290" i="1" s="1"/>
  <c r="M290" i="1"/>
  <c r="J290" i="1"/>
  <c r="I290" i="1"/>
  <c r="H290" i="1"/>
  <c r="Y289" i="1"/>
  <c r="Z289" i="1" s="1"/>
  <c r="V289" i="1"/>
  <c r="O289" i="1"/>
  <c r="T289" i="1" s="1"/>
  <c r="M289" i="1"/>
  <c r="J289" i="1"/>
  <c r="I289" i="1"/>
  <c r="H289" i="1"/>
  <c r="Y288" i="1"/>
  <c r="Z288" i="1" s="1"/>
  <c r="V288" i="1"/>
  <c r="O288" i="1"/>
  <c r="T288" i="1" s="1"/>
  <c r="M288" i="1"/>
  <c r="J288" i="1"/>
  <c r="I288" i="1"/>
  <c r="H288" i="1"/>
  <c r="Y287" i="1"/>
  <c r="Z287" i="1" s="1"/>
  <c r="V287" i="1"/>
  <c r="AA287" i="1" s="1"/>
  <c r="O287" i="1"/>
  <c r="T287" i="1" s="1"/>
  <c r="M287" i="1"/>
  <c r="J287" i="1"/>
  <c r="I287" i="1"/>
  <c r="H287" i="1"/>
  <c r="Y286" i="1"/>
  <c r="Z286" i="1" s="1"/>
  <c r="V286" i="1"/>
  <c r="AA286" i="1" s="1"/>
  <c r="O286" i="1"/>
  <c r="T286" i="1" s="1"/>
  <c r="M286" i="1"/>
  <c r="J286" i="1"/>
  <c r="I286" i="1"/>
  <c r="H286" i="1"/>
  <c r="Y285" i="1"/>
  <c r="Z285" i="1" s="1"/>
  <c r="V285" i="1"/>
  <c r="AA285" i="1" s="1"/>
  <c r="O285" i="1"/>
  <c r="T285" i="1" s="1"/>
  <c r="M285" i="1"/>
  <c r="J285" i="1"/>
  <c r="I285" i="1"/>
  <c r="H285" i="1"/>
  <c r="Y284" i="1"/>
  <c r="Z284" i="1" s="1"/>
  <c r="V284" i="1"/>
  <c r="AA284" i="1" s="1"/>
  <c r="O284" i="1"/>
  <c r="T284" i="1" s="1"/>
  <c r="M284" i="1"/>
  <c r="J284" i="1"/>
  <c r="I284" i="1"/>
  <c r="H284" i="1"/>
  <c r="Y283" i="1"/>
  <c r="Z283" i="1" s="1"/>
  <c r="V283" i="1"/>
  <c r="AA283" i="1" s="1"/>
  <c r="O283" i="1"/>
  <c r="T283" i="1" s="1"/>
  <c r="M283" i="1"/>
  <c r="J283" i="1"/>
  <c r="I283" i="1"/>
  <c r="H283" i="1"/>
  <c r="Y282" i="1"/>
  <c r="Z282" i="1" s="1"/>
  <c r="V282" i="1"/>
  <c r="AA282" i="1" s="1"/>
  <c r="O282" i="1"/>
  <c r="T282" i="1" s="1"/>
  <c r="M282" i="1"/>
  <c r="J282" i="1"/>
  <c r="I282" i="1"/>
  <c r="H282" i="1"/>
  <c r="Y281" i="1"/>
  <c r="Z281" i="1" s="1"/>
  <c r="V281" i="1"/>
  <c r="AA281" i="1" s="1"/>
  <c r="O281" i="1"/>
  <c r="T281" i="1" s="1"/>
  <c r="M281" i="1"/>
  <c r="J281" i="1"/>
  <c r="I281" i="1"/>
  <c r="H281" i="1"/>
  <c r="Y280" i="1"/>
  <c r="Z280" i="1" s="1"/>
  <c r="V280" i="1"/>
  <c r="AA280" i="1" s="1"/>
  <c r="O280" i="1"/>
  <c r="T280" i="1" s="1"/>
  <c r="M280" i="1"/>
  <c r="J280" i="1"/>
  <c r="I280" i="1"/>
  <c r="H280" i="1"/>
  <c r="Y279" i="1"/>
  <c r="Z279" i="1" s="1"/>
  <c r="V279" i="1"/>
  <c r="AA279" i="1" s="1"/>
  <c r="O279" i="1"/>
  <c r="T279" i="1" s="1"/>
  <c r="M279" i="1"/>
  <c r="J279" i="1"/>
  <c r="I279" i="1"/>
  <c r="H279" i="1"/>
  <c r="Y278" i="1"/>
  <c r="Z278" i="1" s="1"/>
  <c r="V278" i="1"/>
  <c r="AA278" i="1" s="1"/>
  <c r="O278" i="1"/>
  <c r="T278" i="1" s="1"/>
  <c r="M278" i="1"/>
  <c r="J278" i="1"/>
  <c r="I278" i="1"/>
  <c r="H278" i="1"/>
  <c r="Y277" i="1"/>
  <c r="Z277" i="1" s="1"/>
  <c r="V277" i="1"/>
  <c r="AA277" i="1" s="1"/>
  <c r="O277" i="1"/>
  <c r="T277" i="1" s="1"/>
  <c r="M277" i="1"/>
  <c r="J277" i="1"/>
  <c r="I277" i="1"/>
  <c r="H277" i="1"/>
  <c r="Y276" i="1"/>
  <c r="Z276" i="1" s="1"/>
  <c r="V276" i="1"/>
  <c r="AA276" i="1" s="1"/>
  <c r="O276" i="1"/>
  <c r="T276" i="1" s="1"/>
  <c r="M276" i="1"/>
  <c r="J276" i="1"/>
  <c r="I276" i="1"/>
  <c r="H276" i="1"/>
  <c r="Y275" i="1"/>
  <c r="Z275" i="1" s="1"/>
  <c r="V275" i="1"/>
  <c r="AA275" i="1" s="1"/>
  <c r="O275" i="1"/>
  <c r="T275" i="1" s="1"/>
  <c r="M275" i="1"/>
  <c r="J275" i="1"/>
  <c r="I275" i="1"/>
  <c r="H275" i="1"/>
  <c r="Y274" i="1"/>
  <c r="Z274" i="1" s="1"/>
  <c r="V274" i="1"/>
  <c r="AA274" i="1" s="1"/>
  <c r="O274" i="1"/>
  <c r="T274" i="1" s="1"/>
  <c r="M274" i="1"/>
  <c r="J274" i="1"/>
  <c r="I274" i="1"/>
  <c r="H274" i="1"/>
  <c r="Y273" i="1"/>
  <c r="Z273" i="1" s="1"/>
  <c r="V273" i="1"/>
  <c r="AA273" i="1" s="1"/>
  <c r="O273" i="1"/>
  <c r="T273" i="1" s="1"/>
  <c r="M273" i="1"/>
  <c r="J273" i="1"/>
  <c r="I273" i="1"/>
  <c r="H273" i="1"/>
  <c r="Y272" i="1"/>
  <c r="Z272" i="1" s="1"/>
  <c r="V272" i="1"/>
  <c r="AB272" i="1" s="1"/>
  <c r="O272" i="1"/>
  <c r="T272" i="1" s="1"/>
  <c r="M272" i="1"/>
  <c r="J272" i="1"/>
  <c r="I272" i="1"/>
  <c r="H272" i="1"/>
  <c r="Y271" i="1"/>
  <c r="Z271" i="1" s="1"/>
  <c r="V271" i="1"/>
  <c r="O271" i="1"/>
  <c r="T271" i="1" s="1"/>
  <c r="M271" i="1"/>
  <c r="J271" i="1"/>
  <c r="I271" i="1"/>
  <c r="H271" i="1"/>
  <c r="Y270" i="1"/>
  <c r="Z270" i="1" s="1"/>
  <c r="V270" i="1"/>
  <c r="O270" i="1"/>
  <c r="T270" i="1" s="1"/>
  <c r="M270" i="1"/>
  <c r="J270" i="1"/>
  <c r="I270" i="1"/>
  <c r="H270" i="1"/>
  <c r="Y269" i="1"/>
  <c r="Z269" i="1" s="1"/>
  <c r="V269" i="1"/>
  <c r="AB269" i="1" s="1"/>
  <c r="O269" i="1"/>
  <c r="T269" i="1" s="1"/>
  <c r="M269" i="1"/>
  <c r="J269" i="1"/>
  <c r="I269" i="1"/>
  <c r="H269" i="1"/>
  <c r="Y268" i="1"/>
  <c r="Z268" i="1" s="1"/>
  <c r="V268" i="1"/>
  <c r="AB268" i="1" s="1"/>
  <c r="O268" i="1"/>
  <c r="T268" i="1" s="1"/>
  <c r="M268" i="1"/>
  <c r="J268" i="1"/>
  <c r="I268" i="1"/>
  <c r="H268" i="1"/>
  <c r="Y267" i="1"/>
  <c r="Z267" i="1" s="1"/>
  <c r="V267" i="1"/>
  <c r="O267" i="1"/>
  <c r="T267" i="1" s="1"/>
  <c r="M267" i="1"/>
  <c r="J267" i="1"/>
  <c r="I267" i="1"/>
  <c r="H267" i="1"/>
  <c r="Y266" i="1"/>
  <c r="Z266" i="1" s="1"/>
  <c r="V266" i="1"/>
  <c r="O266" i="1"/>
  <c r="T266" i="1" s="1"/>
  <c r="M266" i="1"/>
  <c r="J266" i="1"/>
  <c r="I266" i="1"/>
  <c r="H266" i="1"/>
  <c r="Y265" i="1"/>
  <c r="Z265" i="1" s="1"/>
  <c r="V265" i="1"/>
  <c r="AB265" i="1" s="1"/>
  <c r="O265" i="1"/>
  <c r="T265" i="1" s="1"/>
  <c r="M265" i="1"/>
  <c r="J265" i="1"/>
  <c r="I265" i="1"/>
  <c r="H265" i="1"/>
  <c r="Y264" i="1"/>
  <c r="Z264" i="1" s="1"/>
  <c r="V264" i="1"/>
  <c r="AB264" i="1" s="1"/>
  <c r="O264" i="1"/>
  <c r="T264" i="1" s="1"/>
  <c r="M264" i="1"/>
  <c r="J264" i="1"/>
  <c r="I264" i="1"/>
  <c r="H264" i="1"/>
  <c r="Y263" i="1"/>
  <c r="Z263" i="1" s="1"/>
  <c r="V263" i="1"/>
  <c r="AB263" i="1" s="1"/>
  <c r="O263" i="1"/>
  <c r="T263" i="1" s="1"/>
  <c r="M263" i="1"/>
  <c r="J263" i="1"/>
  <c r="I263" i="1"/>
  <c r="H263" i="1"/>
  <c r="Y262" i="1"/>
  <c r="Z262" i="1" s="1"/>
  <c r="V262" i="1"/>
  <c r="AB262" i="1" s="1"/>
  <c r="O262" i="1"/>
  <c r="T262" i="1" s="1"/>
  <c r="M262" i="1"/>
  <c r="J262" i="1"/>
  <c r="I262" i="1"/>
  <c r="H262" i="1"/>
  <c r="Y261" i="1"/>
  <c r="Z261" i="1" s="1"/>
  <c r="V261" i="1"/>
  <c r="AB261" i="1" s="1"/>
  <c r="O261" i="1"/>
  <c r="T261" i="1" s="1"/>
  <c r="M261" i="1"/>
  <c r="J261" i="1"/>
  <c r="I261" i="1"/>
  <c r="H261" i="1"/>
  <c r="Y260" i="1"/>
  <c r="Z260" i="1" s="1"/>
  <c r="V260" i="1"/>
  <c r="O260" i="1"/>
  <c r="T260" i="1" s="1"/>
  <c r="M260" i="1"/>
  <c r="J260" i="1"/>
  <c r="I260" i="1"/>
  <c r="H260" i="1"/>
  <c r="Y259" i="1"/>
  <c r="Z259" i="1" s="1"/>
  <c r="V259" i="1"/>
  <c r="O259" i="1"/>
  <c r="T259" i="1" s="1"/>
  <c r="M259" i="1"/>
  <c r="J259" i="1"/>
  <c r="I259" i="1"/>
  <c r="H259" i="1"/>
  <c r="Y258" i="1"/>
  <c r="Z258" i="1" s="1"/>
  <c r="V258" i="1"/>
  <c r="O258" i="1"/>
  <c r="T258" i="1" s="1"/>
  <c r="M258" i="1"/>
  <c r="J258" i="1"/>
  <c r="I258" i="1"/>
  <c r="H258" i="1"/>
  <c r="Y257" i="1"/>
  <c r="Z257" i="1" s="1"/>
  <c r="V257" i="1"/>
  <c r="O257" i="1"/>
  <c r="T257" i="1" s="1"/>
  <c r="M257" i="1"/>
  <c r="J257" i="1"/>
  <c r="I257" i="1"/>
  <c r="H257" i="1"/>
  <c r="Y256" i="1"/>
  <c r="Z256" i="1" s="1"/>
  <c r="V256" i="1"/>
  <c r="AB256" i="1" s="1"/>
  <c r="O256" i="1"/>
  <c r="T256" i="1" s="1"/>
  <c r="M256" i="1"/>
  <c r="J256" i="1"/>
  <c r="I256" i="1"/>
  <c r="H256" i="1"/>
  <c r="Y255" i="1"/>
  <c r="Z255" i="1" s="1"/>
  <c r="V255" i="1"/>
  <c r="AB255" i="1" s="1"/>
  <c r="O255" i="1"/>
  <c r="T255" i="1" s="1"/>
  <c r="M255" i="1"/>
  <c r="J255" i="1"/>
  <c r="I255" i="1"/>
  <c r="H255" i="1"/>
  <c r="Y254" i="1"/>
  <c r="Z254" i="1" s="1"/>
  <c r="V254" i="1"/>
  <c r="AB254" i="1" s="1"/>
  <c r="O254" i="1"/>
  <c r="T254" i="1" s="1"/>
  <c r="M254" i="1"/>
  <c r="J254" i="1"/>
  <c r="I254" i="1"/>
  <c r="H254" i="1"/>
  <c r="Y253" i="1"/>
  <c r="Z253" i="1" s="1"/>
  <c r="V253" i="1"/>
  <c r="O253" i="1"/>
  <c r="T253" i="1" s="1"/>
  <c r="M253" i="1"/>
  <c r="J253" i="1"/>
  <c r="I253" i="1"/>
  <c r="H253" i="1"/>
  <c r="Y252" i="1"/>
  <c r="Z252" i="1" s="1"/>
  <c r="V252" i="1"/>
  <c r="AB252" i="1" s="1"/>
  <c r="O252" i="1"/>
  <c r="T252" i="1" s="1"/>
  <c r="M252" i="1"/>
  <c r="J252" i="1"/>
  <c r="I252" i="1"/>
  <c r="H252" i="1"/>
  <c r="Y251" i="1"/>
  <c r="Z251" i="1" s="1"/>
  <c r="V251" i="1"/>
  <c r="O251" i="1"/>
  <c r="T251" i="1" s="1"/>
  <c r="M251" i="1"/>
  <c r="J251" i="1"/>
  <c r="I251" i="1"/>
  <c r="H251" i="1"/>
  <c r="Y250" i="1"/>
  <c r="Z250" i="1" s="1"/>
  <c r="V250" i="1"/>
  <c r="O250" i="1"/>
  <c r="T250" i="1" s="1"/>
  <c r="M250" i="1"/>
  <c r="J250" i="1"/>
  <c r="I250" i="1"/>
  <c r="H250" i="1"/>
  <c r="Y249" i="1"/>
  <c r="Z249" i="1" s="1"/>
  <c r="V249" i="1"/>
  <c r="O249" i="1"/>
  <c r="T249" i="1" s="1"/>
  <c r="M249" i="1"/>
  <c r="J249" i="1"/>
  <c r="I249" i="1"/>
  <c r="H249" i="1"/>
  <c r="Y248" i="1"/>
  <c r="Z248" i="1" s="1"/>
  <c r="V248" i="1"/>
  <c r="O248" i="1"/>
  <c r="T248" i="1" s="1"/>
  <c r="M248" i="1"/>
  <c r="J248" i="1"/>
  <c r="I248" i="1"/>
  <c r="H248" i="1"/>
  <c r="Y247" i="1"/>
  <c r="Z247" i="1" s="1"/>
  <c r="V247" i="1"/>
  <c r="O247" i="1"/>
  <c r="T247" i="1" s="1"/>
  <c r="M247" i="1"/>
  <c r="J247" i="1"/>
  <c r="I247" i="1"/>
  <c r="H247" i="1"/>
  <c r="Y246" i="1"/>
  <c r="Z246" i="1" s="1"/>
  <c r="V246" i="1"/>
  <c r="O246" i="1"/>
  <c r="T246" i="1" s="1"/>
  <c r="M246" i="1"/>
  <c r="J246" i="1"/>
  <c r="I246" i="1"/>
  <c r="H246" i="1"/>
  <c r="Y245" i="1"/>
  <c r="Z245" i="1" s="1"/>
  <c r="V245" i="1"/>
  <c r="O245" i="1"/>
  <c r="T245" i="1" s="1"/>
  <c r="M245" i="1"/>
  <c r="J245" i="1"/>
  <c r="I245" i="1"/>
  <c r="H245" i="1"/>
  <c r="Y244" i="1"/>
  <c r="Z244" i="1" s="1"/>
  <c r="V244" i="1"/>
  <c r="O244" i="1"/>
  <c r="T244" i="1" s="1"/>
  <c r="M244" i="1"/>
  <c r="J244" i="1"/>
  <c r="I244" i="1"/>
  <c r="H244" i="1"/>
  <c r="Y243" i="1"/>
  <c r="Z243" i="1" s="1"/>
  <c r="V243" i="1"/>
  <c r="O243" i="1"/>
  <c r="T243" i="1" s="1"/>
  <c r="M243" i="1"/>
  <c r="J243" i="1"/>
  <c r="I243" i="1"/>
  <c r="H243" i="1"/>
  <c r="Y242" i="1"/>
  <c r="Z242" i="1" s="1"/>
  <c r="V242" i="1"/>
  <c r="O242" i="1"/>
  <c r="T242" i="1" s="1"/>
  <c r="M242" i="1"/>
  <c r="J242" i="1"/>
  <c r="I242" i="1"/>
  <c r="H242" i="1"/>
  <c r="Y241" i="1"/>
  <c r="Z241" i="1" s="1"/>
  <c r="V241" i="1"/>
  <c r="O241" i="1"/>
  <c r="T241" i="1" s="1"/>
  <c r="M241" i="1"/>
  <c r="J241" i="1"/>
  <c r="I241" i="1"/>
  <c r="H241" i="1"/>
  <c r="Y240" i="1"/>
  <c r="Z240" i="1" s="1"/>
  <c r="V240" i="1"/>
  <c r="O240" i="1"/>
  <c r="T240" i="1" s="1"/>
  <c r="M240" i="1"/>
  <c r="J240" i="1"/>
  <c r="I240" i="1"/>
  <c r="H240" i="1"/>
  <c r="Y239" i="1"/>
  <c r="Z239" i="1" s="1"/>
  <c r="V239" i="1"/>
  <c r="O239" i="1"/>
  <c r="T239" i="1" s="1"/>
  <c r="M239" i="1"/>
  <c r="J239" i="1"/>
  <c r="I239" i="1"/>
  <c r="H239" i="1"/>
  <c r="Y238" i="1"/>
  <c r="Z238" i="1" s="1"/>
  <c r="V238" i="1"/>
  <c r="O238" i="1"/>
  <c r="T238" i="1" s="1"/>
  <c r="M238" i="1"/>
  <c r="J238" i="1"/>
  <c r="I238" i="1"/>
  <c r="H238" i="1"/>
  <c r="Y237" i="1"/>
  <c r="Z237" i="1" s="1"/>
  <c r="V237" i="1"/>
  <c r="O237" i="1"/>
  <c r="T237" i="1" s="1"/>
  <c r="M237" i="1"/>
  <c r="J237" i="1"/>
  <c r="I237" i="1"/>
  <c r="H237" i="1"/>
  <c r="Y236" i="1"/>
  <c r="Z236" i="1" s="1"/>
  <c r="V236" i="1"/>
  <c r="O236" i="1"/>
  <c r="T236" i="1" s="1"/>
  <c r="M236" i="1"/>
  <c r="J236" i="1"/>
  <c r="I236" i="1"/>
  <c r="H236" i="1"/>
  <c r="Y235" i="1"/>
  <c r="Z235" i="1" s="1"/>
  <c r="V235" i="1"/>
  <c r="O235" i="1"/>
  <c r="T235" i="1" s="1"/>
  <c r="M235" i="1"/>
  <c r="J235" i="1"/>
  <c r="I235" i="1"/>
  <c r="H235" i="1"/>
  <c r="Y234" i="1"/>
  <c r="Z234" i="1" s="1"/>
  <c r="V234" i="1"/>
  <c r="O234" i="1"/>
  <c r="T234" i="1" s="1"/>
  <c r="M234" i="1"/>
  <c r="J234" i="1"/>
  <c r="I234" i="1"/>
  <c r="H234" i="1"/>
  <c r="Y233" i="1"/>
  <c r="Z233" i="1" s="1"/>
  <c r="V233" i="1"/>
  <c r="O233" i="1"/>
  <c r="T233" i="1" s="1"/>
  <c r="M233" i="1"/>
  <c r="J233" i="1"/>
  <c r="I233" i="1"/>
  <c r="H233" i="1"/>
  <c r="Y232" i="1"/>
  <c r="Z232" i="1" s="1"/>
  <c r="V232" i="1"/>
  <c r="O232" i="1"/>
  <c r="T232" i="1" s="1"/>
  <c r="M232" i="1"/>
  <c r="J232" i="1"/>
  <c r="I232" i="1"/>
  <c r="H232" i="1"/>
  <c r="Y231" i="1"/>
  <c r="Z231" i="1" s="1"/>
  <c r="V231" i="1"/>
  <c r="O231" i="1"/>
  <c r="T231" i="1" s="1"/>
  <c r="M231" i="1"/>
  <c r="J231" i="1"/>
  <c r="I231" i="1"/>
  <c r="H231" i="1"/>
  <c r="Y230" i="1"/>
  <c r="Z230" i="1" s="1"/>
  <c r="V230" i="1"/>
  <c r="O230" i="1"/>
  <c r="T230" i="1" s="1"/>
  <c r="M230" i="1"/>
  <c r="J230" i="1"/>
  <c r="I230" i="1"/>
  <c r="H230" i="1"/>
  <c r="Y229" i="1"/>
  <c r="Z229" i="1" s="1"/>
  <c r="V229" i="1"/>
  <c r="O229" i="1"/>
  <c r="T229" i="1" s="1"/>
  <c r="M229" i="1"/>
  <c r="J229" i="1"/>
  <c r="I229" i="1"/>
  <c r="H229" i="1"/>
  <c r="Y228" i="1"/>
  <c r="Z228" i="1" s="1"/>
  <c r="V228" i="1"/>
  <c r="O228" i="1"/>
  <c r="T228" i="1" s="1"/>
  <c r="M228" i="1"/>
  <c r="J228" i="1"/>
  <c r="I228" i="1"/>
  <c r="H228" i="1"/>
  <c r="Y227" i="1"/>
  <c r="Z227" i="1" s="1"/>
  <c r="V227" i="1"/>
  <c r="O227" i="1"/>
  <c r="T227" i="1" s="1"/>
  <c r="M227" i="1"/>
  <c r="J227" i="1"/>
  <c r="I227" i="1"/>
  <c r="H227" i="1"/>
  <c r="Y226" i="1"/>
  <c r="Z226" i="1" s="1"/>
  <c r="V226" i="1"/>
  <c r="O226" i="1"/>
  <c r="T226" i="1" s="1"/>
  <c r="M226" i="1"/>
  <c r="J226" i="1"/>
  <c r="I226" i="1"/>
  <c r="H226" i="1"/>
  <c r="Y225" i="1"/>
  <c r="Z225" i="1" s="1"/>
  <c r="V225" i="1"/>
  <c r="O225" i="1"/>
  <c r="T225" i="1" s="1"/>
  <c r="M225" i="1"/>
  <c r="J225" i="1"/>
  <c r="I225" i="1"/>
  <c r="H225" i="1"/>
  <c r="Y224" i="1"/>
  <c r="Z224" i="1" s="1"/>
  <c r="V224" i="1"/>
  <c r="O224" i="1"/>
  <c r="T224" i="1" s="1"/>
  <c r="M224" i="1"/>
  <c r="J224" i="1"/>
  <c r="I224" i="1"/>
  <c r="H224" i="1"/>
  <c r="Y223" i="1"/>
  <c r="Z223" i="1" s="1"/>
  <c r="V223" i="1"/>
  <c r="O223" i="1"/>
  <c r="T223" i="1" s="1"/>
  <c r="M223" i="1"/>
  <c r="J223" i="1"/>
  <c r="I223" i="1"/>
  <c r="H223" i="1"/>
  <c r="Y222" i="1"/>
  <c r="Z222" i="1" s="1"/>
  <c r="V222" i="1"/>
  <c r="O222" i="1"/>
  <c r="T222" i="1" s="1"/>
  <c r="M222" i="1"/>
  <c r="J222" i="1"/>
  <c r="I222" i="1"/>
  <c r="H222" i="1"/>
  <c r="Y221" i="1"/>
  <c r="Z221" i="1" s="1"/>
  <c r="V221" i="1"/>
  <c r="O221" i="1"/>
  <c r="T221" i="1" s="1"/>
  <c r="M221" i="1"/>
  <c r="J221" i="1"/>
  <c r="I221" i="1"/>
  <c r="H221" i="1"/>
  <c r="Y220" i="1"/>
  <c r="Z220" i="1" s="1"/>
  <c r="V220" i="1"/>
  <c r="O220" i="1"/>
  <c r="T220" i="1" s="1"/>
  <c r="M220" i="1"/>
  <c r="J220" i="1"/>
  <c r="I220" i="1"/>
  <c r="H220" i="1"/>
  <c r="Y219" i="1"/>
  <c r="Z219" i="1" s="1"/>
  <c r="V219" i="1"/>
  <c r="O219" i="1"/>
  <c r="T219" i="1" s="1"/>
  <c r="M219" i="1"/>
  <c r="J219" i="1"/>
  <c r="I219" i="1"/>
  <c r="H219" i="1"/>
  <c r="Y218" i="1"/>
  <c r="Z218" i="1" s="1"/>
  <c r="V218" i="1"/>
  <c r="O218" i="1"/>
  <c r="T218" i="1" s="1"/>
  <c r="M218" i="1"/>
  <c r="J218" i="1"/>
  <c r="I218" i="1"/>
  <c r="H218" i="1"/>
  <c r="Y217" i="1"/>
  <c r="Z217" i="1" s="1"/>
  <c r="V217" i="1"/>
  <c r="O217" i="1"/>
  <c r="T217" i="1" s="1"/>
  <c r="M217" i="1"/>
  <c r="J217" i="1"/>
  <c r="I217" i="1"/>
  <c r="H217" i="1"/>
  <c r="Y216" i="1"/>
  <c r="Z216" i="1" s="1"/>
  <c r="V216" i="1"/>
  <c r="O216" i="1"/>
  <c r="T216" i="1" s="1"/>
  <c r="M216" i="1"/>
  <c r="J216" i="1"/>
  <c r="I216" i="1"/>
  <c r="H216" i="1"/>
  <c r="Y215" i="1"/>
  <c r="Z215" i="1" s="1"/>
  <c r="V215" i="1"/>
  <c r="O215" i="1"/>
  <c r="T215" i="1" s="1"/>
  <c r="M215" i="1"/>
  <c r="J215" i="1"/>
  <c r="I215" i="1"/>
  <c r="H215" i="1"/>
  <c r="Y214" i="1"/>
  <c r="Z214" i="1" s="1"/>
  <c r="V214" i="1"/>
  <c r="O214" i="1"/>
  <c r="T214" i="1" s="1"/>
  <c r="M214" i="1"/>
  <c r="J214" i="1"/>
  <c r="I214" i="1"/>
  <c r="H214" i="1"/>
  <c r="Y213" i="1"/>
  <c r="Z213" i="1" s="1"/>
  <c r="V213" i="1"/>
  <c r="O213" i="1"/>
  <c r="T213" i="1" s="1"/>
  <c r="M213" i="1"/>
  <c r="J213" i="1"/>
  <c r="I213" i="1"/>
  <c r="H213" i="1"/>
  <c r="Y212" i="1"/>
  <c r="Z212" i="1" s="1"/>
  <c r="V212" i="1"/>
  <c r="O212" i="1"/>
  <c r="T212" i="1" s="1"/>
  <c r="M212" i="1"/>
  <c r="J212" i="1"/>
  <c r="I212" i="1"/>
  <c r="H212" i="1"/>
  <c r="Y211" i="1"/>
  <c r="Z211" i="1" s="1"/>
  <c r="V211" i="1"/>
  <c r="O211" i="1"/>
  <c r="T211" i="1" s="1"/>
  <c r="M211" i="1"/>
  <c r="J211" i="1"/>
  <c r="I211" i="1"/>
  <c r="H211" i="1"/>
  <c r="Y210" i="1"/>
  <c r="Z210" i="1" s="1"/>
  <c r="V210" i="1"/>
  <c r="O210" i="1"/>
  <c r="T210" i="1" s="1"/>
  <c r="M210" i="1"/>
  <c r="J210" i="1"/>
  <c r="I210" i="1"/>
  <c r="H210" i="1"/>
  <c r="Y209" i="1"/>
  <c r="Z209" i="1" s="1"/>
  <c r="V209" i="1"/>
  <c r="O209" i="1"/>
  <c r="T209" i="1" s="1"/>
  <c r="M209" i="1"/>
  <c r="J209" i="1"/>
  <c r="I209" i="1"/>
  <c r="H209" i="1"/>
  <c r="Y208" i="1"/>
  <c r="Z208" i="1" s="1"/>
  <c r="V208" i="1"/>
  <c r="O208" i="1"/>
  <c r="T208" i="1" s="1"/>
  <c r="M208" i="1"/>
  <c r="J208" i="1"/>
  <c r="I208" i="1"/>
  <c r="H208" i="1"/>
  <c r="Y207" i="1"/>
  <c r="Z207" i="1" s="1"/>
  <c r="V207" i="1"/>
  <c r="O207" i="1"/>
  <c r="T207" i="1" s="1"/>
  <c r="M207" i="1"/>
  <c r="J207" i="1"/>
  <c r="I207" i="1"/>
  <c r="H207" i="1"/>
  <c r="Y206" i="1"/>
  <c r="Z206" i="1" s="1"/>
  <c r="V206" i="1"/>
  <c r="O206" i="1"/>
  <c r="T206" i="1" s="1"/>
  <c r="M206" i="1"/>
  <c r="J206" i="1"/>
  <c r="I206" i="1"/>
  <c r="H206" i="1"/>
  <c r="Y205" i="1"/>
  <c r="Z205" i="1" s="1"/>
  <c r="V205" i="1"/>
  <c r="O205" i="1"/>
  <c r="T205" i="1" s="1"/>
  <c r="M205" i="1"/>
  <c r="J205" i="1"/>
  <c r="I205" i="1"/>
  <c r="H205" i="1"/>
  <c r="Y204" i="1"/>
  <c r="Z204" i="1" s="1"/>
  <c r="V204" i="1"/>
  <c r="O204" i="1"/>
  <c r="T204" i="1" s="1"/>
  <c r="M204" i="1"/>
  <c r="J204" i="1"/>
  <c r="I204" i="1"/>
  <c r="H204" i="1"/>
  <c r="Y203" i="1"/>
  <c r="Z203" i="1" s="1"/>
  <c r="V203" i="1"/>
  <c r="O203" i="1"/>
  <c r="T203" i="1" s="1"/>
  <c r="M203" i="1"/>
  <c r="J203" i="1"/>
  <c r="I203" i="1"/>
  <c r="H203" i="1"/>
  <c r="Y202" i="1"/>
  <c r="Z202" i="1" s="1"/>
  <c r="V202" i="1"/>
  <c r="O202" i="1"/>
  <c r="T202" i="1" s="1"/>
  <c r="M202" i="1"/>
  <c r="J202" i="1"/>
  <c r="I202" i="1"/>
  <c r="H202" i="1"/>
  <c r="Y201" i="1"/>
  <c r="Z201" i="1" s="1"/>
  <c r="V201" i="1"/>
  <c r="O201" i="1"/>
  <c r="T201" i="1" s="1"/>
  <c r="M201" i="1"/>
  <c r="J201" i="1"/>
  <c r="I201" i="1"/>
  <c r="H201" i="1"/>
  <c r="Y200" i="1"/>
  <c r="Z200" i="1" s="1"/>
  <c r="V200" i="1"/>
  <c r="O200" i="1"/>
  <c r="T200" i="1" s="1"/>
  <c r="M200" i="1"/>
  <c r="J200" i="1"/>
  <c r="I200" i="1"/>
  <c r="H200" i="1"/>
  <c r="Y199" i="1"/>
  <c r="Z199" i="1" s="1"/>
  <c r="V199" i="1"/>
  <c r="O199" i="1"/>
  <c r="T199" i="1" s="1"/>
  <c r="M199" i="1"/>
  <c r="J199" i="1"/>
  <c r="I199" i="1"/>
  <c r="H199" i="1"/>
  <c r="Y198" i="1"/>
  <c r="Z198" i="1" s="1"/>
  <c r="V198" i="1"/>
  <c r="O198" i="1"/>
  <c r="T198" i="1" s="1"/>
  <c r="M198" i="1"/>
  <c r="J198" i="1"/>
  <c r="I198" i="1"/>
  <c r="H198" i="1"/>
  <c r="Y197" i="1"/>
  <c r="Z197" i="1" s="1"/>
  <c r="V197" i="1"/>
  <c r="O197" i="1"/>
  <c r="T197" i="1" s="1"/>
  <c r="M197" i="1"/>
  <c r="J197" i="1"/>
  <c r="I197" i="1"/>
  <c r="H197" i="1"/>
  <c r="Y196" i="1"/>
  <c r="Z196" i="1" s="1"/>
  <c r="V196" i="1"/>
  <c r="O196" i="1"/>
  <c r="T196" i="1" s="1"/>
  <c r="M196" i="1"/>
  <c r="J196" i="1"/>
  <c r="I196" i="1"/>
  <c r="H196" i="1"/>
  <c r="Y195" i="1"/>
  <c r="Z195" i="1" s="1"/>
  <c r="V195" i="1"/>
  <c r="O195" i="1"/>
  <c r="T195" i="1" s="1"/>
  <c r="M195" i="1"/>
  <c r="J195" i="1"/>
  <c r="I195" i="1"/>
  <c r="H195" i="1"/>
  <c r="Y194" i="1"/>
  <c r="Z194" i="1" s="1"/>
  <c r="V194" i="1"/>
  <c r="O194" i="1"/>
  <c r="T194" i="1" s="1"/>
  <c r="M194" i="1"/>
  <c r="J194" i="1"/>
  <c r="I194" i="1"/>
  <c r="H194" i="1"/>
  <c r="Y193" i="1"/>
  <c r="Z193" i="1" s="1"/>
  <c r="V193" i="1"/>
  <c r="O193" i="1"/>
  <c r="T193" i="1" s="1"/>
  <c r="M193" i="1"/>
  <c r="J193" i="1"/>
  <c r="I193" i="1"/>
  <c r="H193" i="1"/>
  <c r="Y192" i="1"/>
  <c r="Z192" i="1" s="1"/>
  <c r="V192" i="1"/>
  <c r="O192" i="1"/>
  <c r="T192" i="1" s="1"/>
  <c r="M192" i="1"/>
  <c r="J192" i="1"/>
  <c r="I192" i="1"/>
  <c r="H192" i="1"/>
  <c r="Y191" i="1"/>
  <c r="Z191" i="1" s="1"/>
  <c r="V191" i="1"/>
  <c r="O191" i="1"/>
  <c r="T191" i="1" s="1"/>
  <c r="M191" i="1"/>
  <c r="J191" i="1"/>
  <c r="I191" i="1"/>
  <c r="H191" i="1"/>
  <c r="Y190" i="1"/>
  <c r="Z190" i="1" s="1"/>
  <c r="V190" i="1"/>
  <c r="O190" i="1"/>
  <c r="T190" i="1" s="1"/>
  <c r="M190" i="1"/>
  <c r="J190" i="1"/>
  <c r="I190" i="1"/>
  <c r="H190" i="1"/>
  <c r="Y189" i="1"/>
  <c r="Z189" i="1" s="1"/>
  <c r="V189" i="1"/>
  <c r="O189" i="1"/>
  <c r="T189" i="1" s="1"/>
  <c r="M189" i="1"/>
  <c r="J189" i="1"/>
  <c r="I189" i="1"/>
  <c r="H189" i="1"/>
  <c r="Y188" i="1"/>
  <c r="Z188" i="1" s="1"/>
  <c r="V188" i="1"/>
  <c r="O188" i="1"/>
  <c r="T188" i="1" s="1"/>
  <c r="M188" i="1"/>
  <c r="J188" i="1"/>
  <c r="I188" i="1"/>
  <c r="H188" i="1"/>
  <c r="Y187" i="1"/>
  <c r="Z187" i="1" s="1"/>
  <c r="V187" i="1"/>
  <c r="O187" i="1"/>
  <c r="T187" i="1" s="1"/>
  <c r="M187" i="1"/>
  <c r="J187" i="1"/>
  <c r="I187" i="1"/>
  <c r="H187" i="1"/>
  <c r="Y186" i="1"/>
  <c r="Z186" i="1" s="1"/>
  <c r="V186" i="1"/>
  <c r="O186" i="1"/>
  <c r="T186" i="1" s="1"/>
  <c r="M186" i="1"/>
  <c r="J186" i="1"/>
  <c r="I186" i="1"/>
  <c r="H186" i="1"/>
  <c r="Y185" i="1"/>
  <c r="Z185" i="1" s="1"/>
  <c r="V185" i="1"/>
  <c r="O185" i="1"/>
  <c r="T185" i="1" s="1"/>
  <c r="M185" i="1"/>
  <c r="J185" i="1"/>
  <c r="I185" i="1"/>
  <c r="H185" i="1"/>
  <c r="Y184" i="1"/>
  <c r="Z184" i="1" s="1"/>
  <c r="V184" i="1"/>
  <c r="O184" i="1"/>
  <c r="T184" i="1" s="1"/>
  <c r="M184" i="1"/>
  <c r="J184" i="1"/>
  <c r="I184" i="1"/>
  <c r="H184" i="1"/>
  <c r="Y183" i="1"/>
  <c r="Z183" i="1" s="1"/>
  <c r="V183" i="1"/>
  <c r="O183" i="1"/>
  <c r="T183" i="1" s="1"/>
  <c r="M183" i="1"/>
  <c r="J183" i="1"/>
  <c r="I183" i="1"/>
  <c r="H183" i="1"/>
  <c r="Y182" i="1"/>
  <c r="Z182" i="1" s="1"/>
  <c r="V182" i="1"/>
  <c r="O182" i="1"/>
  <c r="T182" i="1" s="1"/>
  <c r="M182" i="1"/>
  <c r="J182" i="1"/>
  <c r="I182" i="1"/>
  <c r="H182" i="1"/>
  <c r="Y181" i="1"/>
  <c r="Z181" i="1" s="1"/>
  <c r="V181" i="1"/>
  <c r="O181" i="1"/>
  <c r="T181" i="1" s="1"/>
  <c r="M181" i="1"/>
  <c r="J181" i="1"/>
  <c r="I181" i="1"/>
  <c r="H181" i="1"/>
  <c r="Y180" i="1"/>
  <c r="Z180" i="1" s="1"/>
  <c r="V180" i="1"/>
  <c r="O180" i="1"/>
  <c r="T180" i="1" s="1"/>
  <c r="M180" i="1"/>
  <c r="J180" i="1"/>
  <c r="I180" i="1"/>
  <c r="H180" i="1"/>
  <c r="Y179" i="1"/>
  <c r="Z179" i="1" s="1"/>
  <c r="V179" i="1"/>
  <c r="O179" i="1"/>
  <c r="T179" i="1" s="1"/>
  <c r="M179" i="1"/>
  <c r="J179" i="1"/>
  <c r="I179" i="1"/>
  <c r="H179" i="1"/>
  <c r="Y178" i="1"/>
  <c r="Z178" i="1" s="1"/>
  <c r="V178" i="1"/>
  <c r="AB178" i="1" s="1"/>
  <c r="O178" i="1"/>
  <c r="T178" i="1" s="1"/>
  <c r="M178" i="1"/>
  <c r="J178" i="1"/>
  <c r="I178" i="1"/>
  <c r="H178" i="1"/>
  <c r="Y177" i="1"/>
  <c r="Z177" i="1" s="1"/>
  <c r="V177" i="1"/>
  <c r="O177" i="1"/>
  <c r="T177" i="1" s="1"/>
  <c r="M177" i="1"/>
  <c r="J177" i="1"/>
  <c r="I177" i="1"/>
  <c r="H177" i="1"/>
  <c r="Y176" i="1"/>
  <c r="Z176" i="1" s="1"/>
  <c r="V176" i="1"/>
  <c r="O176" i="1"/>
  <c r="T176" i="1" s="1"/>
  <c r="M176" i="1"/>
  <c r="J176" i="1"/>
  <c r="I176" i="1"/>
  <c r="H176" i="1"/>
  <c r="Y175" i="1"/>
  <c r="Z175" i="1" s="1"/>
  <c r="V175" i="1"/>
  <c r="O175" i="1"/>
  <c r="T175" i="1" s="1"/>
  <c r="M175" i="1"/>
  <c r="J175" i="1"/>
  <c r="I175" i="1"/>
  <c r="H175" i="1"/>
  <c r="Y174" i="1"/>
  <c r="Z174" i="1" s="1"/>
  <c r="V174" i="1"/>
  <c r="AB174" i="1" s="1"/>
  <c r="O174" i="1"/>
  <c r="T174" i="1" s="1"/>
  <c r="M174" i="1"/>
  <c r="J174" i="1"/>
  <c r="I174" i="1"/>
  <c r="H174" i="1"/>
  <c r="Y173" i="1"/>
  <c r="Z173" i="1" s="1"/>
  <c r="V173" i="1"/>
  <c r="AB173" i="1" s="1"/>
  <c r="O173" i="1"/>
  <c r="T173" i="1" s="1"/>
  <c r="M173" i="1"/>
  <c r="J173" i="1"/>
  <c r="I173" i="1"/>
  <c r="H173" i="1"/>
  <c r="Y172" i="1"/>
  <c r="Z172" i="1" s="1"/>
  <c r="V172" i="1"/>
  <c r="AB172" i="1" s="1"/>
  <c r="O172" i="1"/>
  <c r="T172" i="1" s="1"/>
  <c r="M172" i="1"/>
  <c r="J172" i="1"/>
  <c r="I172" i="1"/>
  <c r="H172" i="1"/>
  <c r="Y171" i="1"/>
  <c r="Z171" i="1" s="1"/>
  <c r="V171" i="1"/>
  <c r="AB171" i="1" s="1"/>
  <c r="O171" i="1"/>
  <c r="T171" i="1" s="1"/>
  <c r="M171" i="1"/>
  <c r="J171" i="1"/>
  <c r="I171" i="1"/>
  <c r="H171" i="1"/>
  <c r="Y170" i="1"/>
  <c r="Z170" i="1" s="1"/>
  <c r="V170" i="1"/>
  <c r="AB170" i="1" s="1"/>
  <c r="O170" i="1"/>
  <c r="T170" i="1" s="1"/>
  <c r="M170" i="1"/>
  <c r="J170" i="1"/>
  <c r="I170" i="1"/>
  <c r="H170" i="1"/>
  <c r="Y169" i="1"/>
  <c r="Z169" i="1" s="1"/>
  <c r="V169" i="1"/>
  <c r="AB169" i="1" s="1"/>
  <c r="O169" i="1"/>
  <c r="T169" i="1" s="1"/>
  <c r="M169" i="1"/>
  <c r="J169" i="1"/>
  <c r="I169" i="1"/>
  <c r="H169" i="1"/>
  <c r="Y168" i="1"/>
  <c r="Z168" i="1" s="1"/>
  <c r="V168" i="1"/>
  <c r="AB168" i="1" s="1"/>
  <c r="O168" i="1"/>
  <c r="T168" i="1" s="1"/>
  <c r="M168" i="1"/>
  <c r="J168" i="1"/>
  <c r="I168" i="1"/>
  <c r="H168" i="1"/>
  <c r="Y167" i="1"/>
  <c r="Z167" i="1" s="1"/>
  <c r="V167" i="1"/>
  <c r="AB167" i="1" s="1"/>
  <c r="O167" i="1"/>
  <c r="T167" i="1" s="1"/>
  <c r="M167" i="1"/>
  <c r="J167" i="1"/>
  <c r="I167" i="1"/>
  <c r="H167" i="1"/>
  <c r="Y166" i="1"/>
  <c r="Z166" i="1" s="1"/>
  <c r="V166" i="1"/>
  <c r="AB166" i="1" s="1"/>
  <c r="O166" i="1"/>
  <c r="T166" i="1" s="1"/>
  <c r="M166" i="1"/>
  <c r="J166" i="1"/>
  <c r="I166" i="1"/>
  <c r="H166" i="1"/>
  <c r="Y165" i="1"/>
  <c r="Z165" i="1" s="1"/>
  <c r="V165" i="1"/>
  <c r="AB165" i="1" s="1"/>
  <c r="O165" i="1"/>
  <c r="T165" i="1" s="1"/>
  <c r="M165" i="1"/>
  <c r="J165" i="1"/>
  <c r="I165" i="1"/>
  <c r="H165" i="1"/>
  <c r="Y164" i="1"/>
  <c r="Z164" i="1" s="1"/>
  <c r="V164" i="1"/>
  <c r="AB164" i="1" s="1"/>
  <c r="O164" i="1"/>
  <c r="T164" i="1" s="1"/>
  <c r="M164" i="1"/>
  <c r="J164" i="1"/>
  <c r="I164" i="1"/>
  <c r="H164" i="1"/>
  <c r="Y163" i="1"/>
  <c r="Z163" i="1" s="1"/>
  <c r="V163" i="1"/>
  <c r="AB163" i="1" s="1"/>
  <c r="O163" i="1"/>
  <c r="T163" i="1" s="1"/>
  <c r="M163" i="1"/>
  <c r="J163" i="1"/>
  <c r="I163" i="1"/>
  <c r="H163" i="1"/>
  <c r="Y162" i="1"/>
  <c r="Z162" i="1" s="1"/>
  <c r="V162" i="1"/>
  <c r="O162" i="1"/>
  <c r="T162" i="1" s="1"/>
  <c r="M162" i="1"/>
  <c r="J162" i="1"/>
  <c r="I162" i="1"/>
  <c r="H162" i="1"/>
  <c r="Y161" i="1"/>
  <c r="Z161" i="1" s="1"/>
  <c r="V161" i="1"/>
  <c r="O161" i="1"/>
  <c r="T161" i="1" s="1"/>
  <c r="M161" i="1"/>
  <c r="J161" i="1"/>
  <c r="I161" i="1"/>
  <c r="H161" i="1"/>
  <c r="Y160" i="1"/>
  <c r="Z160" i="1" s="1"/>
  <c r="V160" i="1"/>
  <c r="AB160" i="1" s="1"/>
  <c r="O160" i="1"/>
  <c r="T160" i="1" s="1"/>
  <c r="M160" i="1"/>
  <c r="J160" i="1"/>
  <c r="I160" i="1"/>
  <c r="H160" i="1"/>
  <c r="Y159" i="1"/>
  <c r="Z159" i="1" s="1"/>
  <c r="V159" i="1"/>
  <c r="O159" i="1"/>
  <c r="T159" i="1" s="1"/>
  <c r="M159" i="1"/>
  <c r="J159" i="1"/>
  <c r="I159" i="1"/>
  <c r="H159" i="1"/>
  <c r="Y158" i="1"/>
  <c r="Z158" i="1" s="1"/>
  <c r="V158" i="1"/>
  <c r="AB158" i="1" s="1"/>
  <c r="O158" i="1"/>
  <c r="T158" i="1" s="1"/>
  <c r="M158" i="1"/>
  <c r="J158" i="1"/>
  <c r="I158" i="1"/>
  <c r="H158" i="1"/>
  <c r="Y157" i="1"/>
  <c r="Z157" i="1" s="1"/>
  <c r="V157" i="1"/>
  <c r="O157" i="1"/>
  <c r="T157" i="1" s="1"/>
  <c r="M157" i="1"/>
  <c r="J157" i="1"/>
  <c r="I157" i="1"/>
  <c r="H157" i="1"/>
  <c r="Y156" i="1"/>
  <c r="Z156" i="1" s="1"/>
  <c r="V156" i="1"/>
  <c r="O156" i="1"/>
  <c r="T156" i="1" s="1"/>
  <c r="M156" i="1"/>
  <c r="J156" i="1"/>
  <c r="I156" i="1"/>
  <c r="H156" i="1"/>
  <c r="Y155" i="1"/>
  <c r="Z155" i="1" s="1"/>
  <c r="V155" i="1"/>
  <c r="O155" i="1"/>
  <c r="T155" i="1" s="1"/>
  <c r="M155" i="1"/>
  <c r="J155" i="1"/>
  <c r="I155" i="1"/>
  <c r="H155" i="1"/>
  <c r="Y154" i="1"/>
  <c r="Z154" i="1" s="1"/>
  <c r="V154" i="1"/>
  <c r="O154" i="1"/>
  <c r="T154" i="1" s="1"/>
  <c r="M154" i="1"/>
  <c r="J154" i="1"/>
  <c r="I154" i="1"/>
  <c r="H154" i="1"/>
  <c r="Y153" i="1"/>
  <c r="Z153" i="1" s="1"/>
  <c r="V153" i="1"/>
  <c r="O153" i="1"/>
  <c r="T153" i="1" s="1"/>
  <c r="M153" i="1"/>
  <c r="J153" i="1"/>
  <c r="I153" i="1"/>
  <c r="H153" i="1"/>
  <c r="Y152" i="1"/>
  <c r="Z152" i="1" s="1"/>
  <c r="V152" i="1"/>
  <c r="O152" i="1"/>
  <c r="T152" i="1" s="1"/>
  <c r="M152" i="1"/>
  <c r="J152" i="1"/>
  <c r="I152" i="1"/>
  <c r="H152" i="1"/>
  <c r="Y151" i="1"/>
  <c r="Z151" i="1" s="1"/>
  <c r="V151" i="1"/>
  <c r="O151" i="1"/>
  <c r="T151" i="1" s="1"/>
  <c r="M151" i="1"/>
  <c r="J151" i="1"/>
  <c r="I151" i="1"/>
  <c r="H151" i="1"/>
  <c r="Y150" i="1"/>
  <c r="Z150" i="1" s="1"/>
  <c r="V150" i="1"/>
  <c r="AB150" i="1" s="1"/>
  <c r="O150" i="1"/>
  <c r="T150" i="1" s="1"/>
  <c r="M150" i="1"/>
  <c r="J150" i="1"/>
  <c r="I150" i="1"/>
  <c r="H150" i="1"/>
  <c r="Y149" i="1"/>
  <c r="Z149" i="1" s="1"/>
  <c r="V149" i="1"/>
  <c r="O149" i="1"/>
  <c r="T149" i="1" s="1"/>
  <c r="M149" i="1"/>
  <c r="J149" i="1"/>
  <c r="I149" i="1"/>
  <c r="H149" i="1"/>
  <c r="Y148" i="1"/>
  <c r="Z148" i="1" s="1"/>
  <c r="V148" i="1"/>
  <c r="AB148" i="1" s="1"/>
  <c r="O148" i="1"/>
  <c r="T148" i="1" s="1"/>
  <c r="M148" i="1"/>
  <c r="J148" i="1"/>
  <c r="I148" i="1"/>
  <c r="H148" i="1"/>
  <c r="Y147" i="1"/>
  <c r="Z147" i="1" s="1"/>
  <c r="V147" i="1"/>
  <c r="AB147" i="1" s="1"/>
  <c r="O147" i="1"/>
  <c r="T147" i="1" s="1"/>
  <c r="M147" i="1"/>
  <c r="J147" i="1"/>
  <c r="I147" i="1"/>
  <c r="H147" i="1"/>
  <c r="Y146" i="1"/>
  <c r="Z146" i="1" s="1"/>
  <c r="V146" i="1"/>
  <c r="O146" i="1"/>
  <c r="T146" i="1" s="1"/>
  <c r="M146" i="1"/>
  <c r="J146" i="1"/>
  <c r="I146" i="1"/>
  <c r="H146" i="1"/>
  <c r="Y145" i="1"/>
  <c r="Z145" i="1" s="1"/>
  <c r="V145" i="1"/>
  <c r="AB145" i="1" s="1"/>
  <c r="O145" i="1"/>
  <c r="T145" i="1" s="1"/>
  <c r="M145" i="1"/>
  <c r="J145" i="1"/>
  <c r="I145" i="1"/>
  <c r="H145" i="1"/>
  <c r="Y144" i="1"/>
  <c r="Z144" i="1" s="1"/>
  <c r="V144" i="1"/>
  <c r="AB144" i="1" s="1"/>
  <c r="O144" i="1"/>
  <c r="T144" i="1" s="1"/>
  <c r="M144" i="1"/>
  <c r="J144" i="1"/>
  <c r="I144" i="1"/>
  <c r="H144" i="1"/>
  <c r="Y143" i="1"/>
  <c r="Z143" i="1" s="1"/>
  <c r="V143" i="1"/>
  <c r="AB143" i="1" s="1"/>
  <c r="O143" i="1"/>
  <c r="T143" i="1" s="1"/>
  <c r="M143" i="1"/>
  <c r="J143" i="1"/>
  <c r="I143" i="1"/>
  <c r="H143" i="1"/>
  <c r="Y142" i="1"/>
  <c r="Z142" i="1" s="1"/>
  <c r="V142" i="1"/>
  <c r="O142" i="1"/>
  <c r="T142" i="1" s="1"/>
  <c r="M142" i="1"/>
  <c r="J142" i="1"/>
  <c r="I142" i="1"/>
  <c r="H142" i="1"/>
  <c r="Y141" i="1"/>
  <c r="Z141" i="1" s="1"/>
  <c r="V141" i="1"/>
  <c r="AB141" i="1" s="1"/>
  <c r="O141" i="1"/>
  <c r="T141" i="1" s="1"/>
  <c r="M141" i="1"/>
  <c r="J141" i="1"/>
  <c r="I141" i="1"/>
  <c r="H141" i="1"/>
  <c r="Y140" i="1"/>
  <c r="Z140" i="1" s="1"/>
  <c r="V140" i="1"/>
  <c r="O140" i="1"/>
  <c r="T140" i="1" s="1"/>
  <c r="M140" i="1"/>
  <c r="J140" i="1"/>
  <c r="I140" i="1"/>
  <c r="H140" i="1"/>
  <c r="Y139" i="1"/>
  <c r="Z139" i="1" s="1"/>
  <c r="V139" i="1"/>
  <c r="O139" i="1"/>
  <c r="T139" i="1" s="1"/>
  <c r="M139" i="1"/>
  <c r="J139" i="1"/>
  <c r="I139" i="1"/>
  <c r="H139" i="1"/>
  <c r="Y138" i="1"/>
  <c r="Z138" i="1" s="1"/>
  <c r="V138" i="1"/>
  <c r="AB138" i="1" s="1"/>
  <c r="O138" i="1"/>
  <c r="T138" i="1" s="1"/>
  <c r="M138" i="1"/>
  <c r="J138" i="1"/>
  <c r="I138" i="1"/>
  <c r="H138" i="1"/>
  <c r="Y137" i="1"/>
  <c r="Z137" i="1" s="1"/>
  <c r="V137" i="1"/>
  <c r="AB137" i="1" s="1"/>
  <c r="O137" i="1"/>
  <c r="T137" i="1" s="1"/>
  <c r="M137" i="1"/>
  <c r="J137" i="1"/>
  <c r="I137" i="1"/>
  <c r="H137" i="1"/>
  <c r="Y136" i="1"/>
  <c r="Z136" i="1" s="1"/>
  <c r="V136" i="1"/>
  <c r="O136" i="1"/>
  <c r="T136" i="1" s="1"/>
  <c r="M136" i="1"/>
  <c r="J136" i="1"/>
  <c r="I136" i="1"/>
  <c r="H136" i="1"/>
  <c r="Y135" i="1"/>
  <c r="Z135" i="1" s="1"/>
  <c r="V135" i="1"/>
  <c r="O135" i="1"/>
  <c r="T135" i="1" s="1"/>
  <c r="M135" i="1"/>
  <c r="J135" i="1"/>
  <c r="I135" i="1"/>
  <c r="H135" i="1"/>
  <c r="Y134" i="1"/>
  <c r="Z134" i="1" s="1"/>
  <c r="V134" i="1"/>
  <c r="AB134" i="1" s="1"/>
  <c r="O134" i="1"/>
  <c r="T134" i="1" s="1"/>
  <c r="M134" i="1"/>
  <c r="J134" i="1"/>
  <c r="I134" i="1"/>
  <c r="H134" i="1"/>
  <c r="Y133" i="1"/>
  <c r="Z133" i="1" s="1"/>
  <c r="V133" i="1"/>
  <c r="AB133" i="1" s="1"/>
  <c r="O133" i="1"/>
  <c r="T133" i="1" s="1"/>
  <c r="M133" i="1"/>
  <c r="J133" i="1"/>
  <c r="I133" i="1"/>
  <c r="H133" i="1"/>
  <c r="Y132" i="1"/>
  <c r="Z132" i="1" s="1"/>
  <c r="V132" i="1"/>
  <c r="AB132" i="1" s="1"/>
  <c r="O132" i="1"/>
  <c r="T132" i="1" s="1"/>
  <c r="M132" i="1"/>
  <c r="J132" i="1"/>
  <c r="I132" i="1"/>
  <c r="H132" i="1"/>
  <c r="Y131" i="1"/>
  <c r="Z131" i="1" s="1"/>
  <c r="V131" i="1"/>
  <c r="AB131" i="1" s="1"/>
  <c r="O131" i="1"/>
  <c r="T131" i="1" s="1"/>
  <c r="M131" i="1"/>
  <c r="J131" i="1"/>
  <c r="I131" i="1"/>
  <c r="H131" i="1"/>
  <c r="Y130" i="1"/>
  <c r="Z130" i="1" s="1"/>
  <c r="V130" i="1"/>
  <c r="AA130" i="1" s="1"/>
  <c r="O130" i="1"/>
  <c r="T130" i="1" s="1"/>
  <c r="M130" i="1"/>
  <c r="J130" i="1"/>
  <c r="I130" i="1"/>
  <c r="H130" i="1"/>
  <c r="Y129" i="1"/>
  <c r="Z129" i="1" s="1"/>
  <c r="V129" i="1"/>
  <c r="O129" i="1"/>
  <c r="T129" i="1" s="1"/>
  <c r="M129" i="1"/>
  <c r="J129" i="1"/>
  <c r="I129" i="1"/>
  <c r="H129" i="1"/>
  <c r="Y128" i="1"/>
  <c r="Z128" i="1" s="1"/>
  <c r="V128" i="1"/>
  <c r="AB128" i="1" s="1"/>
  <c r="O128" i="1"/>
  <c r="T128" i="1" s="1"/>
  <c r="M128" i="1"/>
  <c r="J128" i="1"/>
  <c r="I128" i="1"/>
  <c r="H128" i="1"/>
  <c r="Y127" i="1"/>
  <c r="Z127" i="1" s="1"/>
  <c r="V127" i="1"/>
  <c r="AB127" i="1" s="1"/>
  <c r="O127" i="1"/>
  <c r="T127" i="1" s="1"/>
  <c r="M127" i="1"/>
  <c r="J127" i="1"/>
  <c r="I127" i="1"/>
  <c r="H127" i="1"/>
  <c r="Y126" i="1"/>
  <c r="Z126" i="1" s="1"/>
  <c r="V126" i="1"/>
  <c r="AA126" i="1" s="1"/>
  <c r="O126" i="1"/>
  <c r="T126" i="1" s="1"/>
  <c r="M126" i="1"/>
  <c r="J126" i="1"/>
  <c r="I126" i="1"/>
  <c r="H126" i="1"/>
  <c r="Y125" i="1"/>
  <c r="Z125" i="1" s="1"/>
  <c r="V125" i="1"/>
  <c r="AB125" i="1" s="1"/>
  <c r="O125" i="1"/>
  <c r="T125" i="1" s="1"/>
  <c r="M125" i="1"/>
  <c r="J125" i="1"/>
  <c r="I125" i="1"/>
  <c r="H125" i="1"/>
  <c r="Y124" i="1"/>
  <c r="Z124" i="1" s="1"/>
  <c r="V124" i="1"/>
  <c r="AB124" i="1" s="1"/>
  <c r="O124" i="1"/>
  <c r="T124" i="1" s="1"/>
  <c r="M124" i="1"/>
  <c r="J124" i="1"/>
  <c r="I124" i="1"/>
  <c r="H124" i="1"/>
  <c r="Y123" i="1"/>
  <c r="Z123" i="1" s="1"/>
  <c r="V123" i="1"/>
  <c r="AB123" i="1" s="1"/>
  <c r="O123" i="1"/>
  <c r="T123" i="1" s="1"/>
  <c r="M123" i="1"/>
  <c r="J123" i="1"/>
  <c r="I123" i="1"/>
  <c r="H123" i="1"/>
  <c r="Y122" i="1"/>
  <c r="Z122" i="1" s="1"/>
  <c r="V122" i="1"/>
  <c r="AA122" i="1" s="1"/>
  <c r="O122" i="1"/>
  <c r="T122" i="1" s="1"/>
  <c r="M122" i="1"/>
  <c r="J122" i="1"/>
  <c r="I122" i="1"/>
  <c r="H122" i="1"/>
  <c r="Y121" i="1"/>
  <c r="Z121" i="1" s="1"/>
  <c r="V121" i="1"/>
  <c r="AB121" i="1" s="1"/>
  <c r="O121" i="1"/>
  <c r="T121" i="1" s="1"/>
  <c r="M121" i="1"/>
  <c r="J121" i="1"/>
  <c r="I121" i="1"/>
  <c r="H121" i="1"/>
  <c r="Y120" i="1"/>
  <c r="Z120" i="1" s="1"/>
  <c r="V120" i="1"/>
  <c r="AB120" i="1" s="1"/>
  <c r="O120" i="1"/>
  <c r="T120" i="1" s="1"/>
  <c r="M120" i="1"/>
  <c r="J120" i="1"/>
  <c r="I120" i="1"/>
  <c r="H120" i="1"/>
  <c r="Y119" i="1"/>
  <c r="Z119" i="1" s="1"/>
  <c r="V119" i="1"/>
  <c r="AB119" i="1" s="1"/>
  <c r="O119" i="1"/>
  <c r="T119" i="1" s="1"/>
  <c r="M119" i="1"/>
  <c r="J119" i="1"/>
  <c r="I119" i="1"/>
  <c r="H119" i="1"/>
  <c r="Y118" i="1"/>
  <c r="Z118" i="1" s="1"/>
  <c r="V118" i="1"/>
  <c r="AA118" i="1" s="1"/>
  <c r="O118" i="1"/>
  <c r="T118" i="1" s="1"/>
  <c r="M118" i="1"/>
  <c r="J118" i="1"/>
  <c r="I118" i="1"/>
  <c r="H118" i="1"/>
  <c r="Y117" i="1"/>
  <c r="Z117" i="1" s="1"/>
  <c r="V117" i="1"/>
  <c r="AB117" i="1" s="1"/>
  <c r="O117" i="1"/>
  <c r="T117" i="1" s="1"/>
  <c r="M117" i="1"/>
  <c r="J117" i="1"/>
  <c r="I117" i="1"/>
  <c r="H117" i="1"/>
  <c r="Y116" i="1"/>
  <c r="Z116" i="1" s="1"/>
  <c r="V116" i="1"/>
  <c r="AB116" i="1" s="1"/>
  <c r="O116" i="1"/>
  <c r="T116" i="1" s="1"/>
  <c r="M116" i="1"/>
  <c r="J116" i="1"/>
  <c r="I116" i="1"/>
  <c r="H116" i="1"/>
  <c r="Y115" i="1"/>
  <c r="Z115" i="1" s="1"/>
  <c r="V115" i="1"/>
  <c r="AB115" i="1" s="1"/>
  <c r="O115" i="1"/>
  <c r="T115" i="1" s="1"/>
  <c r="M115" i="1"/>
  <c r="J115" i="1"/>
  <c r="I115" i="1"/>
  <c r="H115" i="1"/>
  <c r="Y114" i="1"/>
  <c r="Z114" i="1" s="1"/>
  <c r="V114" i="1"/>
  <c r="AA114" i="1" s="1"/>
  <c r="O114" i="1"/>
  <c r="T114" i="1" s="1"/>
  <c r="M114" i="1"/>
  <c r="J114" i="1"/>
  <c r="I114" i="1"/>
  <c r="H114" i="1"/>
  <c r="Y113" i="1"/>
  <c r="Z113" i="1" s="1"/>
  <c r="V113" i="1"/>
  <c r="AB113" i="1" s="1"/>
  <c r="O113" i="1"/>
  <c r="T113" i="1" s="1"/>
  <c r="M113" i="1"/>
  <c r="J113" i="1"/>
  <c r="I113" i="1"/>
  <c r="H113" i="1"/>
  <c r="Y112" i="1"/>
  <c r="Z112" i="1" s="1"/>
  <c r="V112" i="1"/>
  <c r="AB112" i="1" s="1"/>
  <c r="O112" i="1"/>
  <c r="T112" i="1" s="1"/>
  <c r="M112" i="1"/>
  <c r="J112" i="1"/>
  <c r="I112" i="1"/>
  <c r="H112" i="1"/>
  <c r="Y111" i="1"/>
  <c r="Z111" i="1" s="1"/>
  <c r="V111" i="1"/>
  <c r="AB111" i="1" s="1"/>
  <c r="O111" i="1"/>
  <c r="T111" i="1" s="1"/>
  <c r="M111" i="1"/>
  <c r="J111" i="1"/>
  <c r="I111" i="1"/>
  <c r="H111" i="1"/>
  <c r="Y110" i="1"/>
  <c r="Z110" i="1" s="1"/>
  <c r="V110" i="1"/>
  <c r="AA110" i="1" s="1"/>
  <c r="O110" i="1"/>
  <c r="T110" i="1" s="1"/>
  <c r="M110" i="1"/>
  <c r="J110" i="1"/>
  <c r="I110" i="1"/>
  <c r="H110" i="1"/>
  <c r="Y109" i="1"/>
  <c r="Z109" i="1" s="1"/>
  <c r="V109" i="1"/>
  <c r="AB109" i="1" s="1"/>
  <c r="O109" i="1"/>
  <c r="T109" i="1" s="1"/>
  <c r="M109" i="1"/>
  <c r="J109" i="1"/>
  <c r="I109" i="1"/>
  <c r="H109" i="1"/>
  <c r="Y108" i="1"/>
  <c r="Z108" i="1" s="1"/>
  <c r="V108" i="1"/>
  <c r="AB108" i="1" s="1"/>
  <c r="O108" i="1"/>
  <c r="T108" i="1" s="1"/>
  <c r="M108" i="1"/>
  <c r="J108" i="1"/>
  <c r="I108" i="1"/>
  <c r="H108" i="1"/>
  <c r="Y107" i="1"/>
  <c r="Z107" i="1" s="1"/>
  <c r="V107" i="1"/>
  <c r="AB107" i="1" s="1"/>
  <c r="O107" i="1"/>
  <c r="T107" i="1" s="1"/>
  <c r="M107" i="1"/>
  <c r="J107" i="1"/>
  <c r="I107" i="1"/>
  <c r="H107" i="1"/>
  <c r="Y106" i="1"/>
  <c r="Z106" i="1" s="1"/>
  <c r="V106" i="1"/>
  <c r="AA106" i="1" s="1"/>
  <c r="O106" i="1"/>
  <c r="T106" i="1" s="1"/>
  <c r="M106" i="1"/>
  <c r="J106" i="1"/>
  <c r="I106" i="1"/>
  <c r="H106" i="1"/>
  <c r="Y105" i="1"/>
  <c r="Z105" i="1" s="1"/>
  <c r="V105" i="1"/>
  <c r="O105" i="1"/>
  <c r="T105" i="1" s="1"/>
  <c r="M105" i="1"/>
  <c r="J105" i="1"/>
  <c r="I105" i="1"/>
  <c r="H105" i="1"/>
  <c r="Y104" i="1"/>
  <c r="Z104" i="1" s="1"/>
  <c r="V104" i="1"/>
  <c r="AB104" i="1" s="1"/>
  <c r="O104" i="1"/>
  <c r="T104" i="1" s="1"/>
  <c r="M104" i="1"/>
  <c r="J104" i="1"/>
  <c r="I104" i="1"/>
  <c r="H104" i="1"/>
  <c r="Y103" i="1"/>
  <c r="Z103" i="1" s="1"/>
  <c r="V103" i="1"/>
  <c r="AB103" i="1" s="1"/>
  <c r="O103" i="1"/>
  <c r="T103" i="1" s="1"/>
  <c r="M103" i="1"/>
  <c r="J103" i="1"/>
  <c r="I103" i="1"/>
  <c r="H103" i="1"/>
  <c r="Y102" i="1"/>
  <c r="Z102" i="1" s="1"/>
  <c r="V102" i="1"/>
  <c r="AA102" i="1" s="1"/>
  <c r="O102" i="1"/>
  <c r="T102" i="1" s="1"/>
  <c r="M102" i="1"/>
  <c r="J102" i="1"/>
  <c r="I102" i="1"/>
  <c r="H102" i="1"/>
  <c r="Y101" i="1"/>
  <c r="Z101" i="1" s="1"/>
  <c r="V101" i="1"/>
  <c r="AB101" i="1" s="1"/>
  <c r="O101" i="1"/>
  <c r="T101" i="1" s="1"/>
  <c r="M101" i="1"/>
  <c r="J101" i="1"/>
  <c r="I101" i="1"/>
  <c r="H101" i="1"/>
  <c r="Y100" i="1"/>
  <c r="Z100" i="1" s="1"/>
  <c r="V100" i="1"/>
  <c r="AB100" i="1" s="1"/>
  <c r="O100" i="1"/>
  <c r="T100" i="1" s="1"/>
  <c r="M100" i="1"/>
  <c r="J100" i="1"/>
  <c r="I100" i="1"/>
  <c r="H100" i="1"/>
  <c r="Y99" i="1"/>
  <c r="Z99" i="1" s="1"/>
  <c r="V99" i="1"/>
  <c r="AB99" i="1" s="1"/>
  <c r="O99" i="1"/>
  <c r="T99" i="1" s="1"/>
  <c r="M99" i="1"/>
  <c r="J99" i="1"/>
  <c r="I99" i="1"/>
  <c r="H99" i="1"/>
  <c r="Y98" i="1"/>
  <c r="Z98" i="1" s="1"/>
  <c r="V98" i="1"/>
  <c r="AA98" i="1" s="1"/>
  <c r="O98" i="1"/>
  <c r="T98" i="1" s="1"/>
  <c r="M98" i="1"/>
  <c r="J98" i="1"/>
  <c r="I98" i="1"/>
  <c r="H98" i="1"/>
  <c r="Y97" i="1"/>
  <c r="Z97" i="1" s="1"/>
  <c r="V97" i="1"/>
  <c r="AB97" i="1" s="1"/>
  <c r="O97" i="1"/>
  <c r="T97" i="1" s="1"/>
  <c r="M97" i="1"/>
  <c r="J97" i="1"/>
  <c r="I97" i="1"/>
  <c r="H97" i="1"/>
  <c r="Y96" i="1"/>
  <c r="Z96" i="1" s="1"/>
  <c r="V96" i="1"/>
  <c r="AB96" i="1" s="1"/>
  <c r="O96" i="1"/>
  <c r="T96" i="1" s="1"/>
  <c r="M96" i="1"/>
  <c r="J96" i="1"/>
  <c r="I96" i="1"/>
  <c r="H96" i="1"/>
  <c r="Y95" i="1"/>
  <c r="Z95" i="1" s="1"/>
  <c r="V95" i="1"/>
  <c r="AB95" i="1" s="1"/>
  <c r="O95" i="1"/>
  <c r="T95" i="1" s="1"/>
  <c r="M95" i="1"/>
  <c r="J95" i="1"/>
  <c r="I95" i="1"/>
  <c r="H95" i="1"/>
  <c r="Y94" i="1"/>
  <c r="Z94" i="1" s="1"/>
  <c r="V94" i="1"/>
  <c r="AA94" i="1" s="1"/>
  <c r="O94" i="1"/>
  <c r="T94" i="1" s="1"/>
  <c r="M94" i="1"/>
  <c r="J94" i="1"/>
  <c r="I94" i="1"/>
  <c r="H94" i="1"/>
  <c r="Y93" i="1"/>
  <c r="Z93" i="1" s="1"/>
  <c r="V93" i="1"/>
  <c r="AB93" i="1" s="1"/>
  <c r="O93" i="1"/>
  <c r="T93" i="1" s="1"/>
  <c r="M93" i="1"/>
  <c r="J93" i="1"/>
  <c r="I93" i="1"/>
  <c r="H93" i="1"/>
  <c r="Y92" i="1"/>
  <c r="Z92" i="1" s="1"/>
  <c r="V92" i="1"/>
  <c r="AB92" i="1" s="1"/>
  <c r="O92" i="1"/>
  <c r="T92" i="1" s="1"/>
  <c r="M92" i="1"/>
  <c r="J92" i="1"/>
  <c r="I92" i="1"/>
  <c r="H92" i="1"/>
  <c r="Y91" i="1"/>
  <c r="Z91" i="1" s="1"/>
  <c r="V91" i="1"/>
  <c r="AB91" i="1" s="1"/>
  <c r="O91" i="1"/>
  <c r="T91" i="1" s="1"/>
  <c r="M91" i="1"/>
  <c r="J91" i="1"/>
  <c r="I91" i="1"/>
  <c r="H91" i="1"/>
  <c r="Y90" i="1"/>
  <c r="Z90" i="1" s="1"/>
  <c r="V90" i="1"/>
  <c r="AA90" i="1" s="1"/>
  <c r="O90" i="1"/>
  <c r="T90" i="1" s="1"/>
  <c r="M90" i="1"/>
  <c r="J90" i="1"/>
  <c r="I90" i="1"/>
  <c r="H90" i="1"/>
  <c r="Y89" i="1"/>
  <c r="Z89" i="1" s="1"/>
  <c r="V89" i="1"/>
  <c r="AB89" i="1" s="1"/>
  <c r="O89" i="1"/>
  <c r="T89" i="1" s="1"/>
  <c r="M89" i="1"/>
  <c r="J89" i="1"/>
  <c r="I89" i="1"/>
  <c r="H89" i="1"/>
  <c r="Y88" i="1"/>
  <c r="Z88" i="1" s="1"/>
  <c r="V88" i="1"/>
  <c r="O88" i="1"/>
  <c r="T88" i="1" s="1"/>
  <c r="M88" i="1"/>
  <c r="J88" i="1"/>
  <c r="I88" i="1"/>
  <c r="H88" i="1"/>
  <c r="Y87" i="1"/>
  <c r="Z87" i="1" s="1"/>
  <c r="V87" i="1"/>
  <c r="AB87" i="1" s="1"/>
  <c r="O87" i="1"/>
  <c r="T87" i="1" s="1"/>
  <c r="M87" i="1"/>
  <c r="J87" i="1"/>
  <c r="I87" i="1"/>
  <c r="H87" i="1"/>
  <c r="Y86" i="1"/>
  <c r="Z86" i="1" s="1"/>
  <c r="V86" i="1"/>
  <c r="AA86" i="1" s="1"/>
  <c r="O86" i="1"/>
  <c r="T86" i="1" s="1"/>
  <c r="M86" i="1"/>
  <c r="J86" i="1"/>
  <c r="I86" i="1"/>
  <c r="H86" i="1"/>
  <c r="Y85" i="1"/>
  <c r="Z85" i="1" s="1"/>
  <c r="V85" i="1"/>
  <c r="AB85" i="1" s="1"/>
  <c r="O85" i="1"/>
  <c r="T85" i="1" s="1"/>
  <c r="M85" i="1"/>
  <c r="J85" i="1"/>
  <c r="I85" i="1"/>
  <c r="H85" i="1"/>
  <c r="Y84" i="1"/>
  <c r="Z84" i="1" s="1"/>
  <c r="V84" i="1"/>
  <c r="AB84" i="1" s="1"/>
  <c r="O84" i="1"/>
  <c r="T84" i="1" s="1"/>
  <c r="M84" i="1"/>
  <c r="J84" i="1"/>
  <c r="I84" i="1"/>
  <c r="H84" i="1"/>
  <c r="Y83" i="1"/>
  <c r="Z83" i="1" s="1"/>
  <c r="V83" i="1"/>
  <c r="O83" i="1"/>
  <c r="T83" i="1" s="1"/>
  <c r="M83" i="1"/>
  <c r="J83" i="1"/>
  <c r="I83" i="1"/>
  <c r="H83" i="1"/>
  <c r="Y82" i="1"/>
  <c r="Z82" i="1" s="1"/>
  <c r="V82" i="1"/>
  <c r="AA82" i="1" s="1"/>
  <c r="O82" i="1"/>
  <c r="T82" i="1" s="1"/>
  <c r="M82" i="1"/>
  <c r="J82" i="1"/>
  <c r="I82" i="1"/>
  <c r="H82" i="1"/>
  <c r="Y81" i="1"/>
  <c r="Z81" i="1" s="1"/>
  <c r="V81" i="1"/>
  <c r="AB81" i="1" s="1"/>
  <c r="O81" i="1"/>
  <c r="T81" i="1" s="1"/>
  <c r="M81" i="1"/>
  <c r="J81" i="1"/>
  <c r="I81" i="1"/>
  <c r="H81" i="1"/>
  <c r="Y80" i="1"/>
  <c r="Z80" i="1" s="1"/>
  <c r="V80" i="1"/>
  <c r="AB80" i="1" s="1"/>
  <c r="O80" i="1"/>
  <c r="T80" i="1" s="1"/>
  <c r="M80" i="1"/>
  <c r="J80" i="1"/>
  <c r="I80" i="1"/>
  <c r="H80" i="1"/>
  <c r="Y79" i="1"/>
  <c r="Z79" i="1" s="1"/>
  <c r="V79" i="1"/>
  <c r="O79" i="1"/>
  <c r="T79" i="1" s="1"/>
  <c r="M79" i="1"/>
  <c r="J79" i="1"/>
  <c r="I79" i="1"/>
  <c r="H79" i="1"/>
  <c r="Y78" i="1"/>
  <c r="Z78" i="1" s="1"/>
  <c r="V78" i="1"/>
  <c r="AA78" i="1" s="1"/>
  <c r="O78" i="1"/>
  <c r="T78" i="1" s="1"/>
  <c r="M78" i="1"/>
  <c r="J78" i="1"/>
  <c r="I78" i="1"/>
  <c r="H78" i="1"/>
  <c r="Y77" i="1"/>
  <c r="Z77" i="1" s="1"/>
  <c r="V77" i="1"/>
  <c r="AB77" i="1" s="1"/>
  <c r="O77" i="1"/>
  <c r="T77" i="1" s="1"/>
  <c r="M77" i="1"/>
  <c r="J77" i="1"/>
  <c r="I77" i="1"/>
  <c r="H77" i="1"/>
  <c r="Y76" i="1"/>
  <c r="Z76" i="1" s="1"/>
  <c r="V76" i="1"/>
  <c r="AB76" i="1" s="1"/>
  <c r="O76" i="1"/>
  <c r="T76" i="1" s="1"/>
  <c r="M76" i="1"/>
  <c r="J76" i="1"/>
  <c r="I76" i="1"/>
  <c r="H76" i="1"/>
  <c r="Y75" i="1"/>
  <c r="Z75" i="1" s="1"/>
  <c r="V75" i="1"/>
  <c r="O75" i="1"/>
  <c r="T75" i="1" s="1"/>
  <c r="M75" i="1"/>
  <c r="J75" i="1"/>
  <c r="I75" i="1"/>
  <c r="H75" i="1"/>
  <c r="Y74" i="1"/>
  <c r="Z74" i="1" s="1"/>
  <c r="V74" i="1"/>
  <c r="AA74" i="1" s="1"/>
  <c r="O74" i="1"/>
  <c r="T74" i="1" s="1"/>
  <c r="M74" i="1"/>
  <c r="J74" i="1"/>
  <c r="I74" i="1"/>
  <c r="H74" i="1"/>
  <c r="Y73" i="1"/>
  <c r="Z73" i="1" s="1"/>
  <c r="V73" i="1"/>
  <c r="AB73" i="1" s="1"/>
  <c r="O73" i="1"/>
  <c r="T73" i="1" s="1"/>
  <c r="M73" i="1"/>
  <c r="J73" i="1"/>
  <c r="I73" i="1"/>
  <c r="H73" i="1"/>
  <c r="Y72" i="1"/>
  <c r="Z72" i="1" s="1"/>
  <c r="V72" i="1"/>
  <c r="AB72" i="1" s="1"/>
  <c r="O72" i="1"/>
  <c r="T72" i="1" s="1"/>
  <c r="M72" i="1"/>
  <c r="J72" i="1"/>
  <c r="I72" i="1"/>
  <c r="H72" i="1"/>
  <c r="Y71" i="1"/>
  <c r="Z71" i="1" s="1"/>
  <c r="V71" i="1"/>
  <c r="O71" i="1"/>
  <c r="T71" i="1" s="1"/>
  <c r="M71" i="1"/>
  <c r="J71" i="1"/>
  <c r="I71" i="1"/>
  <c r="H71" i="1"/>
  <c r="Y70" i="1"/>
  <c r="Z70" i="1" s="1"/>
  <c r="V70" i="1"/>
  <c r="AA70" i="1" s="1"/>
  <c r="O70" i="1"/>
  <c r="T70" i="1" s="1"/>
  <c r="M70" i="1"/>
  <c r="J70" i="1"/>
  <c r="I70" i="1"/>
  <c r="H70" i="1"/>
  <c r="Y69" i="1"/>
  <c r="Z69" i="1" s="1"/>
  <c r="V69" i="1"/>
  <c r="AB69" i="1" s="1"/>
  <c r="O69" i="1"/>
  <c r="T69" i="1" s="1"/>
  <c r="M69" i="1"/>
  <c r="J69" i="1"/>
  <c r="I69" i="1"/>
  <c r="H69" i="1"/>
  <c r="Y68" i="1"/>
  <c r="Z68" i="1" s="1"/>
  <c r="V68" i="1"/>
  <c r="AB68" i="1" s="1"/>
  <c r="O68" i="1"/>
  <c r="T68" i="1" s="1"/>
  <c r="M68" i="1"/>
  <c r="J68" i="1"/>
  <c r="I68" i="1"/>
  <c r="H68" i="1"/>
  <c r="Y67" i="1"/>
  <c r="Z67" i="1" s="1"/>
  <c r="V67" i="1"/>
  <c r="O67" i="1"/>
  <c r="T67" i="1" s="1"/>
  <c r="M67" i="1"/>
  <c r="J67" i="1"/>
  <c r="I67" i="1"/>
  <c r="H67" i="1"/>
  <c r="Y66" i="1"/>
  <c r="Z66" i="1" s="1"/>
  <c r="V66" i="1"/>
  <c r="AA66" i="1" s="1"/>
  <c r="O66" i="1"/>
  <c r="T66" i="1" s="1"/>
  <c r="M66" i="1"/>
  <c r="J66" i="1"/>
  <c r="I66" i="1"/>
  <c r="H66" i="1"/>
  <c r="Y65" i="1"/>
  <c r="Z65" i="1" s="1"/>
  <c r="V65" i="1"/>
  <c r="AB65" i="1" s="1"/>
  <c r="O65" i="1"/>
  <c r="T65" i="1" s="1"/>
  <c r="M65" i="1"/>
  <c r="J65" i="1"/>
  <c r="I65" i="1"/>
  <c r="H65" i="1"/>
  <c r="Y64" i="1"/>
  <c r="Z64" i="1" s="1"/>
  <c r="V64" i="1"/>
  <c r="AB64" i="1" s="1"/>
  <c r="O64" i="1"/>
  <c r="T64" i="1" s="1"/>
  <c r="M64" i="1"/>
  <c r="J64" i="1"/>
  <c r="I64" i="1"/>
  <c r="H64" i="1"/>
  <c r="Y63" i="1"/>
  <c r="Z63" i="1" s="1"/>
  <c r="V63" i="1"/>
  <c r="O63" i="1"/>
  <c r="T63" i="1" s="1"/>
  <c r="M63" i="1"/>
  <c r="J63" i="1"/>
  <c r="I63" i="1"/>
  <c r="H63" i="1"/>
  <c r="Y62" i="1"/>
  <c r="Z62" i="1" s="1"/>
  <c r="V62" i="1"/>
  <c r="AA62" i="1" s="1"/>
  <c r="O62" i="1"/>
  <c r="T62" i="1" s="1"/>
  <c r="M62" i="1"/>
  <c r="J62" i="1"/>
  <c r="I62" i="1"/>
  <c r="H62" i="1"/>
  <c r="Y61" i="1"/>
  <c r="Z61" i="1" s="1"/>
  <c r="V61" i="1"/>
  <c r="AB61" i="1" s="1"/>
  <c r="O61" i="1"/>
  <c r="T61" i="1" s="1"/>
  <c r="M61" i="1"/>
  <c r="J61" i="1"/>
  <c r="I61" i="1"/>
  <c r="H61" i="1"/>
  <c r="Y60" i="1"/>
  <c r="Z60" i="1" s="1"/>
  <c r="V60" i="1"/>
  <c r="AB60" i="1" s="1"/>
  <c r="O60" i="1"/>
  <c r="T60" i="1" s="1"/>
  <c r="M60" i="1"/>
  <c r="J60" i="1"/>
  <c r="I60" i="1"/>
  <c r="H60" i="1"/>
  <c r="Y59" i="1"/>
  <c r="Z59" i="1" s="1"/>
  <c r="V59" i="1"/>
  <c r="O59" i="1"/>
  <c r="T59" i="1" s="1"/>
  <c r="M59" i="1"/>
  <c r="J59" i="1"/>
  <c r="I59" i="1"/>
  <c r="H59" i="1"/>
  <c r="Y58" i="1"/>
  <c r="Z58" i="1" s="1"/>
  <c r="V58" i="1"/>
  <c r="AA58" i="1" s="1"/>
  <c r="O58" i="1"/>
  <c r="T58" i="1" s="1"/>
  <c r="M58" i="1"/>
  <c r="J58" i="1"/>
  <c r="I58" i="1"/>
  <c r="H58" i="1"/>
  <c r="Y57" i="1"/>
  <c r="Z57" i="1" s="1"/>
  <c r="V57" i="1"/>
  <c r="AB57" i="1" s="1"/>
  <c r="O57" i="1"/>
  <c r="T57" i="1" s="1"/>
  <c r="M57" i="1"/>
  <c r="J57" i="1"/>
  <c r="I57" i="1"/>
  <c r="H57" i="1"/>
  <c r="Y56" i="1"/>
  <c r="Z56" i="1" s="1"/>
  <c r="V56" i="1"/>
  <c r="AB56" i="1" s="1"/>
  <c r="O56" i="1"/>
  <c r="T56" i="1" s="1"/>
  <c r="M56" i="1"/>
  <c r="J56" i="1"/>
  <c r="I56" i="1"/>
  <c r="H56" i="1"/>
  <c r="Y55" i="1"/>
  <c r="Z55" i="1" s="1"/>
  <c r="V55" i="1"/>
  <c r="O55" i="1"/>
  <c r="T55" i="1" s="1"/>
  <c r="M55" i="1"/>
  <c r="J55" i="1"/>
  <c r="I55" i="1"/>
  <c r="H55" i="1"/>
  <c r="Y54" i="1"/>
  <c r="Z54" i="1" s="1"/>
  <c r="V54" i="1"/>
  <c r="AA54" i="1" s="1"/>
  <c r="O54" i="1"/>
  <c r="T54" i="1" s="1"/>
  <c r="M54" i="1"/>
  <c r="J54" i="1"/>
  <c r="I54" i="1"/>
  <c r="H54" i="1"/>
  <c r="Y53" i="1"/>
  <c r="Z53" i="1" s="1"/>
  <c r="V53" i="1"/>
  <c r="AB53" i="1" s="1"/>
  <c r="O53" i="1"/>
  <c r="T53" i="1" s="1"/>
  <c r="M53" i="1"/>
  <c r="J53" i="1"/>
  <c r="I53" i="1"/>
  <c r="H53" i="1"/>
  <c r="Y52" i="1"/>
  <c r="Z52" i="1" s="1"/>
  <c r="V52" i="1"/>
  <c r="AB52" i="1" s="1"/>
  <c r="O52" i="1"/>
  <c r="T52" i="1" s="1"/>
  <c r="M52" i="1"/>
  <c r="J52" i="1"/>
  <c r="I52" i="1"/>
  <c r="H52" i="1"/>
  <c r="Y51" i="1"/>
  <c r="Z51" i="1" s="1"/>
  <c r="V51" i="1"/>
  <c r="O51" i="1"/>
  <c r="T51" i="1" s="1"/>
  <c r="M51" i="1"/>
  <c r="J51" i="1"/>
  <c r="I51" i="1"/>
  <c r="H51" i="1"/>
  <c r="Y50" i="1"/>
  <c r="Z50" i="1" s="1"/>
  <c r="V50" i="1"/>
  <c r="AA50" i="1" s="1"/>
  <c r="O50" i="1"/>
  <c r="T50" i="1" s="1"/>
  <c r="M50" i="1"/>
  <c r="J50" i="1"/>
  <c r="I50" i="1"/>
  <c r="H50" i="1"/>
  <c r="Y49" i="1"/>
  <c r="Z49" i="1" s="1"/>
  <c r="V49" i="1"/>
  <c r="AB49" i="1" s="1"/>
  <c r="O49" i="1"/>
  <c r="T49" i="1" s="1"/>
  <c r="M49" i="1"/>
  <c r="J49" i="1"/>
  <c r="I49" i="1"/>
  <c r="H49" i="1"/>
  <c r="Y48" i="1"/>
  <c r="Z48" i="1" s="1"/>
  <c r="V48" i="1"/>
  <c r="AB48" i="1" s="1"/>
  <c r="O48" i="1"/>
  <c r="T48" i="1" s="1"/>
  <c r="M48" i="1"/>
  <c r="J48" i="1"/>
  <c r="I48" i="1"/>
  <c r="H48" i="1"/>
  <c r="Y47" i="1"/>
  <c r="Z47" i="1" s="1"/>
  <c r="V47" i="1"/>
  <c r="O47" i="1"/>
  <c r="T47" i="1" s="1"/>
  <c r="M47" i="1"/>
  <c r="J47" i="1"/>
  <c r="I47" i="1"/>
  <c r="H47" i="1"/>
  <c r="Y46" i="1"/>
  <c r="Z46" i="1" s="1"/>
  <c r="V46" i="1"/>
  <c r="AA46" i="1" s="1"/>
  <c r="O46" i="1"/>
  <c r="T46" i="1" s="1"/>
  <c r="M46" i="1"/>
  <c r="J46" i="1"/>
  <c r="I46" i="1"/>
  <c r="H46" i="1"/>
  <c r="Y45" i="1"/>
  <c r="Z45" i="1" s="1"/>
  <c r="V45" i="1"/>
  <c r="AB45" i="1" s="1"/>
  <c r="O45" i="1"/>
  <c r="T45" i="1" s="1"/>
  <c r="M45" i="1"/>
  <c r="J45" i="1"/>
  <c r="I45" i="1"/>
  <c r="H45" i="1"/>
  <c r="Y44" i="1"/>
  <c r="Z44" i="1" s="1"/>
  <c r="V44" i="1"/>
  <c r="AB44" i="1" s="1"/>
  <c r="O44" i="1"/>
  <c r="T44" i="1" s="1"/>
  <c r="M44" i="1"/>
  <c r="J44" i="1"/>
  <c r="I44" i="1"/>
  <c r="H44" i="1"/>
  <c r="Y43" i="1"/>
  <c r="Z43" i="1" s="1"/>
  <c r="V43" i="1"/>
  <c r="O43" i="1"/>
  <c r="T43" i="1" s="1"/>
  <c r="M43" i="1"/>
  <c r="J43" i="1"/>
  <c r="I43" i="1"/>
  <c r="H43" i="1"/>
  <c r="Y42" i="1"/>
  <c r="Z42" i="1" s="1"/>
  <c r="V42" i="1"/>
  <c r="AA42" i="1" s="1"/>
  <c r="O42" i="1"/>
  <c r="T42" i="1" s="1"/>
  <c r="M42" i="1"/>
  <c r="J42" i="1"/>
  <c r="I42" i="1"/>
  <c r="H42" i="1"/>
  <c r="Y41" i="1"/>
  <c r="Z41" i="1" s="1"/>
  <c r="V41" i="1"/>
  <c r="AB41" i="1" s="1"/>
  <c r="O41" i="1"/>
  <c r="T41" i="1" s="1"/>
  <c r="M41" i="1"/>
  <c r="J41" i="1"/>
  <c r="I41" i="1"/>
  <c r="H41" i="1"/>
  <c r="Y40" i="1"/>
  <c r="Z40" i="1" s="1"/>
  <c r="V40" i="1"/>
  <c r="AB40" i="1" s="1"/>
  <c r="O40" i="1"/>
  <c r="T40" i="1" s="1"/>
  <c r="M40" i="1"/>
  <c r="J40" i="1"/>
  <c r="I40" i="1"/>
  <c r="H40" i="1"/>
  <c r="Y39" i="1"/>
  <c r="Z39" i="1" s="1"/>
  <c r="V39" i="1"/>
  <c r="O39" i="1"/>
  <c r="T39" i="1" s="1"/>
  <c r="M39" i="1"/>
  <c r="J39" i="1"/>
  <c r="I39" i="1"/>
  <c r="H39" i="1"/>
  <c r="Y38" i="1"/>
  <c r="Z38" i="1" s="1"/>
  <c r="V38" i="1"/>
  <c r="AA38" i="1" s="1"/>
  <c r="O38" i="1"/>
  <c r="T38" i="1" s="1"/>
  <c r="M38" i="1"/>
  <c r="J38" i="1"/>
  <c r="I38" i="1"/>
  <c r="H38" i="1"/>
  <c r="Y37" i="1"/>
  <c r="Z37" i="1" s="1"/>
  <c r="V37" i="1"/>
  <c r="AB37" i="1" s="1"/>
  <c r="O37" i="1"/>
  <c r="T37" i="1" s="1"/>
  <c r="M37" i="1"/>
  <c r="J37" i="1"/>
  <c r="I37" i="1"/>
  <c r="H37" i="1"/>
  <c r="Y36" i="1"/>
  <c r="Z36" i="1" s="1"/>
  <c r="V36" i="1"/>
  <c r="AB36" i="1" s="1"/>
  <c r="O36" i="1"/>
  <c r="T36" i="1" s="1"/>
  <c r="M36" i="1"/>
  <c r="J36" i="1"/>
  <c r="I36" i="1"/>
  <c r="H36" i="1"/>
  <c r="Y35" i="1"/>
  <c r="Z35" i="1" s="1"/>
  <c r="V35" i="1"/>
  <c r="O35" i="1"/>
  <c r="T35" i="1" s="1"/>
  <c r="M35" i="1"/>
  <c r="J35" i="1"/>
  <c r="I35" i="1"/>
  <c r="H35" i="1"/>
  <c r="Y34" i="1"/>
  <c r="Z34" i="1" s="1"/>
  <c r="V34" i="1"/>
  <c r="AA34" i="1" s="1"/>
  <c r="O34" i="1"/>
  <c r="T34" i="1" s="1"/>
  <c r="M34" i="1"/>
  <c r="J34" i="1"/>
  <c r="I34" i="1"/>
  <c r="H34" i="1"/>
  <c r="Y33" i="1"/>
  <c r="Z33" i="1" s="1"/>
  <c r="V33" i="1"/>
  <c r="AB33" i="1" s="1"/>
  <c r="O33" i="1"/>
  <c r="T33" i="1" s="1"/>
  <c r="M33" i="1"/>
  <c r="J33" i="1"/>
  <c r="I33" i="1"/>
  <c r="H33" i="1"/>
  <c r="Y32" i="1"/>
  <c r="Z32" i="1" s="1"/>
  <c r="V32" i="1"/>
  <c r="AB32" i="1" s="1"/>
  <c r="O32" i="1"/>
  <c r="T32" i="1" s="1"/>
  <c r="M32" i="1"/>
  <c r="J32" i="1"/>
  <c r="I32" i="1"/>
  <c r="H32" i="1"/>
  <c r="Y31" i="1"/>
  <c r="Z31" i="1" s="1"/>
  <c r="V31" i="1"/>
  <c r="O31" i="1"/>
  <c r="T31" i="1" s="1"/>
  <c r="M31" i="1"/>
  <c r="J31" i="1"/>
  <c r="I31" i="1"/>
  <c r="H31" i="1"/>
  <c r="Y30" i="1"/>
  <c r="Z30" i="1" s="1"/>
  <c r="V30" i="1"/>
  <c r="AA30" i="1" s="1"/>
  <c r="O30" i="1"/>
  <c r="T30" i="1" s="1"/>
  <c r="M30" i="1"/>
  <c r="J30" i="1"/>
  <c r="I30" i="1"/>
  <c r="H30" i="1"/>
  <c r="Y29" i="1"/>
  <c r="Z29" i="1" s="1"/>
  <c r="V29" i="1"/>
  <c r="AB29" i="1" s="1"/>
  <c r="O29" i="1"/>
  <c r="T29" i="1" s="1"/>
  <c r="M29" i="1"/>
  <c r="J29" i="1"/>
  <c r="I29" i="1"/>
  <c r="H29" i="1"/>
  <c r="Y28" i="1"/>
  <c r="Z28" i="1" s="1"/>
  <c r="V28" i="1"/>
  <c r="AB28" i="1" s="1"/>
  <c r="O28" i="1"/>
  <c r="T28" i="1" s="1"/>
  <c r="M28" i="1"/>
  <c r="J28" i="1"/>
  <c r="I28" i="1"/>
  <c r="H28" i="1"/>
  <c r="Y27" i="1"/>
  <c r="Z27" i="1" s="1"/>
  <c r="V27" i="1"/>
  <c r="AB27" i="1" s="1"/>
  <c r="O27" i="1"/>
  <c r="T27" i="1" s="1"/>
  <c r="M27" i="1"/>
  <c r="J27" i="1"/>
  <c r="I27" i="1"/>
  <c r="H27" i="1"/>
  <c r="Y26" i="1"/>
  <c r="Z26" i="1" s="1"/>
  <c r="V26" i="1"/>
  <c r="AA26" i="1" s="1"/>
  <c r="O26" i="1"/>
  <c r="T26" i="1" s="1"/>
  <c r="M26" i="1"/>
  <c r="J26" i="1"/>
  <c r="I26" i="1"/>
  <c r="H26" i="1"/>
  <c r="Y25" i="1"/>
  <c r="Z25" i="1" s="1"/>
  <c r="V25" i="1"/>
  <c r="AB25" i="1" s="1"/>
  <c r="O25" i="1"/>
  <c r="T25" i="1" s="1"/>
  <c r="M25" i="1"/>
  <c r="J25" i="1"/>
  <c r="I25" i="1"/>
  <c r="H25" i="1"/>
  <c r="Y24" i="1"/>
  <c r="Z24" i="1" s="1"/>
  <c r="V24" i="1"/>
  <c r="AB24" i="1" s="1"/>
  <c r="O24" i="1"/>
  <c r="T24" i="1" s="1"/>
  <c r="M24" i="1"/>
  <c r="J24" i="1"/>
  <c r="I24" i="1"/>
  <c r="H24" i="1"/>
  <c r="Y23" i="1"/>
  <c r="Z23" i="1" s="1"/>
  <c r="V23" i="1"/>
  <c r="AB23" i="1" s="1"/>
  <c r="O23" i="1"/>
  <c r="T23" i="1" s="1"/>
  <c r="M23" i="1"/>
  <c r="J23" i="1"/>
  <c r="I23" i="1"/>
  <c r="H23" i="1"/>
  <c r="Y22" i="1"/>
  <c r="Z22" i="1" s="1"/>
  <c r="V22" i="1"/>
  <c r="AA22" i="1" s="1"/>
  <c r="O22" i="1"/>
  <c r="T22" i="1" s="1"/>
  <c r="M22" i="1"/>
  <c r="J22" i="1"/>
  <c r="I22" i="1"/>
  <c r="H22" i="1"/>
  <c r="Y21" i="1"/>
  <c r="Z21" i="1" s="1"/>
  <c r="V21" i="1"/>
  <c r="O21" i="1"/>
  <c r="T21" i="1" s="1"/>
  <c r="M21" i="1"/>
  <c r="J21" i="1"/>
  <c r="I21" i="1"/>
  <c r="H21" i="1"/>
  <c r="Y20" i="1"/>
  <c r="Z20" i="1" s="1"/>
  <c r="V20" i="1"/>
  <c r="AB20" i="1" s="1"/>
  <c r="O20" i="1"/>
  <c r="T20" i="1" s="1"/>
  <c r="M20" i="1"/>
  <c r="J20" i="1"/>
  <c r="I20" i="1"/>
  <c r="H20" i="1"/>
  <c r="Y19" i="1"/>
  <c r="Z19" i="1" s="1"/>
  <c r="V19" i="1"/>
  <c r="AB19" i="1" s="1"/>
  <c r="O19" i="1"/>
  <c r="T19" i="1" s="1"/>
  <c r="M19" i="1"/>
  <c r="J19" i="1"/>
  <c r="I19" i="1"/>
  <c r="H19" i="1"/>
  <c r="Y18" i="1"/>
  <c r="Z18" i="1" s="1"/>
  <c r="V18" i="1"/>
  <c r="AA18" i="1" s="1"/>
  <c r="O18" i="1"/>
  <c r="T18" i="1" s="1"/>
  <c r="M18" i="1"/>
  <c r="J18" i="1"/>
  <c r="I18" i="1"/>
  <c r="H18" i="1"/>
  <c r="Y17" i="1"/>
  <c r="Z17" i="1" s="1"/>
  <c r="V17" i="1"/>
  <c r="O17" i="1"/>
  <c r="T17" i="1" s="1"/>
  <c r="M17" i="1"/>
  <c r="J17" i="1"/>
  <c r="I17" i="1"/>
  <c r="H17" i="1"/>
  <c r="Y16" i="1"/>
  <c r="Z16" i="1" s="1"/>
  <c r="V16" i="1"/>
  <c r="AB16" i="1" s="1"/>
  <c r="O16" i="1"/>
  <c r="T16" i="1" s="1"/>
  <c r="M16" i="1"/>
  <c r="J16" i="1"/>
  <c r="I16" i="1"/>
  <c r="H16" i="1"/>
  <c r="Y15" i="1"/>
  <c r="Z15" i="1" s="1"/>
  <c r="V15" i="1"/>
  <c r="AB15" i="1" s="1"/>
  <c r="O15" i="1"/>
  <c r="T15" i="1" s="1"/>
  <c r="M15" i="1"/>
  <c r="J15" i="1"/>
  <c r="I15" i="1"/>
  <c r="H15" i="1"/>
  <c r="Y14" i="1"/>
  <c r="Z14" i="1" s="1"/>
  <c r="V14" i="1"/>
  <c r="AA14" i="1" s="1"/>
  <c r="O14" i="1"/>
  <c r="T14" i="1" s="1"/>
  <c r="M14" i="1"/>
  <c r="J14" i="1"/>
  <c r="I14" i="1"/>
  <c r="H14" i="1"/>
  <c r="Y13" i="1"/>
  <c r="Z13" i="1" s="1"/>
  <c r="V13" i="1"/>
  <c r="O13" i="1"/>
  <c r="T13" i="1" s="1"/>
  <c r="M13" i="1"/>
  <c r="J13" i="1"/>
  <c r="I13" i="1"/>
  <c r="H13" i="1"/>
  <c r="Y12" i="1"/>
  <c r="Z12" i="1" s="1"/>
  <c r="V12" i="1"/>
  <c r="AB12" i="1" s="1"/>
  <c r="O12" i="1"/>
  <c r="T12" i="1" s="1"/>
  <c r="M12" i="1"/>
  <c r="J12" i="1"/>
  <c r="I12" i="1"/>
  <c r="H12" i="1"/>
  <c r="Y11" i="1"/>
  <c r="Z11" i="1" s="1"/>
  <c r="V11" i="1"/>
  <c r="AB11" i="1" s="1"/>
  <c r="O11" i="1"/>
  <c r="T11" i="1" s="1"/>
  <c r="M11" i="1"/>
  <c r="J11" i="1"/>
  <c r="I11" i="1"/>
  <c r="H11" i="1"/>
  <c r="Y10" i="1"/>
  <c r="Z10" i="1" s="1"/>
  <c r="V10" i="1"/>
  <c r="AA10" i="1" s="1"/>
  <c r="O10" i="1"/>
  <c r="T10" i="1" s="1"/>
  <c r="M10" i="1"/>
  <c r="J10" i="1"/>
  <c r="I10" i="1"/>
  <c r="H10" i="1"/>
  <c r="Y9" i="1"/>
  <c r="Z9" i="1" s="1"/>
  <c r="V9" i="1"/>
  <c r="AA9" i="1" s="1"/>
  <c r="O9" i="1"/>
  <c r="T9" i="1" s="1"/>
  <c r="M9" i="1"/>
  <c r="J9" i="1"/>
  <c r="I9" i="1"/>
  <c r="H9" i="1"/>
  <c r="Y8" i="1"/>
  <c r="Z8" i="1" s="1"/>
  <c r="V8" i="1"/>
  <c r="AA8" i="1" s="1"/>
  <c r="O8" i="1"/>
  <c r="T8" i="1" s="1"/>
  <c r="M8" i="1"/>
  <c r="J8" i="1"/>
  <c r="I8" i="1"/>
  <c r="H8" i="1"/>
  <c r="Y7" i="1"/>
  <c r="Z7" i="1" s="1"/>
  <c r="V7" i="1"/>
  <c r="AA7" i="1" s="1"/>
  <c r="O7" i="1"/>
  <c r="T7" i="1" s="1"/>
  <c r="M7" i="1"/>
  <c r="J7" i="1"/>
  <c r="I7" i="1"/>
  <c r="H7" i="1"/>
  <c r="Y6" i="1"/>
  <c r="Z6" i="1" s="1"/>
  <c r="V6" i="1"/>
  <c r="AA6" i="1" s="1"/>
  <c r="O6" i="1"/>
  <c r="T6" i="1" s="1"/>
  <c r="M6" i="1"/>
  <c r="J6" i="1"/>
  <c r="I6" i="1"/>
  <c r="H6" i="1"/>
  <c r="Y5" i="1"/>
  <c r="Z5" i="1" s="1"/>
  <c r="V5" i="1"/>
  <c r="AA5" i="1" s="1"/>
  <c r="O5" i="1"/>
  <c r="T5" i="1" s="1"/>
  <c r="M5" i="1"/>
  <c r="J5" i="1"/>
  <c r="I5" i="1"/>
  <c r="H5" i="1"/>
  <c r="Y4" i="1"/>
  <c r="Z4" i="1" s="1"/>
  <c r="V4" i="1"/>
  <c r="AA4" i="1" s="1"/>
  <c r="O4" i="1"/>
  <c r="T4" i="1" s="1"/>
  <c r="M4" i="1"/>
  <c r="J4" i="1"/>
  <c r="I4" i="1"/>
  <c r="H4" i="1"/>
  <c r="Y3" i="1"/>
  <c r="Z3" i="1" s="1"/>
  <c r="V3" i="1"/>
  <c r="AA3" i="1" s="1"/>
  <c r="O3" i="1"/>
  <c r="T3" i="1" s="1"/>
  <c r="M3" i="1"/>
  <c r="J3" i="1"/>
  <c r="I3" i="1"/>
  <c r="H3" i="1"/>
  <c r="Y2" i="1"/>
  <c r="V2" i="1"/>
  <c r="AA2" i="1" s="1"/>
  <c r="O2" i="1"/>
  <c r="T2" i="1" s="1"/>
  <c r="M2" i="1"/>
  <c r="J2" i="1"/>
  <c r="I2" i="1"/>
  <c r="H2" i="1"/>
  <c r="L70" i="11"/>
  <c r="CS85" i="11"/>
  <c r="AW39" i="11"/>
  <c r="U39" i="11"/>
  <c r="V16" i="11"/>
  <c r="CS12" i="11"/>
  <c r="BJ110" i="11"/>
  <c r="CL22" i="11"/>
  <c r="H87" i="11"/>
  <c r="AV30" i="11"/>
  <c r="CF6" i="11"/>
  <c r="BH58" i="11"/>
  <c r="CK7" i="11"/>
  <c r="AA81" i="1" l="1"/>
  <c r="AA25" i="1"/>
  <c r="AC25" i="1" s="1"/>
  <c r="AA339" i="1"/>
  <c r="AC339" i="1" s="1"/>
  <c r="AA340" i="1"/>
  <c r="AA261" i="1"/>
  <c r="AA262" i="1"/>
  <c r="AC262" i="1" s="1"/>
  <c r="AA263" i="1"/>
  <c r="AC263" i="1" s="1"/>
  <c r="AA264" i="1"/>
  <c r="AC264" i="1" s="1"/>
  <c r="AA265" i="1"/>
  <c r="AC265" i="1" s="1"/>
  <c r="AA93" i="1"/>
  <c r="AC93" i="1" s="1"/>
  <c r="AB303" i="1"/>
  <c r="AC303" i="1" s="1"/>
  <c r="AA346" i="1"/>
  <c r="AC346" i="1" s="1"/>
  <c r="AA141" i="1"/>
  <c r="AA335" i="1"/>
  <c r="AA336" i="1"/>
  <c r="AC336" i="1" s="1"/>
  <c r="AA169" i="1"/>
  <c r="AC169" i="1" s="1"/>
  <c r="AA170" i="1"/>
  <c r="AC170" i="1" s="1"/>
  <c r="AA113" i="1"/>
  <c r="AB305" i="1"/>
  <c r="AC305" i="1" s="1"/>
  <c r="AA332" i="1"/>
  <c r="AC332" i="1" s="1"/>
  <c r="AA77" i="1"/>
  <c r="AC77" i="1" s="1"/>
  <c r="AA117" i="1"/>
  <c r="AC117" i="1" s="1"/>
  <c r="AA272" i="1"/>
  <c r="AC272" i="1" s="1"/>
  <c r="AB273" i="1"/>
  <c r="AC273" i="1" s="1"/>
  <c r="AB274" i="1"/>
  <c r="AC274" i="1" s="1"/>
  <c r="AB275" i="1"/>
  <c r="AC275" i="1" s="1"/>
  <c r="AB276" i="1"/>
  <c r="AC276" i="1" s="1"/>
  <c r="AB277" i="1"/>
  <c r="AC277" i="1" s="1"/>
  <c r="AB278" i="1"/>
  <c r="AC278" i="1" s="1"/>
  <c r="AB279" i="1"/>
  <c r="AC279" i="1" s="1"/>
  <c r="AB280" i="1"/>
  <c r="AC280" i="1" s="1"/>
  <c r="AB281" i="1"/>
  <c r="AC281" i="1" s="1"/>
  <c r="AB282" i="1"/>
  <c r="AC282" i="1" s="1"/>
  <c r="AB283" i="1"/>
  <c r="AB284" i="1"/>
  <c r="AC284" i="1" s="1"/>
  <c r="AB285" i="1"/>
  <c r="AC285" i="1" s="1"/>
  <c r="AA359" i="1"/>
  <c r="AC359" i="1" s="1"/>
  <c r="AA397" i="1"/>
  <c r="AA143" i="1"/>
  <c r="AC143" i="1" s="1"/>
  <c r="AA165" i="1"/>
  <c r="AC165" i="1" s="1"/>
  <c r="AA166" i="1"/>
  <c r="AC166" i="1" s="1"/>
  <c r="AA268" i="1"/>
  <c r="AC268" i="1" s="1"/>
  <c r="AA269" i="1"/>
  <c r="AC269" i="1" s="1"/>
  <c r="AB297" i="1"/>
  <c r="AC297" i="1" s="1"/>
  <c r="AA325" i="1"/>
  <c r="AC325" i="1" s="1"/>
  <c r="AA333" i="1"/>
  <c r="AC333" i="1" s="1"/>
  <c r="AA137" i="1"/>
  <c r="AA138" i="1"/>
  <c r="AC138" i="1" s="1"/>
  <c r="AA173" i="1"/>
  <c r="AC173" i="1" s="1"/>
  <c r="AA174" i="1"/>
  <c r="AC174" i="1" s="1"/>
  <c r="AA255" i="1"/>
  <c r="AC255" i="1" s="1"/>
  <c r="AB287" i="1"/>
  <c r="AC287" i="1" s="1"/>
  <c r="AA343" i="1"/>
  <c r="AC343" i="1" s="1"/>
  <c r="AA344" i="1"/>
  <c r="AA347" i="1"/>
  <c r="AC347" i="1" s="1"/>
  <c r="AA85" i="1"/>
  <c r="AC85" i="1" s="1"/>
  <c r="AA109" i="1"/>
  <c r="AC109" i="1" s="1"/>
  <c r="AA256" i="1"/>
  <c r="AC256" i="1" s="1"/>
  <c r="AB162" i="1"/>
  <c r="AA162" i="1"/>
  <c r="AB183" i="1"/>
  <c r="AA183" i="1"/>
  <c r="AB197" i="1"/>
  <c r="AA197" i="1"/>
  <c r="AB203" i="1"/>
  <c r="AA203" i="1"/>
  <c r="AB215" i="1"/>
  <c r="AA215" i="1"/>
  <c r="AB222" i="1"/>
  <c r="AA222" i="1"/>
  <c r="AB233" i="1"/>
  <c r="AA233" i="1"/>
  <c r="AB241" i="1"/>
  <c r="AA241" i="1"/>
  <c r="AB338" i="1"/>
  <c r="AA338" i="1"/>
  <c r="AB366" i="1"/>
  <c r="AA366" i="1"/>
  <c r="AB8" i="1"/>
  <c r="AC8" i="1" s="1"/>
  <c r="AA144" i="1"/>
  <c r="AC144" i="1" s="1"/>
  <c r="AB154" i="1"/>
  <c r="AA154" i="1"/>
  <c r="AA158" i="1"/>
  <c r="AC158" i="1" s="1"/>
  <c r="AB161" i="1"/>
  <c r="AA161" i="1"/>
  <c r="AB177" i="1"/>
  <c r="AA177" i="1"/>
  <c r="AB182" i="1"/>
  <c r="AA182" i="1"/>
  <c r="AB189" i="1"/>
  <c r="AA189" i="1"/>
  <c r="AB195" i="1"/>
  <c r="AA195" i="1"/>
  <c r="AB202" i="1"/>
  <c r="AA202" i="1"/>
  <c r="AB207" i="1"/>
  <c r="AA207" i="1"/>
  <c r="AB214" i="1"/>
  <c r="AA214" i="1"/>
  <c r="AB221" i="1"/>
  <c r="AA221" i="1"/>
  <c r="AB227" i="1"/>
  <c r="AA227" i="1"/>
  <c r="AB232" i="1"/>
  <c r="AA232" i="1"/>
  <c r="AB236" i="1"/>
  <c r="AA236" i="1"/>
  <c r="AB240" i="1"/>
  <c r="AA240" i="1"/>
  <c r="AB244" i="1"/>
  <c r="AA244" i="1"/>
  <c r="AB248" i="1"/>
  <c r="AA248" i="1"/>
  <c r="AA254" i="1"/>
  <c r="AC254" i="1" s="1"/>
  <c r="AB327" i="1"/>
  <c r="AA327" i="1"/>
  <c r="AB331" i="1"/>
  <c r="AA331" i="1"/>
  <c r="AB357" i="1"/>
  <c r="AA357" i="1"/>
  <c r="AB370" i="1"/>
  <c r="AA370" i="1"/>
  <c r="AB386" i="1"/>
  <c r="AA386" i="1"/>
  <c r="AB190" i="1"/>
  <c r="AA190" i="1"/>
  <c r="AB210" i="1"/>
  <c r="AA210" i="1"/>
  <c r="AB229" i="1"/>
  <c r="AA229" i="1"/>
  <c r="AB237" i="1"/>
  <c r="AA237" i="1"/>
  <c r="AB245" i="1"/>
  <c r="AA245" i="1"/>
  <c r="AB253" i="1"/>
  <c r="AA253" i="1"/>
  <c r="AB328" i="1"/>
  <c r="AA328" i="1"/>
  <c r="AB382" i="1"/>
  <c r="AA382" i="1"/>
  <c r="AA125" i="1"/>
  <c r="AC125" i="1" s="1"/>
  <c r="AA145" i="1"/>
  <c r="AC145" i="1" s="1"/>
  <c r="AA147" i="1"/>
  <c r="AC147" i="1" s="1"/>
  <c r="AA148" i="1"/>
  <c r="AC148" i="1" s="1"/>
  <c r="AA150" i="1"/>
  <c r="AC150" i="1" s="1"/>
  <c r="AB176" i="1"/>
  <c r="AA176" i="1"/>
  <c r="AA178" i="1"/>
  <c r="AC178" i="1" s="1"/>
  <c r="AB181" i="1"/>
  <c r="AA181" i="1"/>
  <c r="AC181" i="1" s="1"/>
  <c r="AB187" i="1"/>
  <c r="AA187" i="1"/>
  <c r="AB194" i="1"/>
  <c r="AA194" i="1"/>
  <c r="AC194" i="1" s="1"/>
  <c r="AB199" i="1"/>
  <c r="AA199" i="1"/>
  <c r="AB206" i="1"/>
  <c r="AA206" i="1"/>
  <c r="AB213" i="1"/>
  <c r="AA213" i="1"/>
  <c r="AB219" i="1"/>
  <c r="AA219" i="1"/>
  <c r="AB226" i="1"/>
  <c r="AA226" i="1"/>
  <c r="AB231" i="1"/>
  <c r="AA231" i="1"/>
  <c r="AB235" i="1"/>
  <c r="AA235" i="1"/>
  <c r="AB239" i="1"/>
  <c r="AA239" i="1"/>
  <c r="AB243" i="1"/>
  <c r="AA243" i="1"/>
  <c r="AB247" i="1"/>
  <c r="AA247" i="1"/>
  <c r="AA289" i="1"/>
  <c r="AB289" i="1"/>
  <c r="AB324" i="1"/>
  <c r="AA324" i="1"/>
  <c r="AB374" i="1"/>
  <c r="AA374" i="1"/>
  <c r="AB390" i="1"/>
  <c r="AA390" i="1"/>
  <c r="AA89" i="1"/>
  <c r="AC89" i="1" s="1"/>
  <c r="AA97" i="1"/>
  <c r="AA121" i="1"/>
  <c r="AC137" i="1"/>
  <c r="AB180" i="1"/>
  <c r="AA180" i="1"/>
  <c r="AB186" i="1"/>
  <c r="AA186" i="1"/>
  <c r="AB191" i="1"/>
  <c r="AA191" i="1"/>
  <c r="AB198" i="1"/>
  <c r="AA198" i="1"/>
  <c r="AB205" i="1"/>
  <c r="AA205" i="1"/>
  <c r="AB211" i="1"/>
  <c r="AA211" i="1"/>
  <c r="AB218" i="1"/>
  <c r="AA218" i="1"/>
  <c r="AB223" i="1"/>
  <c r="AA223" i="1"/>
  <c r="AB230" i="1"/>
  <c r="AA230" i="1"/>
  <c r="AB234" i="1"/>
  <c r="AA234" i="1"/>
  <c r="AB238" i="1"/>
  <c r="AA238" i="1"/>
  <c r="AB242" i="1"/>
  <c r="AA242" i="1"/>
  <c r="AB246" i="1"/>
  <c r="AA246" i="1"/>
  <c r="AA311" i="1"/>
  <c r="AB311" i="1"/>
  <c r="AB317" i="1"/>
  <c r="AA317" i="1"/>
  <c r="AB362" i="1"/>
  <c r="AA362" i="1"/>
  <c r="AB378" i="1"/>
  <c r="AA378" i="1"/>
  <c r="AB295" i="1"/>
  <c r="AC295" i="1" s="1"/>
  <c r="AA314" i="1"/>
  <c r="AC314" i="1" s="1"/>
  <c r="AA341" i="1"/>
  <c r="AC341" i="1" s="1"/>
  <c r="AA348" i="1"/>
  <c r="AC348" i="1" s="1"/>
  <c r="AA351" i="1"/>
  <c r="AC351" i="1" s="1"/>
  <c r="AA352" i="1"/>
  <c r="AC352" i="1" s="1"/>
  <c r="AA354" i="1"/>
  <c r="AC354" i="1" s="1"/>
  <c r="AA316" i="1"/>
  <c r="AC316" i="1" s="1"/>
  <c r="AA319" i="1"/>
  <c r="AC319" i="1" s="1"/>
  <c r="AA322" i="1"/>
  <c r="AC322" i="1" s="1"/>
  <c r="AA330" i="1"/>
  <c r="AC330" i="1" s="1"/>
  <c r="AC335" i="1"/>
  <c r="AA349" i="1"/>
  <c r="AC349" i="1" s="1"/>
  <c r="AA356" i="1"/>
  <c r="AC356" i="1" s="1"/>
  <c r="AA365" i="1"/>
  <c r="AC365" i="1" s="1"/>
  <c r="AA369" i="1"/>
  <c r="AC369" i="1" s="1"/>
  <c r="AA373" i="1"/>
  <c r="AC373" i="1" s="1"/>
  <c r="AA377" i="1"/>
  <c r="AC377" i="1" s="1"/>
  <c r="AA381" i="1"/>
  <c r="AC381" i="1" s="1"/>
  <c r="AA385" i="1"/>
  <c r="AC385" i="1" s="1"/>
  <c r="AA389" i="1"/>
  <c r="AC389" i="1" s="1"/>
  <c r="AA393" i="1"/>
  <c r="AC393" i="1" s="1"/>
  <c r="AC283" i="1"/>
  <c r="AB47" i="1"/>
  <c r="AA47" i="1"/>
  <c r="AB149" i="1"/>
  <c r="AA149" i="1"/>
  <c r="AB151" i="1"/>
  <c r="AA151" i="1"/>
  <c r="AB157" i="1"/>
  <c r="AA157" i="1"/>
  <c r="AB159" i="1"/>
  <c r="AA159" i="1"/>
  <c r="AB31" i="1"/>
  <c r="AA31" i="1"/>
  <c r="AB55" i="1"/>
  <c r="AA55" i="1"/>
  <c r="AB63" i="1"/>
  <c r="AA63" i="1"/>
  <c r="AB13" i="1"/>
  <c r="AA13" i="1"/>
  <c r="AB21" i="1"/>
  <c r="AA21" i="1"/>
  <c r="AB35" i="1"/>
  <c r="AA35" i="1"/>
  <c r="AB43" i="1"/>
  <c r="AA43" i="1"/>
  <c r="AB51" i="1"/>
  <c r="AA51" i="1"/>
  <c r="AB59" i="1"/>
  <c r="AA59" i="1"/>
  <c r="AB67" i="1"/>
  <c r="AA67" i="1"/>
  <c r="AB88" i="1"/>
  <c r="AA88" i="1"/>
  <c r="AB146" i="1"/>
  <c r="AA146" i="1"/>
  <c r="AB17" i="1"/>
  <c r="AA17" i="1"/>
  <c r="AB39" i="1"/>
  <c r="AA39" i="1"/>
  <c r="AB71" i="1"/>
  <c r="AA71" i="1"/>
  <c r="AB136" i="1"/>
  <c r="AA136" i="1"/>
  <c r="AB75" i="1"/>
  <c r="AA75" i="1"/>
  <c r="AB79" i="1"/>
  <c r="AA79" i="1"/>
  <c r="AB83" i="1"/>
  <c r="AA83" i="1"/>
  <c r="AB105" i="1"/>
  <c r="AA105" i="1"/>
  <c r="AB140" i="1"/>
  <c r="AA140" i="1"/>
  <c r="AA307" i="1"/>
  <c r="AB307" i="1"/>
  <c r="AB326" i="1"/>
  <c r="AA326" i="1"/>
  <c r="AB337" i="1"/>
  <c r="AA337" i="1"/>
  <c r="AB361" i="1"/>
  <c r="AA361" i="1"/>
  <c r="AA11" i="1"/>
  <c r="AC11" i="1" s="1"/>
  <c r="AA15" i="1"/>
  <c r="AC15" i="1" s="1"/>
  <c r="AA19" i="1"/>
  <c r="AC19" i="1" s="1"/>
  <c r="AA29" i="1"/>
  <c r="AA33" i="1"/>
  <c r="AC33" i="1" s="1"/>
  <c r="AA37" i="1"/>
  <c r="AC37" i="1" s="1"/>
  <c r="AA41" i="1"/>
  <c r="AC41" i="1" s="1"/>
  <c r="AA45" i="1"/>
  <c r="AA49" i="1"/>
  <c r="AC49" i="1" s="1"/>
  <c r="AA53" i="1"/>
  <c r="AC53" i="1" s="1"/>
  <c r="AA57" i="1"/>
  <c r="AC57" i="1" s="1"/>
  <c r="AA61" i="1"/>
  <c r="AC61" i="1" s="1"/>
  <c r="AA65" i="1"/>
  <c r="AC65" i="1" s="1"/>
  <c r="AA69" i="1"/>
  <c r="AC69" i="1" s="1"/>
  <c r="AA73" i="1"/>
  <c r="AC73" i="1" s="1"/>
  <c r="AB129" i="1"/>
  <c r="AA129" i="1"/>
  <c r="AB135" i="1"/>
  <c r="AA135" i="1"/>
  <c r="AB139" i="1"/>
  <c r="AA139" i="1"/>
  <c r="AB142" i="1"/>
  <c r="AA142" i="1"/>
  <c r="AB156" i="1"/>
  <c r="AA156" i="1"/>
  <c r="AB260" i="1"/>
  <c r="AA260" i="1"/>
  <c r="AA299" i="1"/>
  <c r="AB299" i="1"/>
  <c r="AA301" i="1"/>
  <c r="AB301" i="1"/>
  <c r="AA101" i="1"/>
  <c r="AC101" i="1" s="1"/>
  <c r="AC141" i="1"/>
  <c r="AB153" i="1"/>
  <c r="AA153" i="1"/>
  <c r="AB155" i="1"/>
  <c r="AA155" i="1"/>
  <c r="AB185" i="1"/>
  <c r="AA185" i="1"/>
  <c r="AB193" i="1"/>
  <c r="AA193" i="1"/>
  <c r="AB201" i="1"/>
  <c r="AA201" i="1"/>
  <c r="AB209" i="1"/>
  <c r="AA209" i="1"/>
  <c r="AB217" i="1"/>
  <c r="AA217" i="1"/>
  <c r="AB225" i="1"/>
  <c r="AA225" i="1"/>
  <c r="AB249" i="1"/>
  <c r="AA249" i="1"/>
  <c r="AA133" i="1"/>
  <c r="AC133" i="1" s="1"/>
  <c r="AB152" i="1"/>
  <c r="AA152" i="1"/>
  <c r="AB175" i="1"/>
  <c r="AA175" i="1"/>
  <c r="AB179" i="1"/>
  <c r="AA179" i="1"/>
  <c r="AA291" i="1"/>
  <c r="AB291" i="1"/>
  <c r="AA293" i="1"/>
  <c r="AB293" i="1"/>
  <c r="AB184" i="1"/>
  <c r="AA184" i="1"/>
  <c r="AB192" i="1"/>
  <c r="AA192" i="1"/>
  <c r="AB200" i="1"/>
  <c r="AA200" i="1"/>
  <c r="AB208" i="1"/>
  <c r="AA208" i="1"/>
  <c r="AB216" i="1"/>
  <c r="AA216" i="1"/>
  <c r="AB224" i="1"/>
  <c r="AA224" i="1"/>
  <c r="AB259" i="1"/>
  <c r="AA259" i="1"/>
  <c r="AB266" i="1"/>
  <c r="AA266" i="1"/>
  <c r="AB267" i="1"/>
  <c r="AA267" i="1"/>
  <c r="AB270" i="1"/>
  <c r="AA270" i="1"/>
  <c r="AB271" i="1"/>
  <c r="AA271" i="1"/>
  <c r="AB334" i="1"/>
  <c r="AA334" i="1"/>
  <c r="AB345" i="1"/>
  <c r="AA345" i="1"/>
  <c r="AB358" i="1"/>
  <c r="AA358" i="1"/>
  <c r="AB251" i="1"/>
  <c r="AA251" i="1"/>
  <c r="AB258" i="1"/>
  <c r="AA258" i="1"/>
  <c r="AB318" i="1"/>
  <c r="AA318" i="1"/>
  <c r="AB342" i="1"/>
  <c r="AA342" i="1"/>
  <c r="AB353" i="1"/>
  <c r="AA353" i="1"/>
  <c r="AB396" i="1"/>
  <c r="AA396" i="1"/>
  <c r="AA160" i="1"/>
  <c r="AC160" i="1" s="1"/>
  <c r="AA163" i="1"/>
  <c r="AC163" i="1" s="1"/>
  <c r="AA164" i="1"/>
  <c r="AC164" i="1" s="1"/>
  <c r="AA167" i="1"/>
  <c r="AC167" i="1" s="1"/>
  <c r="AA168" i="1"/>
  <c r="AC168" i="1" s="1"/>
  <c r="AA171" i="1"/>
  <c r="AC171" i="1" s="1"/>
  <c r="AA172" i="1"/>
  <c r="AC172" i="1" s="1"/>
  <c r="AB188" i="1"/>
  <c r="AA188" i="1"/>
  <c r="AB196" i="1"/>
  <c r="AA196" i="1"/>
  <c r="AB204" i="1"/>
  <c r="AA204" i="1"/>
  <c r="AB212" i="1"/>
  <c r="AA212" i="1"/>
  <c r="AB220" i="1"/>
  <c r="AA220" i="1"/>
  <c r="AB228" i="1"/>
  <c r="AA228" i="1"/>
  <c r="AB250" i="1"/>
  <c r="AA250" i="1"/>
  <c r="AA252" i="1"/>
  <c r="AC252" i="1" s="1"/>
  <c r="AB257" i="1"/>
  <c r="AA257" i="1"/>
  <c r="AB329" i="1"/>
  <c r="AA329" i="1"/>
  <c r="AB350" i="1"/>
  <c r="AA350" i="1"/>
  <c r="AB364" i="1"/>
  <c r="AA364" i="1"/>
  <c r="AB368" i="1"/>
  <c r="AA368" i="1"/>
  <c r="AB372" i="1"/>
  <c r="AA372" i="1"/>
  <c r="AB376" i="1"/>
  <c r="AA376" i="1"/>
  <c r="AB380" i="1"/>
  <c r="AA380" i="1"/>
  <c r="AB384" i="1"/>
  <c r="AA384" i="1"/>
  <c r="AB388" i="1"/>
  <c r="AA388" i="1"/>
  <c r="AB392" i="1"/>
  <c r="AA392" i="1"/>
  <c r="AA394" i="1"/>
  <c r="AC394" i="1" s="1"/>
  <c r="AA315" i="1"/>
  <c r="AC315" i="1" s="1"/>
  <c r="AA320" i="1"/>
  <c r="AC320" i="1" s="1"/>
  <c r="AA323" i="1"/>
  <c r="AC323" i="1" s="1"/>
  <c r="AA355" i="1"/>
  <c r="AC355" i="1" s="1"/>
  <c r="AA360" i="1"/>
  <c r="AC360" i="1" s="1"/>
  <c r="AA363" i="1"/>
  <c r="AC363" i="1" s="1"/>
  <c r="AA367" i="1"/>
  <c r="AC367" i="1" s="1"/>
  <c r="AA371" i="1"/>
  <c r="AC371" i="1" s="1"/>
  <c r="AA375" i="1"/>
  <c r="AC375" i="1" s="1"/>
  <c r="AA379" i="1"/>
  <c r="AC379" i="1" s="1"/>
  <c r="AA383" i="1"/>
  <c r="AC383" i="1" s="1"/>
  <c r="AA387" i="1"/>
  <c r="AC387" i="1" s="1"/>
  <c r="AA391" i="1"/>
  <c r="AC391" i="1" s="1"/>
  <c r="AA395" i="1"/>
  <c r="AC395" i="1" s="1"/>
  <c r="AC261" i="1"/>
  <c r="AB309" i="1"/>
  <c r="AC309" i="1" s="1"/>
  <c r="AA321" i="1"/>
  <c r="AC321" i="1" s="1"/>
  <c r="AB2" i="1"/>
  <c r="AB18" i="1"/>
  <c r="AC18" i="1" s="1"/>
  <c r="AB30" i="1"/>
  <c r="AC30" i="1" s="1"/>
  <c r="AB34" i="1"/>
  <c r="AC34" i="1" s="1"/>
  <c r="AB46" i="1"/>
  <c r="AC46" i="1" s="1"/>
  <c r="AB58" i="1"/>
  <c r="AC58" i="1" s="1"/>
  <c r="AB70" i="1"/>
  <c r="AC70" i="1" s="1"/>
  <c r="AB74" i="1"/>
  <c r="AC74" i="1" s="1"/>
  <c r="AB86" i="1"/>
  <c r="AC86" i="1" s="1"/>
  <c r="AB98" i="1"/>
  <c r="AC98" i="1" s="1"/>
  <c r="AB110" i="1"/>
  <c r="AC110" i="1" s="1"/>
  <c r="AA12" i="1"/>
  <c r="AC12" i="1" s="1"/>
  <c r="AA16" i="1"/>
  <c r="AC16" i="1" s="1"/>
  <c r="AA20" i="1"/>
  <c r="AC20" i="1" s="1"/>
  <c r="AA24" i="1"/>
  <c r="AC24" i="1" s="1"/>
  <c r="AA28" i="1"/>
  <c r="AC28" i="1" s="1"/>
  <c r="AA32" i="1"/>
  <c r="AC32" i="1" s="1"/>
  <c r="AA36" i="1"/>
  <c r="AC36" i="1" s="1"/>
  <c r="AA40" i="1"/>
  <c r="AC40" i="1" s="1"/>
  <c r="AA44" i="1"/>
  <c r="AC44" i="1" s="1"/>
  <c r="AA48" i="1"/>
  <c r="AC48" i="1" s="1"/>
  <c r="AA52" i="1"/>
  <c r="AC52" i="1" s="1"/>
  <c r="AA56" i="1"/>
  <c r="AC56" i="1" s="1"/>
  <c r="AA60" i="1"/>
  <c r="AC60" i="1" s="1"/>
  <c r="AA64" i="1"/>
  <c r="AC64" i="1" s="1"/>
  <c r="AA68" i="1"/>
  <c r="AC68" i="1" s="1"/>
  <c r="AA72" i="1"/>
  <c r="AC72" i="1" s="1"/>
  <c r="AA76" i="1"/>
  <c r="AC76" i="1" s="1"/>
  <c r="AA80" i="1"/>
  <c r="AC80" i="1" s="1"/>
  <c r="AA84" i="1"/>
  <c r="AC84" i="1" s="1"/>
  <c r="AA92" i="1"/>
  <c r="AC92" i="1" s="1"/>
  <c r="AA96" i="1"/>
  <c r="AC96" i="1" s="1"/>
  <c r="AA100" i="1"/>
  <c r="AC100" i="1" s="1"/>
  <c r="AA104" i="1"/>
  <c r="AC104" i="1" s="1"/>
  <c r="AA108" i="1"/>
  <c r="AC108" i="1" s="1"/>
  <c r="AA112" i="1"/>
  <c r="AC112" i="1" s="1"/>
  <c r="AA116" i="1"/>
  <c r="AC116" i="1" s="1"/>
  <c r="AA120" i="1"/>
  <c r="AC120" i="1" s="1"/>
  <c r="AA124" i="1"/>
  <c r="AC124" i="1" s="1"/>
  <c r="AA128" i="1"/>
  <c r="AC128" i="1" s="1"/>
  <c r="AA132" i="1"/>
  <c r="AC132" i="1" s="1"/>
  <c r="AB3" i="1"/>
  <c r="AC3" i="1" s="1"/>
  <c r="AB4" i="1"/>
  <c r="AC4" i="1" s="1"/>
  <c r="AB5" i="1"/>
  <c r="AC5" i="1" s="1"/>
  <c r="AB6" i="1"/>
  <c r="AC6" i="1" s="1"/>
  <c r="AB7" i="1"/>
  <c r="AC7" i="1" s="1"/>
  <c r="AB9" i="1"/>
  <c r="AC9" i="1" s="1"/>
  <c r="AB10" i="1"/>
  <c r="AC10" i="1" s="1"/>
  <c r="AB22" i="1"/>
  <c r="AC22" i="1" s="1"/>
  <c r="AB26" i="1"/>
  <c r="AC26" i="1" s="1"/>
  <c r="AB38" i="1"/>
  <c r="AC38" i="1" s="1"/>
  <c r="AB50" i="1"/>
  <c r="AC50" i="1" s="1"/>
  <c r="AB62" i="1"/>
  <c r="AC62" i="1" s="1"/>
  <c r="AB78" i="1"/>
  <c r="AC78" i="1" s="1"/>
  <c r="AB90" i="1"/>
  <c r="AC90" i="1" s="1"/>
  <c r="AB102" i="1"/>
  <c r="AC102" i="1" s="1"/>
  <c r="AB114" i="1"/>
  <c r="AC114" i="1" s="1"/>
  <c r="Z2" i="1"/>
  <c r="AA23" i="1"/>
  <c r="AC23" i="1" s="1"/>
  <c r="AA27" i="1"/>
  <c r="AC27" i="1" s="1"/>
  <c r="AA87" i="1"/>
  <c r="AC87" i="1" s="1"/>
  <c r="AA91" i="1"/>
  <c r="AC91" i="1" s="1"/>
  <c r="AA95" i="1"/>
  <c r="AC95" i="1" s="1"/>
  <c r="AA99" i="1"/>
  <c r="AC99" i="1" s="1"/>
  <c r="AA103" i="1"/>
  <c r="AC103" i="1" s="1"/>
  <c r="AA107" i="1"/>
  <c r="AC107" i="1" s="1"/>
  <c r="AA111" i="1"/>
  <c r="AC111" i="1" s="1"/>
  <c r="AA115" i="1"/>
  <c r="AC115" i="1" s="1"/>
  <c r="AA119" i="1"/>
  <c r="AC119" i="1" s="1"/>
  <c r="AA123" i="1"/>
  <c r="AC123" i="1" s="1"/>
  <c r="AA127" i="1"/>
  <c r="AC127" i="1" s="1"/>
  <c r="AA131" i="1"/>
  <c r="AC131" i="1" s="1"/>
  <c r="AB14" i="1"/>
  <c r="AC14" i="1" s="1"/>
  <c r="AB42" i="1"/>
  <c r="AC42" i="1" s="1"/>
  <c r="AB54" i="1"/>
  <c r="AC54" i="1" s="1"/>
  <c r="AB66" i="1"/>
  <c r="AC66" i="1" s="1"/>
  <c r="AB82" i="1"/>
  <c r="AC82" i="1" s="1"/>
  <c r="AB94" i="1"/>
  <c r="AC94" i="1" s="1"/>
  <c r="AB106" i="1"/>
  <c r="AC106" i="1" s="1"/>
  <c r="AB118" i="1"/>
  <c r="AC118" i="1" s="1"/>
  <c r="AB122" i="1"/>
  <c r="AC122" i="1" s="1"/>
  <c r="AB126" i="1"/>
  <c r="AC126" i="1" s="1"/>
  <c r="AB130" i="1"/>
  <c r="AC130" i="1" s="1"/>
  <c r="AC29" i="1"/>
  <c r="AC45" i="1"/>
  <c r="AC81" i="1"/>
  <c r="AC97" i="1"/>
  <c r="AC113" i="1"/>
  <c r="AC121" i="1"/>
  <c r="AA134" i="1"/>
  <c r="AC134" i="1" s="1"/>
  <c r="AA294" i="1"/>
  <c r="AB294" i="1"/>
  <c r="AA302" i="1"/>
  <c r="AB302" i="1"/>
  <c r="AA310" i="1"/>
  <c r="AB310" i="1"/>
  <c r="AA288" i="1"/>
  <c r="AB288" i="1"/>
  <c r="AA296" i="1"/>
  <c r="AB296" i="1"/>
  <c r="AA304" i="1"/>
  <c r="AB304" i="1"/>
  <c r="AA312" i="1"/>
  <c r="AB312" i="1"/>
  <c r="AA290" i="1"/>
  <c r="AB290" i="1"/>
  <c r="AA298" i="1"/>
  <c r="AB298" i="1"/>
  <c r="AC299" i="1"/>
  <c r="AA306" i="1"/>
  <c r="AB306" i="1"/>
  <c r="AA292" i="1"/>
  <c r="AB292" i="1"/>
  <c r="AA300" i="1"/>
  <c r="AB300" i="1"/>
  <c r="AA308" i="1"/>
  <c r="AB308" i="1"/>
  <c r="AB313" i="1"/>
  <c r="AA313" i="1"/>
  <c r="AB286" i="1"/>
  <c r="AC286" i="1" s="1"/>
  <c r="AC397" i="1"/>
  <c r="AC340" i="1"/>
  <c r="AC344" i="1"/>
  <c r="AC63" i="1" l="1"/>
  <c r="AC227" i="1"/>
  <c r="AC214" i="1"/>
  <c r="AC177" i="1"/>
  <c r="AC338" i="1"/>
  <c r="AC337" i="1"/>
  <c r="AC228" i="1"/>
  <c r="AC212" i="1"/>
  <c r="AC196" i="1"/>
  <c r="AC219" i="1"/>
  <c r="AC244" i="1"/>
  <c r="AC250" i="1"/>
  <c r="AC210" i="1"/>
  <c r="AC327" i="1"/>
  <c r="AC326" i="1"/>
  <c r="AC71" i="1"/>
  <c r="AC17" i="1"/>
  <c r="AC31" i="1"/>
  <c r="AC247" i="1"/>
  <c r="AC239" i="1"/>
  <c r="AC231" i="1"/>
  <c r="AC206" i="1"/>
  <c r="AC328" i="1"/>
  <c r="AC245" i="1"/>
  <c r="AC229" i="1"/>
  <c r="AC190" i="1"/>
  <c r="AC370" i="1"/>
  <c r="AC331" i="1"/>
  <c r="AC154" i="1"/>
  <c r="AC366" i="1"/>
  <c r="AC241" i="1"/>
  <c r="AC222" i="1"/>
  <c r="AC203" i="1"/>
  <c r="AC183" i="1"/>
  <c r="AC362" i="1"/>
  <c r="AC311" i="1"/>
  <c r="AC242" i="1"/>
  <c r="AC234" i="1"/>
  <c r="AC223" i="1"/>
  <c r="AC211" i="1"/>
  <c r="AC198" i="1"/>
  <c r="AC186" i="1"/>
  <c r="AC390" i="1"/>
  <c r="AC324" i="1"/>
  <c r="AC236" i="1"/>
  <c r="AC202" i="1"/>
  <c r="AC189" i="1"/>
  <c r="AC301" i="1"/>
  <c r="AC260" i="1"/>
  <c r="AC135" i="1"/>
  <c r="AC35" i="1"/>
  <c r="AC378" i="1"/>
  <c r="AC317" i="1"/>
  <c r="AC246" i="1"/>
  <c r="AC238" i="1"/>
  <c r="AC230" i="1"/>
  <c r="AC218" i="1"/>
  <c r="AC205" i="1"/>
  <c r="AC243" i="1"/>
  <c r="AC235" i="1"/>
  <c r="AC226" i="1"/>
  <c r="AC213" i="1"/>
  <c r="AC199" i="1"/>
  <c r="AC187" i="1"/>
  <c r="AC382" i="1"/>
  <c r="AC253" i="1"/>
  <c r="AC237" i="1"/>
  <c r="AC386" i="1"/>
  <c r="AC357" i="1"/>
  <c r="AC233" i="1"/>
  <c r="AC215" i="1"/>
  <c r="AC197" i="1"/>
  <c r="AC162" i="1"/>
  <c r="AC361" i="1"/>
  <c r="AC140" i="1"/>
  <c r="AC83" i="1"/>
  <c r="AC75" i="1"/>
  <c r="AC88" i="1"/>
  <c r="AC2" i="1"/>
  <c r="AC248" i="1"/>
  <c r="AC240" i="1"/>
  <c r="AC232" i="1"/>
  <c r="AC221" i="1"/>
  <c r="AC207" i="1"/>
  <c r="AC195" i="1"/>
  <c r="AC182" i="1"/>
  <c r="AC161" i="1"/>
  <c r="AC318" i="1"/>
  <c r="AC291" i="1"/>
  <c r="AC155" i="1"/>
  <c r="AC129" i="1"/>
  <c r="AC176" i="1"/>
  <c r="AC59" i="1"/>
  <c r="AC43" i="1"/>
  <c r="AC21" i="1"/>
  <c r="AC157" i="1"/>
  <c r="AC149" i="1"/>
  <c r="AC191" i="1"/>
  <c r="AC180" i="1"/>
  <c r="AC374" i="1"/>
  <c r="AC289" i="1"/>
  <c r="AC259" i="1"/>
  <c r="AC258" i="1"/>
  <c r="AC345" i="1"/>
  <c r="AC298" i="1"/>
  <c r="AC310" i="1"/>
  <c r="AC294" i="1"/>
  <c r="AC353" i="1"/>
  <c r="AC270" i="1"/>
  <c r="AC266" i="1"/>
  <c r="AC225" i="1"/>
  <c r="AC209" i="1"/>
  <c r="AC193" i="1"/>
  <c r="AC388" i="1"/>
  <c r="AC380" i="1"/>
  <c r="AC372" i="1"/>
  <c r="AC364" i="1"/>
  <c r="AC329" i="1"/>
  <c r="AC396" i="1"/>
  <c r="AC334" i="1"/>
  <c r="AC200" i="1"/>
  <c r="AC249" i="1"/>
  <c r="AC217" i="1"/>
  <c r="AC201" i="1"/>
  <c r="AC204" i="1"/>
  <c r="AC208" i="1"/>
  <c r="AC105" i="1"/>
  <c r="AC136" i="1"/>
  <c r="AC146" i="1"/>
  <c r="AC51" i="1"/>
  <c r="AC13" i="1"/>
  <c r="AC159" i="1"/>
  <c r="AC47" i="1"/>
  <c r="AC288" i="1"/>
  <c r="AC156" i="1"/>
  <c r="AC139" i="1"/>
  <c r="AC220" i="1"/>
  <c r="AC188" i="1"/>
  <c r="AC79" i="1"/>
  <c r="AC39" i="1"/>
  <c r="AC67" i="1"/>
  <c r="AC55" i="1"/>
  <c r="AC151" i="1"/>
  <c r="AC306" i="1"/>
  <c r="AC257" i="1"/>
  <c r="AC342" i="1"/>
  <c r="AC358" i="1"/>
  <c r="AC142" i="1"/>
  <c r="AC392" i="1"/>
  <c r="AC384" i="1"/>
  <c r="AC376" i="1"/>
  <c r="AC368" i="1"/>
  <c r="AC251" i="1"/>
  <c r="AC175" i="1"/>
  <c r="AC153" i="1"/>
  <c r="AC300" i="1"/>
  <c r="AC216" i="1"/>
  <c r="AC192" i="1"/>
  <c r="AC293" i="1"/>
  <c r="AC307" i="1"/>
  <c r="AC224" i="1"/>
  <c r="AC350" i="1"/>
  <c r="AC184" i="1"/>
  <c r="AC152" i="1"/>
  <c r="AC296" i="1"/>
  <c r="AC271" i="1"/>
  <c r="AC267" i="1"/>
  <c r="AC185" i="1"/>
  <c r="AC304" i="1"/>
  <c r="AC179" i="1"/>
  <c r="AC308" i="1"/>
  <c r="AC292" i="1"/>
  <c r="AC290" i="1"/>
  <c r="AC312" i="1"/>
  <c r="AC302" i="1"/>
  <c r="AC313" i="1"/>
  <c r="X400" i="1"/>
  <c r="X400" i="1" a="1"/>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<sst xmlns="http://schemas.openxmlformats.org/spreadsheetml/2006/main" count="1373" uniqueCount="77">
  <si>
    <t>SR NO</t>
  </si>
  <si>
    <t>CUSTOMER NAME</t>
  </si>
  <si>
    <t>PART NUMBER</t>
  </si>
  <si>
    <t>PART NAME</t>
  </si>
  <si>
    <t>PRODUCTION DEPARTMENT</t>
  </si>
  <si>
    <t>DATE</t>
  </si>
  <si>
    <t>MONTH</t>
  </si>
  <si>
    <t>DISPACH DATE</t>
  </si>
  <si>
    <t>INVENTORY</t>
  </si>
  <si>
    <t>QUANTITY</t>
  </si>
  <si>
    <t>PRICE</t>
  </si>
  <si>
    <t>AMOUNT</t>
  </si>
  <si>
    <t>STANDARD TIME</t>
  </si>
  <si>
    <t>PLANING TIME</t>
  </si>
  <si>
    <t>CONSIDERABLE TIME</t>
  </si>
  <si>
    <t>SETUP TIME</t>
  </si>
  <si>
    <t>MAINTENANS DOWN TIME</t>
  </si>
  <si>
    <t>OTHER LOSS TIME</t>
  </si>
  <si>
    <t>CYCLE TIME</t>
  </si>
  <si>
    <t>TARGAET</t>
  </si>
  <si>
    <t>OUTPUT QUANTITY</t>
  </si>
  <si>
    <t>REJECTION/REWORK</t>
  </si>
  <si>
    <t>ACTUAL WORKING MIN</t>
  </si>
  <si>
    <t>AVAILABILITY</t>
  </si>
  <si>
    <t>PERFORMANCES</t>
  </si>
  <si>
    <t>QUALITY PERFORMANCES</t>
  </si>
  <si>
    <t>OEE PERFORMANCES</t>
  </si>
  <si>
    <t>Force Motors Limited</t>
  </si>
  <si>
    <t>BEARING</t>
  </si>
  <si>
    <t>HATCH DEPARTMENT</t>
  </si>
  <si>
    <t>ISMT Limited</t>
  </si>
  <si>
    <t>GAS KIT</t>
  </si>
  <si>
    <t>TT DEPARTMENT</t>
  </si>
  <si>
    <t>Cummins India Limited</t>
  </si>
  <si>
    <t>MANIFOLD</t>
  </si>
  <si>
    <t>PAM DEPARTMENT</t>
  </si>
  <si>
    <t>Thermax Limited</t>
  </si>
  <si>
    <t>MAGZIN</t>
  </si>
  <si>
    <t>CRT DEPARTMENT</t>
  </si>
  <si>
    <t xml:space="preserve">TILTAR </t>
  </si>
  <si>
    <t>MEGANA DEPARTMENT</t>
  </si>
  <si>
    <t>Tata motors</t>
  </si>
  <si>
    <t>CENTER SECTION</t>
  </si>
  <si>
    <t>Row Labels</t>
  </si>
  <si>
    <t>Grand Total</t>
  </si>
  <si>
    <t>YEAR</t>
  </si>
  <si>
    <t>Sum of AMOUNT</t>
  </si>
  <si>
    <t>Sum of MAINTENANS DOWN TIME</t>
  </si>
  <si>
    <t>Sum of REJECTION/REWORK</t>
  </si>
  <si>
    <t>Sum of ACTUAL WORKING MIN</t>
  </si>
  <si>
    <t>Sum of QUALITY PERFORMANCES</t>
  </si>
  <si>
    <t>Sum of OEE PERFORMANCES</t>
  </si>
  <si>
    <t>Z</t>
  </si>
  <si>
    <t>=</t>
  </si>
  <si>
    <t>Average of OEE PERFORMANCES</t>
  </si>
  <si>
    <t>Sum of QUANTITY</t>
  </si>
  <si>
    <t>Average of QUALITY PERFORMANCES</t>
  </si>
  <si>
    <t>REJECTION COST</t>
  </si>
  <si>
    <t>Sum of SETUP TIME</t>
  </si>
  <si>
    <t>Sum of CONSIDERABLE TIME</t>
  </si>
  <si>
    <t>Sum of OTHER LOSS TIME</t>
  </si>
  <si>
    <t>Sum of INVENTORY</t>
  </si>
  <si>
    <t>Sum of TARGAET</t>
  </si>
  <si>
    <t>Sum of OUTPUT QUANTITY</t>
  </si>
  <si>
    <t>April</t>
  </si>
  <si>
    <t>June</t>
  </si>
  <si>
    <t>May</t>
  </si>
  <si>
    <t>February</t>
  </si>
  <si>
    <t>March</t>
  </si>
  <si>
    <t>January</t>
  </si>
  <si>
    <t>July</t>
  </si>
  <si>
    <t>August</t>
  </si>
  <si>
    <t>September</t>
  </si>
  <si>
    <t>October</t>
  </si>
  <si>
    <t>November</t>
  </si>
  <si>
    <t>December</t>
  </si>
  <si>
    <t>Aug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</si>
</sst>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14009]dd/mm/yyyy;@"/>
    <numFmt numFmtId="165" formatCode="[$-F800]dddd\,\ mmmm\ dd\,\ yyyy"/>
    <numFmt numFmtId="166" formatCode="&quot;₹&quot;\ #,##0.00"/>
  </numFmts>
  <fonts count="5">
    <font>
      <sz val="11"/>
      <color theme="1"/>
      <name val="Tw Cen MT"/>
      <family val="2"/>
      <scheme val="minor"/>
    </font>
    <font>
      <sz val="11"/>
      <color theme="1"/>
      <name val="Tw Cen MT"/>
      <family val="2"/>
      <scheme val="minor"/>
    </font>
    <font>
      <b/>
      <sz val="11"/>
      <color rgb="FFFF0000"/>
      <name val="Tw Cen MT"/>
      <family val="2"/>
      <scheme val="minor"/>
    </font>
    <font>
      <sz val="10"/>
      <color rgb="FF000000"/>
      <name val="Roboto"/>
    </font>
    <font>
      <b/>
      <sz val="11"/>
      <color theme="1"/>
      <name val="Aharoni"/>
    </font>
  </fonts>
  <fills count="4">
    <fill>
      <patternFill patternType="none"/>
    </fill>
    <fill>
      <patternFill patternType="gray125"/>
    </fill>
    <fill>
      <patternFill patternType="solid">
        <fgColor theme="4" tint="0.59999389629810485"/>
        <bgColor indexed="64"/>
      </patternFill>
    </fill>
    <fill>
      <patternFill patternType="solid">
        <fgColor theme="0"/>
        <bgColor indexed="64"/>
      </patternFill>
    </fill>
  </fills>
  <borders count="10">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2">
    <xf numFmtId="0" fontId="0" fillId="0" borderId="0"/>
    <xf numFmtId="9" fontId="1" fillId="0" borderId="0" applyFont="0" applyFill="0" applyBorder="0" applyAlignment="0" applyProtection="0"/>
  </cellStyleXfs>
  <cellXfs count="31">
    <xf numFmtId="0" fontId="0" fillId="0" borderId="0" xfId="0"/>
    <xf numFmtId="0" fontId="2" fillId="2" borderId="0" xfId="0" applyFont="1" applyFill="1" applyAlignment="1">
      <alignment horizontal="center"/>
    </xf>
    <xf numFmtId="0" fontId="0" fillId="0" borderId="0" xfId="0" applyAlignment="1">
      <alignment horizontal="center"/>
    </xf>
    <xf numFmtId="0" fontId="3" fillId="0" borderId="0" xfId="0" applyFont="1" applyAlignment="1">
      <alignment horizontal="center" vertical="center" wrapText="1"/>
    </xf>
    <xf numFmtId="164" fontId="0" fillId="0" borderId="0" xfId="0" applyNumberFormat="1" applyAlignment="1">
      <alignment horizontal="center"/>
    </xf>
    <xf numFmtId="2" fontId="0" fillId="0" borderId="0" xfId="0" applyNumberFormat="1" applyAlignment="1">
      <alignment horizontal="center"/>
    </xf>
    <xf numFmtId="9" fontId="0" fillId="0" borderId="0" xfId="1" applyFont="1" applyAlignment="1">
      <alignment horizontal="center"/>
    </xf>
    <xf numFmtId="10" fontId="0" fillId="0" borderId="0" xfId="0" applyNumberFormat="1" applyAlignment="1">
      <alignment horizontal="center"/>
    </xf>
    <xf numFmtId="0" fontId="0" fillId="3" borderId="0" xfId="0" applyFill="1"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0" fillId="0" borderId="0" xfId="0" applyNumberFormat="1" applyAlignment="1">
      <alignment horizontal="center"/>
    </xf>
    <xf numFmtId="0" fontId="0" fillId="0" borderId="0" xfId="0" pivotButton="1"/>
    <xf numFmtId="0" fontId="0" fillId="0" borderId="0" xfId="0" applyAlignment="1">
      <alignment horizontal="left"/>
    </xf>
    <xf numFmtId="165" fontId="0" fillId="0" borderId="0" xfId="0" applyNumberFormat="1" applyAlignment="1">
      <alignment horizontal="left"/>
    </xf>
    <xf numFmtId="10" fontId="0" fillId="0" borderId="0" xfId="0" applyNumberFormat="1" applyAlignment="1">
      <alignment horizontal="left" indent="1"/>
    </xf>
    <xf numFmtId="44" fontId="0" fillId="0" borderId="0" xfId="0" applyNumberFormat="1"/>
    <xf numFmtId="166" fontId="0" fillId="0" borderId="0" xfId="0" applyNumberFormat="1"/>
    <xf numFmtId="10" fontId="0" fillId="0" borderId="0" xfId="0" applyNumberFormat="1"/>
    <xf numFmtId="9" fontId="0" fillId="0" borderId="0" xfId="1" applyFont="1"/>
    <xf numFmtId="9" fontId="0" fillId="0" borderId="0" xfId="0" applyNumberFormat="1"/>
    <xf numFmtId="2" fontId="0" fillId="0" borderId="0" xfId="0" applyNumberFormat="1"/>
    <xf numFmtId="0" fontId="4" fillId="0" borderId="0" xfId="0" applyFont="1"/>
    <xf numFmtId="0" fontId="0" fillId="0" borderId="0" xfId="0" applyAlignment="1">
      <alignment horizontal="left" indent="1"/>
    </xf>
  </cellXfs>
  <cellStyles count="2">
    <cellStyle name="Normal" xfId="0" builtinId="0"/>
    <cellStyle name="Percent" xfId="1" builtinId="5"/>
  </cellStyles>
  <dxfs count="20">
    <dxf>
      <font>
        <color rgb="FF9C0006"/>
      </font>
      <fill>
        <patternFill>
          <bgColor rgb="FFFFC7CE"/>
        </patternFill>
      </fill>
    </dxf>
    <dxf>
      <numFmt numFmtId="13" formatCode="0%"/>
    </dxf>
    <dxf>
      <numFmt numFmtId="0" formatCode="General"/>
    </dxf>
    <dxf>
      <numFmt numFmtId="13" formatCode="0%"/>
    </dxf>
    <dxf>
      <numFmt numFmtId="34" formatCode="_ &quot;₹&quot;\ * #,##0.00_ ;_ &quot;₹&quot;\ * \-#,##0.00_ ;_ &quot;₹&quot;\ * &quot;-&quot;??_ ;_ @_ "/>
    </dxf>
    <dxf>
      <numFmt numFmtId="34" formatCode="_ &quot;₹&quot;\ * #,##0.00_ ;_ &quot;₹&quot;\ * \-#,##0.00_ ;_ &quot;₹&quot;\ * &quot;-&quot;??_ ;_ @_ "/>
    </dxf>
    <dxf>
      <numFmt numFmtId="13" formatCode="0%"/>
    </dxf>
    <dxf>
      <numFmt numFmtId="34" formatCode="_ &quot;₹&quot;\ * #,##0.00_ ;_ &quot;₹&quot;\ * \-#,##0.00_ ;_ &quot;₹&quot;\ * &quot;-&quot;??_ ;_ @_ "/>
    </dxf>
    <dxf>
      <numFmt numFmtId="13" formatCode="0%"/>
    </dxf>
    <dxf>
      <numFmt numFmtId="166" formatCode="&quot;₹&quot;\ #,##0.00"/>
    </dxf>
    <dxf>
      <numFmt numFmtId="0" formatCode="General"/>
    </dxf>
    <dxf>
      <numFmt numFmtId="13" formatCode="0%"/>
    </dxf>
    <dxf>
      <numFmt numFmtId="0" formatCode="General"/>
    </dxf>
    <dxf>
      <numFmt numFmtId="13" formatCode="0%"/>
    </dxf>
    <dxf>
      <numFmt numFmtId="2" formatCode="0.00"/>
    </dxf>
    <dxf>
      <numFmt numFmtId="13" formatCode="0%"/>
    </dxf>
    <dxf>
      <numFmt numFmtId="0" formatCode="General"/>
    </dxf>
    <dxf>
      <numFmt numFmtId="0" formatCode="General"/>
    </dxf>
    <dxf>
      <numFmt numFmtId="0" formatCode="General"/>
    </dxf>
    <dxf>
      <numFmt numFmtId="2" formatCode="0.00"/>
    </dxf>
  </dxfs>
  <tableStyles count="0" defaultTableStyle="TableStyleMedium2" defaultPivotStyle="PivotStyleLight16"/>
  <colors>
    <mruColors>
      <color rgb="FF453D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3" Type="http://schemas.openxmlformats.org/officeDocument/2006/relationships/chartUserShapes" Target="../drawings/drawing9.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3" Type="http://schemas.openxmlformats.org/officeDocument/2006/relationships/chartUserShapes" Target="../drawings/drawing14.xml"/><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23.xml"/><Relationship Id="rId1" Type="http://schemas.microsoft.com/office/2011/relationships/chartStyle" Target="style23.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SHEET'!$A$2</c:f>
              <c:strCache>
                <c:ptCount val="1"/>
                <c:pt idx="0">
                  <c:v>Total</c:v>
                </c:pt>
              </c:strCache>
            </c:strRef>
          </c:tx>
          <c:spPr>
            <a:solidFill>
              <a:schemeClr val="accent1"/>
            </a:solidFill>
            <a:ln>
              <a:noFill/>
            </a:ln>
            <a:effectLst/>
          </c:spPr>
          <c:invertIfNegative val="0"/>
          <c:cat>
            <c:strRef>
              <c:f>'WORK SHEET'!$A$3</c:f>
              <c:strCache>
                <c:ptCount val="1"/>
                <c:pt idx="0">
                  <c:v>Total</c:v>
                </c:pt>
              </c:strCache>
            </c:strRef>
          </c:cat>
          <c:val>
            <c:numRef>
              <c:f>'WORK SHEET'!$A$3</c:f>
              <c:numCache>
                <c:formatCode>General</c:formatCode>
                <c:ptCount val="1"/>
                <c:pt idx="0">
                  <c:v>198304</c:v>
                </c:pt>
              </c:numCache>
            </c:numRef>
          </c:val>
          <c:extLst>
            <c:ext xmlns:c16="http://schemas.microsoft.com/office/drawing/2014/chart" uri="{C3380CC4-5D6E-409C-BE32-E72D297353CC}">
              <c16:uniqueId val="{00000000-B15A-400D-8466-A4C94D8AF55F}"/>
            </c:ext>
          </c:extLst>
        </c:ser>
        <c:dLbls>
          <c:showLegendKey val="0"/>
          <c:showVal val="0"/>
          <c:showCatName val="0"/>
          <c:showSerName val="0"/>
          <c:showPercent val="0"/>
          <c:showBubbleSize val="0"/>
        </c:dLbls>
        <c:gapWidth val="219"/>
        <c:overlap val="-27"/>
        <c:axId val="1764393888"/>
        <c:axId val="1764385152"/>
      </c:barChart>
      <c:catAx>
        <c:axId val="176439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85152"/>
        <c:crosses val="autoZero"/>
        <c:auto val="1"/>
        <c:lblAlgn val="ctr"/>
        <c:lblOffset val="100"/>
        <c:noMultiLvlLbl val="0"/>
      </c:catAx>
      <c:valAx>
        <c:axId val="176438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4393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SHEET!PivotTable9</c:name>
    <c:fmtId val="3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SHEET'!$BX$19</c:f>
              <c:strCache>
                <c:ptCount val="1"/>
                <c:pt idx="0">
                  <c:v>Total</c:v>
                </c:pt>
              </c:strCache>
            </c:strRef>
          </c:tx>
          <c:spPr>
            <a:solidFill>
              <a:schemeClr val="accent1"/>
            </a:solidFill>
            <a:ln>
              <a:noFill/>
            </a:ln>
            <a:effectLst/>
          </c:spPr>
          <c:invertIfNegative val="0"/>
          <c:cat>
            <c:strRef>
              <c:f>'WORK SHEET'!$BW$20:$BW$23</c:f>
              <c:strCache>
                <c:ptCount val="3"/>
                <c:pt idx="0">
                  <c:v>CRT DEPARTMENT</c:v>
                </c:pt>
                <c:pt idx="1">
                  <c:v>HATCH DEPARTMENT</c:v>
                </c:pt>
                <c:pt idx="2">
                  <c:v>MEGANA DEPARTMENT</c:v>
                </c:pt>
              </c:strCache>
            </c:strRef>
          </c:cat>
          <c:val>
            <c:numRef>
              <c:f>'WORK SHEET'!$BX$20:$BX$23</c:f>
              <c:numCache>
                <c:formatCode>General</c:formatCode>
                <c:ptCount val="3"/>
                <c:pt idx="0">
                  <c:v>95</c:v>
                </c:pt>
                <c:pt idx="1">
                  <c:v>0</c:v>
                </c:pt>
                <c:pt idx="2">
                  <c:v>0</c:v>
                </c:pt>
              </c:numCache>
            </c:numRef>
          </c:val>
          <c:extLst>
            <c:ext xmlns:c16="http://schemas.microsoft.com/office/drawing/2014/chart" uri="{C3380CC4-5D6E-409C-BE32-E72D297353CC}">
              <c16:uniqueId val="{00000000-DB55-4ECF-8CD2-04847E696FC6}"/>
            </c:ext>
          </c:extLst>
        </c:ser>
        <c:dLbls>
          <c:showLegendKey val="0"/>
          <c:showVal val="0"/>
          <c:showCatName val="0"/>
          <c:showSerName val="0"/>
          <c:showPercent val="0"/>
          <c:showBubbleSize val="0"/>
        </c:dLbls>
        <c:gapWidth val="219"/>
        <c:overlap val="-27"/>
        <c:axId val="259731840"/>
        <c:axId val="259715200"/>
      </c:barChart>
      <c:catAx>
        <c:axId val="25973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15200"/>
        <c:crosses val="autoZero"/>
        <c:auto val="1"/>
        <c:lblAlgn val="ctr"/>
        <c:lblOffset val="100"/>
        <c:noMultiLvlLbl val="0"/>
      </c:catAx>
      <c:valAx>
        <c:axId val="25971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31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SHEET!PivotTable10</c:name>
    <c:fmtId val="4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 SHEET'!$BZ$54</c:f>
              <c:strCache>
                <c:ptCount val="1"/>
                <c:pt idx="0">
                  <c:v>Sum of MAINTENANS DOWN TIME</c:v>
                </c:pt>
              </c:strCache>
            </c:strRef>
          </c:tx>
          <c:spPr>
            <a:solidFill>
              <a:schemeClr val="accent1"/>
            </a:solidFill>
            <a:ln>
              <a:noFill/>
            </a:ln>
            <a:effectLst/>
          </c:spPr>
          <c:invertIfNegative val="0"/>
          <c:cat>
            <c:strRef>
              <c:f>'WORK SHEET'!$BY$55:$BY$56</c:f>
              <c:strCache>
                <c:ptCount val="1"/>
                <c:pt idx="0">
                  <c:v>1440</c:v>
                </c:pt>
              </c:strCache>
            </c:strRef>
          </c:cat>
          <c:val>
            <c:numRef>
              <c:f>'WORK SHEET'!$BZ$55:$BZ$56</c:f>
              <c:numCache>
                <c:formatCode>General</c:formatCode>
                <c:ptCount val="1"/>
                <c:pt idx="0">
                  <c:v>95</c:v>
                </c:pt>
              </c:numCache>
            </c:numRef>
          </c:val>
          <c:extLst>
            <c:ext xmlns:c16="http://schemas.microsoft.com/office/drawing/2014/chart" uri="{C3380CC4-5D6E-409C-BE32-E72D297353CC}">
              <c16:uniqueId val="{00000000-D331-4C3B-BD5F-D680AFC21D44}"/>
            </c:ext>
          </c:extLst>
        </c:ser>
        <c:ser>
          <c:idx val="1"/>
          <c:order val="1"/>
          <c:tx>
            <c:strRef>
              <c:f>'WORK SHEET'!$CA$54</c:f>
              <c:strCache>
                <c:ptCount val="1"/>
                <c:pt idx="0">
                  <c:v>Sum of ACTUAL WORKING MIN</c:v>
                </c:pt>
              </c:strCache>
            </c:strRef>
          </c:tx>
          <c:spPr>
            <a:solidFill>
              <a:schemeClr val="accent2"/>
            </a:solidFill>
            <a:ln>
              <a:noFill/>
            </a:ln>
            <a:effectLst/>
          </c:spPr>
          <c:invertIfNegative val="0"/>
          <c:cat>
            <c:strRef>
              <c:f>'WORK SHEET'!$BY$55:$BY$56</c:f>
              <c:strCache>
                <c:ptCount val="1"/>
                <c:pt idx="0">
                  <c:v>1440</c:v>
                </c:pt>
              </c:strCache>
            </c:strRef>
          </c:cat>
          <c:val>
            <c:numRef>
              <c:f>'WORK SHEET'!$CA$55:$CA$56</c:f>
              <c:numCache>
                <c:formatCode>General</c:formatCode>
                <c:ptCount val="1"/>
                <c:pt idx="0">
                  <c:v>6087</c:v>
                </c:pt>
              </c:numCache>
            </c:numRef>
          </c:val>
          <c:extLst>
            <c:ext xmlns:c16="http://schemas.microsoft.com/office/drawing/2014/chart" uri="{C3380CC4-5D6E-409C-BE32-E72D297353CC}">
              <c16:uniqueId val="{00000001-D331-4C3B-BD5F-D680AFC21D44}"/>
            </c:ext>
          </c:extLst>
        </c:ser>
        <c:ser>
          <c:idx val="2"/>
          <c:order val="2"/>
          <c:tx>
            <c:strRef>
              <c:f>'WORK SHEET'!$CB$54</c:f>
              <c:strCache>
                <c:ptCount val="1"/>
                <c:pt idx="0">
                  <c:v>Sum of SETUP TIME</c:v>
                </c:pt>
              </c:strCache>
            </c:strRef>
          </c:tx>
          <c:spPr>
            <a:solidFill>
              <a:schemeClr val="accent3"/>
            </a:solidFill>
            <a:ln>
              <a:noFill/>
            </a:ln>
            <a:effectLst/>
          </c:spPr>
          <c:invertIfNegative val="0"/>
          <c:cat>
            <c:strRef>
              <c:f>'WORK SHEET'!$BY$55:$BY$56</c:f>
              <c:strCache>
                <c:ptCount val="1"/>
                <c:pt idx="0">
                  <c:v>1440</c:v>
                </c:pt>
              </c:strCache>
            </c:strRef>
          </c:cat>
          <c:val>
            <c:numRef>
              <c:f>'WORK SHEET'!$CB$55:$CB$56</c:f>
              <c:numCache>
                <c:formatCode>General</c:formatCode>
                <c:ptCount val="1"/>
                <c:pt idx="0">
                  <c:v>290</c:v>
                </c:pt>
              </c:numCache>
            </c:numRef>
          </c:val>
          <c:extLst>
            <c:ext xmlns:c16="http://schemas.microsoft.com/office/drawing/2014/chart" uri="{C3380CC4-5D6E-409C-BE32-E72D297353CC}">
              <c16:uniqueId val="{00000002-D331-4C3B-BD5F-D680AFC21D44}"/>
            </c:ext>
          </c:extLst>
        </c:ser>
        <c:ser>
          <c:idx val="3"/>
          <c:order val="3"/>
          <c:tx>
            <c:strRef>
              <c:f>'WORK SHEET'!$CC$54</c:f>
              <c:strCache>
                <c:ptCount val="1"/>
                <c:pt idx="0">
                  <c:v>Sum of CONSIDERABLE TIME</c:v>
                </c:pt>
              </c:strCache>
            </c:strRef>
          </c:tx>
          <c:spPr>
            <a:solidFill>
              <a:schemeClr val="accent4"/>
            </a:solidFill>
            <a:ln>
              <a:noFill/>
            </a:ln>
            <a:effectLst/>
          </c:spPr>
          <c:invertIfNegative val="0"/>
          <c:cat>
            <c:strRef>
              <c:f>'WORK SHEET'!$BY$55:$BY$56</c:f>
              <c:strCache>
                <c:ptCount val="1"/>
                <c:pt idx="0">
                  <c:v>1440</c:v>
                </c:pt>
              </c:strCache>
            </c:strRef>
          </c:cat>
          <c:val>
            <c:numRef>
              <c:f>'WORK SHEET'!$CC$55:$CC$56</c:f>
              <c:numCache>
                <c:formatCode>General</c:formatCode>
                <c:ptCount val="1"/>
                <c:pt idx="0">
                  <c:v>550</c:v>
                </c:pt>
              </c:numCache>
            </c:numRef>
          </c:val>
          <c:extLst>
            <c:ext xmlns:c16="http://schemas.microsoft.com/office/drawing/2014/chart" uri="{C3380CC4-5D6E-409C-BE32-E72D297353CC}">
              <c16:uniqueId val="{00000003-D331-4C3B-BD5F-D680AFC21D44}"/>
            </c:ext>
          </c:extLst>
        </c:ser>
        <c:dLbls>
          <c:showLegendKey val="0"/>
          <c:showVal val="0"/>
          <c:showCatName val="0"/>
          <c:showSerName val="0"/>
          <c:showPercent val="0"/>
          <c:showBubbleSize val="0"/>
        </c:dLbls>
        <c:gapWidth val="182"/>
        <c:axId val="82380655"/>
        <c:axId val="82383983"/>
      </c:barChart>
      <c:catAx>
        <c:axId val="823806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3983"/>
        <c:crosses val="autoZero"/>
        <c:auto val="1"/>
        <c:lblAlgn val="ctr"/>
        <c:lblOffset val="100"/>
        <c:noMultiLvlLbl val="0"/>
      </c:catAx>
      <c:valAx>
        <c:axId val="8238398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23806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SHEET!PivotTable28</c:name>
    <c:fmtId val="4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SHEET'!$CP$6</c:f>
              <c:strCache>
                <c:ptCount val="1"/>
                <c:pt idx="0">
                  <c:v>Sum of INVENTORY</c:v>
                </c:pt>
              </c:strCache>
            </c:strRef>
          </c:tx>
          <c:spPr>
            <a:solidFill>
              <a:schemeClr val="accent1"/>
            </a:solidFill>
            <a:ln>
              <a:noFill/>
            </a:ln>
            <a:effectLst/>
          </c:spPr>
          <c:invertIfNegative val="0"/>
          <c:cat>
            <c:strRef>
              <c:f>'WORK SHEET'!$CO$7:$CO$8</c:f>
              <c:strCache>
                <c:ptCount val="1"/>
                <c:pt idx="0">
                  <c:v>GAS KIT</c:v>
                </c:pt>
              </c:strCache>
            </c:strRef>
          </c:cat>
          <c:val>
            <c:numRef>
              <c:f>'WORK SHEET'!$CP$7:$CP$8</c:f>
              <c:numCache>
                <c:formatCode>General</c:formatCode>
                <c:ptCount val="1"/>
                <c:pt idx="0">
                  <c:v>206</c:v>
                </c:pt>
              </c:numCache>
            </c:numRef>
          </c:val>
          <c:extLst>
            <c:ext xmlns:c16="http://schemas.microsoft.com/office/drawing/2014/chart" uri="{C3380CC4-5D6E-409C-BE32-E72D297353CC}">
              <c16:uniqueId val="{00000000-7088-4604-A0EA-5904F6478109}"/>
            </c:ext>
          </c:extLst>
        </c:ser>
        <c:ser>
          <c:idx val="1"/>
          <c:order val="1"/>
          <c:tx>
            <c:strRef>
              <c:f>'WORK SHEET'!$CQ$6</c:f>
              <c:strCache>
                <c:ptCount val="1"/>
                <c:pt idx="0">
                  <c:v>Sum of TARGAET</c:v>
                </c:pt>
              </c:strCache>
            </c:strRef>
          </c:tx>
          <c:spPr>
            <a:solidFill>
              <a:schemeClr val="accent2"/>
            </a:solidFill>
            <a:ln>
              <a:noFill/>
            </a:ln>
            <a:effectLst/>
          </c:spPr>
          <c:invertIfNegative val="0"/>
          <c:cat>
            <c:strRef>
              <c:f>'WORK SHEET'!$CO$7:$CO$8</c:f>
              <c:strCache>
                <c:ptCount val="1"/>
                <c:pt idx="0">
                  <c:v>GAS KIT</c:v>
                </c:pt>
              </c:strCache>
            </c:strRef>
          </c:cat>
          <c:val>
            <c:numRef>
              <c:f>'WORK SHEET'!$CQ$7:$CQ$8</c:f>
              <c:numCache>
                <c:formatCode>General</c:formatCode>
                <c:ptCount val="1"/>
                <c:pt idx="0">
                  <c:v>156</c:v>
                </c:pt>
              </c:numCache>
            </c:numRef>
          </c:val>
          <c:extLst>
            <c:ext xmlns:c16="http://schemas.microsoft.com/office/drawing/2014/chart" uri="{C3380CC4-5D6E-409C-BE32-E72D297353CC}">
              <c16:uniqueId val="{00000001-7088-4604-A0EA-5904F6478109}"/>
            </c:ext>
          </c:extLst>
        </c:ser>
        <c:ser>
          <c:idx val="2"/>
          <c:order val="2"/>
          <c:tx>
            <c:strRef>
              <c:f>'WORK SHEET'!$CR$6</c:f>
              <c:strCache>
                <c:ptCount val="1"/>
                <c:pt idx="0">
                  <c:v>Sum of OUTPUT QUANTITY</c:v>
                </c:pt>
              </c:strCache>
            </c:strRef>
          </c:tx>
          <c:spPr>
            <a:solidFill>
              <a:schemeClr val="accent3"/>
            </a:solidFill>
            <a:ln>
              <a:noFill/>
            </a:ln>
            <a:effectLst/>
          </c:spPr>
          <c:invertIfNegative val="0"/>
          <c:cat>
            <c:strRef>
              <c:f>'WORK SHEET'!$CO$7:$CO$8</c:f>
              <c:strCache>
                <c:ptCount val="1"/>
                <c:pt idx="0">
                  <c:v>GAS KIT</c:v>
                </c:pt>
              </c:strCache>
            </c:strRef>
          </c:cat>
          <c:val>
            <c:numRef>
              <c:f>'WORK SHEET'!$CR$7:$CR$8</c:f>
              <c:numCache>
                <c:formatCode>General</c:formatCode>
                <c:ptCount val="1"/>
                <c:pt idx="0">
                  <c:v>146</c:v>
                </c:pt>
              </c:numCache>
            </c:numRef>
          </c:val>
          <c:extLst>
            <c:ext xmlns:c16="http://schemas.microsoft.com/office/drawing/2014/chart" uri="{C3380CC4-5D6E-409C-BE32-E72D297353CC}">
              <c16:uniqueId val="{00000004-7088-4604-A0EA-5904F6478109}"/>
            </c:ext>
          </c:extLst>
        </c:ser>
        <c:dLbls>
          <c:showLegendKey val="0"/>
          <c:showVal val="0"/>
          <c:showCatName val="0"/>
          <c:showSerName val="0"/>
          <c:showPercent val="0"/>
          <c:showBubbleSize val="0"/>
        </c:dLbls>
        <c:gapWidth val="219"/>
        <c:overlap val="-27"/>
        <c:axId val="259763040"/>
        <c:axId val="259764704"/>
      </c:barChart>
      <c:catAx>
        <c:axId val="259763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64704"/>
        <c:crosses val="autoZero"/>
        <c:auto val="1"/>
        <c:lblAlgn val="ctr"/>
        <c:lblOffset val="100"/>
        <c:noMultiLvlLbl val="0"/>
      </c:catAx>
      <c:valAx>
        <c:axId val="259764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630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SHEET!PivotTable13</c:name>
    <c:fmtId val="3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811255667294289E-2"/>
          <c:y val="0.19781103116919316"/>
          <c:w val="0.6741270561032523"/>
          <c:h val="0.67032724152579204"/>
        </c:manualLayout>
      </c:layout>
      <c:barChart>
        <c:barDir val="col"/>
        <c:grouping val="clustered"/>
        <c:varyColors val="0"/>
        <c:ser>
          <c:idx val="0"/>
          <c:order val="0"/>
          <c:tx>
            <c:strRef>
              <c:f>'WORK SHEET'!$B$39</c:f>
              <c:strCache>
                <c:ptCount val="1"/>
                <c:pt idx="0">
                  <c:v>Sum of MAINTENANS DOWN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SHEET'!$A$40:$A$41</c:f>
              <c:strCache>
                <c:ptCount val="1"/>
                <c:pt idx="0">
                  <c:v>August</c:v>
                </c:pt>
              </c:strCache>
            </c:strRef>
          </c:cat>
          <c:val>
            <c:numRef>
              <c:f>'WORK SHEET'!$B$40:$B$41</c:f>
              <c:numCache>
                <c:formatCode>General</c:formatCode>
                <c:ptCount val="1"/>
                <c:pt idx="0">
                  <c:v>95</c:v>
                </c:pt>
              </c:numCache>
            </c:numRef>
          </c:val>
          <c:extLst>
            <c:ext xmlns:c16="http://schemas.microsoft.com/office/drawing/2014/chart" uri="{C3380CC4-5D6E-409C-BE32-E72D297353CC}">
              <c16:uniqueId val="{00000000-D7E9-404D-BF52-A0D6CE0A4B87}"/>
            </c:ext>
          </c:extLst>
        </c:ser>
        <c:ser>
          <c:idx val="1"/>
          <c:order val="1"/>
          <c:tx>
            <c:strRef>
              <c:f>'WORK SHEET'!$C$39</c:f>
              <c:strCache>
                <c:ptCount val="1"/>
                <c:pt idx="0">
                  <c:v>Sum of ACTUAL WORKING 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SHEET'!$A$40:$A$41</c:f>
              <c:strCache>
                <c:ptCount val="1"/>
                <c:pt idx="0">
                  <c:v>August</c:v>
                </c:pt>
              </c:strCache>
            </c:strRef>
          </c:cat>
          <c:val>
            <c:numRef>
              <c:f>'WORK SHEET'!$C$40:$C$41</c:f>
              <c:numCache>
                <c:formatCode>General</c:formatCode>
                <c:ptCount val="1"/>
                <c:pt idx="0">
                  <c:v>6087</c:v>
                </c:pt>
              </c:numCache>
            </c:numRef>
          </c:val>
          <c:extLst>
            <c:ext xmlns:c16="http://schemas.microsoft.com/office/drawing/2014/chart" uri="{C3380CC4-5D6E-409C-BE32-E72D297353CC}">
              <c16:uniqueId val="{00000001-D7E9-404D-BF52-A0D6CE0A4B87}"/>
            </c:ext>
          </c:extLst>
        </c:ser>
        <c:dLbls>
          <c:dLblPos val="outEnd"/>
          <c:showLegendKey val="0"/>
          <c:showVal val="1"/>
          <c:showCatName val="0"/>
          <c:showSerName val="0"/>
          <c:showPercent val="0"/>
          <c:showBubbleSize val="0"/>
        </c:dLbls>
        <c:gapWidth val="219"/>
        <c:overlap val="-27"/>
        <c:axId val="153806032"/>
        <c:axId val="153809776"/>
      </c:barChart>
      <c:catAx>
        <c:axId val="15380603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9776"/>
        <c:crosses val="autoZero"/>
        <c:auto val="1"/>
        <c:lblAlgn val="ctr"/>
        <c:lblOffset val="100"/>
        <c:noMultiLvlLbl val="0"/>
      </c:catAx>
      <c:valAx>
        <c:axId val="15380977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SHEET!PivotTable9</c:name>
    <c:fmtId val="3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a:t>
            </a:r>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SHEET'!$BX$19</c:f>
              <c:strCache>
                <c:ptCount val="1"/>
                <c:pt idx="0">
                  <c:v>Total</c:v>
                </c:pt>
              </c:strCache>
            </c:strRef>
          </c:tx>
          <c:spPr>
            <a:solidFill>
              <a:schemeClr val="accent1"/>
            </a:solidFill>
            <a:ln>
              <a:noFill/>
            </a:ln>
            <a:effectLst/>
          </c:spPr>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'WORK SHEET'!$BW$20:$BW$23</c:f>
              <c:strCache>
                <c:ptCount val="3"/>
                <c:pt idx="0">
                  <c:v>CRT DEPARTMENT</c:v>
                </c:pt>
                <c:pt idx="1">
                  <c:v>HATCH DEPARTMENT</c:v>
                </c:pt>
                <c:pt idx="2">
                  <c:v>MEGANA DEPARTMENT</c:v>
                </c:pt>
              </c:strCache>
            </c:strRef>
          </c:cat>
          <c:val>
            <c:numRef>
              <c:f>'WORK SHEET'!$BX$20:$BX$23</c:f>
              <c:numCache>
                <c:formatCode>General</c:formatCode>
                <c:ptCount val="3"/>
                <c:pt idx="0">
                  <c:v>95</c:v>
                </c:pt>
                <c:pt idx="1">
                  <c:v>0</c:v>
                </c:pt>
                <c:pt idx="2">
                  <c:v>0</c:v>
                </c:pt>
              </c:numCache>
            </c:numRef>
          </c:val>
          <c:extLst>
            <c:ext xmlns:c16="http://schemas.microsoft.com/office/drawing/2014/chart" uri="{C3380CC4-5D6E-409C-BE32-E72D297353CC}">
              <c16:uniqueId val="{00000004-20C1-464E-BABC-A5328798936C}"/>
            </c:ext>
          </c:extLst>
        </c:ser>
        <c:dLbls>
          <c:showLegendKey val="0"/>
          <c:showVal val="0"/>
          <c:showCatName val="0"/>
          <c:showSerName val="0"/>
          <c:showPercent val="0"/>
          <c:showBubbleSize val="0"/>
        </c:dLbls>
        <c:gapWidth val="219"/>
        <c:overlap val="-27"/>
        <c:axId val="259731840"/>
        <c:axId val="259715200"/>
      </c:barChart>
      <c:catAx>
        <c:axId val="2597318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15200"/>
        <c:crosses val="autoZero"/>
        <c:auto val="1"/>
        <c:lblAlgn val="ctr"/>
        <c:lblOffset val="100"/>
        <c:noMultiLvlLbl val="0"/>
      </c:catAx>
      <c:valAx>
        <c:axId val="259715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731840"/>
        <c:crosses val="autoZero"/>
        <c:crossBetween val="between"/>
      </c:valAx>
      <c:spPr>
        <a:noFill/>
        <a:ln w="25400">
          <a:noFill/>
        </a:ln>
        <a:effectLst/>
      </c:spPr>
    </c:plotArea>
    <c:legend>
      <c:legendPos val="r"/>
      <c:layout>
        <c:manualLayout>
          <c:xMode val="edge"/>
          <c:yMode val="edge"/>
          <c:x val="0.94477165680698738"/>
          <c:y val="0.53542570163809178"/>
          <c:w val="5.5228343193012668E-2"/>
          <c:h val="3.91247032035293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SHEET!PivotTable10</c:name>
    <c:fmtId val="4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 SHEET'!$BZ$54</c:f>
              <c:strCache>
                <c:ptCount val="1"/>
                <c:pt idx="0">
                  <c:v>Sum of MAINTENANS DOWN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SHEET'!$BY$55:$BY$56</c:f>
              <c:strCache>
                <c:ptCount val="1"/>
                <c:pt idx="0">
                  <c:v>1440</c:v>
                </c:pt>
              </c:strCache>
            </c:strRef>
          </c:cat>
          <c:val>
            <c:numRef>
              <c:f>'WORK SHEET'!$BZ$55:$BZ$56</c:f>
              <c:numCache>
                <c:formatCode>General</c:formatCode>
                <c:ptCount val="1"/>
                <c:pt idx="0">
                  <c:v>95</c:v>
                </c:pt>
              </c:numCache>
            </c:numRef>
          </c:val>
          <c:extLst>
            <c:ext xmlns:c16="http://schemas.microsoft.com/office/drawing/2014/chart" uri="{C3380CC4-5D6E-409C-BE32-E72D297353CC}">
              <c16:uniqueId val="{00000000-ACBA-457F-903A-0EC758BA805F}"/>
            </c:ext>
          </c:extLst>
        </c:ser>
        <c:ser>
          <c:idx val="1"/>
          <c:order val="1"/>
          <c:tx>
            <c:strRef>
              <c:f>'WORK SHEET'!$CA$54</c:f>
              <c:strCache>
                <c:ptCount val="1"/>
                <c:pt idx="0">
                  <c:v>Sum of ACTUAL WORKING 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SHEET'!$BY$55:$BY$56</c:f>
              <c:strCache>
                <c:ptCount val="1"/>
                <c:pt idx="0">
                  <c:v>1440</c:v>
                </c:pt>
              </c:strCache>
            </c:strRef>
          </c:cat>
          <c:val>
            <c:numRef>
              <c:f>'WORK SHEET'!$CA$55:$CA$56</c:f>
              <c:numCache>
                <c:formatCode>General</c:formatCode>
                <c:ptCount val="1"/>
                <c:pt idx="0">
                  <c:v>6087</c:v>
                </c:pt>
              </c:numCache>
            </c:numRef>
          </c:val>
          <c:extLst>
            <c:ext xmlns:c16="http://schemas.microsoft.com/office/drawing/2014/chart" uri="{C3380CC4-5D6E-409C-BE32-E72D297353CC}">
              <c16:uniqueId val="{00000001-ACBA-457F-903A-0EC758BA805F}"/>
            </c:ext>
          </c:extLst>
        </c:ser>
        <c:ser>
          <c:idx val="2"/>
          <c:order val="2"/>
          <c:tx>
            <c:strRef>
              <c:f>'WORK SHEET'!$CB$54</c:f>
              <c:strCache>
                <c:ptCount val="1"/>
                <c:pt idx="0">
                  <c:v>Sum of SETUP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SHEET'!$BY$55:$BY$56</c:f>
              <c:strCache>
                <c:ptCount val="1"/>
                <c:pt idx="0">
                  <c:v>1440</c:v>
                </c:pt>
              </c:strCache>
            </c:strRef>
          </c:cat>
          <c:val>
            <c:numRef>
              <c:f>'WORK SHEET'!$CB$55:$CB$56</c:f>
              <c:numCache>
                <c:formatCode>General</c:formatCode>
                <c:ptCount val="1"/>
                <c:pt idx="0">
                  <c:v>290</c:v>
                </c:pt>
              </c:numCache>
            </c:numRef>
          </c:val>
          <c:extLst>
            <c:ext xmlns:c16="http://schemas.microsoft.com/office/drawing/2014/chart" uri="{C3380CC4-5D6E-409C-BE32-E72D297353CC}">
              <c16:uniqueId val="{00000002-ACBA-457F-903A-0EC758BA805F}"/>
            </c:ext>
          </c:extLst>
        </c:ser>
        <c:ser>
          <c:idx val="3"/>
          <c:order val="3"/>
          <c:tx>
            <c:strRef>
              <c:f>'WORK SHEET'!$CC$54</c:f>
              <c:strCache>
                <c:ptCount val="1"/>
                <c:pt idx="0">
                  <c:v>Sum of CONSIDERABLE TIME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SHEET'!$BY$55:$BY$56</c:f>
              <c:strCache>
                <c:ptCount val="1"/>
                <c:pt idx="0">
                  <c:v>1440</c:v>
                </c:pt>
              </c:strCache>
            </c:strRef>
          </c:cat>
          <c:val>
            <c:numRef>
              <c:f>'WORK SHEET'!$CC$55:$CC$56</c:f>
              <c:numCache>
                <c:formatCode>General</c:formatCode>
                <c:ptCount val="1"/>
                <c:pt idx="0">
                  <c:v>550</c:v>
                </c:pt>
              </c:numCache>
            </c:numRef>
          </c:val>
          <c:extLst>
            <c:ext xmlns:c16="http://schemas.microsoft.com/office/drawing/2014/chart" uri="{C3380CC4-5D6E-409C-BE32-E72D297353CC}">
              <c16:uniqueId val="{00000003-ACBA-457F-903A-0EC758BA805F}"/>
            </c:ext>
          </c:extLst>
        </c:ser>
        <c:dLbls>
          <c:dLblPos val="outEnd"/>
          <c:showLegendKey val="0"/>
          <c:showVal val="1"/>
          <c:showCatName val="0"/>
          <c:showSerName val="0"/>
          <c:showPercent val="0"/>
          <c:showBubbleSize val="0"/>
        </c:dLbls>
        <c:gapWidth val="182"/>
        <c:axId val="82380655"/>
        <c:axId val="82383983"/>
      </c:barChart>
      <c:catAx>
        <c:axId val="82380655"/>
        <c:scaling>
          <c:orientation val="minMax"/>
        </c:scaling>
        <c:delete val="1"/>
        <c:axPos val="l"/>
        <c:numFmt formatCode="General" sourceLinked="1"/>
        <c:majorTickMark val="none"/>
        <c:minorTickMark val="none"/>
        <c:tickLblPos val="nextTo"/>
        <c:crossAx val="82383983"/>
        <c:crosses val="autoZero"/>
        <c:auto val="1"/>
        <c:lblAlgn val="ctr"/>
        <c:lblOffset val="100"/>
        <c:noMultiLvlLbl val="0"/>
      </c:catAx>
      <c:valAx>
        <c:axId val="82383983"/>
        <c:scaling>
          <c:orientation val="minMax"/>
        </c:scaling>
        <c:delete val="1"/>
        <c:axPos val="b"/>
        <c:numFmt formatCode="General" sourceLinked="1"/>
        <c:majorTickMark val="none"/>
        <c:minorTickMark val="none"/>
        <c:tickLblPos val="nextTo"/>
        <c:crossAx val="82380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SHEET!PivotTable28</c:name>
    <c:fmtId val="4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6145059332372187E-2"/>
          <c:y val="0.206286836935167"/>
          <c:w val="0.97385494066762779"/>
          <c:h val="0.75453487177054668"/>
        </c:manualLayout>
      </c:layout>
      <c:barChart>
        <c:barDir val="col"/>
        <c:grouping val="clustered"/>
        <c:varyColors val="0"/>
        <c:ser>
          <c:idx val="0"/>
          <c:order val="0"/>
          <c:tx>
            <c:strRef>
              <c:f>'WORK SHEET'!$CP$6</c:f>
              <c:strCache>
                <c:ptCount val="1"/>
                <c:pt idx="0">
                  <c:v>Sum of INVENTORY</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SHEET'!$CO$7:$CO$8</c:f>
              <c:strCache>
                <c:ptCount val="1"/>
                <c:pt idx="0">
                  <c:v>GAS KIT</c:v>
                </c:pt>
              </c:strCache>
            </c:strRef>
          </c:cat>
          <c:val>
            <c:numRef>
              <c:f>'WORK SHEET'!$CP$7:$CP$8</c:f>
              <c:numCache>
                <c:formatCode>General</c:formatCode>
                <c:ptCount val="1"/>
                <c:pt idx="0">
                  <c:v>206</c:v>
                </c:pt>
              </c:numCache>
            </c:numRef>
          </c:val>
          <c:extLst>
            <c:ext xmlns:c16="http://schemas.microsoft.com/office/drawing/2014/chart" uri="{C3380CC4-5D6E-409C-BE32-E72D297353CC}">
              <c16:uniqueId val="{00000000-0792-4A03-A852-4D0B513749E6}"/>
            </c:ext>
          </c:extLst>
        </c:ser>
        <c:ser>
          <c:idx val="1"/>
          <c:order val="1"/>
          <c:tx>
            <c:strRef>
              <c:f>'WORK SHEET'!$CQ$6</c:f>
              <c:strCache>
                <c:ptCount val="1"/>
                <c:pt idx="0">
                  <c:v>Sum of TARGAET</c:v>
                </c:pt>
              </c:strCache>
            </c:strRef>
          </c:tx>
          <c:spPr>
            <a:gradFill rotWithShape="1">
              <a:gsLst>
                <a:gs pos="0">
                  <a:schemeClr val="accent2">
                    <a:tint val="94000"/>
                    <a:satMod val="105000"/>
                    <a:lumMod val="102000"/>
                  </a:schemeClr>
                </a:gs>
                <a:gs pos="100000">
                  <a:schemeClr val="accent2">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SHEET'!$CO$7:$CO$8</c:f>
              <c:strCache>
                <c:ptCount val="1"/>
                <c:pt idx="0">
                  <c:v>GAS KIT</c:v>
                </c:pt>
              </c:strCache>
            </c:strRef>
          </c:cat>
          <c:val>
            <c:numRef>
              <c:f>'WORK SHEET'!$CQ$7:$CQ$8</c:f>
              <c:numCache>
                <c:formatCode>General</c:formatCode>
                <c:ptCount val="1"/>
                <c:pt idx="0">
                  <c:v>156</c:v>
                </c:pt>
              </c:numCache>
            </c:numRef>
          </c:val>
          <c:extLst>
            <c:ext xmlns:c16="http://schemas.microsoft.com/office/drawing/2014/chart" uri="{C3380CC4-5D6E-409C-BE32-E72D297353CC}">
              <c16:uniqueId val="{00000001-0792-4A03-A852-4D0B513749E6}"/>
            </c:ext>
          </c:extLst>
        </c:ser>
        <c:ser>
          <c:idx val="2"/>
          <c:order val="2"/>
          <c:tx>
            <c:strRef>
              <c:f>'WORK SHEET'!$CR$6</c:f>
              <c:strCache>
                <c:ptCount val="1"/>
                <c:pt idx="0">
                  <c:v>Sum of OUTPUT QUANTITY</c:v>
                </c:pt>
              </c:strCache>
            </c:strRef>
          </c:tx>
          <c:spPr>
            <a:gradFill rotWithShape="1">
              <a:gsLst>
                <a:gs pos="0">
                  <a:schemeClr val="accent3">
                    <a:tint val="94000"/>
                    <a:satMod val="105000"/>
                    <a:lumMod val="102000"/>
                  </a:schemeClr>
                </a:gs>
                <a:gs pos="100000">
                  <a:schemeClr val="accent3">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SHEET'!$CO$7:$CO$8</c:f>
              <c:strCache>
                <c:ptCount val="1"/>
                <c:pt idx="0">
                  <c:v>GAS KIT</c:v>
                </c:pt>
              </c:strCache>
            </c:strRef>
          </c:cat>
          <c:val>
            <c:numRef>
              <c:f>'WORK SHEET'!$CR$7:$CR$8</c:f>
              <c:numCache>
                <c:formatCode>General</c:formatCode>
                <c:ptCount val="1"/>
                <c:pt idx="0">
                  <c:v>146</c:v>
                </c:pt>
              </c:numCache>
            </c:numRef>
          </c:val>
          <c:extLst>
            <c:ext xmlns:c16="http://schemas.microsoft.com/office/drawing/2014/chart" uri="{C3380CC4-5D6E-409C-BE32-E72D297353CC}">
              <c16:uniqueId val="{00000004-0792-4A03-A852-4D0B513749E6}"/>
            </c:ext>
          </c:extLst>
        </c:ser>
        <c:dLbls>
          <c:showLegendKey val="0"/>
          <c:showVal val="0"/>
          <c:showCatName val="0"/>
          <c:showSerName val="0"/>
          <c:showPercent val="0"/>
          <c:showBubbleSize val="0"/>
        </c:dLbls>
        <c:gapWidth val="100"/>
        <c:overlap val="-24"/>
        <c:axId val="259763040"/>
        <c:axId val="259764704"/>
      </c:barChart>
      <c:catAx>
        <c:axId val="25976304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764704"/>
        <c:crosses val="autoZero"/>
        <c:auto val="1"/>
        <c:lblAlgn val="ctr"/>
        <c:lblOffset val="100"/>
        <c:noMultiLvlLbl val="0"/>
      </c:catAx>
      <c:valAx>
        <c:axId val="2597647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59763040"/>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SHEET!PivotTable4</c:name>
    <c:fmtId val="13"/>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515640427768252"/>
          <c:y val="0.25000008202102431"/>
          <c:w val="0.80694662122608296"/>
          <c:h val="0.6784510099904888"/>
        </c:manualLayout>
      </c:layout>
      <c:barChart>
        <c:barDir val="bar"/>
        <c:grouping val="clustered"/>
        <c:varyColors val="0"/>
        <c:ser>
          <c:idx val="0"/>
          <c:order val="0"/>
          <c:tx>
            <c:strRef>
              <c:f>'WORK SHEET'!$BG$56</c:f>
              <c:strCache>
                <c:ptCount val="1"/>
                <c:pt idx="0">
                  <c:v>Total</c:v>
                </c:pt>
              </c:strCache>
            </c:strRef>
          </c:tx>
          <c:spPr>
            <a:solidFill>
              <a:srgbClr val="00B0F0"/>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 SHEET'!$BF$57:$BF$58</c:f>
              <c:strCache>
                <c:ptCount val="1"/>
                <c:pt idx="0">
                  <c:v>MEGANA DEPARTMENT</c:v>
                </c:pt>
              </c:strCache>
            </c:strRef>
          </c:cat>
          <c:val>
            <c:numRef>
              <c:f>'WORK SHEET'!$BG$57:$BG$58</c:f>
              <c:numCache>
                <c:formatCode>"₹"\ #,##0.00</c:formatCode>
                <c:ptCount val="1"/>
                <c:pt idx="0">
                  <c:v>54000</c:v>
                </c:pt>
              </c:numCache>
            </c:numRef>
          </c:val>
          <c:extLst>
            <c:ext xmlns:c16="http://schemas.microsoft.com/office/drawing/2014/chart" uri="{C3380CC4-5D6E-409C-BE32-E72D297353CC}">
              <c16:uniqueId val="{00000000-EF28-45AC-8A87-9562C620E4A4}"/>
            </c:ext>
          </c:extLst>
        </c:ser>
        <c:dLbls>
          <c:dLblPos val="inEnd"/>
          <c:showLegendKey val="0"/>
          <c:showVal val="1"/>
          <c:showCatName val="0"/>
          <c:showSerName val="0"/>
          <c:showPercent val="0"/>
          <c:showBubbleSize val="0"/>
        </c:dLbls>
        <c:gapWidth val="65"/>
        <c:axId val="2092136671"/>
        <c:axId val="2092149567"/>
      </c:barChart>
      <c:catAx>
        <c:axId val="2092136671"/>
        <c:scaling>
          <c:orientation val="minMax"/>
        </c:scaling>
        <c:delete val="1"/>
        <c:axPos val="l"/>
        <c:numFmt formatCode="General" sourceLinked="1"/>
        <c:majorTickMark val="none"/>
        <c:minorTickMark val="none"/>
        <c:tickLblPos val="nextTo"/>
        <c:crossAx val="2092149567"/>
        <c:crosses val="autoZero"/>
        <c:auto val="1"/>
        <c:lblAlgn val="ctr"/>
        <c:lblOffset val="100"/>
        <c:noMultiLvlLbl val="0"/>
      </c:catAx>
      <c:valAx>
        <c:axId val="2092149567"/>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dk1">
                    <a:lumMod val="75000"/>
                    <a:lumOff val="25000"/>
                  </a:schemeClr>
                </a:solidFill>
                <a:latin typeface="+mn-lt"/>
                <a:ea typeface="+mn-ea"/>
                <a:cs typeface="+mn-cs"/>
              </a:defRPr>
            </a:pPr>
            <a:endParaRPr lang="en-US"/>
          </a:p>
        </c:txPr>
        <c:crossAx val="20921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SHEET!PivotTable3</c:name>
    <c:fmtId val="33"/>
  </c:pivotSource>
  <c:chart>
    <c:autoTitleDeleted val="1"/>
    <c:pivotFmts>
      <c:pivotFmt>
        <c:idx val="0"/>
        <c:dLbl>
          <c:idx val="0"/>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2.9773172308337045E-17"/>
              <c:y val="-9.4170371998921878E-2"/>
            </c:manualLayout>
          </c:layout>
          <c:showLegendKey val="0"/>
          <c:showVal val="1"/>
          <c:showCatName val="0"/>
          <c:showSerName val="0"/>
          <c:showPercent val="0"/>
          <c:showBubbleSize val="0"/>
          <c:extLst>
            <c:ext xmlns:c15="http://schemas.microsoft.com/office/drawing/2012/chart" uri="{CE6537A1-D6FC-4f65-9D91-7224C49458BB}"/>
          </c:extLst>
        </c:dLbl>
      </c:pivotFmt>
      <c:pivotFmt>
        <c:idx val="5"/>
        <c:dLbl>
          <c:idx val="0"/>
          <c:layout>
            <c:manualLayout>
              <c:x val="3.2480199546069434E-3"/>
              <c:y val="-5.6502037824605139E-2"/>
            </c:manualLayout>
          </c:layout>
          <c:showLegendKey val="0"/>
          <c:showVal val="1"/>
          <c:showCatName val="0"/>
          <c:showSerName val="0"/>
          <c:showPercent val="0"/>
          <c:showBubbleSize val="0"/>
          <c:extLst>
            <c:ext xmlns:c15="http://schemas.microsoft.com/office/drawing/2012/chart" uri="{CE6537A1-D6FC-4f65-9D91-7224C49458BB}">
              <c15:layout>
                <c:manualLayout>
                  <c:w val="4.3702108489237224E-2"/>
                  <c:h val="0.16785868808807819"/>
                </c:manualLayout>
              </c15:layout>
            </c:ext>
          </c:extLst>
        </c:dLbl>
      </c:pivotFmt>
      <c:pivotFmt>
        <c:idx val="6"/>
        <c:dLbl>
          <c:idx val="0"/>
          <c:layout>
            <c:manualLayout>
              <c:x val="6.4960399092140056E-3"/>
              <c:y val="5.4148149274128102E-2"/>
            </c:manualLayout>
          </c:layout>
          <c:showLegendKey val="0"/>
          <c:showVal val="1"/>
          <c:showCatName val="0"/>
          <c:showSerName val="0"/>
          <c:showPercent val="0"/>
          <c:showBubbleSize val="0"/>
          <c:extLst>
            <c:ext xmlns:c15="http://schemas.microsoft.com/office/drawing/2012/chart" uri="{CE6537A1-D6FC-4f65-9D91-7224C49458BB}">
              <c15:layout>
                <c:manualLayout>
                  <c:w val="4.3702108489237224E-2"/>
                  <c:h val="0.24790350428716176"/>
                </c:manualLayout>
              </c15:layout>
            </c:ext>
          </c:extLst>
        </c:dLbl>
      </c:pivotFmt>
      <c:pivotFmt>
        <c:idx val="7"/>
        <c:dLbl>
          <c:idx val="0"/>
          <c:showLegendKey val="0"/>
          <c:showVal val="1"/>
          <c:showCatName val="0"/>
          <c:showSerName val="0"/>
          <c:showPercent val="0"/>
          <c:showBubbleSize val="0"/>
          <c:extLst>
            <c:ext xmlns:c15="http://schemas.microsoft.com/office/drawing/2012/chart" uri="{CE6537A1-D6FC-4f65-9D91-7224C49458BB}">
              <c15:layout>
                <c:manualLayout>
                  <c:w val="4.3702108489237224E-2"/>
                  <c:h val="0.18669276248786257"/>
                </c:manualLayout>
              </c15:layout>
            </c:ext>
          </c:extLst>
        </c:dLbl>
      </c:pivotFmt>
      <c:pivotFmt>
        <c:idx val="8"/>
        <c:dLbl>
          <c:idx val="0"/>
          <c:showLegendKey val="0"/>
          <c:showVal val="1"/>
          <c:showCatName val="0"/>
          <c:showSerName val="0"/>
          <c:showPercent val="0"/>
          <c:showBubbleSize val="0"/>
          <c:extLst>
            <c:ext xmlns:c15="http://schemas.microsoft.com/office/drawing/2012/chart" uri="{CE6537A1-D6FC-4f65-9D91-7224C49458BB}">
              <c15:layout>
                <c:manualLayout>
                  <c:w val="4.3702108489237224E-2"/>
                  <c:h val="0.21494387408753915"/>
                </c:manualLayout>
              </c15:layout>
            </c:ext>
          </c:extLst>
        </c:dLbl>
      </c:pivotFmt>
      <c:pivotFmt>
        <c:idx val="9"/>
        <c:dLbl>
          <c:idx val="0"/>
          <c:showLegendKey val="0"/>
          <c:showVal val="1"/>
          <c:showCatName val="0"/>
          <c:showSerName val="0"/>
          <c:showPercent val="0"/>
          <c:showBubbleSize val="0"/>
          <c:extLst>
            <c:ext xmlns:c15="http://schemas.microsoft.com/office/drawing/2012/chart" uri="{CE6537A1-D6FC-4f65-9D91-7224C49458BB}"/>
          </c:extLst>
        </c:dLbl>
      </c:pivotFmt>
      <c:pivotFmt>
        <c:idx val="10"/>
        <c:dLbl>
          <c:idx val="0"/>
          <c:showLegendKey val="0"/>
          <c:showVal val="1"/>
          <c:showCatName val="0"/>
          <c:showSerName val="0"/>
          <c:showPercent val="0"/>
          <c:showBubbleSize val="0"/>
          <c:extLst>
            <c:ext xmlns:c15="http://schemas.microsoft.com/office/drawing/2012/chart" uri="{CE6537A1-D6FC-4f65-9D91-7224C49458BB}">
              <c15:layout>
                <c:manualLayout>
                  <c:w val="4.3702108489237224E-2"/>
                  <c:h val="0.21494387408753915"/>
                </c:manualLayout>
              </c15:layout>
            </c:ext>
          </c:extLst>
        </c:dLbl>
      </c:pivotFmt>
      <c:pivotFmt>
        <c:idx val="11"/>
        <c:dLbl>
          <c:idx val="0"/>
          <c:showLegendKey val="0"/>
          <c:showVal val="1"/>
          <c:showCatName val="0"/>
          <c:showSerName val="0"/>
          <c:showPercent val="0"/>
          <c:showBubbleSize val="0"/>
          <c:extLst>
            <c:ext xmlns:c15="http://schemas.microsoft.com/office/drawing/2012/chart" uri="{CE6537A1-D6FC-4f65-9D91-7224C49458BB}"/>
          </c:extLst>
        </c:dLbl>
      </c:pivotFmt>
      <c:pivotFmt>
        <c:idx val="12"/>
        <c:dLbl>
          <c:idx val="0"/>
          <c:showLegendKey val="0"/>
          <c:showVal val="1"/>
          <c:showCatName val="0"/>
          <c:showSerName val="0"/>
          <c:showPercent val="0"/>
          <c:showBubbleSize val="0"/>
          <c:extLst>
            <c:ext xmlns:c15="http://schemas.microsoft.com/office/drawing/2012/chart" uri="{CE6537A1-D6FC-4f65-9D91-7224C49458BB}">
              <c15:layout>
                <c:manualLayout>
                  <c:w val="4.3702108489237224E-2"/>
                  <c:h val="0.21494387408753915"/>
                </c:manualLayout>
              </c15:layout>
            </c:ext>
          </c:extLst>
        </c:dLbl>
      </c:pivotFmt>
      <c:pivotFmt>
        <c:idx val="13"/>
        <c:spPr>
          <a:solidFill>
            <a:schemeClr val="accent3">
              <a:lumMod val="60000"/>
              <a:lumOff val="40000"/>
            </a:schemeClr>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dLbl>
          <c:idx val="0"/>
          <c:showLegendKey val="0"/>
          <c:showVal val="1"/>
          <c:showCatName val="0"/>
          <c:showSerName val="0"/>
          <c:showPercent val="0"/>
          <c:showBubbleSize val="0"/>
          <c:extLst>
            <c:ext xmlns:c15="http://schemas.microsoft.com/office/drawing/2012/chart" uri="{CE6537A1-D6FC-4f65-9D91-7224C49458BB}">
              <c15:layout>
                <c:manualLayout>
                  <c:w val="4.3702108489237224E-2"/>
                  <c:h val="0.21494387408753915"/>
                </c:manualLayout>
              </c15:layout>
            </c:ext>
          </c:extLst>
        </c:dLbl>
      </c:pivotFmt>
    </c:pivotFmts>
    <c:view3D>
      <c:rotX val="15"/>
      <c:rotY val="20"/>
      <c:depthPercent val="100"/>
      <c:rAngAx val="1"/>
    </c:view3D>
    <c:floor>
      <c:thickness val="0"/>
      <c:spPr>
        <a:no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1501157703855827"/>
          <c:y val="0.27094124135116227"/>
          <c:w val="0.88498840769903764"/>
          <c:h val="0.6076742490522018"/>
        </c:manualLayout>
      </c:layout>
      <c:bar3DChart>
        <c:barDir val="col"/>
        <c:grouping val="clustered"/>
        <c:varyColors val="0"/>
        <c:ser>
          <c:idx val="0"/>
          <c:order val="0"/>
          <c:tx>
            <c:strRef>
              <c:f>'WORK SHEET'!$BG$38</c:f>
              <c:strCache>
                <c:ptCount val="1"/>
                <c:pt idx="0">
                  <c:v>Total</c:v>
                </c:pt>
              </c:strCache>
            </c:strRef>
          </c:tx>
          <c:spPr>
            <a:solidFill>
              <a:schemeClr val="accent3">
                <a:lumMod val="60000"/>
                <a:lumOff val="40000"/>
              </a:schemeClr>
            </a:soli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'WORK SHEET'!$BF$39:$BF$40</c:f>
              <c:strCache>
                <c:ptCount val="1"/>
                <c:pt idx="0">
                  <c:v>MEGANA DEPARTMENT</c:v>
                </c:pt>
              </c:strCache>
            </c:strRef>
          </c:cat>
          <c:val>
            <c:numRef>
              <c:f>'WORK SHEET'!$BG$39:$BG$40</c:f>
              <c:numCache>
                <c:formatCode>0%</c:formatCode>
                <c:ptCount val="1"/>
                <c:pt idx="0">
                  <c:v>0.91111111111111109</c:v>
                </c:pt>
              </c:numCache>
            </c:numRef>
          </c:val>
          <c:extLst>
            <c:ext xmlns:c16="http://schemas.microsoft.com/office/drawing/2014/chart" uri="{C3380CC4-5D6E-409C-BE32-E72D297353CC}">
              <c16:uniqueId val="{00000001-203F-49FD-AD67-3E6EA00348B0}"/>
            </c:ext>
          </c:extLst>
        </c:ser>
        <c:dLbls>
          <c:showLegendKey val="0"/>
          <c:showVal val="1"/>
          <c:showCatName val="0"/>
          <c:showSerName val="0"/>
          <c:showPercent val="0"/>
          <c:showBubbleSize val="0"/>
        </c:dLbls>
        <c:gapWidth val="150"/>
        <c:shape val="box"/>
        <c:axId val="2027350767"/>
        <c:axId val="2027341199"/>
        <c:axId val="0"/>
      </c:bar3DChart>
      <c:catAx>
        <c:axId val="2027350767"/>
        <c:scaling>
          <c:orientation val="minMax"/>
        </c:scaling>
        <c:delete val="1"/>
        <c:axPos val="b"/>
        <c:numFmt formatCode="General" sourceLinked="1"/>
        <c:majorTickMark val="none"/>
        <c:minorTickMark val="none"/>
        <c:tickLblPos val="nextTo"/>
        <c:crossAx val="2027341199"/>
        <c:crosses val="autoZero"/>
        <c:auto val="1"/>
        <c:lblAlgn val="ctr"/>
        <c:lblOffset val="100"/>
        <c:noMultiLvlLbl val="0"/>
      </c:catAx>
      <c:valAx>
        <c:axId val="20273411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lt1">
                    <a:lumMod val="85000"/>
                  </a:schemeClr>
                </a:solidFill>
                <a:latin typeface="+mn-lt"/>
                <a:ea typeface="+mn-ea"/>
                <a:cs typeface="+mn-cs"/>
              </a:defRPr>
            </a:pPr>
            <a:endParaRPr lang="en-US"/>
          </a:p>
        </c:txPr>
        <c:crossAx val="2027350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SHEET!PivotTable25</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603948486905422"/>
          <c:y val="0.25549998933740203"/>
          <c:w val="0.86491883512188339"/>
          <c:h val="0.66050811101816542"/>
        </c:manualLayout>
      </c:layout>
      <c:barChart>
        <c:barDir val="bar"/>
        <c:grouping val="clustered"/>
        <c:varyColors val="0"/>
        <c:ser>
          <c:idx val="0"/>
          <c:order val="0"/>
          <c:tx>
            <c:strRef>
              <c:f>'WORK SHEET'!$AA$4</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SHEET'!$Z$5:$Z$6</c:f>
              <c:strCache>
                <c:ptCount val="1"/>
                <c:pt idx="0">
                  <c:v>GAS KIT</c:v>
                </c:pt>
              </c:strCache>
            </c:strRef>
          </c:cat>
          <c:val>
            <c:numRef>
              <c:f>'WORK SHEET'!$AA$5:$AA$6</c:f>
              <c:numCache>
                <c:formatCode>General</c:formatCode>
                <c:ptCount val="1"/>
                <c:pt idx="0">
                  <c:v>156</c:v>
                </c:pt>
              </c:numCache>
            </c:numRef>
          </c:val>
          <c:extLst>
            <c:ext xmlns:c16="http://schemas.microsoft.com/office/drawing/2014/chart" uri="{C3380CC4-5D6E-409C-BE32-E72D297353CC}">
              <c16:uniqueId val="{00000000-A356-4C9E-89E1-5B5FB98CFDD1}"/>
            </c:ext>
          </c:extLst>
        </c:ser>
        <c:dLbls>
          <c:showLegendKey val="0"/>
          <c:showVal val="0"/>
          <c:showCatName val="0"/>
          <c:showSerName val="0"/>
          <c:showPercent val="0"/>
          <c:showBubbleSize val="0"/>
        </c:dLbls>
        <c:gapWidth val="115"/>
        <c:overlap val="-20"/>
        <c:axId val="886990975"/>
        <c:axId val="887014271"/>
      </c:barChart>
      <c:catAx>
        <c:axId val="8869909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7014271"/>
        <c:crosses val="autoZero"/>
        <c:auto val="1"/>
        <c:lblAlgn val="ctr"/>
        <c:lblOffset val="100"/>
        <c:noMultiLvlLbl val="0"/>
      </c:catAx>
      <c:valAx>
        <c:axId val="887014271"/>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869909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SHEET!PivotTable13</c:name>
    <c:fmtId val="2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SHEET'!$B$39</c:f>
              <c:strCache>
                <c:ptCount val="1"/>
                <c:pt idx="0">
                  <c:v>Sum of MAINTENANS DOWN TIME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SHEET'!$A$40:$A$41</c:f>
              <c:strCache>
                <c:ptCount val="1"/>
                <c:pt idx="0">
                  <c:v>August</c:v>
                </c:pt>
              </c:strCache>
            </c:strRef>
          </c:cat>
          <c:val>
            <c:numRef>
              <c:f>'WORK SHEET'!$B$40:$B$41</c:f>
              <c:numCache>
                <c:formatCode>General</c:formatCode>
                <c:ptCount val="1"/>
                <c:pt idx="0">
                  <c:v>95</c:v>
                </c:pt>
              </c:numCache>
            </c:numRef>
          </c:val>
          <c:extLst>
            <c:ext xmlns:c16="http://schemas.microsoft.com/office/drawing/2014/chart" uri="{C3380CC4-5D6E-409C-BE32-E72D297353CC}">
              <c16:uniqueId val="{00000000-A3A4-48FE-8271-33EFEFEE56A8}"/>
            </c:ext>
          </c:extLst>
        </c:ser>
        <c:ser>
          <c:idx val="1"/>
          <c:order val="1"/>
          <c:tx>
            <c:strRef>
              <c:f>'WORK SHEET'!$C$39</c:f>
              <c:strCache>
                <c:ptCount val="1"/>
                <c:pt idx="0">
                  <c:v>Sum of ACTUAL WORKING MIN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SHEET'!$A$40:$A$41</c:f>
              <c:strCache>
                <c:ptCount val="1"/>
                <c:pt idx="0">
                  <c:v>August</c:v>
                </c:pt>
              </c:strCache>
            </c:strRef>
          </c:cat>
          <c:val>
            <c:numRef>
              <c:f>'WORK SHEET'!$C$40:$C$41</c:f>
              <c:numCache>
                <c:formatCode>General</c:formatCode>
                <c:ptCount val="1"/>
                <c:pt idx="0">
                  <c:v>6087</c:v>
                </c:pt>
              </c:numCache>
            </c:numRef>
          </c:val>
          <c:extLst>
            <c:ext xmlns:c16="http://schemas.microsoft.com/office/drawing/2014/chart" uri="{C3380CC4-5D6E-409C-BE32-E72D297353CC}">
              <c16:uniqueId val="{00000001-A3A4-48FE-8271-33EFEFEE56A8}"/>
            </c:ext>
          </c:extLst>
        </c:ser>
        <c:dLbls>
          <c:dLblPos val="outEnd"/>
          <c:showLegendKey val="0"/>
          <c:showVal val="1"/>
          <c:showCatName val="0"/>
          <c:showSerName val="0"/>
          <c:showPercent val="0"/>
          <c:showBubbleSize val="0"/>
        </c:dLbls>
        <c:gapWidth val="219"/>
        <c:overlap val="-27"/>
        <c:axId val="153806032"/>
        <c:axId val="153809776"/>
      </c:barChart>
      <c:catAx>
        <c:axId val="15380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9776"/>
        <c:crosses val="autoZero"/>
        <c:auto val="1"/>
        <c:lblAlgn val="ctr"/>
        <c:lblOffset val="100"/>
        <c:noMultiLvlLbl val="0"/>
      </c:catAx>
      <c:valAx>
        <c:axId val="153809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8060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6739175006015186E-2"/>
          <c:y val="0.22227008111636667"/>
          <c:w val="0.90370626428466916"/>
          <c:h val="0.69290820366842887"/>
        </c:manualLayout>
      </c:layout>
      <c:barChart>
        <c:barDir val="bar"/>
        <c:grouping val="clustered"/>
        <c:varyColors val="0"/>
        <c:ser>
          <c:idx val="0"/>
          <c:order val="0"/>
          <c:tx>
            <c:strRef>
              <c:f>'WORK SHEET'!$AA$17</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SHEET'!$Z$18:$Z$19</c:f>
              <c:strCache>
                <c:ptCount val="1"/>
                <c:pt idx="0">
                  <c:v>GAS KIT</c:v>
                </c:pt>
              </c:strCache>
            </c:strRef>
          </c:cat>
          <c:val>
            <c:numRef>
              <c:f>'WORK SHEET'!$AA$18:$AA$19</c:f>
              <c:numCache>
                <c:formatCode>General</c:formatCode>
                <c:ptCount val="1"/>
                <c:pt idx="0">
                  <c:v>156</c:v>
                </c:pt>
              </c:numCache>
            </c:numRef>
          </c:val>
          <c:extLst>
            <c:ext xmlns:c16="http://schemas.microsoft.com/office/drawing/2014/chart" uri="{C3380CC4-5D6E-409C-BE32-E72D297353CC}">
              <c16:uniqueId val="{00000000-67CB-4E81-A9E2-4884287FE98B}"/>
            </c:ext>
          </c:extLst>
        </c:ser>
        <c:dLbls>
          <c:dLblPos val="outEnd"/>
          <c:showLegendKey val="0"/>
          <c:showVal val="1"/>
          <c:showCatName val="0"/>
          <c:showSerName val="0"/>
          <c:showPercent val="0"/>
          <c:showBubbleSize val="0"/>
        </c:dLbls>
        <c:gapWidth val="115"/>
        <c:overlap val="-20"/>
        <c:axId val="1938637136"/>
        <c:axId val="1938631312"/>
      </c:barChart>
      <c:catAx>
        <c:axId val="1938637136"/>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631312"/>
        <c:crosses val="autoZero"/>
        <c:auto val="1"/>
        <c:lblAlgn val="ctr"/>
        <c:lblOffset val="100"/>
        <c:noMultiLvlLbl val="0"/>
      </c:catAx>
      <c:valAx>
        <c:axId val="193863131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863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SHEET!PivotTable29</c:name>
    <c:fmtId val="3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dLbl>
          <c:idx val="0"/>
          <c:layout>
            <c:manualLayout>
              <c:x val="-1.6491756653872526E-3"/>
              <c:y val="-3.6275134746734529E-2"/>
            </c:manualLayout>
          </c:layout>
          <c:spPr>
            <a:noFill/>
            <a:ln>
              <a:noFill/>
            </a:ln>
            <a:effectLst/>
          </c:spPr>
          <c:txPr>
            <a:bodyPr rot="0" spcFirstLastPara="1" vertOverflow="ellipsis" vert="horz" wrap="square" lIns="38100" tIns="19050" rIns="38100" bIns="19050" anchor="ctr" anchorCtr="1">
              <a:spAutoFit/>
            </a:bodyPr>
            <a:lstStyle/>
            <a:p>
              <a:pPr>
                <a:defRPr sz="112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dLbl>
          <c:idx val="0"/>
          <c:layout>
            <c:manualLayout>
              <c:x val="-1.6491756653872526E-3"/>
              <c:y val="-3.6275134746734529E-2"/>
            </c:manualLayout>
          </c:layout>
          <c:spPr>
            <a:noFill/>
            <a:ln>
              <a:noFill/>
            </a:ln>
            <a:effectLst/>
          </c:spPr>
          <c:txPr>
            <a:bodyPr rot="0" spcFirstLastPara="1" vertOverflow="ellipsis" vert="horz" wrap="square" lIns="38100" tIns="19050" rIns="38100" bIns="19050" anchor="ctr" anchorCtr="1">
              <a:spAutoFit/>
            </a:bodyPr>
            <a:lstStyle/>
            <a:p>
              <a:pPr>
                <a:defRPr sz="112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578357205475752E-2"/>
          <c:y val="0.19631938260611456"/>
          <c:w val="0.89991909421533867"/>
          <c:h val="0.73295832948110951"/>
        </c:manualLayout>
      </c:layout>
      <c:barChart>
        <c:barDir val="col"/>
        <c:grouping val="clustered"/>
        <c:varyColors val="0"/>
        <c:ser>
          <c:idx val="0"/>
          <c:order val="0"/>
          <c:tx>
            <c:strRef>
              <c:f>'WORK SHEET'!$AT$6</c:f>
              <c:strCache>
                <c:ptCount val="1"/>
                <c:pt idx="0">
                  <c:v>Total</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Pt>
            <c:idx val="0"/>
            <c:invertIfNegative val="0"/>
            <c:bubble3D val="0"/>
            <c:extLst>
              <c:ext xmlns:c16="http://schemas.microsoft.com/office/drawing/2014/chart" uri="{C3380CC4-5D6E-409C-BE32-E72D297353CC}">
                <c16:uniqueId val="{00000000-C962-4030-9B57-488868F63ACE}"/>
              </c:ext>
            </c:extLst>
          </c:dPt>
          <c:dLbls>
            <c:dLbl>
              <c:idx val="0"/>
              <c:layout>
                <c:manualLayout>
                  <c:x val="-1.6491756653872526E-3"/>
                  <c:y val="-3.6275134746734529E-2"/>
                </c:manualLayout>
              </c:layout>
              <c:spPr>
                <a:noFill/>
                <a:ln>
                  <a:noFill/>
                </a:ln>
                <a:effectLst/>
              </c:spPr>
              <c:txPr>
                <a:bodyPr rot="0" spcFirstLastPara="1" vertOverflow="ellipsis" vert="horz" wrap="square" lIns="38100" tIns="19050" rIns="38100" bIns="19050" anchor="ctr" anchorCtr="1">
                  <a:spAutoFit/>
                </a:bodyPr>
                <a:lstStyle/>
                <a:p>
                  <a:pPr>
                    <a:defRPr sz="112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962-4030-9B57-488868F63AC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SHEET'!$AS$7:$AS$8</c:f>
              <c:strCache>
                <c:ptCount val="1"/>
                <c:pt idx="0">
                  <c:v>GAS KIT</c:v>
                </c:pt>
              </c:strCache>
            </c:strRef>
          </c:cat>
          <c:val>
            <c:numRef>
              <c:f>'WORK SHEET'!$AT$7:$AT$8</c:f>
              <c:numCache>
                <c:formatCode>General</c:formatCode>
                <c:ptCount val="1"/>
                <c:pt idx="0">
                  <c:v>198304</c:v>
                </c:pt>
              </c:numCache>
            </c:numRef>
          </c:val>
          <c:extLst>
            <c:ext xmlns:c16="http://schemas.microsoft.com/office/drawing/2014/chart" uri="{C3380CC4-5D6E-409C-BE32-E72D297353CC}">
              <c16:uniqueId val="{00000000-4D9B-4FBF-AA22-0D3050630711}"/>
            </c:ext>
          </c:extLst>
        </c:ser>
        <c:dLbls>
          <c:dLblPos val="inEnd"/>
          <c:showLegendKey val="0"/>
          <c:showVal val="1"/>
          <c:showCatName val="0"/>
          <c:showSerName val="0"/>
          <c:showPercent val="0"/>
          <c:showBubbleSize val="0"/>
        </c:dLbls>
        <c:gapWidth val="100"/>
        <c:overlap val="-24"/>
        <c:axId val="391588575"/>
        <c:axId val="391592735"/>
      </c:barChart>
      <c:catAx>
        <c:axId val="391588575"/>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592735"/>
        <c:crosses val="autoZero"/>
        <c:auto val="1"/>
        <c:lblAlgn val="ctr"/>
        <c:lblOffset val="100"/>
        <c:noMultiLvlLbl val="0"/>
      </c:catAx>
      <c:valAx>
        <c:axId val="391592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9158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SHEET!PivotTable12</c:name>
    <c:fmtId val="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9525" cap="flat" cmpd="sng" algn="ctr">
            <a:solidFill>
              <a:schemeClr val="lt1">
                <a:alpha val="50000"/>
              </a:schemeClr>
            </a:solidFill>
            <a:round/>
          </a:ln>
          <a:effectLst/>
        </c:spPr>
        <c:dLbl>
          <c:idx val="0"/>
          <c:layout>
            <c:manualLayout>
              <c:x val="1.6649865075973394E-2"/>
              <c:y val="7.6746930838984512E-2"/>
            </c:manualLayout>
          </c:layout>
          <c:tx>
            <c:rich>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fld id="{BBF1E96A-95D5-45D3-BBB3-761FE6C5212E}" type="VALUE">
                  <a:rPr lang="en-US" sz="2400">
                    <a:solidFill>
                      <a:schemeClr val="accent3">
                        <a:lumMod val="75000"/>
                      </a:schemeClr>
                    </a:solidFill>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31747340163282417"/>
                  <c:h val="0.33960043958083486"/>
                </c:manualLayout>
              </c15:layout>
              <c15:dlblFieldTable/>
              <c15:showDataLabelsRange val="0"/>
            </c:ext>
          </c:extLst>
        </c:dLbl>
      </c:pivotFmt>
    </c:pivotFmts>
    <c:plotArea>
      <c:layout>
        <c:manualLayout>
          <c:layoutTarget val="inner"/>
          <c:xMode val="edge"/>
          <c:yMode val="edge"/>
          <c:x val="0.13563129925922621"/>
          <c:y val="0.25234827806763743"/>
          <c:w val="0.84797544657366819"/>
          <c:h val="0.67384571649753522"/>
        </c:manualLayout>
      </c:layout>
      <c:barChart>
        <c:barDir val="col"/>
        <c:grouping val="clustered"/>
        <c:varyColors val="0"/>
        <c:ser>
          <c:idx val="0"/>
          <c:order val="0"/>
          <c:tx>
            <c:strRef>
              <c:f>'WORK SHEET'!$A$2</c:f>
              <c:strCache>
                <c:ptCount val="1"/>
                <c:pt idx="0">
                  <c:v>Total</c:v>
                </c:pt>
              </c:strCache>
            </c:strRef>
          </c:tx>
          <c:spPr>
            <a:solidFill>
              <a:schemeClr val="accent6">
                <a:lumMod val="75000"/>
              </a:schemeClr>
            </a:solidFill>
            <a:ln w="9525" cap="flat" cmpd="sng" algn="ctr">
              <a:solidFill>
                <a:schemeClr val="lt1">
                  <a:alpha val="50000"/>
                </a:schemeClr>
              </a:solidFill>
              <a:round/>
            </a:ln>
            <a:effectLst/>
          </c:spPr>
          <c:invertIfNegative val="0"/>
          <c:dPt>
            <c:idx val="0"/>
            <c:invertIfNegative val="0"/>
            <c:bubble3D val="0"/>
            <c:spPr>
              <a:solidFill>
                <a:schemeClr val="accent6">
                  <a:lumMod val="7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2A03-4F98-911B-91CFC624A2AF}"/>
              </c:ext>
            </c:extLst>
          </c:dPt>
          <c:dLbls>
            <c:dLbl>
              <c:idx val="0"/>
              <c:layout>
                <c:manualLayout>
                  <c:x val="1.6649865075973394E-2"/>
                  <c:y val="7.6746930838984512E-2"/>
                </c:manualLayout>
              </c:layout>
              <c:tx>
                <c:rich>
                  <a:bodyPr/>
                  <a:lstStyle/>
                  <a:p>
                    <a:fld id="{BBF1E96A-95D5-45D3-BBB3-761FE6C5212E}" type="VALUE">
                      <a:rPr lang="en-US" sz="2400">
                        <a:solidFill>
                          <a:schemeClr val="accent3">
                            <a:lumMod val="75000"/>
                          </a:schemeClr>
                        </a:solidFill>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layout>
                    <c:manualLayout>
                      <c:w val="0.31747340163282417"/>
                      <c:h val="0.33960043958083486"/>
                    </c:manualLayout>
                  </c15:layout>
                  <c15:dlblFieldTable/>
                  <c15:showDataLabelsRange val="0"/>
                </c:ext>
                <c:ext xmlns:c16="http://schemas.microsoft.com/office/drawing/2014/chart" uri="{C3380CC4-5D6E-409C-BE32-E72D297353CC}">
                  <c16:uniqueId val="{00000001-2A03-4F98-911B-91CFC624A2AF}"/>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'WORK SHEET'!$A$3</c:f>
              <c:strCache>
                <c:ptCount val="1"/>
                <c:pt idx="0">
                  <c:v>Total</c:v>
                </c:pt>
              </c:strCache>
            </c:strRef>
          </c:cat>
          <c:val>
            <c:numRef>
              <c:f>'WORK SHEET'!$A$3</c:f>
              <c:numCache>
                <c:formatCode>General</c:formatCode>
                <c:ptCount val="1"/>
                <c:pt idx="0">
                  <c:v>198304</c:v>
                </c:pt>
              </c:numCache>
            </c:numRef>
          </c:val>
          <c:extLst>
            <c:ext xmlns:c16="http://schemas.microsoft.com/office/drawing/2014/chart" uri="{C3380CC4-5D6E-409C-BE32-E72D297353CC}">
              <c16:uniqueId val="{00000000-CDC8-4F9A-93D1-C45248670DB3}"/>
            </c:ext>
          </c:extLst>
        </c:ser>
        <c:dLbls>
          <c:dLblPos val="inEnd"/>
          <c:showLegendKey val="0"/>
          <c:showVal val="1"/>
          <c:showCatName val="0"/>
          <c:showSerName val="0"/>
          <c:showPercent val="0"/>
          <c:showBubbleSize val="0"/>
        </c:dLbls>
        <c:gapWidth val="65"/>
        <c:axId val="1764393888"/>
        <c:axId val="1764385152"/>
      </c:barChart>
      <c:catAx>
        <c:axId val="176439388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764385152"/>
        <c:crosses val="autoZero"/>
        <c:auto val="1"/>
        <c:lblAlgn val="ctr"/>
        <c:lblOffset val="100"/>
        <c:noMultiLvlLbl val="0"/>
      </c:catAx>
      <c:valAx>
        <c:axId val="176438515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764393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SHEET!PivotTable13</c:name>
    <c:fmtId val="29"/>
  </c:pivotSource>
  <c:chart>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pivotFmt>
    </c:pivotFmts>
    <c:plotArea>
      <c:layout>
        <c:manualLayout>
          <c:layoutTarget val="inner"/>
          <c:xMode val="edge"/>
          <c:yMode val="edge"/>
          <c:x val="0.11257170195172279"/>
          <c:y val="0.26104582208178462"/>
          <c:w val="0.6741270561032523"/>
          <c:h val="0.67032724152579204"/>
        </c:manualLayout>
      </c:layout>
      <c:barChart>
        <c:barDir val="col"/>
        <c:grouping val="clustered"/>
        <c:varyColors val="0"/>
        <c:ser>
          <c:idx val="0"/>
          <c:order val="0"/>
          <c:tx>
            <c:strRef>
              <c:f>'WORK SHEET'!$B$39</c:f>
              <c:strCache>
                <c:ptCount val="1"/>
                <c:pt idx="0">
                  <c:v>Sum of MAINTENANS DOWN TIME</c:v>
                </c:pt>
              </c:strCache>
            </c:strRef>
          </c:tx>
          <c:spPr>
            <a:gradFill rotWithShape="1">
              <a:gsLst>
                <a:gs pos="0">
                  <a:schemeClr val="accent1">
                    <a:tint val="94000"/>
                    <a:satMod val="105000"/>
                    <a:lumMod val="102000"/>
                  </a:schemeClr>
                </a:gs>
                <a:gs pos="100000">
                  <a:schemeClr val="accent1">
                    <a:shade val="74000"/>
                    <a:satMod val="128000"/>
                    <a:lumMod val="100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SHEET'!$A$40:$A$41</c:f>
              <c:strCache>
                <c:ptCount val="1"/>
                <c:pt idx="0">
                  <c:v>August</c:v>
                </c:pt>
              </c:strCache>
            </c:strRef>
          </c:cat>
          <c:val>
            <c:numRef>
              <c:f>'WORK SHEET'!$B$40:$B$41</c:f>
              <c:numCache>
                <c:formatCode>General</c:formatCode>
                <c:ptCount val="1"/>
                <c:pt idx="0">
                  <c:v>95</c:v>
                </c:pt>
              </c:numCache>
            </c:numRef>
          </c:val>
          <c:extLst>
            <c:ext xmlns:c16="http://schemas.microsoft.com/office/drawing/2014/chart" uri="{C3380CC4-5D6E-409C-BE32-E72D297353CC}">
              <c16:uniqueId val="{00000000-E8B2-4B54-8296-C528FD6707CD}"/>
            </c:ext>
          </c:extLst>
        </c:ser>
        <c:ser>
          <c:idx val="1"/>
          <c:order val="1"/>
          <c:tx>
            <c:strRef>
              <c:f>'WORK SHEET'!$C$39</c:f>
              <c:strCache>
                <c:ptCount val="1"/>
                <c:pt idx="0">
                  <c:v>Sum of ACTUAL WORKING MIN</c:v>
                </c:pt>
              </c:strCache>
            </c:strRef>
          </c:tx>
          <c:spPr>
            <a:solidFill>
              <a:srgbClr val="00B0F0"/>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'WORK SHEET'!$A$40:$A$41</c:f>
              <c:strCache>
                <c:ptCount val="1"/>
                <c:pt idx="0">
                  <c:v>August</c:v>
                </c:pt>
              </c:strCache>
            </c:strRef>
          </c:cat>
          <c:val>
            <c:numRef>
              <c:f>'WORK SHEET'!$C$40:$C$41</c:f>
              <c:numCache>
                <c:formatCode>General</c:formatCode>
                <c:ptCount val="1"/>
                <c:pt idx="0">
                  <c:v>6087</c:v>
                </c:pt>
              </c:numCache>
            </c:numRef>
          </c:val>
          <c:extLst>
            <c:ext xmlns:c16="http://schemas.microsoft.com/office/drawing/2014/chart" uri="{C3380CC4-5D6E-409C-BE32-E72D297353CC}">
              <c16:uniqueId val="{00000001-E8B2-4B54-8296-C528FD6707CD}"/>
            </c:ext>
          </c:extLst>
        </c:ser>
        <c:dLbls>
          <c:dLblPos val="outEnd"/>
          <c:showLegendKey val="0"/>
          <c:showVal val="1"/>
          <c:showCatName val="0"/>
          <c:showSerName val="0"/>
          <c:showPercent val="0"/>
          <c:showBubbleSize val="0"/>
        </c:dLbls>
        <c:gapWidth val="100"/>
        <c:overlap val="-24"/>
        <c:axId val="153806032"/>
        <c:axId val="153809776"/>
      </c:barChart>
      <c:catAx>
        <c:axId val="15380603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09776"/>
        <c:crosses val="autoZero"/>
        <c:auto val="1"/>
        <c:lblAlgn val="ctr"/>
        <c:lblOffset val="100"/>
        <c:noMultiLvlLbl val="0"/>
      </c:catAx>
      <c:valAx>
        <c:axId val="1538097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5380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SHEET!PivotTable17</c:name>
    <c:fmtId val="9"/>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lumMod val="75000"/>
                <a:lumOff val="25000"/>
              </a:schemeClr>
            </a:soli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805933155164776E-2"/>
          <c:y val="0.17555579201248495"/>
          <c:w val="0.80773988561273058"/>
          <c:h val="0.59207455741809167"/>
        </c:manualLayout>
      </c:layout>
      <c:lineChart>
        <c:grouping val="standard"/>
        <c:varyColors val="0"/>
        <c:ser>
          <c:idx val="0"/>
          <c:order val="0"/>
          <c:tx>
            <c:strRef>
              <c:f>'WORK SHEET'!$Q$9</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solidFill>
                <a:schemeClr val="tx1">
                  <a:lumMod val="75000"/>
                  <a:lumOff val="25000"/>
                </a:schemeClr>
              </a:solidFill>
              <a:ln w="9525">
                <a:solidFill>
                  <a:schemeClr val="accent1"/>
                </a:solidFill>
                <a:round/>
              </a:ln>
              <a:effectLst>
                <a:outerShdw blurRad="57150" dist="19050" dir="5400000" algn="ctr" rotWithShape="0">
                  <a:srgbClr val="000000">
                    <a:alpha val="63000"/>
                  </a:srgbClr>
                </a:outerShdw>
              </a:effectLst>
            </c:spPr>
          </c:marker>
          <c:cat>
            <c:multiLvlStrRef>
              <c:f>'WORK SHEET'!$P$10:$P$16</c:f>
              <c:multiLvlStrCache>
                <c:ptCount val="5"/>
                <c:lvl>
                  <c:pt idx="0">
                    <c:v>41.38%</c:v>
                  </c:pt>
                  <c:pt idx="1">
                    <c:v>72.19%</c:v>
                  </c:pt>
                  <c:pt idx="2">
                    <c:v>72.69%</c:v>
                  </c:pt>
                  <c:pt idx="3">
                    <c:v>77.93%</c:v>
                  </c:pt>
                  <c:pt idx="4">
                    <c:v>87.71%</c:v>
                  </c:pt>
                </c:lvl>
                <c:lvl>
                  <c:pt idx="0">
                    <c:v>Aug</c:v>
                  </c:pt>
                </c:lvl>
              </c:multiLvlStrCache>
            </c:multiLvlStrRef>
          </c:cat>
          <c:val>
            <c:numRef>
              <c:f>'WORK SHEET'!$Q$10:$Q$16</c:f>
              <c:numCache>
                <c:formatCode>General</c:formatCode>
                <c:ptCount val="5"/>
                <c:pt idx="0">
                  <c:v>0.7</c:v>
                </c:pt>
                <c:pt idx="1">
                  <c:v>0.9642857142857143</c:v>
                </c:pt>
                <c:pt idx="2">
                  <c:v>0.91111111111111109</c:v>
                </c:pt>
                <c:pt idx="3">
                  <c:v>0.9555555555555556</c:v>
                </c:pt>
                <c:pt idx="4">
                  <c:v>1</c:v>
                </c:pt>
              </c:numCache>
            </c:numRef>
          </c:val>
          <c:smooth val="0"/>
          <c:extLst>
            <c:ext xmlns:c16="http://schemas.microsoft.com/office/drawing/2014/chart" uri="{C3380CC4-5D6E-409C-BE32-E72D297353CC}">
              <c16:uniqueId val="{00000000-3B02-42B6-B90B-D9D8DEF67327}"/>
            </c:ext>
          </c:extLst>
        </c:ser>
        <c:dLbls>
          <c:showLegendKey val="0"/>
          <c:showVal val="0"/>
          <c:showCatName val="0"/>
          <c:showSerName val="0"/>
          <c:showPercent val="0"/>
          <c:showBubbleSize val="0"/>
        </c:dLbls>
        <c:marker val="1"/>
        <c:smooth val="0"/>
        <c:axId val="799632736"/>
        <c:axId val="799633984"/>
      </c:lineChart>
      <c:catAx>
        <c:axId val="7996327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633984"/>
        <c:crosses val="autoZero"/>
        <c:auto val="1"/>
        <c:lblAlgn val="ctr"/>
        <c:lblOffset val="100"/>
        <c:noMultiLvlLbl val="0"/>
      </c:catAx>
      <c:valAx>
        <c:axId val="7996339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99632736"/>
        <c:crosses val="autoZero"/>
        <c:crossBetween val="between"/>
      </c:valAx>
      <c:spPr>
        <a:solidFill>
          <a:schemeClr val="bg1">
            <a:lumMod val="75000"/>
          </a:schemeClr>
        </a:solid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SHEET!PivotTable17</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'WORK SHEET'!$Q$9</c:f>
              <c:strCache>
                <c:ptCount val="1"/>
                <c:pt idx="0">
                  <c:v>Total</c:v>
                </c:pt>
              </c:strCache>
            </c:strRef>
          </c:tx>
          <c:spPr>
            <a:ln w="28575" cap="rnd">
              <a:solidFill>
                <a:schemeClr val="accent1"/>
              </a:solidFill>
              <a:round/>
            </a:ln>
            <a:effectLst/>
          </c:spPr>
          <c:marker>
            <c:symbol val="none"/>
          </c:marker>
          <c:cat>
            <c:multiLvlStrRef>
              <c:f>'WORK SHEET'!$P$10:$P$16</c:f>
              <c:multiLvlStrCache>
                <c:ptCount val="5"/>
                <c:lvl>
                  <c:pt idx="0">
                    <c:v>41.38%</c:v>
                  </c:pt>
                  <c:pt idx="1">
                    <c:v>72.19%</c:v>
                  </c:pt>
                  <c:pt idx="2">
                    <c:v>72.69%</c:v>
                  </c:pt>
                  <c:pt idx="3">
                    <c:v>77.93%</c:v>
                  </c:pt>
                  <c:pt idx="4">
                    <c:v>87.71%</c:v>
                  </c:pt>
                </c:lvl>
                <c:lvl>
                  <c:pt idx="0">
                    <c:v>Aug</c:v>
                  </c:pt>
                </c:lvl>
              </c:multiLvlStrCache>
            </c:multiLvlStrRef>
          </c:cat>
          <c:val>
            <c:numRef>
              <c:f>'WORK SHEET'!$Q$10:$Q$16</c:f>
              <c:numCache>
                <c:formatCode>General</c:formatCode>
                <c:ptCount val="5"/>
                <c:pt idx="0">
                  <c:v>0.7</c:v>
                </c:pt>
                <c:pt idx="1">
                  <c:v>0.9642857142857143</c:v>
                </c:pt>
                <c:pt idx="2">
                  <c:v>0.91111111111111109</c:v>
                </c:pt>
                <c:pt idx="3">
                  <c:v>0.9555555555555556</c:v>
                </c:pt>
                <c:pt idx="4">
                  <c:v>1</c:v>
                </c:pt>
              </c:numCache>
            </c:numRef>
          </c:val>
          <c:smooth val="0"/>
          <c:extLst>
            <c:ext xmlns:c16="http://schemas.microsoft.com/office/drawing/2014/chart" uri="{C3380CC4-5D6E-409C-BE32-E72D297353CC}">
              <c16:uniqueId val="{00000002-B73C-4AE1-9042-127EDE424D36}"/>
            </c:ext>
          </c:extLst>
        </c:ser>
        <c:dLbls>
          <c:showLegendKey val="0"/>
          <c:showVal val="0"/>
          <c:showCatName val="0"/>
          <c:showSerName val="0"/>
          <c:showPercent val="0"/>
          <c:showBubbleSize val="0"/>
        </c:dLbls>
        <c:smooth val="0"/>
        <c:axId val="799632736"/>
        <c:axId val="799633984"/>
      </c:lineChart>
      <c:catAx>
        <c:axId val="7996327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33984"/>
        <c:crosses val="autoZero"/>
        <c:auto val="1"/>
        <c:lblAlgn val="ctr"/>
        <c:lblOffset val="100"/>
        <c:noMultiLvlLbl val="0"/>
      </c:catAx>
      <c:valAx>
        <c:axId val="79963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96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SHEET!PivotTable25</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 SHEET'!$AA$4</c:f>
              <c:strCache>
                <c:ptCount val="1"/>
                <c:pt idx="0">
                  <c:v>Total</c:v>
                </c:pt>
              </c:strCache>
            </c:strRef>
          </c:tx>
          <c:spPr>
            <a:solidFill>
              <a:schemeClr val="accent1"/>
            </a:solidFill>
            <a:ln>
              <a:noFill/>
            </a:ln>
            <a:effectLst/>
          </c:spPr>
          <c:invertIfNegative val="0"/>
          <c:cat>
            <c:strRef>
              <c:f>'WORK SHEET'!$Z$5:$Z$6</c:f>
              <c:strCache>
                <c:ptCount val="1"/>
                <c:pt idx="0">
                  <c:v>GAS KIT</c:v>
                </c:pt>
              </c:strCache>
            </c:strRef>
          </c:cat>
          <c:val>
            <c:numRef>
              <c:f>'WORK SHEET'!$AA$5:$AA$6</c:f>
              <c:numCache>
                <c:formatCode>General</c:formatCode>
                <c:ptCount val="1"/>
                <c:pt idx="0">
                  <c:v>156</c:v>
                </c:pt>
              </c:numCache>
            </c:numRef>
          </c:val>
          <c:extLst>
            <c:ext xmlns:c16="http://schemas.microsoft.com/office/drawing/2014/chart" uri="{C3380CC4-5D6E-409C-BE32-E72D297353CC}">
              <c16:uniqueId val="{00000000-A356-4C9E-89E1-5B5FB98CFDD1}"/>
            </c:ext>
          </c:extLst>
        </c:ser>
        <c:dLbls>
          <c:showLegendKey val="0"/>
          <c:showVal val="0"/>
          <c:showCatName val="0"/>
          <c:showSerName val="0"/>
          <c:showPercent val="0"/>
          <c:showBubbleSize val="0"/>
        </c:dLbls>
        <c:gapWidth val="182"/>
        <c:axId val="886990975"/>
        <c:axId val="887014271"/>
      </c:barChart>
      <c:catAx>
        <c:axId val="88699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7014271"/>
        <c:crosses val="autoZero"/>
        <c:auto val="1"/>
        <c:lblAlgn val="ctr"/>
        <c:lblOffset val="100"/>
        <c:noMultiLvlLbl val="0"/>
      </c:catAx>
      <c:valAx>
        <c:axId val="88701427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86990975"/>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SHEET!PivotTable26</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'WORK SHEET'!$AA$17</c:f>
              <c:strCache>
                <c:ptCount val="1"/>
                <c:pt idx="0">
                  <c:v>Total</c:v>
                </c:pt>
              </c:strCache>
            </c:strRef>
          </c:tx>
          <c:spPr>
            <a:solidFill>
              <a:schemeClr val="accent1"/>
            </a:solidFill>
            <a:ln>
              <a:noFill/>
            </a:ln>
            <a:effectLst/>
          </c:spPr>
          <c:invertIfNegative val="0"/>
          <c:cat>
            <c:strRef>
              <c:f>'WORK SHEET'!$Z$18:$Z$19</c:f>
              <c:strCache>
                <c:ptCount val="1"/>
                <c:pt idx="0">
                  <c:v>GAS KIT</c:v>
                </c:pt>
              </c:strCache>
            </c:strRef>
          </c:cat>
          <c:val>
            <c:numRef>
              <c:f>'WORK SHEET'!$AA$18:$AA$19</c:f>
              <c:numCache>
                <c:formatCode>General</c:formatCode>
                <c:ptCount val="1"/>
                <c:pt idx="0">
                  <c:v>156</c:v>
                </c:pt>
              </c:numCache>
            </c:numRef>
          </c:val>
          <c:extLst>
            <c:ext xmlns:c16="http://schemas.microsoft.com/office/drawing/2014/chart" uri="{C3380CC4-5D6E-409C-BE32-E72D297353CC}">
              <c16:uniqueId val="{00000000-67CB-4E81-A9E2-4884287FE98B}"/>
            </c:ext>
          </c:extLst>
        </c:ser>
        <c:dLbls>
          <c:showLegendKey val="0"/>
          <c:showVal val="0"/>
          <c:showCatName val="0"/>
          <c:showSerName val="0"/>
          <c:showPercent val="0"/>
          <c:showBubbleSize val="0"/>
        </c:dLbls>
        <c:gapWidth val="182"/>
        <c:axId val="1938637136"/>
        <c:axId val="1938631312"/>
      </c:barChart>
      <c:catAx>
        <c:axId val="193863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31312"/>
        <c:crosses val="autoZero"/>
        <c:auto val="1"/>
        <c:lblAlgn val="ctr"/>
        <c:lblOffset val="100"/>
        <c:noMultiLvlLbl val="0"/>
      </c:catAx>
      <c:valAx>
        <c:axId val="19386313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863713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SHEET!PivotTable29</c:name>
    <c:fmtId val="3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'WORK SHEET'!$AT$6</c:f>
              <c:strCache>
                <c:ptCount val="1"/>
                <c:pt idx="0">
                  <c:v>Total</c:v>
                </c:pt>
              </c:strCache>
            </c:strRef>
          </c:tx>
          <c:spPr>
            <a:solidFill>
              <a:schemeClr val="accent1"/>
            </a:solidFill>
            <a:ln>
              <a:noFill/>
            </a:ln>
            <a:effectLst/>
          </c:spPr>
          <c:invertIfNegative val="0"/>
          <c:cat>
            <c:strRef>
              <c:f>'WORK SHEET'!$AS$7:$AS$8</c:f>
              <c:strCache>
                <c:ptCount val="1"/>
                <c:pt idx="0">
                  <c:v>GAS KIT</c:v>
                </c:pt>
              </c:strCache>
            </c:strRef>
          </c:cat>
          <c:val>
            <c:numRef>
              <c:f>'WORK SHEET'!$AT$7:$AT$8</c:f>
              <c:numCache>
                <c:formatCode>General</c:formatCode>
                <c:ptCount val="1"/>
                <c:pt idx="0">
                  <c:v>198304</c:v>
                </c:pt>
              </c:numCache>
            </c:numRef>
          </c:val>
          <c:extLst>
            <c:ext xmlns:c16="http://schemas.microsoft.com/office/drawing/2014/chart" uri="{C3380CC4-5D6E-409C-BE32-E72D297353CC}">
              <c16:uniqueId val="{00000000-45C0-46E0-A1EF-DF26C841E7AE}"/>
            </c:ext>
          </c:extLst>
        </c:ser>
        <c:dLbls>
          <c:showLegendKey val="0"/>
          <c:showVal val="0"/>
          <c:showCatName val="0"/>
          <c:showSerName val="0"/>
          <c:showPercent val="0"/>
          <c:showBubbleSize val="0"/>
        </c:dLbls>
        <c:gapWidth val="219"/>
        <c:overlap val="-27"/>
        <c:axId val="391588575"/>
        <c:axId val="391592735"/>
      </c:barChart>
      <c:catAx>
        <c:axId val="391588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92735"/>
        <c:crosses val="autoZero"/>
        <c:auto val="1"/>
        <c:lblAlgn val="ctr"/>
        <c:lblOffset val="100"/>
        <c:noMultiLvlLbl val="0"/>
      </c:catAx>
      <c:valAx>
        <c:axId val="39159273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588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SHEET!PivotTable0880</c:name>
    <c:fmtId val="2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'WORK SHEET'!$BF$3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45D7-4325-806A-2F76DBB0C8A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19D-43ED-82FF-76B0250E670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19D-43ED-82FF-76B0250E670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19D-43ED-82FF-76B0250E670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19D-43ED-82FF-76B0250E67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 SHEET'!$BE$4:$BE$7</c:f>
              <c:strCache>
                <c:ptCount val="3"/>
                <c:pt idx="0">
                  <c:v>CRT DEPARTMENT</c:v>
                </c:pt>
                <c:pt idx="1">
                  <c:v>HATCH DEPARTMENT</c:v>
                </c:pt>
                <c:pt idx="2">
                  <c:v>MEGANA DEPARTMENT</c:v>
                </c:pt>
              </c:strCache>
            </c:strRef>
          </c:cat>
          <c:val>
            <c:numRef>
              <c:f>'WORK SHEET'!$BF$4:$BF$7</c:f>
              <c:numCache>
                <c:formatCode>0%</c:formatCode>
                <c:ptCount val="3"/>
                <c:pt idx="0">
                  <c:v>0.6383315017193435</c:v>
                </c:pt>
                <c:pt idx="1">
                  <c:v>0.87708333333333333</c:v>
                </c:pt>
                <c:pt idx="2">
                  <c:v>0.7269344993141289</c:v>
                </c:pt>
              </c:numCache>
            </c:numRef>
          </c:val>
          <c:extLst>
            <c:ext xmlns:c16="http://schemas.microsoft.com/office/drawing/2014/chart" uri="{C3380CC4-5D6E-409C-BE32-E72D297353CC}">
              <c16:uniqueId val="{00000000-B1CA-4803-B8D4-E815A58367F1}"/>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SHEET!PivotTable3</c:name>
    <c:fmtId val="27"/>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rgbClr val="FF0000"/>
        </a:solidFill>
        <a:ln>
          <a:noFill/>
        </a:ln>
        <a:effectLst/>
        <a:sp3d/>
      </c:spPr>
    </c:floor>
    <c:sideWall>
      <c:thickness val="0"/>
      <c:spPr>
        <a:noFill/>
        <a:ln w="25400">
          <a:noFill/>
        </a:ln>
        <a:effectLst/>
        <a:sp3d/>
      </c:spPr>
    </c:sideWall>
    <c:backWall>
      <c:thickness val="0"/>
      <c:spPr>
        <a:noFill/>
        <a:ln w="25400">
          <a:noFill/>
        </a:ln>
        <a:effectLst/>
        <a:sp3d/>
      </c:spPr>
    </c:backWall>
    <c:plotArea>
      <c:layout>
        <c:manualLayout>
          <c:layoutTarget val="inner"/>
          <c:xMode val="edge"/>
          <c:yMode val="edge"/>
          <c:x val="0.11501159230096238"/>
          <c:y val="0.2572178477690289"/>
          <c:w val="0.88498840769903764"/>
          <c:h val="0.6076742490522018"/>
        </c:manualLayout>
      </c:layout>
      <c:bar3DChart>
        <c:barDir val="col"/>
        <c:grouping val="clustered"/>
        <c:varyColors val="0"/>
        <c:ser>
          <c:idx val="0"/>
          <c:order val="0"/>
          <c:tx>
            <c:strRef>
              <c:f>'WORK SHEET'!$BG$38</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SHEET'!$BF$39:$BF$40</c:f>
              <c:strCache>
                <c:ptCount val="1"/>
                <c:pt idx="0">
                  <c:v>MEGANA DEPARTMENT</c:v>
                </c:pt>
              </c:strCache>
            </c:strRef>
          </c:cat>
          <c:val>
            <c:numRef>
              <c:f>'WORK SHEET'!$BG$39:$BG$40</c:f>
              <c:numCache>
                <c:formatCode>0%</c:formatCode>
                <c:ptCount val="1"/>
                <c:pt idx="0">
                  <c:v>0.91111111111111109</c:v>
                </c:pt>
              </c:numCache>
            </c:numRef>
          </c:val>
          <c:extLst>
            <c:ext xmlns:c16="http://schemas.microsoft.com/office/drawing/2014/chart" uri="{C3380CC4-5D6E-409C-BE32-E72D297353CC}">
              <c16:uniqueId val="{00000002-461B-4AA6-8CA5-600660BAB079}"/>
            </c:ext>
          </c:extLst>
        </c:ser>
        <c:dLbls>
          <c:showLegendKey val="0"/>
          <c:showVal val="1"/>
          <c:showCatName val="0"/>
          <c:showSerName val="0"/>
          <c:showPercent val="0"/>
          <c:showBubbleSize val="0"/>
        </c:dLbls>
        <c:gapWidth val="150"/>
        <c:shape val="box"/>
        <c:axId val="2027350767"/>
        <c:axId val="2027341199"/>
        <c:axId val="0"/>
      </c:bar3DChart>
      <c:catAx>
        <c:axId val="202735076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41199"/>
        <c:crosses val="autoZero"/>
        <c:auto val="1"/>
        <c:lblAlgn val="ctr"/>
        <c:lblOffset val="100"/>
        <c:noMultiLvlLbl val="0"/>
      </c:catAx>
      <c:valAx>
        <c:axId val="202734119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735076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BI.xlsx]WORK SHEET!PivotTable4</c:name>
    <c:fmtId val="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785979877515312"/>
          <c:y val="4.6296296296296294E-2"/>
          <c:w val="0.60992497812773405"/>
          <c:h val="0.8416746864975212"/>
        </c:manualLayout>
      </c:layout>
      <c:barChart>
        <c:barDir val="bar"/>
        <c:grouping val="clustered"/>
        <c:varyColors val="0"/>
        <c:ser>
          <c:idx val="0"/>
          <c:order val="0"/>
          <c:tx>
            <c:strRef>
              <c:f>'WORK SHEET'!$BG$56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 SHEET'!$BF$57:$BF$58</c:f>
              <c:strCache>
                <c:ptCount val="1"/>
                <c:pt idx="0">
                  <c:v>MEGANA DEPARTMENT</c:v>
                </c:pt>
              </c:strCache>
            </c:strRef>
          </c:cat>
          <c:val>
            <c:numRef>
              <c:f>'WORK SHEET'!$BG$57:$BG$58</c:f>
              <c:numCache>
                <c:formatCode>"₹"\ #,##0.00</c:formatCode>
                <c:ptCount val="1"/>
                <c:pt idx="0">
                  <c:v>54000</c:v>
                </c:pt>
              </c:numCache>
            </c:numRef>
          </c:val>
          <c:extLst>
            <c:ext xmlns:c16="http://schemas.microsoft.com/office/drawing/2014/chart" uri="{C3380CC4-5D6E-409C-BE32-E72D297353CC}">
              <c16:uniqueId val="{00000000-2F54-4CE0-A269-ED1470061484}"/>
            </c:ext>
          </c:extLst>
        </c:ser>
        <c:dLbls>
          <c:dLblPos val="outEnd"/>
          <c:showLegendKey val="0"/>
          <c:showVal val="1"/>
          <c:showCatName val="0"/>
          <c:showSerName val="0"/>
          <c:showPercent val="0"/>
          <c:showBubbleSize val="0"/>
        </c:dLbls>
        <c:gapWidth val="182"/>
        <c:axId val="2092136671"/>
        <c:axId val="2092149567"/>
      </c:barChart>
      <c:catAx>
        <c:axId val="20921366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149567"/>
        <c:crosses val="autoZero"/>
        <c:auto val="1"/>
        <c:lblAlgn val="ctr"/>
        <c:lblOffset val="100"/>
        <c:noMultiLvlLbl val="0"/>
      </c:catAx>
      <c:valAx>
        <c:axId val="2092149567"/>
        <c:scaling>
          <c:orientation val="minMax"/>
        </c:scaling>
        <c:delete val="0"/>
        <c:axPos val="b"/>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2136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12.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hyperlink" Target="#PRODUCT!A1"/><Relationship Id="rId3" Type="http://schemas.openxmlformats.org/officeDocument/2006/relationships/image" Target="../media/image4.png"/><Relationship Id="rId7" Type="http://schemas.openxmlformats.org/officeDocument/2006/relationships/chart" Target="../charts/chart23.xml"/><Relationship Id="rId12" Type="http://schemas.openxmlformats.org/officeDocument/2006/relationships/hyperlink" Target="#'MAINTENANCES '!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22.xml"/><Relationship Id="rId11" Type="http://schemas.openxmlformats.org/officeDocument/2006/relationships/hyperlink" Target="#INVENTORY!A1"/><Relationship Id="rId5" Type="http://schemas.openxmlformats.org/officeDocument/2006/relationships/hyperlink" Target="#'DASHBOARD '!A1"/><Relationship Id="rId10" Type="http://schemas.openxmlformats.org/officeDocument/2006/relationships/image" Target="../media/image7.svg"/><Relationship Id="rId4" Type="http://schemas.openxmlformats.org/officeDocument/2006/relationships/image" Target="../media/image5.svg"/><Relationship Id="rId9" Type="http://schemas.openxmlformats.org/officeDocument/2006/relationships/image" Target="../media/image6.png"/><Relationship Id="rId14" Type="http://schemas.openxmlformats.org/officeDocument/2006/relationships/hyperlink" Target="#ABOUT!A1"/></Relationships>
</file>

<file path=xl/drawings/_rels/drawing2.xml.rels><?xml version="1.0" encoding="UTF-8" standalone="yes"?>
<Relationships xmlns="http://schemas.openxmlformats.org/package/2006/relationships"><Relationship Id="rId3" Type="http://schemas.openxmlformats.org/officeDocument/2006/relationships/hyperlink" Target="#'MAINTENANCES '!A1"/><Relationship Id="rId7" Type="http://schemas.openxmlformats.org/officeDocument/2006/relationships/image" Target="../media/image3.svg"/><Relationship Id="rId2" Type="http://schemas.openxmlformats.org/officeDocument/2006/relationships/hyperlink" Target="#INVENTORY!A1"/><Relationship Id="rId1" Type="http://schemas.openxmlformats.org/officeDocument/2006/relationships/hyperlink" Target="#'DASHBOARD '!A1"/><Relationship Id="rId6" Type="http://schemas.openxmlformats.org/officeDocument/2006/relationships/image" Target="../media/image2.png"/><Relationship Id="rId5" Type="http://schemas.openxmlformats.org/officeDocument/2006/relationships/hyperlink" Target="#PRODUCT!A1"/><Relationship Id="rId4" Type="http://schemas.openxmlformats.org/officeDocument/2006/relationships/hyperlink" Target="#ABOUT!A1"/></Relationships>
</file>

<file path=xl/drawings/_rels/drawing3.xml.rels><?xml version="1.0" encoding="UTF-8" standalone="yes"?>
<Relationships xmlns="http://schemas.openxmlformats.org/package/2006/relationships"><Relationship Id="rId8" Type="http://schemas.openxmlformats.org/officeDocument/2006/relationships/hyperlink" Target="#ABOUT!A1"/><Relationship Id="rId3" Type="http://schemas.openxmlformats.org/officeDocument/2006/relationships/chart" Target="../charts/chart15.xml"/><Relationship Id="rId7" Type="http://schemas.openxmlformats.org/officeDocument/2006/relationships/hyperlink" Target="#PRODUCT!A1"/><Relationship Id="rId2" Type="http://schemas.openxmlformats.org/officeDocument/2006/relationships/chart" Target="../charts/chart14.xml"/><Relationship Id="rId1" Type="http://schemas.openxmlformats.org/officeDocument/2006/relationships/chart" Target="../charts/chart13.xml"/><Relationship Id="rId6" Type="http://schemas.openxmlformats.org/officeDocument/2006/relationships/hyperlink" Target="#'MAINTENANCES '!A1"/><Relationship Id="rId5" Type="http://schemas.openxmlformats.org/officeDocument/2006/relationships/hyperlink" Target="#INVENTORY!A1"/><Relationship Id="rId4" Type="http://schemas.openxmlformats.org/officeDocument/2006/relationships/hyperlink" Target="#'DASHBOARD '!A1"/></Relationships>
</file>

<file path=xl/drawings/_rels/drawing4.xml.rels><?xml version="1.0" encoding="UTF-8" standalone="yes"?>
<Relationships xmlns="http://schemas.openxmlformats.org/package/2006/relationships"><Relationship Id="rId3" Type="http://schemas.openxmlformats.org/officeDocument/2006/relationships/hyperlink" Target="#INVENTORY!A1"/><Relationship Id="rId2" Type="http://schemas.openxmlformats.org/officeDocument/2006/relationships/hyperlink" Target="#'DASHBOARD '!A1"/><Relationship Id="rId1" Type="http://schemas.openxmlformats.org/officeDocument/2006/relationships/chart" Target="../charts/chart16.xml"/><Relationship Id="rId6" Type="http://schemas.openxmlformats.org/officeDocument/2006/relationships/hyperlink" Target="#ABOUT!A1"/><Relationship Id="rId5" Type="http://schemas.openxmlformats.org/officeDocument/2006/relationships/hyperlink" Target="#PRODUCT!A1"/><Relationship Id="rId4" Type="http://schemas.openxmlformats.org/officeDocument/2006/relationships/hyperlink" Target="#'MAINTENANCES '!A1"/></Relationships>
</file>

<file path=xl/drawings/_rels/drawing5.xml.rels><?xml version="1.0" encoding="UTF-8" standalone="yes"?>
<Relationships xmlns="http://schemas.openxmlformats.org/package/2006/relationships"><Relationship Id="rId8" Type="http://schemas.openxmlformats.org/officeDocument/2006/relationships/hyperlink" Target="#'DEPARTMENT FINAL'!A1"/><Relationship Id="rId3" Type="http://schemas.openxmlformats.org/officeDocument/2006/relationships/hyperlink" Target="#'DASHBOARD FINAL'!A1"/><Relationship Id="rId7" Type="http://schemas.openxmlformats.org/officeDocument/2006/relationships/hyperlink" Target="#ABOUT!A1"/><Relationship Id="rId2" Type="http://schemas.openxmlformats.org/officeDocument/2006/relationships/chart" Target="../charts/chart18.xml"/><Relationship Id="rId1" Type="http://schemas.openxmlformats.org/officeDocument/2006/relationships/chart" Target="../charts/chart17.xml"/><Relationship Id="rId6" Type="http://schemas.openxmlformats.org/officeDocument/2006/relationships/hyperlink" Target="#PRODUCT!A1"/><Relationship Id="rId5" Type="http://schemas.openxmlformats.org/officeDocument/2006/relationships/hyperlink" Target="#'MAINTENANCES FINAL'!A1"/><Relationship Id="rId4" Type="http://schemas.openxmlformats.org/officeDocument/2006/relationships/hyperlink" Target="#INVENTORY!A1"/></Relationships>
</file>

<file path=xl/drawings/_rels/drawing8.xml.rels><?xml version="1.0" encoding="UTF-8" standalone="yes"?>
<Relationships xmlns="http://schemas.openxmlformats.org/package/2006/relationships"><Relationship Id="rId8" Type="http://schemas.openxmlformats.org/officeDocument/2006/relationships/hyperlink" Target="#'DASHBOARD '!A1"/><Relationship Id="rId3" Type="http://schemas.openxmlformats.org/officeDocument/2006/relationships/image" Target="../media/image4.png"/><Relationship Id="rId7" Type="http://schemas.openxmlformats.org/officeDocument/2006/relationships/chart" Target="../charts/chart21.xml"/><Relationship Id="rId12" Type="http://schemas.openxmlformats.org/officeDocument/2006/relationships/hyperlink" Target="#ABOUT!A1"/><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20.xml"/><Relationship Id="rId11" Type="http://schemas.openxmlformats.org/officeDocument/2006/relationships/hyperlink" Target="#PRODUCT!A1"/><Relationship Id="rId5" Type="http://schemas.openxmlformats.org/officeDocument/2006/relationships/chart" Target="../charts/chart19.xml"/><Relationship Id="rId10" Type="http://schemas.openxmlformats.org/officeDocument/2006/relationships/hyperlink" Target="#'MAINTENANCES '!A1"/><Relationship Id="rId4" Type="http://schemas.openxmlformats.org/officeDocument/2006/relationships/image" Target="../media/image5.svg"/><Relationship Id="rId9" Type="http://schemas.openxmlformats.org/officeDocument/2006/relationships/hyperlink" Target="#INVENTORY!A1"/></Relationships>
</file>

<file path=xl/drawings/drawing1.xml><?xml version="1.0" encoding="utf-8"?>
<xdr:wsDr xmlns:xdr="http://schemas.openxmlformats.org/drawingml/2006/spreadsheetDrawing" xmlns:a="http://schemas.openxmlformats.org/drawingml/2006/main">
  <xdr:twoCellAnchor editAs="oneCell">
    <xdr:from>
      <xdr:col>3</xdr:col>
      <xdr:colOff>323850</xdr:colOff>
      <xdr:row>0</xdr:row>
      <xdr:rowOff>102871</xdr:rowOff>
    </xdr:from>
    <xdr:to>
      <xdr:col>12</xdr:col>
      <xdr:colOff>268380</xdr:colOff>
      <xdr:row>3</xdr:row>
      <xdr:rowOff>148590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ADD7573D-835F-47DC-9F49-32229E7D3B4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3282203" y="102871"/>
              <a:ext cx="10210800" cy="583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99060</xdr:rowOff>
    </xdr:from>
    <xdr:to>
      <xdr:col>6</xdr:col>
      <xdr:colOff>205740</xdr:colOff>
      <xdr:row>19</xdr:row>
      <xdr:rowOff>99060</xdr:rowOff>
    </xdr:to>
    <xdr:graphicFrame macro="">
      <xdr:nvGraphicFramePr>
        <xdr:cNvPr id="5" name="Chart 4">
          <a:extLst>
            <a:ext uri="{FF2B5EF4-FFF2-40B4-BE49-F238E27FC236}">
              <a16:creationId xmlns:a16="http://schemas.microsoft.com/office/drawing/2014/main" id="{75EA5213-666E-4C88-8F9B-4D614AABC1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327660</xdr:colOff>
      <xdr:row>37</xdr:row>
      <xdr:rowOff>106680</xdr:rowOff>
    </xdr:from>
    <xdr:to>
      <xdr:col>11</xdr:col>
      <xdr:colOff>22860</xdr:colOff>
      <xdr:row>52</xdr:row>
      <xdr:rowOff>106680</xdr:rowOff>
    </xdr:to>
    <xdr:graphicFrame macro="">
      <xdr:nvGraphicFramePr>
        <xdr:cNvPr id="9" name="Chart 8">
          <a:extLst>
            <a:ext uri="{FF2B5EF4-FFF2-40B4-BE49-F238E27FC236}">
              <a16:creationId xmlns:a16="http://schemas.microsoft.com/office/drawing/2014/main" id="{DFC9506E-F611-4DF2-8668-716C10DE4F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1019175</xdr:colOff>
      <xdr:row>33</xdr:row>
      <xdr:rowOff>47625</xdr:rowOff>
    </xdr:from>
    <xdr:to>
      <xdr:col>17</xdr:col>
      <xdr:colOff>257175</xdr:colOff>
      <xdr:row>47</xdr:row>
      <xdr:rowOff>123825</xdr:rowOff>
    </xdr:to>
    <xdr:graphicFrame macro="">
      <xdr:nvGraphicFramePr>
        <xdr:cNvPr id="17" name="Chart 16">
          <a:extLst>
            <a:ext uri="{FF2B5EF4-FFF2-40B4-BE49-F238E27FC236}">
              <a16:creationId xmlns:a16="http://schemas.microsoft.com/office/drawing/2014/main" id="{69C28007-D36C-4AD1-95C3-086785E151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36754</xdr:colOff>
      <xdr:row>25</xdr:row>
      <xdr:rowOff>86062</xdr:rowOff>
    </xdr:from>
    <xdr:to>
      <xdr:col>5</xdr:col>
      <xdr:colOff>671190</xdr:colOff>
      <xdr:row>28</xdr:row>
      <xdr:rowOff>116542</xdr:rowOff>
    </xdr:to>
    <mc:AlternateContent xmlns:mc="http://schemas.openxmlformats.org/markup-compatibility/2006" xmlns:a14="http://schemas.microsoft.com/office/drawing/2010/main">
      <mc:Choice Requires="a14">
        <xdr:graphicFrame macro="">
          <xdr:nvGraphicFramePr>
            <xdr:cNvPr id="19" name="PART NAME">
              <a:extLst>
                <a:ext uri="{FF2B5EF4-FFF2-40B4-BE49-F238E27FC236}">
                  <a16:creationId xmlns:a16="http://schemas.microsoft.com/office/drawing/2014/main" id="{037D333D-1069-478B-87FA-B54C62C649DC}"/>
                </a:ext>
              </a:extLst>
            </xdr:cNvPr>
            <xdr:cNvGraphicFramePr/>
          </xdr:nvGraphicFramePr>
          <xdr:xfrm>
            <a:off x="0" y="0"/>
            <a:ext cx="0" cy="0"/>
          </xdr:xfrm>
          <a:graphic>
            <a:graphicData uri="http://schemas.microsoft.com/office/drawing/2010/slicer">
              <sle:slicer xmlns:sle="http://schemas.microsoft.com/office/drawing/2010/slicer" name="PART NAME"/>
            </a:graphicData>
          </a:graphic>
        </xdr:graphicFrame>
      </mc:Choice>
      <mc:Fallback xmlns="">
        <xdr:sp macro="" textlink="">
          <xdr:nvSpPr>
            <xdr:cNvPr id="0" name=""/>
            <xdr:cNvSpPr>
              <a:spLocks noTextEdit="1"/>
            </xdr:cNvSpPr>
          </xdr:nvSpPr>
          <xdr:spPr>
            <a:xfrm>
              <a:off x="36754" y="4568415"/>
              <a:ext cx="4956586" cy="5683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27</xdr:col>
      <xdr:colOff>398929</xdr:colOff>
      <xdr:row>1</xdr:row>
      <xdr:rowOff>156882</xdr:rowOff>
    </xdr:from>
    <xdr:to>
      <xdr:col>34</xdr:col>
      <xdr:colOff>304799</xdr:colOff>
      <xdr:row>11</xdr:row>
      <xdr:rowOff>71718</xdr:rowOff>
    </xdr:to>
    <xdr:graphicFrame macro="">
      <xdr:nvGraphicFramePr>
        <xdr:cNvPr id="20" name="Chart 19">
          <a:extLst>
            <a:ext uri="{FF2B5EF4-FFF2-40B4-BE49-F238E27FC236}">
              <a16:creationId xmlns:a16="http://schemas.microsoft.com/office/drawing/2014/main" id="{C1EED71A-2CE3-4486-9AD3-6B05BFC123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27</xdr:col>
      <xdr:colOff>506506</xdr:colOff>
      <xdr:row>14</xdr:row>
      <xdr:rowOff>13447</xdr:rowOff>
    </xdr:from>
    <xdr:to>
      <xdr:col>35</xdr:col>
      <xdr:colOff>201706</xdr:colOff>
      <xdr:row>29</xdr:row>
      <xdr:rowOff>67236</xdr:rowOff>
    </xdr:to>
    <xdr:graphicFrame macro="">
      <xdr:nvGraphicFramePr>
        <xdr:cNvPr id="21" name="Chart 20">
          <a:extLst>
            <a:ext uri="{FF2B5EF4-FFF2-40B4-BE49-F238E27FC236}">
              <a16:creationId xmlns:a16="http://schemas.microsoft.com/office/drawing/2014/main" id="{1F6261AB-DDF3-4FDD-8AC4-1968D0094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25</xdr:col>
      <xdr:colOff>80683</xdr:colOff>
      <xdr:row>23</xdr:row>
      <xdr:rowOff>34066</xdr:rowOff>
    </xdr:from>
    <xdr:to>
      <xdr:col>26</xdr:col>
      <xdr:colOff>957939</xdr:colOff>
      <xdr:row>36</xdr:row>
      <xdr:rowOff>170218</xdr:rowOff>
    </xdr:to>
    <mc:AlternateContent xmlns:mc="http://schemas.openxmlformats.org/markup-compatibility/2006" xmlns:a14="http://schemas.microsoft.com/office/drawing/2010/main">
      <mc:Choice Requires="a14">
        <xdr:graphicFrame macro="">
          <xdr:nvGraphicFramePr>
            <xdr:cNvPr id="22" name="YEAR">
              <a:extLst>
                <a:ext uri="{FF2B5EF4-FFF2-40B4-BE49-F238E27FC236}">
                  <a16:creationId xmlns:a16="http://schemas.microsoft.com/office/drawing/2014/main" id="{105B366D-77A5-4C67-A12C-8E0569B38894}"/>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24536401" y="4157831"/>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46</xdr:col>
      <xdr:colOff>452718</xdr:colOff>
      <xdr:row>3</xdr:row>
      <xdr:rowOff>121024</xdr:rowOff>
    </xdr:from>
    <xdr:to>
      <xdr:col>53</xdr:col>
      <xdr:colOff>255494</xdr:colOff>
      <xdr:row>18</xdr:row>
      <xdr:rowOff>174812</xdr:rowOff>
    </xdr:to>
    <xdr:graphicFrame macro="">
      <xdr:nvGraphicFramePr>
        <xdr:cNvPr id="23" name="Chart 22">
          <a:extLst>
            <a:ext uri="{FF2B5EF4-FFF2-40B4-BE49-F238E27FC236}">
              <a16:creationId xmlns:a16="http://schemas.microsoft.com/office/drawing/2014/main" id="{DB4F6B49-C171-4846-A806-BBBB0849E3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58</xdr:col>
      <xdr:colOff>506505</xdr:colOff>
      <xdr:row>0</xdr:row>
      <xdr:rowOff>0</xdr:rowOff>
    </xdr:from>
    <xdr:to>
      <xdr:col>66</xdr:col>
      <xdr:colOff>201705</xdr:colOff>
      <xdr:row>15</xdr:row>
      <xdr:rowOff>53788</xdr:rowOff>
    </xdr:to>
    <xdr:graphicFrame macro="">
      <xdr:nvGraphicFramePr>
        <xdr:cNvPr id="2" name="Chart 1">
          <a:extLst>
            <a:ext uri="{FF2B5EF4-FFF2-40B4-BE49-F238E27FC236}">
              <a16:creationId xmlns:a16="http://schemas.microsoft.com/office/drawing/2014/main" id="{8AA49C56-1068-4606-A3C3-1797F2E0AD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61</xdr:col>
      <xdr:colOff>497542</xdr:colOff>
      <xdr:row>33</xdr:row>
      <xdr:rowOff>13447</xdr:rowOff>
    </xdr:from>
    <xdr:to>
      <xdr:col>69</xdr:col>
      <xdr:colOff>515471</xdr:colOff>
      <xdr:row>48</xdr:row>
      <xdr:rowOff>67235</xdr:rowOff>
    </xdr:to>
    <xdr:graphicFrame macro="">
      <xdr:nvGraphicFramePr>
        <xdr:cNvPr id="3" name="Chart 2">
          <a:extLst>
            <a:ext uri="{FF2B5EF4-FFF2-40B4-BE49-F238E27FC236}">
              <a16:creationId xmlns:a16="http://schemas.microsoft.com/office/drawing/2014/main" id="{4137ADA7-BD47-4FB9-81AB-EB134D18AC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63</xdr:col>
      <xdr:colOff>389965</xdr:colOff>
      <xdr:row>52</xdr:row>
      <xdr:rowOff>40342</xdr:rowOff>
    </xdr:from>
    <xdr:to>
      <xdr:col>71</xdr:col>
      <xdr:colOff>85165</xdr:colOff>
      <xdr:row>67</xdr:row>
      <xdr:rowOff>94130</xdr:rowOff>
    </xdr:to>
    <xdr:graphicFrame macro="">
      <xdr:nvGraphicFramePr>
        <xdr:cNvPr id="7" name="Chart 6">
          <a:extLst>
            <a:ext uri="{FF2B5EF4-FFF2-40B4-BE49-F238E27FC236}">
              <a16:creationId xmlns:a16="http://schemas.microsoft.com/office/drawing/2014/main" id="{E71F0DE2-9C1A-45E3-A203-3CE2105F98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56</xdr:col>
      <xdr:colOff>312867</xdr:colOff>
      <xdr:row>68</xdr:row>
      <xdr:rowOff>86511</xdr:rowOff>
    </xdr:from>
    <xdr:to>
      <xdr:col>63</xdr:col>
      <xdr:colOff>338934</xdr:colOff>
      <xdr:row>70</xdr:row>
      <xdr:rowOff>96271</xdr:rowOff>
    </xdr:to>
    <mc:AlternateContent xmlns:mc="http://schemas.openxmlformats.org/markup-compatibility/2006" xmlns:a14="http://schemas.microsoft.com/office/drawing/2010/main">
      <mc:Choice Requires="a14">
        <xdr:graphicFrame macro="">
          <xdr:nvGraphicFramePr>
            <xdr:cNvPr id="8" name="PRODUCTION DEPARTMENT">
              <a:extLst>
                <a:ext uri="{FF2B5EF4-FFF2-40B4-BE49-F238E27FC236}">
                  <a16:creationId xmlns:a16="http://schemas.microsoft.com/office/drawing/2014/main" id="{1F0AA5D1-8242-4081-BDDB-B7D5B02613B7}"/>
                </a:ext>
              </a:extLst>
            </xdr:cNvPr>
            <xdr:cNvGraphicFramePr/>
          </xdr:nvGraphicFramePr>
          <xdr:xfrm>
            <a:off x="0" y="0"/>
            <a:ext cx="0" cy="0"/>
          </xdr:xfrm>
          <a:graphic>
            <a:graphicData uri="http://schemas.microsoft.com/office/drawing/2010/slicer">
              <sle:slicer xmlns:sle="http://schemas.microsoft.com/office/drawing/2010/slicer" name="PRODUCTION DEPARTMENT"/>
            </a:graphicData>
          </a:graphic>
        </xdr:graphicFrame>
      </mc:Choice>
      <mc:Fallback xmlns="">
        <xdr:sp macro="" textlink="">
          <xdr:nvSpPr>
            <xdr:cNvPr id="0" name=""/>
            <xdr:cNvSpPr>
              <a:spLocks noTextEdit="1"/>
            </xdr:cNvSpPr>
          </xdr:nvSpPr>
          <xdr:spPr>
            <a:xfrm>
              <a:off x="50943534" y="12320844"/>
              <a:ext cx="9297067" cy="7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655045</xdr:colOff>
      <xdr:row>19</xdr:row>
      <xdr:rowOff>94928</xdr:rowOff>
    </xdr:from>
    <xdr:to>
      <xdr:col>8</xdr:col>
      <xdr:colOff>49552</xdr:colOff>
      <xdr:row>32</xdr:row>
      <xdr:rowOff>174915</xdr:rowOff>
    </xdr:to>
    <mc:AlternateContent xmlns:mc="http://schemas.openxmlformats.org/markup-compatibility/2006" xmlns:a14="http://schemas.microsoft.com/office/drawing/2010/main">
      <mc:Choice Requires="a14">
        <xdr:graphicFrame macro="">
          <xdr:nvGraphicFramePr>
            <xdr:cNvPr id="10" name="PRODUCTION DEPARTMENT 1">
              <a:extLst>
                <a:ext uri="{FF2B5EF4-FFF2-40B4-BE49-F238E27FC236}">
                  <a16:creationId xmlns:a16="http://schemas.microsoft.com/office/drawing/2014/main" id="{972B7BE4-9D95-42B8-931B-2CD12125E2A8}"/>
                </a:ext>
              </a:extLst>
            </xdr:cNvPr>
            <xdr:cNvGraphicFramePr/>
          </xdr:nvGraphicFramePr>
          <xdr:xfrm>
            <a:off x="0" y="0"/>
            <a:ext cx="0" cy="0"/>
          </xdr:xfrm>
          <a:graphic>
            <a:graphicData uri="http://schemas.microsoft.com/office/drawing/2010/slicer">
              <sle:slicer xmlns:sle="http://schemas.microsoft.com/office/drawing/2010/slicer" name="PRODUCTION DEPARTMENT 1"/>
            </a:graphicData>
          </a:graphic>
        </xdr:graphicFrame>
      </mc:Choice>
      <mc:Fallback xmlns="">
        <xdr:sp macro="" textlink="">
          <xdr:nvSpPr>
            <xdr:cNvPr id="0" name=""/>
            <xdr:cNvSpPr>
              <a:spLocks noTextEdit="1"/>
            </xdr:cNvSpPr>
          </xdr:nvSpPr>
          <xdr:spPr>
            <a:xfrm>
              <a:off x="5914962" y="3513345"/>
              <a:ext cx="1839257" cy="24189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72</xdr:col>
      <xdr:colOff>220337</xdr:colOff>
      <xdr:row>22</xdr:row>
      <xdr:rowOff>143220</xdr:rowOff>
    </xdr:from>
    <xdr:to>
      <xdr:col>76</xdr:col>
      <xdr:colOff>449856</xdr:colOff>
      <xdr:row>37</xdr:row>
      <xdr:rowOff>132203</xdr:rowOff>
    </xdr:to>
    <xdr:graphicFrame macro="">
      <xdr:nvGraphicFramePr>
        <xdr:cNvPr id="12" name="Chart 11">
          <a:extLst>
            <a:ext uri="{FF2B5EF4-FFF2-40B4-BE49-F238E27FC236}">
              <a16:creationId xmlns:a16="http://schemas.microsoft.com/office/drawing/2014/main" id="{7F1232DE-A30C-42FF-AFBF-990EF561AB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76</xdr:col>
      <xdr:colOff>762000</xdr:colOff>
      <xdr:row>56</xdr:row>
      <xdr:rowOff>78954</xdr:rowOff>
    </xdr:from>
    <xdr:to>
      <xdr:col>79</xdr:col>
      <xdr:colOff>459036</xdr:colOff>
      <xdr:row>71</xdr:row>
      <xdr:rowOff>67937</xdr:rowOff>
    </xdr:to>
    <xdr:graphicFrame macro="">
      <xdr:nvGraphicFramePr>
        <xdr:cNvPr id="13" name="Chart 12">
          <a:extLst>
            <a:ext uri="{FF2B5EF4-FFF2-40B4-BE49-F238E27FC236}">
              <a16:creationId xmlns:a16="http://schemas.microsoft.com/office/drawing/2014/main" id="{F6154431-67EF-41D7-9B5E-420478A151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102</xdr:col>
      <xdr:colOff>284603</xdr:colOff>
      <xdr:row>0</xdr:row>
      <xdr:rowOff>78954</xdr:rowOff>
    </xdr:from>
    <xdr:to>
      <xdr:col>110</xdr:col>
      <xdr:colOff>9181</xdr:colOff>
      <xdr:row>15</xdr:row>
      <xdr:rowOff>67937</xdr:rowOff>
    </xdr:to>
    <xdr:graphicFrame macro="">
      <xdr:nvGraphicFramePr>
        <xdr:cNvPr id="14" name="Chart 13">
          <a:extLst>
            <a:ext uri="{FF2B5EF4-FFF2-40B4-BE49-F238E27FC236}">
              <a16:creationId xmlns:a16="http://schemas.microsoft.com/office/drawing/2014/main" id="{89993F8B-5E62-460D-9EAF-7920178598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92</xdr:col>
      <xdr:colOff>110812</xdr:colOff>
      <xdr:row>19</xdr:row>
      <xdr:rowOff>76567</xdr:rowOff>
    </xdr:from>
    <xdr:to>
      <xdr:col>99</xdr:col>
      <xdr:colOff>24864</xdr:colOff>
      <xdr:row>24</xdr:row>
      <xdr:rowOff>64266</xdr:rowOff>
    </xdr:to>
    <mc:AlternateContent xmlns:mc="http://schemas.openxmlformats.org/markup-compatibility/2006" xmlns:a14="http://schemas.microsoft.com/office/drawing/2010/main">
      <mc:Choice Requires="a14">
        <xdr:graphicFrame macro="">
          <xdr:nvGraphicFramePr>
            <xdr:cNvPr id="15" name="PART NAME 2">
              <a:extLst>
                <a:ext uri="{FF2B5EF4-FFF2-40B4-BE49-F238E27FC236}">
                  <a16:creationId xmlns:a16="http://schemas.microsoft.com/office/drawing/2014/main" id="{3D5C5011-D48F-49C7-A635-33AD6EF662E0}"/>
                </a:ext>
              </a:extLst>
            </xdr:cNvPr>
            <xdr:cNvGraphicFramePr/>
          </xdr:nvGraphicFramePr>
          <xdr:xfrm>
            <a:off x="0" y="0"/>
            <a:ext cx="0" cy="0"/>
          </xdr:xfrm>
          <a:graphic>
            <a:graphicData uri="http://schemas.microsoft.com/office/drawing/2010/slicer">
              <sle:slicer xmlns:sle="http://schemas.microsoft.com/office/drawing/2010/slicer" name="PART NAME 2"/>
            </a:graphicData>
          </a:graphic>
        </xdr:graphicFrame>
      </mc:Choice>
      <mc:Fallback xmlns="">
        <xdr:sp macro="" textlink="">
          <xdr:nvSpPr>
            <xdr:cNvPr id="0" name=""/>
            <xdr:cNvSpPr>
              <a:spLocks noTextEdit="1"/>
            </xdr:cNvSpPr>
          </xdr:nvSpPr>
          <xdr:spPr>
            <a:xfrm>
              <a:off x="98123062" y="3494984"/>
              <a:ext cx="7459969" cy="8872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91</xdr:col>
      <xdr:colOff>1404618</xdr:colOff>
      <xdr:row>27</xdr:row>
      <xdr:rowOff>3811</xdr:rowOff>
    </xdr:from>
    <xdr:to>
      <xdr:col>99</xdr:col>
      <xdr:colOff>190498</xdr:colOff>
      <xdr:row>33</xdr:row>
      <xdr:rowOff>1</xdr:rowOff>
    </xdr:to>
    <mc:AlternateContent xmlns:mc="http://schemas.openxmlformats.org/markup-compatibility/2006" xmlns:a14="http://schemas.microsoft.com/office/drawing/2010/main">
      <mc:Choice Requires="a14">
        <xdr:graphicFrame macro="">
          <xdr:nvGraphicFramePr>
            <xdr:cNvPr id="16" name="MONTH 3">
              <a:extLst>
                <a:ext uri="{FF2B5EF4-FFF2-40B4-BE49-F238E27FC236}">
                  <a16:creationId xmlns:a16="http://schemas.microsoft.com/office/drawing/2014/main" id="{86CEEC74-0330-4A44-90A8-9F8825E0DEAD}"/>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96813368" y="4861561"/>
              <a:ext cx="8935297" cy="10756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91</xdr:col>
      <xdr:colOff>1604010</xdr:colOff>
      <xdr:row>34</xdr:row>
      <xdr:rowOff>115569</xdr:rowOff>
    </xdr:from>
    <xdr:to>
      <xdr:col>104</xdr:col>
      <xdr:colOff>282786</xdr:colOff>
      <xdr:row>38</xdr:row>
      <xdr:rowOff>10584</xdr:rowOff>
    </xdr:to>
    <mc:AlternateContent xmlns:mc="http://schemas.openxmlformats.org/markup-compatibility/2006" xmlns:a14="http://schemas.microsoft.com/office/drawing/2010/main">
      <mc:Choice Requires="a14">
        <xdr:graphicFrame macro="">
          <xdr:nvGraphicFramePr>
            <xdr:cNvPr id="18" name="MONTH 6">
              <a:extLst>
                <a:ext uri="{FF2B5EF4-FFF2-40B4-BE49-F238E27FC236}">
                  <a16:creationId xmlns:a16="http://schemas.microsoft.com/office/drawing/2014/main" id="{91226428-13FE-4965-8FBC-6A196A22705B}"/>
                </a:ext>
              </a:extLst>
            </xdr:cNvPr>
            <xdr:cNvGraphicFramePr/>
          </xdr:nvGraphicFramePr>
          <xdr:xfrm>
            <a:off x="0" y="0"/>
            <a:ext cx="0" cy="0"/>
          </xdr:xfrm>
          <a:graphic>
            <a:graphicData uri="http://schemas.microsoft.com/office/drawing/2010/slicer">
              <sle:slicer xmlns:sle="http://schemas.microsoft.com/office/drawing/2010/slicer" name="MONTH 6"/>
            </a:graphicData>
          </a:graphic>
        </xdr:graphicFrame>
      </mc:Choice>
      <mc:Fallback xmlns="">
        <xdr:sp macro="" textlink="">
          <xdr:nvSpPr>
            <xdr:cNvPr id="0" name=""/>
            <xdr:cNvSpPr>
              <a:spLocks noTextEdit="1"/>
            </xdr:cNvSpPr>
          </xdr:nvSpPr>
          <xdr:spPr>
            <a:xfrm>
              <a:off x="97012760" y="6232736"/>
              <a:ext cx="11984990" cy="614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c:userShapes xmlns:c="http://schemas.openxmlformats.org/drawingml/2006/chart">
  <cdr:relSizeAnchor xmlns:cdr="http://schemas.openxmlformats.org/drawingml/2006/chartDrawing">
    <cdr:from>
      <cdr:x>0.40359</cdr:x>
      <cdr:y>0.05373</cdr:y>
    </cdr:from>
    <cdr:to>
      <cdr:x>0.66239</cdr:x>
      <cdr:y>0.18864</cdr:y>
    </cdr:to>
    <cdr:sp macro="" textlink="">
      <cdr:nvSpPr>
        <cdr:cNvPr id="2" name="Rectangle: Rounded Corners 1">
          <a:extLst xmlns:a="http://schemas.openxmlformats.org/drawingml/2006/main">
            <a:ext uri="{FF2B5EF4-FFF2-40B4-BE49-F238E27FC236}">
              <a16:creationId xmlns:a16="http://schemas.microsoft.com/office/drawing/2014/main" id="{7CC78C5E-0FC3-4E41-A66F-7D9AC58CFF1F}"/>
            </a:ext>
          </a:extLst>
        </cdr:cNvPr>
        <cdr:cNvSpPr/>
      </cdr:nvSpPr>
      <cdr:spPr>
        <a:xfrm xmlns:a="http://schemas.openxmlformats.org/drawingml/2006/main">
          <a:off x="3629891" y="166254"/>
          <a:ext cx="2327562" cy="417443"/>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IN" sz="1800" b="1" baseline="0">
              <a:solidFill>
                <a:schemeClr val="accent3">
                  <a:lumMod val="75000"/>
                </a:schemeClr>
              </a:solidFill>
              <a:effectLst/>
              <a:latin typeface="+mn-lt"/>
              <a:ea typeface="+mn-ea"/>
              <a:cs typeface="+mn-cs"/>
            </a:rPr>
            <a:t>  LOW SELL PRODUCT</a:t>
          </a: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drawings/drawing11.xml><?xml version="1.0" encoding="utf-8"?>
<c:userShapes xmlns:c="http://schemas.openxmlformats.org/drawingml/2006/chart">
  <cdr:relSizeAnchor xmlns:cdr="http://schemas.openxmlformats.org/drawingml/2006/chartDrawing">
    <cdr:from>
      <cdr:x>0.46537</cdr:x>
      <cdr:y>0.03146</cdr:y>
    </cdr:from>
    <cdr:to>
      <cdr:x>0.54412</cdr:x>
      <cdr:y>0.16688</cdr:y>
    </cdr:to>
    <cdr:sp macro="" textlink="">
      <cdr:nvSpPr>
        <cdr:cNvPr id="2" name="Rectangle: Rounded Corners 1">
          <a:extLst xmlns:a="http://schemas.openxmlformats.org/drawingml/2006/main">
            <a:ext uri="{FF2B5EF4-FFF2-40B4-BE49-F238E27FC236}">
              <a16:creationId xmlns:a16="http://schemas.microsoft.com/office/drawing/2014/main" id="{7CC78C5E-0FC3-4E41-A66F-7D9AC58CFF1F}"/>
            </a:ext>
          </a:extLst>
        </cdr:cNvPr>
        <cdr:cNvSpPr/>
      </cdr:nvSpPr>
      <cdr:spPr>
        <a:xfrm xmlns:a="http://schemas.openxmlformats.org/drawingml/2006/main">
          <a:off x="3613203" y="97540"/>
          <a:ext cx="611443" cy="419863"/>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r>
            <a:rPr lang="en-US" sz="1800">
              <a:solidFill>
                <a:schemeClr val="accent3">
                  <a:lumMod val="75000"/>
                </a:schemeClr>
              </a:solidFill>
            </a:rPr>
            <a:t>OEE</a:t>
          </a:r>
          <a:endParaRPr lang="en-US">
            <a:solidFill>
              <a:schemeClr val="accent3">
                <a:lumMod val="75000"/>
              </a:schemeClr>
            </a:solidFill>
          </a:endParaRPr>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116829</xdr:colOff>
      <xdr:row>0</xdr:row>
      <xdr:rowOff>0</xdr:rowOff>
    </xdr:from>
    <xdr:to>
      <xdr:col>46</xdr:col>
      <xdr:colOff>574605</xdr:colOff>
      <xdr:row>61</xdr:row>
      <xdr:rowOff>107374</xdr:rowOff>
    </xdr:to>
    <xdr:sp macro="" textlink="">
      <xdr:nvSpPr>
        <xdr:cNvPr id="2" name="Rectangle: Rounded Corners 1">
          <a:extLst>
            <a:ext uri="{FF2B5EF4-FFF2-40B4-BE49-F238E27FC236}">
              <a16:creationId xmlns:a16="http://schemas.microsoft.com/office/drawing/2014/main" id="{A0C8034F-70AF-44C9-94B8-4C82E285D732}"/>
            </a:ext>
          </a:extLst>
        </xdr:cNvPr>
        <xdr:cNvSpPr/>
      </xdr:nvSpPr>
      <xdr:spPr>
        <a:xfrm>
          <a:off x="116829" y="0"/>
          <a:ext cx="31128276" cy="11001593"/>
        </a:xfrm>
        <a:prstGeom prst="roundRect">
          <a:avLst>
            <a:gd name="adj" fmla="val 4640"/>
          </a:avLst>
        </a:prstGeom>
        <a:solidFill>
          <a:schemeClr val="accent6">
            <a:lumMod val="40000"/>
            <a:lumOff val="60000"/>
          </a:schemeClr>
        </a:solidFill>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200">
            <a:ln w="57150">
              <a:solidFill>
                <a:srgbClr val="7030A0"/>
              </a:solidFill>
              <a:prstDash val="solid"/>
            </a:ln>
          </a:endParaRPr>
        </a:p>
      </xdr:txBody>
    </xdr:sp>
    <xdr:clientData/>
  </xdr:twoCellAnchor>
  <xdr:twoCellAnchor>
    <xdr:from>
      <xdr:col>6</xdr:col>
      <xdr:colOff>339623</xdr:colOff>
      <xdr:row>4</xdr:row>
      <xdr:rowOff>40307</xdr:rowOff>
    </xdr:from>
    <xdr:to>
      <xdr:col>46</xdr:col>
      <xdr:colOff>612912</xdr:colOff>
      <xdr:row>61</xdr:row>
      <xdr:rowOff>115955</xdr:rowOff>
    </xdr:to>
    <xdr:sp macro="" textlink="">
      <xdr:nvSpPr>
        <xdr:cNvPr id="3" name="Rectangle: Rounded Corners 2">
          <a:extLst>
            <a:ext uri="{FF2B5EF4-FFF2-40B4-BE49-F238E27FC236}">
              <a16:creationId xmlns:a16="http://schemas.microsoft.com/office/drawing/2014/main" id="{7CF8FE46-D243-465B-B860-246F06069684}"/>
            </a:ext>
          </a:extLst>
        </xdr:cNvPr>
        <xdr:cNvSpPr/>
      </xdr:nvSpPr>
      <xdr:spPr>
        <a:xfrm>
          <a:off x="4389109" y="736993"/>
          <a:ext cx="27269860" cy="10003419"/>
        </a:xfrm>
        <a:prstGeom prst="roundRect">
          <a:avLst>
            <a:gd name="adj" fmla="val 3803"/>
          </a:avLst>
        </a:prstGeom>
        <a:solidFill>
          <a:schemeClr val="accent4">
            <a:lumMod val="60000"/>
            <a:lumOff val="40000"/>
          </a:schemeClr>
        </a:solidFill>
        <a:ln w="28575">
          <a:solidFill>
            <a:srgbClr val="7030A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200">
            <a:ln w="12700">
              <a:solidFill>
                <a:schemeClr val="tx1"/>
              </a:solidFill>
            </a:ln>
          </a:endParaRPr>
        </a:p>
      </xdr:txBody>
    </xdr:sp>
    <xdr:clientData/>
  </xdr:twoCellAnchor>
  <xdr:twoCellAnchor editAs="oneCell">
    <xdr:from>
      <xdr:col>18</xdr:col>
      <xdr:colOff>262388</xdr:colOff>
      <xdr:row>19</xdr:row>
      <xdr:rowOff>133524</xdr:rowOff>
    </xdr:from>
    <xdr:to>
      <xdr:col>20</xdr:col>
      <xdr:colOff>529087</xdr:colOff>
      <xdr:row>23</xdr:row>
      <xdr:rowOff>122926</xdr:rowOff>
    </xdr:to>
    <xdr:pic>
      <xdr:nvPicPr>
        <xdr:cNvPr id="4" name="Graphic 3" descr="Bar chart with solid fill">
          <a:extLst>
            <a:ext uri="{FF2B5EF4-FFF2-40B4-BE49-F238E27FC236}">
              <a16:creationId xmlns:a16="http://schemas.microsoft.com/office/drawing/2014/main" id="{67C781EA-0C48-4C20-92FB-B2D8F8306E5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12263888" y="3391074"/>
          <a:ext cx="1600199" cy="675202"/>
        </a:xfrm>
        <a:prstGeom prst="rect">
          <a:avLst/>
        </a:prstGeom>
      </xdr:spPr>
    </xdr:pic>
    <xdr:clientData/>
  </xdr:twoCellAnchor>
  <xdr:twoCellAnchor>
    <xdr:from>
      <xdr:col>18</xdr:col>
      <xdr:colOff>88975</xdr:colOff>
      <xdr:row>16</xdr:row>
      <xdr:rowOff>28546</xdr:rowOff>
    </xdr:from>
    <xdr:to>
      <xdr:col>21</xdr:col>
      <xdr:colOff>37981</xdr:colOff>
      <xdr:row>19</xdr:row>
      <xdr:rowOff>82910</xdr:rowOff>
    </xdr:to>
    <xdr:sp macro="" textlink="">
      <xdr:nvSpPr>
        <xdr:cNvPr id="5" name="Rectangle 4">
          <a:extLst>
            <a:ext uri="{FF2B5EF4-FFF2-40B4-BE49-F238E27FC236}">
              <a16:creationId xmlns:a16="http://schemas.microsoft.com/office/drawing/2014/main" id="{8BC4896D-4EFD-417F-98BF-1B6A1D8456E4}"/>
            </a:ext>
          </a:extLst>
        </xdr:cNvPr>
        <xdr:cNvSpPr/>
      </xdr:nvSpPr>
      <xdr:spPr>
        <a:xfrm>
          <a:off x="12090475" y="2771746"/>
          <a:ext cx="1949256" cy="56871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000" b="1">
              <a:solidFill>
                <a:schemeClr val="tx1"/>
              </a:solidFill>
            </a:rPr>
            <a:t>Analytics</a:t>
          </a:r>
          <a:endParaRPr lang="en-IN" sz="2800" b="1">
            <a:solidFill>
              <a:schemeClr val="tx1"/>
            </a:solidFill>
          </a:endParaRPr>
        </a:p>
      </xdr:txBody>
    </xdr:sp>
    <xdr:clientData/>
  </xdr:twoCellAnchor>
  <xdr:twoCellAnchor>
    <xdr:from>
      <xdr:col>27</xdr:col>
      <xdr:colOff>514618</xdr:colOff>
      <xdr:row>17</xdr:row>
      <xdr:rowOff>54429</xdr:rowOff>
    </xdr:from>
    <xdr:to>
      <xdr:col>31</xdr:col>
      <xdr:colOff>355461</xdr:colOff>
      <xdr:row>26</xdr:row>
      <xdr:rowOff>74520</xdr:rowOff>
    </xdr:to>
    <xdr:sp macro="" textlink="">
      <xdr:nvSpPr>
        <xdr:cNvPr id="7" name="Rectangle: Rounded Corners 6">
          <a:extLst>
            <a:ext uri="{FF2B5EF4-FFF2-40B4-BE49-F238E27FC236}">
              <a16:creationId xmlns:a16="http://schemas.microsoft.com/office/drawing/2014/main" id="{0FE832E9-5920-45B9-9020-69B90EB37A59}"/>
            </a:ext>
          </a:extLst>
        </xdr:cNvPr>
        <xdr:cNvSpPr/>
      </xdr:nvSpPr>
      <xdr:spPr>
        <a:xfrm>
          <a:off x="18759486" y="2987410"/>
          <a:ext cx="2543786" cy="1572846"/>
        </a:xfrm>
        <a:prstGeom prst="roundRect">
          <a:avLst/>
        </a:prstGeom>
        <a:solidFill>
          <a:srgbClr val="FFFF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200"/>
        </a:p>
      </xdr:txBody>
    </xdr:sp>
    <xdr:clientData/>
  </xdr:twoCellAnchor>
  <xdr:twoCellAnchor>
    <xdr:from>
      <xdr:col>7</xdr:col>
      <xdr:colOff>141939</xdr:colOff>
      <xdr:row>14</xdr:row>
      <xdr:rowOff>119155</xdr:rowOff>
    </xdr:from>
    <xdr:to>
      <xdr:col>9</xdr:col>
      <xdr:colOff>121532</xdr:colOff>
      <xdr:row>16</xdr:row>
      <xdr:rowOff>173201</xdr:rowOff>
    </xdr:to>
    <xdr:sp macro="" textlink="">
      <xdr:nvSpPr>
        <xdr:cNvPr id="8" name="Rectangle 7">
          <a:extLst>
            <a:ext uri="{FF2B5EF4-FFF2-40B4-BE49-F238E27FC236}">
              <a16:creationId xmlns:a16="http://schemas.microsoft.com/office/drawing/2014/main" id="{A8A6BDB1-0C9A-4579-B7C0-85EB101A0E70}"/>
            </a:ext>
          </a:extLst>
        </xdr:cNvPr>
        <xdr:cNvSpPr/>
      </xdr:nvSpPr>
      <xdr:spPr>
        <a:xfrm>
          <a:off x="4393678" y="2747503"/>
          <a:ext cx="1194376" cy="4295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400" b="1">
              <a:solidFill>
                <a:schemeClr val="tx1"/>
              </a:solidFill>
            </a:rPr>
            <a:t>   </a:t>
          </a:r>
          <a:endParaRPr lang="en-IN" sz="1800" b="1">
            <a:solidFill>
              <a:schemeClr val="tx1"/>
            </a:solidFill>
          </a:endParaRPr>
        </a:p>
      </xdr:txBody>
    </xdr:sp>
    <xdr:clientData/>
  </xdr:twoCellAnchor>
  <xdr:twoCellAnchor>
    <xdr:from>
      <xdr:col>28</xdr:col>
      <xdr:colOff>21642</xdr:colOff>
      <xdr:row>18</xdr:row>
      <xdr:rowOff>141514</xdr:rowOff>
    </xdr:from>
    <xdr:to>
      <xdr:col>31</xdr:col>
      <xdr:colOff>336816</xdr:colOff>
      <xdr:row>26</xdr:row>
      <xdr:rowOff>94428</xdr:rowOff>
    </xdr:to>
    <xdr:sp macro="" textlink="">
      <xdr:nvSpPr>
        <xdr:cNvPr id="9" name="Rectangle: Rounded Corners 8">
          <a:extLst>
            <a:ext uri="{FF2B5EF4-FFF2-40B4-BE49-F238E27FC236}">
              <a16:creationId xmlns:a16="http://schemas.microsoft.com/office/drawing/2014/main" id="{2313430C-7931-4FF6-AE6E-CE6D2BE5A19C}"/>
            </a:ext>
          </a:extLst>
        </xdr:cNvPr>
        <xdr:cNvSpPr/>
      </xdr:nvSpPr>
      <xdr:spPr>
        <a:xfrm>
          <a:off x="18942246" y="3247023"/>
          <a:ext cx="2342381" cy="1333141"/>
        </a:xfrm>
        <a:prstGeom prst="roundRect">
          <a:avLst/>
        </a:prstGeom>
        <a:solidFill>
          <a:schemeClr val="accent6">
            <a:lumMod val="40000"/>
            <a:lumOff val="6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a:t>
          </a:r>
          <a:r>
            <a:rPr lang="en-IN" sz="2000" b="1">
              <a:solidFill>
                <a:schemeClr val="dk1"/>
              </a:solidFill>
              <a:effectLst/>
              <a:latin typeface="+mn-lt"/>
              <a:ea typeface="+mn-ea"/>
              <a:cs typeface="+mn-cs"/>
            </a:rPr>
            <a:t>PERFORMANCES</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a:effectLst/>
          </a:endParaRPr>
        </a:p>
        <a:p>
          <a:pPr algn="l"/>
          <a:endParaRPr lang="en-IN" sz="1200" b="1"/>
        </a:p>
      </xdr:txBody>
    </xdr:sp>
    <xdr:clientData/>
  </xdr:twoCellAnchor>
  <xdr:twoCellAnchor editAs="oneCell">
    <xdr:from>
      <xdr:col>28</xdr:col>
      <xdr:colOff>317613</xdr:colOff>
      <xdr:row>22</xdr:row>
      <xdr:rowOff>91689</xdr:rowOff>
    </xdr:from>
    <xdr:to>
      <xdr:col>29</xdr:col>
      <xdr:colOff>133618</xdr:colOff>
      <xdr:row>25</xdr:row>
      <xdr:rowOff>88536</xdr:rowOff>
    </xdr:to>
    <xdr:pic>
      <xdr:nvPicPr>
        <xdr:cNvPr id="10" name="Graphic 9" descr="Gauge with solid fill">
          <a:extLst>
            <a:ext uri="{FF2B5EF4-FFF2-40B4-BE49-F238E27FC236}">
              <a16:creationId xmlns:a16="http://schemas.microsoft.com/office/drawing/2014/main" id="{D1583F88-5E7D-4E8A-8A59-35E601C35305}"/>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9238217" y="3887312"/>
          <a:ext cx="491741" cy="514432"/>
        </a:xfrm>
        <a:prstGeom prst="rect">
          <a:avLst/>
        </a:prstGeom>
      </xdr:spPr>
    </xdr:pic>
    <xdr:clientData/>
  </xdr:twoCellAnchor>
  <xdr:twoCellAnchor>
    <xdr:from>
      <xdr:col>2</xdr:col>
      <xdr:colOff>161697</xdr:colOff>
      <xdr:row>17</xdr:row>
      <xdr:rowOff>149957</xdr:rowOff>
    </xdr:from>
    <xdr:to>
      <xdr:col>4</xdr:col>
      <xdr:colOff>590217</xdr:colOff>
      <xdr:row>21</xdr:row>
      <xdr:rowOff>79378</xdr:rowOff>
    </xdr:to>
    <xdr:sp macro="" textlink="">
      <xdr:nvSpPr>
        <xdr:cNvPr id="11" name="Rectangle: Rounded Corners 10">
          <a:hlinkClick xmlns:r="http://schemas.openxmlformats.org/officeDocument/2006/relationships" r:id="rId5"/>
          <a:extLst>
            <a:ext uri="{FF2B5EF4-FFF2-40B4-BE49-F238E27FC236}">
              <a16:creationId xmlns:a16="http://schemas.microsoft.com/office/drawing/2014/main" id="{066F92F4-C8D5-490E-BD85-162ADD88EC6C}"/>
            </a:ext>
          </a:extLst>
        </xdr:cNvPr>
        <xdr:cNvSpPr/>
      </xdr:nvSpPr>
      <xdr:spPr>
        <a:xfrm>
          <a:off x="1495197" y="3186051"/>
          <a:ext cx="1762020" cy="643796"/>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solidFill>
                <a:schemeClr val="accent3">
                  <a:lumMod val="50000"/>
                </a:schemeClr>
              </a:solidFill>
            </a:rPr>
            <a:t>DASHBOARD</a:t>
          </a:r>
        </a:p>
      </xdr:txBody>
    </xdr:sp>
    <xdr:clientData/>
  </xdr:twoCellAnchor>
  <xdr:twoCellAnchor>
    <xdr:from>
      <xdr:col>8</xdr:col>
      <xdr:colOff>222250</xdr:colOff>
      <xdr:row>17</xdr:row>
      <xdr:rowOff>45492</xdr:rowOff>
    </xdr:from>
    <xdr:to>
      <xdr:col>11</xdr:col>
      <xdr:colOff>659642</xdr:colOff>
      <xdr:row>25</xdr:row>
      <xdr:rowOff>79611</xdr:rowOff>
    </xdr:to>
    <xdr:sp macro="" textlink="">
      <xdr:nvSpPr>
        <xdr:cNvPr id="17" name="Rectangle: Rounded Corners 16">
          <a:extLst>
            <a:ext uri="{FF2B5EF4-FFF2-40B4-BE49-F238E27FC236}">
              <a16:creationId xmlns:a16="http://schemas.microsoft.com/office/drawing/2014/main" id="{372F3B98-815B-4F92-B1FC-3FAA6AA9C3F7}"/>
            </a:ext>
          </a:extLst>
        </xdr:cNvPr>
        <xdr:cNvSpPr/>
      </xdr:nvSpPr>
      <xdr:spPr>
        <a:xfrm>
          <a:off x="5590369" y="2945641"/>
          <a:ext cx="2450437" cy="1398895"/>
        </a:xfrm>
        <a:prstGeom prst="roundRect">
          <a:avLst/>
        </a:prstGeom>
        <a:solidFill>
          <a:srgbClr val="FFFF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200"/>
        </a:p>
      </xdr:txBody>
    </xdr:sp>
    <xdr:clientData/>
  </xdr:twoCellAnchor>
  <xdr:twoCellAnchor>
    <xdr:from>
      <xdr:col>8</xdr:col>
      <xdr:colOff>466299</xdr:colOff>
      <xdr:row>18</xdr:row>
      <xdr:rowOff>104490</xdr:rowOff>
    </xdr:from>
    <xdr:to>
      <xdr:col>12</xdr:col>
      <xdr:colOff>21325</xdr:colOff>
      <xdr:row>25</xdr:row>
      <xdr:rowOff>102359</xdr:rowOff>
    </xdr:to>
    <xdr:sp macro="" textlink="">
      <xdr:nvSpPr>
        <xdr:cNvPr id="18" name="Rectangle: Rounded Corners 17">
          <a:extLst>
            <a:ext uri="{FF2B5EF4-FFF2-40B4-BE49-F238E27FC236}">
              <a16:creationId xmlns:a16="http://schemas.microsoft.com/office/drawing/2014/main" id="{1BEA12CA-678C-4E12-9101-E2AEDC6FEE49}"/>
            </a:ext>
          </a:extLst>
        </xdr:cNvPr>
        <xdr:cNvSpPr/>
      </xdr:nvSpPr>
      <xdr:spPr>
        <a:xfrm>
          <a:off x="5834418" y="3175236"/>
          <a:ext cx="2239086" cy="1192048"/>
        </a:xfrm>
        <a:prstGeom prst="roundRect">
          <a:avLst/>
        </a:prstGeom>
        <a:solidFill>
          <a:schemeClr val="accent6">
            <a:lumMod val="20000"/>
            <a:lumOff val="8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a:t>
          </a:r>
          <a:r>
            <a:rPr lang="en-IN" sz="2000" b="1">
              <a:solidFill>
                <a:schemeClr val="dk1"/>
              </a:solidFill>
              <a:effectLst/>
              <a:latin typeface="+mn-lt"/>
              <a:ea typeface="+mn-ea"/>
              <a:cs typeface="+mn-cs"/>
            </a:rPr>
            <a:t>TOTAL</a:t>
          </a:r>
          <a:r>
            <a:rPr lang="en-IN" sz="2000" b="1" baseline="0">
              <a:solidFill>
                <a:schemeClr val="dk1"/>
              </a:solidFill>
              <a:effectLst/>
              <a:latin typeface="+mn-lt"/>
              <a:ea typeface="+mn-ea"/>
              <a:cs typeface="+mn-cs"/>
            </a:rPr>
            <a:t> AMOUNT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200" b="1" i="0" u="none" strike="noStrike">
            <a:solidFill>
              <a:schemeClr val="tx2"/>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4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a:effectLst/>
          </a:endParaRPr>
        </a:p>
        <a:p>
          <a:pPr algn="l"/>
          <a:endParaRPr lang="en-IN" sz="1200" b="1"/>
        </a:p>
      </xdr:txBody>
    </xdr:sp>
    <xdr:clientData/>
  </xdr:twoCellAnchor>
  <xdr:twoCellAnchor>
    <xdr:from>
      <xdr:col>34</xdr:col>
      <xdr:colOff>103500</xdr:colOff>
      <xdr:row>10</xdr:row>
      <xdr:rowOff>100263</xdr:rowOff>
    </xdr:from>
    <xdr:to>
      <xdr:col>46</xdr:col>
      <xdr:colOff>436218</xdr:colOff>
      <xdr:row>31</xdr:row>
      <xdr:rowOff>140369</xdr:rowOff>
    </xdr:to>
    <xdr:graphicFrame macro="">
      <xdr:nvGraphicFramePr>
        <xdr:cNvPr id="20" name="Chart 19">
          <a:extLst>
            <a:ext uri="{FF2B5EF4-FFF2-40B4-BE49-F238E27FC236}">
              <a16:creationId xmlns:a16="http://schemas.microsoft.com/office/drawing/2014/main" id="{46077221-AB8E-4085-868A-B3C545A9BD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34</xdr:col>
      <xdr:colOff>32089</xdr:colOff>
      <xdr:row>32</xdr:row>
      <xdr:rowOff>120317</xdr:rowOff>
    </xdr:from>
    <xdr:to>
      <xdr:col>46</xdr:col>
      <xdr:colOff>362289</xdr:colOff>
      <xdr:row>59</xdr:row>
      <xdr:rowOff>100264</xdr:rowOff>
    </xdr:to>
    <xdr:graphicFrame macro="">
      <xdr:nvGraphicFramePr>
        <xdr:cNvPr id="22" name="Chart 21">
          <a:extLst>
            <a:ext uri="{FF2B5EF4-FFF2-40B4-BE49-F238E27FC236}">
              <a16:creationId xmlns:a16="http://schemas.microsoft.com/office/drawing/2014/main" id="{084E33D9-A263-4E23-A912-AB7D9DED0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441157</xdr:colOff>
      <xdr:row>33</xdr:row>
      <xdr:rowOff>80208</xdr:rowOff>
    </xdr:from>
    <xdr:to>
      <xdr:col>33</xdr:col>
      <xdr:colOff>240630</xdr:colOff>
      <xdr:row>60</xdr:row>
      <xdr:rowOff>20052</xdr:rowOff>
    </xdr:to>
    <xdr:graphicFrame macro="">
      <xdr:nvGraphicFramePr>
        <xdr:cNvPr id="23" name="Chart 22">
          <a:extLst>
            <a:ext uri="{FF2B5EF4-FFF2-40B4-BE49-F238E27FC236}">
              <a16:creationId xmlns:a16="http://schemas.microsoft.com/office/drawing/2014/main" id="{1627174E-1C8B-4C22-997F-A508C1F2B0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497211</xdr:colOff>
      <xdr:row>27</xdr:row>
      <xdr:rowOff>36558</xdr:rowOff>
    </xdr:from>
    <xdr:to>
      <xdr:col>10</xdr:col>
      <xdr:colOff>93905</xdr:colOff>
      <xdr:row>29</xdr:row>
      <xdr:rowOff>86157</xdr:rowOff>
    </xdr:to>
    <xdr:sp macro="" textlink="">
      <xdr:nvSpPr>
        <xdr:cNvPr id="25" name="Rectangle 24">
          <a:extLst>
            <a:ext uri="{FF2B5EF4-FFF2-40B4-BE49-F238E27FC236}">
              <a16:creationId xmlns:a16="http://schemas.microsoft.com/office/drawing/2014/main" id="{5ED21693-4B2D-4B71-8E26-E03F86C0FED9}"/>
            </a:ext>
          </a:extLst>
        </xdr:cNvPr>
        <xdr:cNvSpPr/>
      </xdr:nvSpPr>
      <xdr:spPr>
        <a:xfrm>
          <a:off x="4141559" y="5105515"/>
          <a:ext cx="2026259" cy="42507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800" b="1">
            <a:solidFill>
              <a:schemeClr val="tx1"/>
            </a:solidFill>
          </a:endParaRPr>
        </a:p>
      </xdr:txBody>
    </xdr:sp>
    <xdr:clientData/>
  </xdr:twoCellAnchor>
  <xdr:twoCellAnchor>
    <xdr:from>
      <xdr:col>6</xdr:col>
      <xdr:colOff>153083</xdr:colOff>
      <xdr:row>16</xdr:row>
      <xdr:rowOff>100467</xdr:rowOff>
    </xdr:from>
    <xdr:to>
      <xdr:col>9</xdr:col>
      <xdr:colOff>364293</xdr:colOff>
      <xdr:row>18</xdr:row>
      <xdr:rowOff>146254</xdr:rowOff>
    </xdr:to>
    <xdr:sp macro="" textlink="">
      <xdr:nvSpPr>
        <xdr:cNvPr id="26" name="Rectangle 25">
          <a:extLst>
            <a:ext uri="{FF2B5EF4-FFF2-40B4-BE49-F238E27FC236}">
              <a16:creationId xmlns:a16="http://schemas.microsoft.com/office/drawing/2014/main" id="{8563254E-8384-41DE-B424-0A30200C0408}"/>
            </a:ext>
          </a:extLst>
        </xdr:cNvPr>
        <xdr:cNvSpPr/>
      </xdr:nvSpPr>
      <xdr:spPr>
        <a:xfrm>
          <a:off x="4153583" y="2894467"/>
          <a:ext cx="2211460" cy="39503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800" b="1">
            <a:solidFill>
              <a:schemeClr val="tx1"/>
            </a:solidFill>
          </a:endParaRPr>
        </a:p>
      </xdr:txBody>
    </xdr:sp>
    <xdr:clientData/>
  </xdr:twoCellAnchor>
  <xdr:twoCellAnchor>
    <xdr:from>
      <xdr:col>3</xdr:col>
      <xdr:colOff>564620</xdr:colOff>
      <xdr:row>18</xdr:row>
      <xdr:rowOff>178408</xdr:rowOff>
    </xdr:from>
    <xdr:to>
      <xdr:col>7</xdr:col>
      <xdr:colOff>163921</xdr:colOff>
      <xdr:row>21</xdr:row>
      <xdr:rowOff>36836</xdr:rowOff>
    </xdr:to>
    <xdr:sp macro="" textlink="'WORK SHEET'!L59">
      <xdr:nvSpPr>
        <xdr:cNvPr id="27" name="Rectangle 26">
          <a:extLst>
            <a:ext uri="{FF2B5EF4-FFF2-40B4-BE49-F238E27FC236}">
              <a16:creationId xmlns:a16="http://schemas.microsoft.com/office/drawing/2014/main" id="{74BDF1EF-8ECF-4EA7-9538-B590286615FE}"/>
            </a:ext>
          </a:extLst>
        </xdr:cNvPr>
        <xdr:cNvSpPr/>
      </xdr:nvSpPr>
      <xdr:spPr>
        <a:xfrm>
          <a:off x="2386794" y="3557712"/>
          <a:ext cx="2028866" cy="4216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FE9F44C-6464-498F-89C5-814C800CEDE7}" type="TxLink">
            <a:rPr lang="en-US" sz="2800" b="1" i="0" u="none" strike="noStrike">
              <a:solidFill>
                <a:srgbClr val="000000"/>
              </a:solidFill>
              <a:latin typeface="Calibri"/>
              <a:cs typeface="Calibri"/>
            </a:rPr>
            <a:pPr algn="l"/>
            <a:t> </a:t>
          </a:fld>
          <a:endParaRPr lang="en-IN" sz="3200" b="1">
            <a:solidFill>
              <a:schemeClr val="tx1"/>
            </a:solidFill>
          </a:endParaRPr>
        </a:p>
      </xdr:txBody>
    </xdr:sp>
    <xdr:clientData/>
  </xdr:twoCellAnchor>
  <xdr:twoCellAnchor>
    <xdr:from>
      <xdr:col>29</xdr:col>
      <xdr:colOff>322589</xdr:colOff>
      <xdr:row>22</xdr:row>
      <xdr:rowOff>13864</xdr:rowOff>
    </xdr:from>
    <xdr:to>
      <xdr:col>32</xdr:col>
      <xdr:colOff>533798</xdr:colOff>
      <xdr:row>26</xdr:row>
      <xdr:rowOff>69955</xdr:rowOff>
    </xdr:to>
    <xdr:sp macro="" textlink="'WORK SHEET'!U39">
      <xdr:nvSpPr>
        <xdr:cNvPr id="28" name="Rectangle 27">
          <a:extLst>
            <a:ext uri="{FF2B5EF4-FFF2-40B4-BE49-F238E27FC236}">
              <a16:creationId xmlns:a16="http://schemas.microsoft.com/office/drawing/2014/main" id="{C5AC0B44-0694-4628-A4B7-A3A2A1C1E55C}"/>
            </a:ext>
          </a:extLst>
        </xdr:cNvPr>
        <xdr:cNvSpPr/>
      </xdr:nvSpPr>
      <xdr:spPr>
        <a:xfrm>
          <a:off x="19918929" y="3809487"/>
          <a:ext cx="2238416" cy="74620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A60574B-481F-4C6B-859D-B4A7FAC5C982}" type="TxLink">
            <a:rPr lang="en-US" sz="4000" b="1" i="0" u="none" strike="noStrike">
              <a:solidFill>
                <a:srgbClr val="000000"/>
              </a:solidFill>
              <a:latin typeface="Calibri"/>
              <a:cs typeface="Calibri"/>
            </a:rPr>
            <a:pPr algn="l"/>
            <a:t>70%</a:t>
          </a:fld>
          <a:endParaRPr lang="en-IN" sz="4000" b="1" i="0" u="none" strike="noStrike">
            <a:solidFill>
              <a:schemeClr val="tx1"/>
            </a:solidFill>
            <a:latin typeface="Calibri"/>
            <a:cs typeface="Calibri"/>
          </a:endParaRPr>
        </a:p>
      </xdr:txBody>
    </xdr:sp>
    <xdr:clientData/>
  </xdr:twoCellAnchor>
  <xdr:twoCellAnchor>
    <xdr:from>
      <xdr:col>17</xdr:col>
      <xdr:colOff>180975</xdr:colOff>
      <xdr:row>24</xdr:row>
      <xdr:rowOff>47625</xdr:rowOff>
    </xdr:from>
    <xdr:to>
      <xdr:col>21</xdr:col>
      <xdr:colOff>344066</xdr:colOff>
      <xdr:row>32</xdr:row>
      <xdr:rowOff>101503</xdr:rowOff>
    </xdr:to>
    <xdr:sp macro="" textlink="">
      <xdr:nvSpPr>
        <xdr:cNvPr id="43" name="Rectangle: Rounded Corners 42">
          <a:extLst>
            <a:ext uri="{FF2B5EF4-FFF2-40B4-BE49-F238E27FC236}">
              <a16:creationId xmlns:a16="http://schemas.microsoft.com/office/drawing/2014/main" id="{3B01556F-C474-403A-A36B-E3D80ED91E74}"/>
            </a:ext>
          </a:extLst>
        </xdr:cNvPr>
        <xdr:cNvSpPr/>
      </xdr:nvSpPr>
      <xdr:spPr>
        <a:xfrm>
          <a:off x="11515725" y="4162425"/>
          <a:ext cx="2830091" cy="1425478"/>
        </a:xfrm>
        <a:prstGeom prst="roundRect">
          <a:avLst/>
        </a:prstGeom>
        <a:solidFill>
          <a:srgbClr val="FFFF00"/>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200"/>
        </a:p>
      </xdr:txBody>
    </xdr:sp>
    <xdr:clientData/>
  </xdr:twoCellAnchor>
  <xdr:twoCellAnchor>
    <xdr:from>
      <xdr:col>17</xdr:col>
      <xdr:colOff>542925</xdr:colOff>
      <xdr:row>25</xdr:row>
      <xdr:rowOff>47625</xdr:rowOff>
    </xdr:from>
    <xdr:to>
      <xdr:col>21</xdr:col>
      <xdr:colOff>332522</xdr:colOff>
      <xdr:row>32</xdr:row>
      <xdr:rowOff>91979</xdr:rowOff>
    </xdr:to>
    <xdr:sp macro="" textlink="">
      <xdr:nvSpPr>
        <xdr:cNvPr id="44" name="Rectangle: Rounded Corners 43">
          <a:extLst>
            <a:ext uri="{FF2B5EF4-FFF2-40B4-BE49-F238E27FC236}">
              <a16:creationId xmlns:a16="http://schemas.microsoft.com/office/drawing/2014/main" id="{FF777E05-42F9-4EB9-9D26-0B9B6BFF87DB}"/>
            </a:ext>
          </a:extLst>
        </xdr:cNvPr>
        <xdr:cNvSpPr/>
      </xdr:nvSpPr>
      <xdr:spPr>
        <a:xfrm>
          <a:off x="11877675" y="4333875"/>
          <a:ext cx="2456597" cy="1244504"/>
        </a:xfrm>
        <a:prstGeom prst="roundRect">
          <a:avLst/>
        </a:prstGeom>
        <a:solidFill>
          <a:schemeClr val="accent6">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   </a:t>
          </a:r>
          <a:r>
            <a:rPr lang="en-IN" sz="2000" b="1">
              <a:solidFill>
                <a:schemeClr val="dk1"/>
              </a:solidFill>
              <a:effectLst/>
              <a:latin typeface="+mn-lt"/>
              <a:ea typeface="+mn-ea"/>
              <a:cs typeface="+mn-cs"/>
            </a:rPr>
            <a:t>REJECTED</a:t>
          </a:r>
          <a:r>
            <a:rPr lang="en-IN" sz="2000" b="1" baseline="0">
              <a:solidFill>
                <a:schemeClr val="dk1"/>
              </a:solidFill>
              <a:effectLst/>
              <a:latin typeface="+mn-lt"/>
              <a:ea typeface="+mn-ea"/>
              <a:cs typeface="+mn-cs"/>
            </a:rPr>
            <a:t>   PARTS</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000" b="1"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IN" sz="120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a:effectLst/>
          </a:endParaRPr>
        </a:p>
        <a:p>
          <a:pPr algn="l"/>
          <a:endParaRPr lang="en-IN" sz="1200" b="1"/>
        </a:p>
      </xdr:txBody>
    </xdr:sp>
    <xdr:clientData/>
  </xdr:twoCellAnchor>
  <xdr:twoCellAnchor>
    <xdr:from>
      <xdr:col>8</xdr:col>
      <xdr:colOff>568325</xdr:colOff>
      <xdr:row>23</xdr:row>
      <xdr:rowOff>38577</xdr:rowOff>
    </xdr:from>
    <xdr:to>
      <xdr:col>10</xdr:col>
      <xdr:colOff>251388</xdr:colOff>
      <xdr:row>26</xdr:row>
      <xdr:rowOff>85629</xdr:rowOff>
    </xdr:to>
    <xdr:sp macro="" textlink="'WORK SHEET'!V5">
      <xdr:nvSpPr>
        <xdr:cNvPr id="49" name="Rectangle 48">
          <a:extLst>
            <a:ext uri="{FF2B5EF4-FFF2-40B4-BE49-F238E27FC236}">
              <a16:creationId xmlns:a16="http://schemas.microsoft.com/office/drawing/2014/main" id="{7E3225DF-1E26-4E99-9DAF-46E382F3C82A}"/>
            </a:ext>
          </a:extLst>
        </xdr:cNvPr>
        <xdr:cNvSpPr/>
      </xdr:nvSpPr>
      <xdr:spPr>
        <a:xfrm>
          <a:off x="5427455" y="4356577"/>
          <a:ext cx="897846" cy="6102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969B084-C501-47EE-BC67-509C2361F87D}" type="TxLink">
            <a:rPr lang="en-US" sz="4000" b="1" i="0" u="none" strike="noStrike">
              <a:solidFill>
                <a:schemeClr val="tx1"/>
              </a:solidFill>
              <a:latin typeface="Calibri"/>
              <a:cs typeface="Calibri"/>
            </a:rPr>
            <a:pPr algn="l"/>
            <a:t> </a:t>
          </a:fld>
          <a:endParaRPr lang="en-IN" sz="4000" b="1">
            <a:solidFill>
              <a:schemeClr val="tx1"/>
            </a:solidFill>
          </a:endParaRPr>
        </a:p>
      </xdr:txBody>
    </xdr:sp>
    <xdr:clientData/>
  </xdr:twoCellAnchor>
  <xdr:twoCellAnchor editAs="oneCell">
    <xdr:from>
      <xdr:col>18</xdr:col>
      <xdr:colOff>199151</xdr:colOff>
      <xdr:row>28</xdr:row>
      <xdr:rowOff>119503</xdr:rowOff>
    </xdr:from>
    <xdr:to>
      <xdr:col>19</xdr:col>
      <xdr:colOff>50219</xdr:colOff>
      <xdr:row>31</xdr:row>
      <xdr:rowOff>66080</xdr:rowOff>
    </xdr:to>
    <xdr:pic>
      <xdr:nvPicPr>
        <xdr:cNvPr id="51" name="Graphic 50" descr="No sign with solid fill">
          <a:extLst>
            <a:ext uri="{FF2B5EF4-FFF2-40B4-BE49-F238E27FC236}">
              <a16:creationId xmlns:a16="http://schemas.microsoft.com/office/drawing/2014/main" id="{2C1313E2-EDB1-4BF5-9C46-26CEC659D77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2200651" y="4920103"/>
          <a:ext cx="517818" cy="460927"/>
        </a:xfrm>
        <a:prstGeom prst="rect">
          <a:avLst/>
        </a:prstGeom>
      </xdr:spPr>
    </xdr:pic>
    <xdr:clientData/>
  </xdr:twoCellAnchor>
  <xdr:twoCellAnchor editAs="oneCell">
    <xdr:from>
      <xdr:col>7</xdr:col>
      <xdr:colOff>283794</xdr:colOff>
      <xdr:row>10</xdr:row>
      <xdr:rowOff>56272</xdr:rowOff>
    </xdr:from>
    <xdr:to>
      <xdr:col>34</xdr:col>
      <xdr:colOff>73411</xdr:colOff>
      <xdr:row>14</xdr:row>
      <xdr:rowOff>80210</xdr:rowOff>
    </xdr:to>
    <mc:AlternateContent xmlns:mc="http://schemas.openxmlformats.org/markup-compatibility/2006" xmlns:a14="http://schemas.microsoft.com/office/drawing/2010/main">
      <mc:Choice Requires="a14">
        <xdr:graphicFrame macro="">
          <xdr:nvGraphicFramePr>
            <xdr:cNvPr id="52" name="PART NAME 1">
              <a:extLst>
                <a:ext uri="{FF2B5EF4-FFF2-40B4-BE49-F238E27FC236}">
                  <a16:creationId xmlns:a16="http://schemas.microsoft.com/office/drawing/2014/main" id="{AC161C6C-8ABF-432B-AFCD-A64241DA6A75}"/>
                </a:ext>
              </a:extLst>
            </xdr:cNvPr>
            <xdr:cNvGraphicFramePr/>
          </xdr:nvGraphicFramePr>
          <xdr:xfrm>
            <a:off x="0" y="0"/>
            <a:ext cx="0" cy="0"/>
          </xdr:xfrm>
          <a:graphic>
            <a:graphicData uri="http://schemas.microsoft.com/office/drawing/2010/slicer">
              <sle:slicer xmlns:sle="http://schemas.microsoft.com/office/drawing/2010/slicer" name="PART NAME 1"/>
            </a:graphicData>
          </a:graphic>
        </xdr:graphicFrame>
      </mc:Choice>
      <mc:Fallback xmlns="">
        <xdr:sp macro="" textlink="">
          <xdr:nvSpPr>
            <xdr:cNvPr id="0" name=""/>
            <xdr:cNvSpPr>
              <a:spLocks noTextEdit="1"/>
            </xdr:cNvSpPr>
          </xdr:nvSpPr>
          <xdr:spPr>
            <a:xfrm>
              <a:off x="4982794" y="1870558"/>
              <a:ext cx="17914331" cy="7496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644083</xdr:colOff>
      <xdr:row>20</xdr:row>
      <xdr:rowOff>93254</xdr:rowOff>
    </xdr:from>
    <xdr:to>
      <xdr:col>12</xdr:col>
      <xdr:colOff>180978</xdr:colOff>
      <xdr:row>24</xdr:row>
      <xdr:rowOff>141723</xdr:rowOff>
    </xdr:to>
    <xdr:sp macro="" textlink="'WORK SHEET'!L70">
      <xdr:nvSpPr>
        <xdr:cNvPr id="35" name="Rectangle 34">
          <a:extLst>
            <a:ext uri="{FF2B5EF4-FFF2-40B4-BE49-F238E27FC236}">
              <a16:creationId xmlns:a16="http://schemas.microsoft.com/office/drawing/2014/main" id="{82A7B274-74BB-4A90-AFCD-242F7D42BB81}"/>
            </a:ext>
          </a:extLst>
        </xdr:cNvPr>
        <xdr:cNvSpPr/>
      </xdr:nvSpPr>
      <xdr:spPr>
        <a:xfrm>
          <a:off x="5978083" y="3585754"/>
          <a:ext cx="2203895" cy="74696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ECE8853C-45B4-4ABB-9160-F5F11C4F7BDD}" type="TxLink">
            <a:rPr lang="en-US" sz="2400" b="1" i="0" u="none" strike="noStrike">
              <a:solidFill>
                <a:srgbClr val="000000"/>
              </a:solidFill>
              <a:latin typeface="Calibri"/>
              <a:cs typeface="Calibri"/>
            </a:rPr>
            <a:pPr algn="l"/>
            <a:t>₹ 20,23,713.83</a:t>
          </a:fld>
          <a:endParaRPr lang="en-IN" sz="4400" b="1" i="0" u="none" strike="noStrike">
            <a:solidFill>
              <a:schemeClr val="tx1"/>
            </a:solidFill>
            <a:latin typeface="Calibri"/>
            <a:cs typeface="Calibri"/>
          </a:endParaRPr>
        </a:p>
      </xdr:txBody>
    </xdr:sp>
    <xdr:clientData/>
  </xdr:twoCellAnchor>
  <xdr:twoCellAnchor>
    <xdr:from>
      <xdr:col>19</xdr:col>
      <xdr:colOff>539953</xdr:colOff>
      <xdr:row>27</xdr:row>
      <xdr:rowOff>156940</xdr:rowOff>
    </xdr:from>
    <xdr:to>
      <xdr:col>23</xdr:col>
      <xdr:colOff>76605</xdr:colOff>
      <xdr:row>32</xdr:row>
      <xdr:rowOff>34336</xdr:rowOff>
    </xdr:to>
    <xdr:sp macro="" textlink="'WORK SHEET'!V16">
      <xdr:nvSpPr>
        <xdr:cNvPr id="36" name="Rectangle 35">
          <a:extLst>
            <a:ext uri="{FF2B5EF4-FFF2-40B4-BE49-F238E27FC236}">
              <a16:creationId xmlns:a16="http://schemas.microsoft.com/office/drawing/2014/main" id="{8915285E-AE9B-49D9-BA0D-F02482DA7F57}"/>
            </a:ext>
          </a:extLst>
        </xdr:cNvPr>
        <xdr:cNvSpPr/>
      </xdr:nvSpPr>
      <xdr:spPr>
        <a:xfrm>
          <a:off x="13356543" y="4878842"/>
          <a:ext cx="2234882" cy="75182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021DB543-4175-4DD0-81AA-BF0F1A9C8622}" type="TxLink">
            <a:rPr lang="en-US" sz="3600" b="1" i="0" u="none" strike="noStrike">
              <a:solidFill>
                <a:srgbClr val="000000"/>
              </a:solidFill>
              <a:latin typeface="Calibri"/>
              <a:cs typeface="Calibri"/>
            </a:rPr>
            <a:pPr algn="l"/>
            <a:t>10</a:t>
          </a:fld>
          <a:endParaRPr lang="en-IN" sz="4400" b="1" i="0" u="none" strike="noStrike">
            <a:solidFill>
              <a:schemeClr val="tx1"/>
            </a:solidFill>
            <a:latin typeface="Calibri"/>
            <a:cs typeface="Calibri"/>
          </a:endParaRPr>
        </a:p>
      </xdr:txBody>
    </xdr:sp>
    <xdr:clientData/>
  </xdr:twoCellAnchor>
  <xdr:twoCellAnchor>
    <xdr:from>
      <xdr:col>21</xdr:col>
      <xdr:colOff>216958</xdr:colOff>
      <xdr:row>0</xdr:row>
      <xdr:rowOff>155006</xdr:rowOff>
    </xdr:from>
    <xdr:to>
      <xdr:col>29</xdr:col>
      <xdr:colOff>59798</xdr:colOff>
      <xdr:row>3</xdr:row>
      <xdr:rowOff>132247</xdr:rowOff>
    </xdr:to>
    <xdr:sp macro="" textlink="">
      <xdr:nvSpPr>
        <xdr:cNvPr id="14" name="Rectangle: Rounded Corners 13">
          <a:extLst>
            <a:ext uri="{FF2B5EF4-FFF2-40B4-BE49-F238E27FC236}">
              <a16:creationId xmlns:a16="http://schemas.microsoft.com/office/drawing/2014/main" id="{E510DF3F-0671-4122-87A1-1C562D9110F8}"/>
            </a:ext>
          </a:extLst>
        </xdr:cNvPr>
        <xdr:cNvSpPr/>
      </xdr:nvSpPr>
      <xdr:spPr>
        <a:xfrm>
          <a:off x="14218708" y="155006"/>
          <a:ext cx="5176840" cy="491591"/>
        </a:xfrm>
        <a:prstGeom prst="roundRect">
          <a:avLst/>
        </a:prstGeom>
        <a:solidFill>
          <a:srgbClr val="FFFF00"/>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3200" b="1">
              <a:solidFill>
                <a:srgbClr val="FF0000"/>
              </a:solidFill>
              <a:effectLst/>
              <a:latin typeface="+mn-lt"/>
              <a:ea typeface="+mn-ea"/>
              <a:cs typeface="+mn-cs"/>
            </a:rPr>
            <a:t>PRODUCTION</a:t>
          </a:r>
          <a:r>
            <a:rPr lang="en-IN" sz="3200" b="1" baseline="0">
              <a:solidFill>
                <a:srgbClr val="FF0000"/>
              </a:solidFill>
              <a:effectLst/>
              <a:latin typeface="+mn-lt"/>
              <a:ea typeface="+mn-ea"/>
              <a:cs typeface="+mn-cs"/>
            </a:rPr>
            <a:t> REPORT</a:t>
          </a:r>
          <a:endParaRPr lang="en-IN" sz="3200">
            <a:solidFill>
              <a:srgbClr val="FF0000"/>
            </a:solidFill>
            <a:effectLst/>
          </a:endParaRPr>
        </a:p>
        <a:p>
          <a:pPr algn="ctr"/>
          <a:endParaRPr lang="en-IN" sz="1200"/>
        </a:p>
      </xdr:txBody>
    </xdr:sp>
    <xdr:clientData/>
  </xdr:twoCellAnchor>
  <xdr:twoCellAnchor editAs="oneCell">
    <xdr:from>
      <xdr:col>7</xdr:col>
      <xdr:colOff>182217</xdr:colOff>
      <xdr:row>4</xdr:row>
      <xdr:rowOff>169026</xdr:rowOff>
    </xdr:from>
    <xdr:to>
      <xdr:col>45</xdr:col>
      <xdr:colOff>596348</xdr:colOff>
      <xdr:row>9</xdr:row>
      <xdr:rowOff>136923</xdr:rowOff>
    </xdr:to>
    <mc:AlternateContent xmlns:mc="http://schemas.openxmlformats.org/markup-compatibility/2006" xmlns:a14="http://schemas.microsoft.com/office/drawing/2010/main">
      <mc:Choice Requires="a14">
        <xdr:graphicFrame macro="">
          <xdr:nvGraphicFramePr>
            <xdr:cNvPr id="21" name="MONTH 2">
              <a:extLst>
                <a:ext uri="{FF2B5EF4-FFF2-40B4-BE49-F238E27FC236}">
                  <a16:creationId xmlns:a16="http://schemas.microsoft.com/office/drawing/2014/main" id="{40B5B8E1-57DC-4DDA-BB9D-9B490B05CD64}"/>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4912368" y="859139"/>
              <a:ext cx="26092093" cy="8305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76840</xdr:colOff>
      <xdr:row>28</xdr:row>
      <xdr:rowOff>80030</xdr:rowOff>
    </xdr:from>
    <xdr:to>
      <xdr:col>4</xdr:col>
      <xdr:colOff>575711</xdr:colOff>
      <xdr:row>30</xdr:row>
      <xdr:rowOff>105681</xdr:rowOff>
    </xdr:to>
    <xdr:sp macro="" textlink="">
      <xdr:nvSpPr>
        <xdr:cNvPr id="42" name="Rectangle: Rounded Corners 41">
          <a:hlinkClick xmlns:r="http://schemas.openxmlformats.org/officeDocument/2006/relationships" r:id="rId11"/>
          <a:extLst>
            <a:ext uri="{FF2B5EF4-FFF2-40B4-BE49-F238E27FC236}">
              <a16:creationId xmlns:a16="http://schemas.microsoft.com/office/drawing/2014/main" id="{188948C1-D8DA-4B55-8179-847FABD93A9C}"/>
            </a:ext>
          </a:extLst>
        </xdr:cNvPr>
        <xdr:cNvSpPr/>
      </xdr:nvSpPr>
      <xdr:spPr>
        <a:xfrm>
          <a:off x="1410340" y="5080655"/>
          <a:ext cx="1832371" cy="382839"/>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solidFill>
                <a:schemeClr val="accent3">
                  <a:lumMod val="50000"/>
                </a:schemeClr>
              </a:solidFill>
            </a:rPr>
            <a:t>INVENTORY</a:t>
          </a:r>
        </a:p>
        <a:p>
          <a:pPr algn="ctr"/>
          <a:endParaRPr lang="en-IN" sz="1800" b="1">
            <a:solidFill>
              <a:schemeClr val="accent3">
                <a:lumMod val="50000"/>
              </a:schemeClr>
            </a:solidFill>
          </a:endParaRPr>
        </a:p>
      </xdr:txBody>
    </xdr:sp>
    <xdr:clientData/>
  </xdr:twoCellAnchor>
  <xdr:twoCellAnchor>
    <xdr:from>
      <xdr:col>2</xdr:col>
      <xdr:colOff>38707</xdr:colOff>
      <xdr:row>32</xdr:row>
      <xdr:rowOff>145917</xdr:rowOff>
    </xdr:from>
    <xdr:to>
      <xdr:col>4</xdr:col>
      <xdr:colOff>573445</xdr:colOff>
      <xdr:row>34</xdr:row>
      <xdr:rowOff>120769</xdr:rowOff>
    </xdr:to>
    <xdr:sp macro="" textlink="">
      <xdr:nvSpPr>
        <xdr:cNvPr id="45" name="Rectangle: Rounded Corners 44">
          <a:hlinkClick xmlns:r="http://schemas.openxmlformats.org/officeDocument/2006/relationships" r:id="rId12"/>
          <a:extLst>
            <a:ext uri="{FF2B5EF4-FFF2-40B4-BE49-F238E27FC236}">
              <a16:creationId xmlns:a16="http://schemas.microsoft.com/office/drawing/2014/main" id="{189A1E16-97CB-4276-9896-2FB27AC5E14F}"/>
            </a:ext>
          </a:extLst>
        </xdr:cNvPr>
        <xdr:cNvSpPr/>
      </xdr:nvSpPr>
      <xdr:spPr>
        <a:xfrm>
          <a:off x="1372207" y="5860917"/>
          <a:ext cx="1868238" cy="33204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solidFill>
                <a:schemeClr val="accent3">
                  <a:lumMod val="50000"/>
                </a:schemeClr>
              </a:solidFill>
            </a:rPr>
            <a:t>MAINTENANCES</a:t>
          </a:r>
        </a:p>
      </xdr:txBody>
    </xdr:sp>
    <xdr:clientData/>
  </xdr:twoCellAnchor>
  <xdr:twoCellAnchor>
    <xdr:from>
      <xdr:col>2</xdr:col>
      <xdr:colOff>118988</xdr:colOff>
      <xdr:row>23</xdr:row>
      <xdr:rowOff>155324</xdr:rowOff>
    </xdr:from>
    <xdr:to>
      <xdr:col>4</xdr:col>
      <xdr:colOff>615626</xdr:colOff>
      <xdr:row>25</xdr:row>
      <xdr:rowOff>129382</xdr:rowOff>
    </xdr:to>
    <xdr:sp macro="" textlink="">
      <xdr:nvSpPr>
        <xdr:cNvPr id="48" name="Rectangle: Rounded Corners 47">
          <a:hlinkClick xmlns:r="http://schemas.openxmlformats.org/officeDocument/2006/relationships" r:id="rId13"/>
          <a:extLst>
            <a:ext uri="{FF2B5EF4-FFF2-40B4-BE49-F238E27FC236}">
              <a16:creationId xmlns:a16="http://schemas.microsoft.com/office/drawing/2014/main" id="{27FFA741-E70C-4F29-886E-4A815F801FFB}"/>
            </a:ext>
          </a:extLst>
        </xdr:cNvPr>
        <xdr:cNvSpPr/>
      </xdr:nvSpPr>
      <xdr:spPr>
        <a:xfrm>
          <a:off x="1452488" y="4262980"/>
          <a:ext cx="1830138" cy="331246"/>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solidFill>
                <a:schemeClr val="accent3">
                  <a:lumMod val="50000"/>
                </a:schemeClr>
              </a:solidFill>
            </a:rPr>
            <a:t>PRODUCTS</a:t>
          </a:r>
        </a:p>
      </xdr:txBody>
    </xdr:sp>
    <xdr:clientData/>
  </xdr:twoCellAnchor>
  <xdr:twoCellAnchor>
    <xdr:from>
      <xdr:col>2</xdr:col>
      <xdr:colOff>56221</xdr:colOff>
      <xdr:row>36</xdr:row>
      <xdr:rowOff>91029</xdr:rowOff>
    </xdr:from>
    <xdr:to>
      <xdr:col>4</xdr:col>
      <xdr:colOff>557702</xdr:colOff>
      <xdr:row>38</xdr:row>
      <xdr:rowOff>40480</xdr:rowOff>
    </xdr:to>
    <xdr:sp macro="" textlink="">
      <xdr:nvSpPr>
        <xdr:cNvPr id="6" name="Rectangle: Rounded Corners 5">
          <a:hlinkClick xmlns:r="http://schemas.openxmlformats.org/officeDocument/2006/relationships" r:id="rId14"/>
          <a:extLst>
            <a:ext uri="{FF2B5EF4-FFF2-40B4-BE49-F238E27FC236}">
              <a16:creationId xmlns:a16="http://schemas.microsoft.com/office/drawing/2014/main" id="{69FD1D57-35C4-19AD-5B01-EB902063306A}"/>
            </a:ext>
          </a:extLst>
        </xdr:cNvPr>
        <xdr:cNvSpPr/>
      </xdr:nvSpPr>
      <xdr:spPr>
        <a:xfrm>
          <a:off x="1399407" y="6600317"/>
          <a:ext cx="1844668" cy="311078"/>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800" b="1">
              <a:solidFill>
                <a:schemeClr val="accent3">
                  <a:lumMod val="50000"/>
                </a:schemeClr>
              </a:solidFill>
            </a:rPr>
            <a:t>ABOUT</a:t>
          </a:r>
        </a:p>
        <a:p>
          <a:pPr algn="ctr"/>
          <a:endParaRPr lang="en-IN" sz="1800" b="1">
            <a:solidFill>
              <a:schemeClr val="accent3">
                <a:lumMod val="50000"/>
              </a:schemeClr>
            </a:solidFill>
          </a:endParaRP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0.44323</cdr:x>
      <cdr:y>0.02593</cdr:y>
    </cdr:from>
    <cdr:to>
      <cdr:x>0.65955</cdr:x>
      <cdr:y>0.16927</cdr:y>
    </cdr:to>
    <cdr:sp macro="" textlink="">
      <cdr:nvSpPr>
        <cdr:cNvPr id="2" name="Rectangle: Rounded Corners 1">
          <a:extLst xmlns:a="http://schemas.openxmlformats.org/drawingml/2006/main">
            <a:ext uri="{FF2B5EF4-FFF2-40B4-BE49-F238E27FC236}">
              <a16:creationId xmlns:a16="http://schemas.microsoft.com/office/drawing/2014/main" id="{48EF3AC3-1319-43FE-BC73-A762D2BC9D47}"/>
            </a:ext>
          </a:extLst>
        </cdr:cNvPr>
        <cdr:cNvSpPr/>
      </cdr:nvSpPr>
      <cdr:spPr>
        <a:xfrm xmlns:a="http://schemas.openxmlformats.org/drawingml/2006/main">
          <a:off x="3825218" y="76200"/>
          <a:ext cx="1866900" cy="421176"/>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IN" sz="1800" b="1" baseline="0">
              <a:solidFill>
                <a:schemeClr val="accent3">
                  <a:lumMod val="75000"/>
                </a:schemeClr>
              </a:solidFill>
              <a:effectLst/>
              <a:latin typeface="+mn-lt"/>
              <a:ea typeface="+mn-ea"/>
              <a:cs typeface="+mn-cs"/>
            </a:rPr>
            <a:t>  SALES REPORT</a:t>
          </a: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drawings/drawing14.xml><?xml version="1.0" encoding="utf-8"?>
<c:userShapes xmlns:c="http://schemas.openxmlformats.org/drawingml/2006/chart">
  <cdr:relSizeAnchor xmlns:cdr="http://schemas.openxmlformats.org/drawingml/2006/chartDrawing">
    <cdr:from>
      <cdr:x>0.41873</cdr:x>
      <cdr:y>0.05587</cdr:y>
    </cdr:from>
    <cdr:to>
      <cdr:x>0.68172</cdr:x>
      <cdr:y>0.19929</cdr:y>
    </cdr:to>
    <cdr:sp macro="" textlink="">
      <cdr:nvSpPr>
        <cdr:cNvPr id="4" name="Rectangle: Rounded Corners 3">
          <a:extLst xmlns:a="http://schemas.openxmlformats.org/drawingml/2006/main">
            <a:ext uri="{FF2B5EF4-FFF2-40B4-BE49-F238E27FC236}">
              <a16:creationId xmlns:a16="http://schemas.microsoft.com/office/drawing/2014/main" id="{6D38633C-8840-453C-ADB0-69623DF699D0}"/>
            </a:ext>
          </a:extLst>
        </cdr:cNvPr>
        <cdr:cNvSpPr/>
      </cdr:nvSpPr>
      <cdr:spPr>
        <a:xfrm xmlns:a="http://schemas.openxmlformats.org/drawingml/2006/main">
          <a:off x="3520434" y="170914"/>
          <a:ext cx="2211076" cy="438686"/>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IN" sz="1600" b="1" baseline="0">
              <a:solidFill>
                <a:schemeClr val="accent3">
                  <a:lumMod val="75000"/>
                </a:schemeClr>
              </a:solidFill>
              <a:effectLst/>
              <a:latin typeface="+mn-lt"/>
              <a:ea typeface="+mn-ea"/>
              <a:cs typeface="+mn-cs"/>
            </a:rPr>
            <a:t> BREAKDOWN REPORT</a:t>
          </a:r>
          <a:endParaRPr lang="en-IN" sz="2800">
            <a:solidFill>
              <a:schemeClr val="accent3">
                <a:lumMod val="75000"/>
              </a:schemeClr>
            </a:solidFill>
            <a:effectLst/>
          </a:endParaRPr>
        </a:p>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drawings/drawing15.xml><?xml version="1.0" encoding="utf-8"?>
<c:userShapes xmlns:c="http://schemas.openxmlformats.org/drawingml/2006/chart">
  <cdr:relSizeAnchor xmlns:cdr="http://schemas.openxmlformats.org/drawingml/2006/chartDrawing">
    <cdr:from>
      <cdr:x>0.24003</cdr:x>
      <cdr:y>0.10797</cdr:y>
    </cdr:from>
    <cdr:to>
      <cdr:x>0.5264</cdr:x>
      <cdr:y>0.22518</cdr:y>
    </cdr:to>
    <cdr:sp macro="" textlink="">
      <cdr:nvSpPr>
        <cdr:cNvPr id="2" name="Rectangle 1">
          <a:extLst xmlns:a="http://schemas.openxmlformats.org/drawingml/2006/main">
            <a:ext uri="{FF2B5EF4-FFF2-40B4-BE49-F238E27FC236}">
              <a16:creationId xmlns:a16="http://schemas.microsoft.com/office/drawing/2014/main" id="{8BC4896D-4EFD-417F-98BF-1B6A1D8456E4}"/>
            </a:ext>
          </a:extLst>
        </cdr:cNvPr>
        <cdr:cNvSpPr/>
      </cdr:nvSpPr>
      <cdr:spPr>
        <a:xfrm xmlns:a="http://schemas.openxmlformats.org/drawingml/2006/main">
          <a:off x="1722284" y="370349"/>
          <a:ext cx="2054758" cy="402062"/>
        </a:xfrm>
        <a:prstGeom xmlns:a="http://schemas.openxmlformats.org/drawingml/2006/main" prst="rect">
          <a:avLst/>
        </a:prstGeom>
        <a:noFill xmlns:a="http://schemas.openxmlformats.org/drawingml/2006/main"/>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IN" sz="2400" b="1">
            <a:solidFill>
              <a:schemeClr val="tx1"/>
            </a:solidFill>
          </a:endParaRPr>
        </a:p>
      </cdr:txBody>
    </cdr:sp>
  </cdr:relSizeAnchor>
  <cdr:relSizeAnchor xmlns:cdr="http://schemas.openxmlformats.org/drawingml/2006/chartDrawing">
    <cdr:from>
      <cdr:x>0.37207</cdr:x>
      <cdr:y>0.01351</cdr:y>
    </cdr:from>
    <cdr:to>
      <cdr:x>0.64311</cdr:x>
      <cdr:y>0.13063</cdr:y>
    </cdr:to>
    <cdr:sp macro="" textlink="">
      <cdr:nvSpPr>
        <cdr:cNvPr id="3" name="Rectangle: Rounded Corners 2">
          <a:extLst xmlns:a="http://schemas.openxmlformats.org/drawingml/2006/main">
            <a:ext uri="{FF2B5EF4-FFF2-40B4-BE49-F238E27FC236}">
              <a16:creationId xmlns:a16="http://schemas.microsoft.com/office/drawing/2014/main" id="{178698C3-4A52-4B8C-A620-A45E89533F9D}"/>
            </a:ext>
          </a:extLst>
        </cdr:cNvPr>
        <cdr:cNvSpPr/>
      </cdr:nvSpPr>
      <cdr:spPr>
        <a:xfrm xmlns:a="http://schemas.openxmlformats.org/drawingml/2006/main">
          <a:off x="3035300" y="38101"/>
          <a:ext cx="2211076" cy="330200"/>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IN" sz="1600" b="1" baseline="0">
              <a:solidFill>
                <a:schemeClr val="accent3">
                  <a:lumMod val="75000"/>
                </a:schemeClr>
              </a:solidFill>
              <a:effectLst/>
              <a:latin typeface="+mn-lt"/>
              <a:ea typeface="+mn-ea"/>
              <a:cs typeface="+mn-cs"/>
            </a:rPr>
            <a:t> QUALITY REPORT</a:t>
          </a:r>
        </a:p>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chemeClr val="accent3">
                <a:lumMod val="75000"/>
              </a:schemeClr>
            </a:solidFill>
            <a:effectLst/>
          </a:endParaRPr>
        </a:p>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0</xdr:col>
      <xdr:colOff>17721</xdr:colOff>
      <xdr:row>0</xdr:row>
      <xdr:rowOff>0</xdr:rowOff>
    </xdr:from>
    <xdr:to>
      <xdr:col>47</xdr:col>
      <xdr:colOff>318976</xdr:colOff>
      <xdr:row>75</xdr:row>
      <xdr:rowOff>70882</xdr:rowOff>
    </xdr:to>
    <xdr:sp macro="" textlink="">
      <xdr:nvSpPr>
        <xdr:cNvPr id="2" name="Rectangle: Rounded Corners 1">
          <a:extLst>
            <a:ext uri="{FF2B5EF4-FFF2-40B4-BE49-F238E27FC236}">
              <a16:creationId xmlns:a16="http://schemas.microsoft.com/office/drawing/2014/main" id="{83735575-C4F7-426D-A8A1-FA0BFBB257D1}"/>
            </a:ext>
          </a:extLst>
        </xdr:cNvPr>
        <xdr:cNvSpPr/>
      </xdr:nvSpPr>
      <xdr:spPr>
        <a:xfrm>
          <a:off x="17721" y="0"/>
          <a:ext cx="31950836" cy="13361580"/>
        </a:xfrm>
        <a:prstGeom prst="roundRect">
          <a:avLst>
            <a:gd name="adj" fmla="val 4640"/>
          </a:avLst>
        </a:prstGeom>
        <a:solidFill>
          <a:schemeClr val="accent6">
            <a:lumMod val="40000"/>
            <a:lumOff val="60000"/>
          </a:schemeClr>
        </a:solidFill>
        <a:ln w="381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lang="en-IN" sz="1100">
            <a:ln w="57150">
              <a:solidFill>
                <a:srgbClr val="7030A0"/>
              </a:solidFill>
              <a:prstDash val="solid"/>
            </a:ln>
          </a:endParaRPr>
        </a:p>
      </xdr:txBody>
    </xdr:sp>
    <xdr:clientData/>
  </xdr:twoCellAnchor>
  <xdr:twoCellAnchor>
    <xdr:from>
      <xdr:col>3</xdr:col>
      <xdr:colOff>30902</xdr:colOff>
      <xdr:row>4</xdr:row>
      <xdr:rowOff>71253</xdr:rowOff>
    </xdr:from>
    <xdr:to>
      <xdr:col>47</xdr:col>
      <xdr:colOff>53163</xdr:colOff>
      <xdr:row>73</xdr:row>
      <xdr:rowOff>124047</xdr:rowOff>
    </xdr:to>
    <xdr:sp macro="" textlink="">
      <xdr:nvSpPr>
        <xdr:cNvPr id="3" name="Rectangle: Rounded Corners 2">
          <a:extLst>
            <a:ext uri="{FF2B5EF4-FFF2-40B4-BE49-F238E27FC236}">
              <a16:creationId xmlns:a16="http://schemas.microsoft.com/office/drawing/2014/main" id="{61589EAD-6BD9-4756-86FC-0916C69030F9}"/>
            </a:ext>
          </a:extLst>
        </xdr:cNvPr>
        <xdr:cNvSpPr/>
      </xdr:nvSpPr>
      <xdr:spPr>
        <a:xfrm>
          <a:off x="2051088" y="780090"/>
          <a:ext cx="29651656" cy="12280236"/>
        </a:xfrm>
        <a:prstGeom prst="roundRect">
          <a:avLst>
            <a:gd name="adj" fmla="val 3803"/>
          </a:avLst>
        </a:prstGeom>
        <a:solidFill>
          <a:schemeClr val="accent4">
            <a:lumMod val="60000"/>
            <a:lumOff val="40000"/>
          </a:schemeClr>
        </a:solidFill>
        <a:ln w="28575">
          <a:solidFill>
            <a:srgbClr val="7030A0"/>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ln w="12700">
              <a:solidFill>
                <a:schemeClr val="tx1"/>
              </a:solidFill>
            </a:ln>
          </a:endParaRPr>
        </a:p>
      </xdr:txBody>
    </xdr:sp>
    <xdr:clientData/>
  </xdr:twoCellAnchor>
  <xdr:twoCellAnchor>
    <xdr:from>
      <xdr:col>7</xdr:col>
      <xdr:colOff>9552</xdr:colOff>
      <xdr:row>14</xdr:row>
      <xdr:rowOff>40667</xdr:rowOff>
    </xdr:from>
    <xdr:to>
      <xdr:col>8</xdr:col>
      <xdr:colOff>664785</xdr:colOff>
      <xdr:row>16</xdr:row>
      <xdr:rowOff>99793</xdr:rowOff>
    </xdr:to>
    <xdr:sp macro="" textlink="">
      <xdr:nvSpPr>
        <xdr:cNvPr id="7" name="Rectangle 6">
          <a:extLst>
            <a:ext uri="{FF2B5EF4-FFF2-40B4-BE49-F238E27FC236}">
              <a16:creationId xmlns:a16="http://schemas.microsoft.com/office/drawing/2014/main" id="{6DCD3B49-876D-48DD-8980-1DDD00C8BD79}"/>
            </a:ext>
          </a:extLst>
        </xdr:cNvPr>
        <xdr:cNvSpPr/>
      </xdr:nvSpPr>
      <xdr:spPr>
        <a:xfrm>
          <a:off x="4703472" y="2494307"/>
          <a:ext cx="1325793" cy="40964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   </a:t>
          </a:r>
          <a:endParaRPr lang="en-IN" sz="1600" b="1">
            <a:solidFill>
              <a:schemeClr val="tx1"/>
            </a:solidFill>
          </a:endParaRPr>
        </a:p>
      </xdr:txBody>
    </xdr:sp>
    <xdr:clientData/>
  </xdr:twoCellAnchor>
  <xdr:twoCellAnchor>
    <xdr:from>
      <xdr:col>0</xdr:col>
      <xdr:colOff>171951</xdr:colOff>
      <xdr:row>10</xdr:row>
      <xdr:rowOff>108138</xdr:rowOff>
    </xdr:from>
    <xdr:to>
      <xdr:col>2</xdr:col>
      <xdr:colOff>616913</xdr:colOff>
      <xdr:row>14</xdr:row>
      <xdr:rowOff>48512</xdr:rowOff>
    </xdr:to>
    <xdr:sp macro="" textlink="">
      <xdr:nvSpPr>
        <xdr:cNvPr id="10" name="Rectangle: Rounded Corners 9">
          <a:hlinkClick xmlns:r="http://schemas.openxmlformats.org/officeDocument/2006/relationships" r:id="rId1"/>
          <a:extLst>
            <a:ext uri="{FF2B5EF4-FFF2-40B4-BE49-F238E27FC236}">
              <a16:creationId xmlns:a16="http://schemas.microsoft.com/office/drawing/2014/main" id="{5530C626-D23B-4C76-97CF-62DD78168AF4}"/>
            </a:ext>
          </a:extLst>
        </xdr:cNvPr>
        <xdr:cNvSpPr/>
      </xdr:nvSpPr>
      <xdr:spPr>
        <a:xfrm>
          <a:off x="171951" y="1860738"/>
          <a:ext cx="1786082" cy="641414"/>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DASHBOARD</a:t>
          </a:r>
        </a:p>
      </xdr:txBody>
    </xdr:sp>
    <xdr:clientData/>
  </xdr:twoCellAnchor>
  <xdr:twoCellAnchor>
    <xdr:from>
      <xdr:col>6</xdr:col>
      <xdr:colOff>362284</xdr:colOff>
      <xdr:row>26</xdr:row>
      <xdr:rowOff>166350</xdr:rowOff>
    </xdr:from>
    <xdr:to>
      <xdr:col>9</xdr:col>
      <xdr:colOff>639698</xdr:colOff>
      <xdr:row>29</xdr:row>
      <xdr:rowOff>45769</xdr:rowOff>
    </xdr:to>
    <xdr:sp macro="" textlink="">
      <xdr:nvSpPr>
        <xdr:cNvPr id="16" name="Rectangle 15">
          <a:extLst>
            <a:ext uri="{FF2B5EF4-FFF2-40B4-BE49-F238E27FC236}">
              <a16:creationId xmlns:a16="http://schemas.microsoft.com/office/drawing/2014/main" id="{B4FBA98A-94D9-49C6-9F4C-9FAA1B5440F4}"/>
            </a:ext>
          </a:extLst>
        </xdr:cNvPr>
        <xdr:cNvSpPr/>
      </xdr:nvSpPr>
      <xdr:spPr>
        <a:xfrm>
          <a:off x="4385644" y="4723110"/>
          <a:ext cx="2289094" cy="40519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6</xdr:col>
      <xdr:colOff>18156</xdr:colOff>
      <xdr:row>16</xdr:row>
      <xdr:rowOff>27059</xdr:rowOff>
    </xdr:from>
    <xdr:to>
      <xdr:col>9</xdr:col>
      <xdr:colOff>236986</xdr:colOff>
      <xdr:row>18</xdr:row>
      <xdr:rowOff>77926</xdr:rowOff>
    </xdr:to>
    <xdr:sp macro="" textlink="">
      <xdr:nvSpPr>
        <xdr:cNvPr id="17" name="Rectangle 16">
          <a:extLst>
            <a:ext uri="{FF2B5EF4-FFF2-40B4-BE49-F238E27FC236}">
              <a16:creationId xmlns:a16="http://schemas.microsoft.com/office/drawing/2014/main" id="{96EB7BFF-1D67-49F3-B735-3160116D7739}"/>
            </a:ext>
          </a:extLst>
        </xdr:cNvPr>
        <xdr:cNvSpPr/>
      </xdr:nvSpPr>
      <xdr:spPr>
        <a:xfrm>
          <a:off x="4041516" y="2831219"/>
          <a:ext cx="2230510" cy="40138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3</xdr:col>
      <xdr:colOff>422073</xdr:colOff>
      <xdr:row>18</xdr:row>
      <xdr:rowOff>110080</xdr:rowOff>
    </xdr:from>
    <xdr:to>
      <xdr:col>7</xdr:col>
      <xdr:colOff>31534</xdr:colOff>
      <xdr:row>20</xdr:row>
      <xdr:rowOff>151388</xdr:rowOff>
    </xdr:to>
    <xdr:sp macro="" textlink="'WORK SHEET'!L59">
      <xdr:nvSpPr>
        <xdr:cNvPr id="18" name="Rectangle 17">
          <a:extLst>
            <a:ext uri="{FF2B5EF4-FFF2-40B4-BE49-F238E27FC236}">
              <a16:creationId xmlns:a16="http://schemas.microsoft.com/office/drawing/2014/main" id="{85F3D925-EFC0-4C0F-9D5D-6C3CAF31FF5B}"/>
            </a:ext>
          </a:extLst>
        </xdr:cNvPr>
        <xdr:cNvSpPr/>
      </xdr:nvSpPr>
      <xdr:spPr>
        <a:xfrm>
          <a:off x="2433753" y="3264760"/>
          <a:ext cx="2291701" cy="39182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9FE9F44C-6464-498F-89C5-814C800CEDE7}" type="TxLink">
            <a:rPr lang="en-US" sz="2400" b="1" i="0" u="none" strike="noStrike">
              <a:solidFill>
                <a:srgbClr val="000000"/>
              </a:solidFill>
              <a:latin typeface="Calibri"/>
              <a:cs typeface="Calibri"/>
            </a:rPr>
            <a:pPr algn="l"/>
            <a:t> </a:t>
          </a:fld>
          <a:endParaRPr lang="en-IN" sz="2800" b="1">
            <a:solidFill>
              <a:schemeClr val="tx1"/>
            </a:solidFill>
          </a:endParaRPr>
        </a:p>
      </xdr:txBody>
    </xdr:sp>
    <xdr:clientData/>
  </xdr:twoCellAnchor>
  <xdr:twoCellAnchor>
    <xdr:from>
      <xdr:col>8</xdr:col>
      <xdr:colOff>438478</xdr:colOff>
      <xdr:row>22</xdr:row>
      <xdr:rowOff>158209</xdr:rowOff>
    </xdr:from>
    <xdr:to>
      <xdr:col>10</xdr:col>
      <xdr:colOff>126621</xdr:colOff>
      <xdr:row>26</xdr:row>
      <xdr:rowOff>37621</xdr:rowOff>
    </xdr:to>
    <xdr:sp macro="" textlink="'WORK SHEET'!V5">
      <xdr:nvSpPr>
        <xdr:cNvPr id="22" name="Rectangle 21">
          <a:extLst>
            <a:ext uri="{FF2B5EF4-FFF2-40B4-BE49-F238E27FC236}">
              <a16:creationId xmlns:a16="http://schemas.microsoft.com/office/drawing/2014/main" id="{D603A22D-CF35-4A81-9C46-AA1F7A6C5DB0}"/>
            </a:ext>
          </a:extLst>
        </xdr:cNvPr>
        <xdr:cNvSpPr/>
      </xdr:nvSpPr>
      <xdr:spPr>
        <a:xfrm>
          <a:off x="5802958" y="4013929"/>
          <a:ext cx="1029263" cy="5804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969B084-C501-47EE-BC67-509C2361F87D}" type="TxLink">
            <a:rPr lang="en-US" sz="3600" b="1" i="0" u="none" strike="noStrike">
              <a:solidFill>
                <a:schemeClr val="tx1"/>
              </a:solidFill>
              <a:latin typeface="Calibri"/>
              <a:cs typeface="Calibri"/>
            </a:rPr>
            <a:pPr algn="l"/>
            <a:t> </a:t>
          </a:fld>
          <a:endParaRPr lang="en-IN" sz="3600" b="1">
            <a:solidFill>
              <a:schemeClr val="tx1"/>
            </a:solidFill>
          </a:endParaRPr>
        </a:p>
      </xdr:txBody>
    </xdr:sp>
    <xdr:clientData/>
  </xdr:twoCellAnchor>
  <xdr:twoCellAnchor>
    <xdr:from>
      <xdr:col>22</xdr:col>
      <xdr:colOff>268835</xdr:colOff>
      <xdr:row>0</xdr:row>
      <xdr:rowOff>132291</xdr:rowOff>
    </xdr:from>
    <xdr:to>
      <xdr:col>30</xdr:col>
      <xdr:colOff>129161</xdr:colOff>
      <xdr:row>3</xdr:row>
      <xdr:rowOff>117151</xdr:rowOff>
    </xdr:to>
    <xdr:sp macro="" textlink="">
      <xdr:nvSpPr>
        <xdr:cNvPr id="27" name="Rectangle: Rounded Corners 26">
          <a:extLst>
            <a:ext uri="{FF2B5EF4-FFF2-40B4-BE49-F238E27FC236}">
              <a16:creationId xmlns:a16="http://schemas.microsoft.com/office/drawing/2014/main" id="{F24BADC7-083D-4062-AC83-68A8D83F9C76}"/>
            </a:ext>
          </a:extLst>
        </xdr:cNvPr>
        <xdr:cNvSpPr/>
      </xdr:nvSpPr>
      <xdr:spPr>
        <a:xfrm>
          <a:off x="15083533" y="132291"/>
          <a:ext cx="5247488" cy="516488"/>
        </a:xfrm>
        <a:prstGeom prst="roundRect">
          <a:avLst/>
        </a:prstGeom>
        <a:solidFill>
          <a:srgbClr val="FFFF00"/>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rgbClr val="FF0000"/>
              </a:solidFill>
              <a:effectLst/>
              <a:latin typeface="+mn-lt"/>
              <a:ea typeface="+mn-ea"/>
              <a:cs typeface="+mn-cs"/>
            </a:rPr>
            <a:t>ABOUT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rgbClr val="FF0000"/>
            </a:solidFill>
            <a:effectLst/>
          </a:endParaRPr>
        </a:p>
        <a:p>
          <a:pPr algn="ctr"/>
          <a:endParaRPr lang="en-IN" sz="1100"/>
        </a:p>
      </xdr:txBody>
    </xdr:sp>
    <xdr:clientData/>
  </xdr:twoCellAnchor>
  <xdr:twoCellAnchor>
    <xdr:from>
      <xdr:col>0</xdr:col>
      <xdr:colOff>129362</xdr:colOff>
      <xdr:row>18</xdr:row>
      <xdr:rowOff>63324</xdr:rowOff>
    </xdr:from>
    <xdr:to>
      <xdr:col>2</xdr:col>
      <xdr:colOff>644675</xdr:colOff>
      <xdr:row>20</xdr:row>
      <xdr:rowOff>94055</xdr:rowOff>
    </xdr:to>
    <xdr:sp macro="" textlink="">
      <xdr:nvSpPr>
        <xdr:cNvPr id="29" name="Rectangle: Rounded Corners 28">
          <a:hlinkClick xmlns:r="http://schemas.openxmlformats.org/officeDocument/2006/relationships" r:id="rId2"/>
          <a:extLst>
            <a:ext uri="{FF2B5EF4-FFF2-40B4-BE49-F238E27FC236}">
              <a16:creationId xmlns:a16="http://schemas.microsoft.com/office/drawing/2014/main" id="{7EF3F6CA-F72C-489A-8BA8-169B346E209F}"/>
            </a:ext>
          </a:extLst>
        </xdr:cNvPr>
        <xdr:cNvSpPr/>
      </xdr:nvSpPr>
      <xdr:spPr>
        <a:xfrm>
          <a:off x="129362" y="3253091"/>
          <a:ext cx="1862104" cy="38515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INVENTORY</a:t>
          </a:r>
        </a:p>
        <a:p>
          <a:pPr algn="ctr"/>
          <a:endParaRPr lang="en-IN" sz="1600" b="1">
            <a:solidFill>
              <a:schemeClr val="accent3">
                <a:lumMod val="50000"/>
              </a:schemeClr>
            </a:solidFill>
          </a:endParaRPr>
        </a:p>
      </xdr:txBody>
    </xdr:sp>
    <xdr:clientData/>
  </xdr:twoCellAnchor>
  <xdr:twoCellAnchor>
    <xdr:from>
      <xdr:col>0</xdr:col>
      <xdr:colOff>70754</xdr:colOff>
      <xdr:row>21</xdr:row>
      <xdr:rowOff>28235</xdr:rowOff>
    </xdr:from>
    <xdr:to>
      <xdr:col>2</xdr:col>
      <xdr:colOff>621934</xdr:colOff>
      <xdr:row>23</xdr:row>
      <xdr:rowOff>8167</xdr:rowOff>
    </xdr:to>
    <xdr:sp macro="" textlink="">
      <xdr:nvSpPr>
        <xdr:cNvPr id="30" name="Rectangle: Rounded Corners 29">
          <a:hlinkClick xmlns:r="http://schemas.openxmlformats.org/officeDocument/2006/relationships" r:id="rId3"/>
          <a:extLst>
            <a:ext uri="{FF2B5EF4-FFF2-40B4-BE49-F238E27FC236}">
              <a16:creationId xmlns:a16="http://schemas.microsoft.com/office/drawing/2014/main" id="{DE085D9A-736B-4B7E-85D1-E1527A1F9438}"/>
            </a:ext>
          </a:extLst>
        </xdr:cNvPr>
        <xdr:cNvSpPr/>
      </xdr:nvSpPr>
      <xdr:spPr>
        <a:xfrm>
          <a:off x="70754" y="3749630"/>
          <a:ext cx="1897971" cy="334351"/>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MAINTENANCES</a:t>
          </a:r>
        </a:p>
      </xdr:txBody>
    </xdr:sp>
    <xdr:clientData/>
  </xdr:twoCellAnchor>
  <xdr:twoCellAnchor>
    <xdr:from>
      <xdr:col>0</xdr:col>
      <xdr:colOff>91133</xdr:colOff>
      <xdr:row>23</xdr:row>
      <xdr:rowOff>172720</xdr:rowOff>
    </xdr:from>
    <xdr:to>
      <xdr:col>2</xdr:col>
      <xdr:colOff>604213</xdr:colOff>
      <xdr:row>25</xdr:row>
      <xdr:rowOff>127252</xdr:rowOff>
    </xdr:to>
    <xdr:sp macro="" textlink="">
      <xdr:nvSpPr>
        <xdr:cNvPr id="32" name="Rectangle: Rounded Corners 31">
          <a:hlinkClick xmlns:r="http://schemas.openxmlformats.org/officeDocument/2006/relationships" r:id="rId4"/>
          <a:extLst>
            <a:ext uri="{FF2B5EF4-FFF2-40B4-BE49-F238E27FC236}">
              <a16:creationId xmlns:a16="http://schemas.microsoft.com/office/drawing/2014/main" id="{24365AB5-6D42-43FF-847D-8864FBE42E27}"/>
            </a:ext>
          </a:extLst>
        </xdr:cNvPr>
        <xdr:cNvSpPr/>
      </xdr:nvSpPr>
      <xdr:spPr>
        <a:xfrm>
          <a:off x="91133" y="4203700"/>
          <a:ext cx="1854200" cy="30505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ABOUT</a:t>
          </a:r>
        </a:p>
        <a:p>
          <a:pPr algn="ctr"/>
          <a:endParaRPr lang="en-IN" sz="1600" b="1">
            <a:solidFill>
              <a:schemeClr val="accent3">
                <a:lumMod val="50000"/>
              </a:schemeClr>
            </a:solidFill>
          </a:endParaRPr>
        </a:p>
      </xdr:txBody>
    </xdr:sp>
    <xdr:clientData/>
  </xdr:twoCellAnchor>
  <xdr:twoCellAnchor>
    <xdr:from>
      <xdr:col>0</xdr:col>
      <xdr:colOff>93791</xdr:colOff>
      <xdr:row>15</xdr:row>
      <xdr:rowOff>23155</xdr:rowOff>
    </xdr:from>
    <xdr:to>
      <xdr:col>2</xdr:col>
      <xdr:colOff>606871</xdr:colOff>
      <xdr:row>17</xdr:row>
      <xdr:rowOff>106326</xdr:rowOff>
    </xdr:to>
    <xdr:sp macro="" textlink="">
      <xdr:nvSpPr>
        <xdr:cNvPr id="33" name="Rectangle: Rounded Corners 32">
          <a:hlinkClick xmlns:r="http://schemas.openxmlformats.org/officeDocument/2006/relationships" r:id="rId5"/>
          <a:extLst>
            <a:ext uri="{FF2B5EF4-FFF2-40B4-BE49-F238E27FC236}">
              <a16:creationId xmlns:a16="http://schemas.microsoft.com/office/drawing/2014/main" id="{F268796A-B95E-4C3E-BC61-BF6B188771C3}"/>
            </a:ext>
          </a:extLst>
        </xdr:cNvPr>
        <xdr:cNvSpPr/>
      </xdr:nvSpPr>
      <xdr:spPr>
        <a:xfrm>
          <a:off x="93791" y="2681295"/>
          <a:ext cx="1859871" cy="437589"/>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PRODUCTS</a:t>
          </a:r>
        </a:p>
      </xdr:txBody>
    </xdr:sp>
    <xdr:clientData/>
  </xdr:twoCellAnchor>
  <xdr:twoCellAnchor>
    <xdr:from>
      <xdr:col>4</xdr:col>
      <xdr:colOff>602513</xdr:colOff>
      <xdr:row>19</xdr:row>
      <xdr:rowOff>106327</xdr:rowOff>
    </xdr:from>
    <xdr:to>
      <xdr:col>45</xdr:col>
      <xdr:colOff>531629</xdr:colOff>
      <xdr:row>69</xdr:row>
      <xdr:rowOff>17722</xdr:rowOff>
    </xdr:to>
    <xdr:sp macro="" textlink="">
      <xdr:nvSpPr>
        <xdr:cNvPr id="35" name="Rectangle 34">
          <a:extLst>
            <a:ext uri="{FF2B5EF4-FFF2-40B4-BE49-F238E27FC236}">
              <a16:creationId xmlns:a16="http://schemas.microsoft.com/office/drawing/2014/main" id="{E62E2F08-A524-4B5E-A0AD-E8556E0C1E21}"/>
            </a:ext>
          </a:extLst>
        </xdr:cNvPr>
        <xdr:cNvSpPr/>
      </xdr:nvSpPr>
      <xdr:spPr>
        <a:xfrm>
          <a:off x="3296094" y="3473304"/>
          <a:ext cx="27538326" cy="877186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800" b="1">
              <a:solidFill>
                <a:srgbClr val="FF0000"/>
              </a:solidFill>
            </a:rPr>
            <a:t>PROJECT DEVELOPER </a:t>
          </a:r>
        </a:p>
        <a:p>
          <a:pPr algn="l"/>
          <a:r>
            <a:rPr lang="en-IN" sz="4400">
              <a:solidFill>
                <a:schemeClr val="accent3">
                  <a:lumMod val="50000"/>
                </a:schemeClr>
              </a:solidFill>
            </a:rPr>
            <a:t>This</a:t>
          </a:r>
          <a:r>
            <a:rPr lang="en-IN" sz="4400" baseline="0">
              <a:solidFill>
                <a:schemeClr val="accent3">
                  <a:lumMod val="50000"/>
                </a:schemeClr>
              </a:solidFill>
            </a:rPr>
            <a:t> wonderful project is created by Divakar vaidya(ME).</a:t>
          </a:r>
        </a:p>
        <a:p>
          <a:pPr algn="l"/>
          <a:endParaRPr lang="en-IN" sz="2800" baseline="0">
            <a:solidFill>
              <a:schemeClr val="accent3">
                <a:lumMod val="50000"/>
              </a:schemeClr>
            </a:solidFill>
          </a:endParaRPr>
        </a:p>
        <a:p>
          <a:pPr algn="l"/>
          <a:endParaRPr lang="en-IN" sz="2800" baseline="0">
            <a:solidFill>
              <a:schemeClr val="accent3">
                <a:lumMod val="50000"/>
              </a:schemeClr>
            </a:solidFill>
          </a:endParaRPr>
        </a:p>
        <a:p>
          <a:pPr algn="l"/>
          <a:endParaRPr lang="en-IN" sz="2800" baseline="0">
            <a:solidFill>
              <a:schemeClr val="accent3">
                <a:lumMod val="50000"/>
              </a:schemeClr>
            </a:solidFill>
          </a:endParaRPr>
        </a:p>
        <a:p>
          <a:pPr algn="l"/>
          <a:endParaRPr lang="en-IN" sz="2800" baseline="0">
            <a:solidFill>
              <a:schemeClr val="accent3">
                <a:lumMod val="50000"/>
              </a:schemeClr>
            </a:solidFill>
          </a:endParaRPr>
        </a:p>
        <a:p>
          <a:pPr algn="l"/>
          <a:endParaRPr lang="en-IN" sz="2800" baseline="0">
            <a:solidFill>
              <a:schemeClr val="accent3">
                <a:lumMod val="50000"/>
              </a:schemeClr>
            </a:solidFill>
          </a:endParaRPr>
        </a:p>
        <a:p>
          <a:pPr algn="l"/>
          <a:r>
            <a:rPr lang="en-IN" sz="4400" b="1" baseline="0">
              <a:solidFill>
                <a:srgbClr val="FF0000"/>
              </a:solidFill>
            </a:rPr>
            <a:t>VERSION</a:t>
          </a:r>
        </a:p>
        <a:p>
          <a:pPr algn="l"/>
          <a:r>
            <a:rPr lang="en-IN" sz="4400" baseline="0">
              <a:solidFill>
                <a:schemeClr val="accent3">
                  <a:lumMod val="50000"/>
                </a:schemeClr>
              </a:solidFill>
            </a:rPr>
            <a:t>This project is created in excel 2021 version,but you can use excel 2013 or any later version.</a:t>
          </a:r>
        </a:p>
        <a:p>
          <a:pPr algn="l"/>
          <a:endParaRPr lang="en-IN" sz="1600">
            <a:solidFill>
              <a:schemeClr val="accent3">
                <a:lumMod val="50000"/>
              </a:schemeClr>
            </a:solidFill>
          </a:endParaRPr>
        </a:p>
      </xdr:txBody>
    </xdr:sp>
    <xdr:clientData/>
  </xdr:twoCellAnchor>
  <xdr:twoCellAnchor editAs="oneCell">
    <xdr:from>
      <xdr:col>4</xdr:col>
      <xdr:colOff>336698</xdr:colOff>
      <xdr:row>11</xdr:row>
      <xdr:rowOff>124047</xdr:rowOff>
    </xdr:from>
    <xdr:to>
      <xdr:col>6</xdr:col>
      <xdr:colOff>602807</xdr:colOff>
      <xdr:row>15</xdr:row>
      <xdr:rowOff>115811</xdr:rowOff>
    </xdr:to>
    <xdr:pic>
      <xdr:nvPicPr>
        <xdr:cNvPr id="36" name="Graphic 35" descr="Bar chart with solid fill">
          <a:extLst>
            <a:ext uri="{FF2B5EF4-FFF2-40B4-BE49-F238E27FC236}">
              <a16:creationId xmlns:a16="http://schemas.microsoft.com/office/drawing/2014/main" id="{25911562-F6BB-41BF-A6EF-D5DA690F6047}"/>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3030279" y="2073349"/>
          <a:ext cx="1612900" cy="700602"/>
        </a:xfrm>
        <a:prstGeom prst="rect">
          <a:avLst/>
        </a:prstGeom>
      </xdr:spPr>
    </xdr:pic>
    <xdr:clientData/>
  </xdr:twoCellAnchor>
  <xdr:twoCellAnchor>
    <xdr:from>
      <xdr:col>7</xdr:col>
      <xdr:colOff>367601</xdr:colOff>
      <xdr:row>11</xdr:row>
      <xdr:rowOff>159856</xdr:rowOff>
    </xdr:from>
    <xdr:to>
      <xdr:col>10</xdr:col>
      <xdr:colOff>301257</xdr:colOff>
      <xdr:row>14</xdr:row>
      <xdr:rowOff>159487</xdr:rowOff>
    </xdr:to>
    <xdr:sp macro="" textlink="">
      <xdr:nvSpPr>
        <xdr:cNvPr id="37" name="Rectangle: Rounded Corners 36">
          <a:extLst>
            <a:ext uri="{FF2B5EF4-FFF2-40B4-BE49-F238E27FC236}">
              <a16:creationId xmlns:a16="http://schemas.microsoft.com/office/drawing/2014/main" id="{8A08CC3D-CC5B-40B8-AF1D-D432EB838D10}"/>
            </a:ext>
          </a:extLst>
        </xdr:cNvPr>
        <xdr:cNvSpPr/>
      </xdr:nvSpPr>
      <xdr:spPr>
        <a:xfrm>
          <a:off x="5081368" y="2109158"/>
          <a:ext cx="1953842" cy="531259"/>
        </a:xfrm>
        <a:prstGeom prst="roundRect">
          <a:avLst/>
        </a:prstGeom>
        <a:solidFill>
          <a:schemeClr val="accent2"/>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chemeClr val="accent3">
                  <a:lumMod val="50000"/>
                </a:schemeClr>
              </a:solidFill>
              <a:effectLst/>
              <a:latin typeface="+mn-lt"/>
              <a:ea typeface="+mn-ea"/>
              <a:cs typeface="+mn-cs"/>
            </a:rPr>
            <a:t>ABOUT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rgbClr val="FF0000"/>
            </a:solidFill>
            <a:effectLst/>
          </a:endParaRPr>
        </a:p>
        <a:p>
          <a:pPr algn="ctr"/>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209022</xdr:colOff>
      <xdr:row>0</xdr:row>
      <xdr:rowOff>76200</xdr:rowOff>
    </xdr:from>
    <xdr:to>
      <xdr:col>51</xdr:col>
      <xdr:colOff>647699</xdr:colOff>
      <xdr:row>86</xdr:row>
      <xdr:rowOff>31851</xdr:rowOff>
    </xdr:to>
    <xdr:sp macro="" textlink="">
      <xdr:nvSpPr>
        <xdr:cNvPr id="2" name="Rectangle: Rounded Corners 1">
          <a:extLst>
            <a:ext uri="{FF2B5EF4-FFF2-40B4-BE49-F238E27FC236}">
              <a16:creationId xmlns:a16="http://schemas.microsoft.com/office/drawing/2014/main" id="{FED037C7-BBC6-4033-A1BC-95244362B74C}"/>
            </a:ext>
          </a:extLst>
        </xdr:cNvPr>
        <xdr:cNvSpPr/>
      </xdr:nvSpPr>
      <xdr:spPr>
        <a:xfrm>
          <a:off x="209022" y="76200"/>
          <a:ext cx="34442927" cy="14719401"/>
        </a:xfrm>
        <a:prstGeom prst="roundRect">
          <a:avLst>
            <a:gd name="adj" fmla="val 4640"/>
          </a:avLst>
        </a:prstGeom>
        <a:ln>
          <a:solidFill>
            <a:schemeClr val="accent3">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508590</xdr:colOff>
      <xdr:row>4</xdr:row>
      <xdr:rowOff>62118</xdr:rowOff>
    </xdr:from>
    <xdr:to>
      <xdr:col>51</xdr:col>
      <xdr:colOff>400050</xdr:colOff>
      <xdr:row>85</xdr:row>
      <xdr:rowOff>57149</xdr:rowOff>
    </xdr:to>
    <xdr:sp macro="" textlink="">
      <xdr:nvSpPr>
        <xdr:cNvPr id="3" name="Rectangle: Rounded Corners 2">
          <a:extLst>
            <a:ext uri="{FF2B5EF4-FFF2-40B4-BE49-F238E27FC236}">
              <a16:creationId xmlns:a16="http://schemas.microsoft.com/office/drawing/2014/main" id="{AB50D70A-F7B7-4A86-9ED4-CEC702D4B9B9}"/>
            </a:ext>
          </a:extLst>
        </xdr:cNvPr>
        <xdr:cNvSpPr/>
      </xdr:nvSpPr>
      <xdr:spPr>
        <a:xfrm>
          <a:off x="2508840" y="747918"/>
          <a:ext cx="31895460" cy="13901531"/>
        </a:xfrm>
        <a:prstGeom prst="roundRect">
          <a:avLst>
            <a:gd name="adj" fmla="val 2590"/>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4</xdr:col>
      <xdr:colOff>37226</xdr:colOff>
      <xdr:row>5</xdr:row>
      <xdr:rowOff>2189</xdr:rowOff>
    </xdr:from>
    <xdr:to>
      <xdr:col>44</xdr:col>
      <xdr:colOff>381000</xdr:colOff>
      <xdr:row>9</xdr:row>
      <xdr:rowOff>56506</xdr:rowOff>
    </xdr:to>
    <mc:AlternateContent xmlns:mc="http://schemas.openxmlformats.org/markup-compatibility/2006" xmlns:a14="http://schemas.microsoft.com/office/drawing/2010/main">
      <mc:Choice Requires="a14">
        <xdr:graphicFrame macro="">
          <xdr:nvGraphicFramePr>
            <xdr:cNvPr id="19" name="MONTH 4">
              <a:extLst>
                <a:ext uri="{FF2B5EF4-FFF2-40B4-BE49-F238E27FC236}">
                  <a16:creationId xmlns:a16="http://schemas.microsoft.com/office/drawing/2014/main" id="{A8C10FD9-ACE3-45BF-BD1C-BE48E8B15213}"/>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2687661" y="913276"/>
              <a:ext cx="16304500" cy="7831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28</xdr:col>
      <xdr:colOff>95250</xdr:colOff>
      <xdr:row>40</xdr:row>
      <xdr:rowOff>142461</xdr:rowOff>
    </xdr:from>
    <xdr:to>
      <xdr:col>51</xdr:col>
      <xdr:colOff>180561</xdr:colOff>
      <xdr:row>83</xdr:row>
      <xdr:rowOff>0</xdr:rowOff>
    </xdr:to>
    <xdr:graphicFrame macro="">
      <xdr:nvGraphicFramePr>
        <xdr:cNvPr id="20" name="Chart 19">
          <a:extLst>
            <a:ext uri="{FF2B5EF4-FFF2-40B4-BE49-F238E27FC236}">
              <a16:creationId xmlns:a16="http://schemas.microsoft.com/office/drawing/2014/main" id="{0FE1F79C-12CF-410C-A0F4-FC82D34492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401198</xdr:colOff>
      <xdr:row>23</xdr:row>
      <xdr:rowOff>81916</xdr:rowOff>
    </xdr:from>
    <xdr:to>
      <xdr:col>10</xdr:col>
      <xdr:colOff>7128</xdr:colOff>
      <xdr:row>25</xdr:row>
      <xdr:rowOff>118963</xdr:rowOff>
    </xdr:to>
    <xdr:sp macro="" textlink="">
      <xdr:nvSpPr>
        <xdr:cNvPr id="22" name="Rectangle 21">
          <a:extLst>
            <a:ext uri="{FF2B5EF4-FFF2-40B4-BE49-F238E27FC236}">
              <a16:creationId xmlns:a16="http://schemas.microsoft.com/office/drawing/2014/main" id="{D80A15E0-BE26-4B70-AE8D-801DFCA00C3E}"/>
            </a:ext>
          </a:extLst>
        </xdr:cNvPr>
        <xdr:cNvSpPr/>
      </xdr:nvSpPr>
      <xdr:spPr>
        <a:xfrm>
          <a:off x="4058798" y="4288156"/>
          <a:ext cx="2044330" cy="4028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6</xdr:col>
      <xdr:colOff>57070</xdr:colOff>
      <xdr:row>12</xdr:row>
      <xdr:rowOff>125504</xdr:rowOff>
    </xdr:from>
    <xdr:to>
      <xdr:col>9</xdr:col>
      <xdr:colOff>275207</xdr:colOff>
      <xdr:row>14</xdr:row>
      <xdr:rowOff>162551</xdr:rowOff>
    </xdr:to>
    <xdr:sp macro="" textlink="">
      <xdr:nvSpPr>
        <xdr:cNvPr id="23" name="Rectangle 22">
          <a:extLst>
            <a:ext uri="{FF2B5EF4-FFF2-40B4-BE49-F238E27FC236}">
              <a16:creationId xmlns:a16="http://schemas.microsoft.com/office/drawing/2014/main" id="{3B7B3098-EDB7-4FC8-85A4-8AA7603802EC}"/>
            </a:ext>
          </a:extLst>
        </xdr:cNvPr>
        <xdr:cNvSpPr/>
      </xdr:nvSpPr>
      <xdr:spPr>
        <a:xfrm>
          <a:off x="3714670" y="2320064"/>
          <a:ext cx="2046937" cy="4028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4</xdr:col>
      <xdr:colOff>632798</xdr:colOff>
      <xdr:row>40</xdr:row>
      <xdr:rowOff>149915</xdr:rowOff>
    </xdr:from>
    <xdr:to>
      <xdr:col>27</xdr:col>
      <xdr:colOff>495299</xdr:colOff>
      <xdr:row>82</xdr:row>
      <xdr:rowOff>95250</xdr:rowOff>
    </xdr:to>
    <xdr:graphicFrame macro="">
      <xdr:nvGraphicFramePr>
        <xdr:cNvPr id="35" name="Chart 34">
          <a:extLst>
            <a:ext uri="{FF2B5EF4-FFF2-40B4-BE49-F238E27FC236}">
              <a16:creationId xmlns:a16="http://schemas.microsoft.com/office/drawing/2014/main" id="{16622BEF-1A37-4B97-A4AA-01215AE96A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612913</xdr:colOff>
      <xdr:row>18</xdr:row>
      <xdr:rowOff>53539</xdr:rowOff>
    </xdr:from>
    <xdr:to>
      <xdr:col>51</xdr:col>
      <xdr:colOff>38100</xdr:colOff>
      <xdr:row>37</xdr:row>
      <xdr:rowOff>149087</xdr:rowOff>
    </xdr:to>
    <xdr:graphicFrame macro="">
      <xdr:nvGraphicFramePr>
        <xdr:cNvPr id="37" name="Chart 36">
          <a:extLst>
            <a:ext uri="{FF2B5EF4-FFF2-40B4-BE49-F238E27FC236}">
              <a16:creationId xmlns:a16="http://schemas.microsoft.com/office/drawing/2014/main" id="{CA8F851B-156B-4625-A8C5-F0FB333C55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623503</xdr:colOff>
      <xdr:row>10</xdr:row>
      <xdr:rowOff>75396</xdr:rowOff>
    </xdr:from>
    <xdr:to>
      <xdr:col>12</xdr:col>
      <xdr:colOff>414121</xdr:colOff>
      <xdr:row>16</xdr:row>
      <xdr:rowOff>24193</xdr:rowOff>
    </xdr:to>
    <xdr:sp macro="" textlink="">
      <xdr:nvSpPr>
        <xdr:cNvPr id="51" name="Rectangle: Rounded Corners 50">
          <a:extLst>
            <a:ext uri="{FF2B5EF4-FFF2-40B4-BE49-F238E27FC236}">
              <a16:creationId xmlns:a16="http://schemas.microsoft.com/office/drawing/2014/main" id="{D67E8543-E43C-4152-9271-9C851FD97DC4}"/>
            </a:ext>
          </a:extLst>
        </xdr:cNvPr>
        <xdr:cNvSpPr/>
      </xdr:nvSpPr>
      <xdr:spPr>
        <a:xfrm>
          <a:off x="5996249" y="1883532"/>
          <a:ext cx="2476991" cy="1033678"/>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               </a:t>
          </a:r>
          <a:r>
            <a:rPr lang="en-IN" sz="1600" b="1">
              <a:solidFill>
                <a:schemeClr val="dk1"/>
              </a:solidFill>
              <a:effectLst/>
              <a:latin typeface="+mn-lt"/>
              <a:ea typeface="+mn-ea"/>
              <a:cs typeface="+mn-cs"/>
            </a:rPr>
            <a:t>SETUP</a:t>
          </a:r>
          <a:r>
            <a:rPr lang="en-IN" sz="1600" b="1" baseline="0">
              <a:solidFill>
                <a:schemeClr val="dk1"/>
              </a:solidFill>
              <a:effectLst/>
              <a:latin typeface="+mn-lt"/>
              <a:ea typeface="+mn-ea"/>
              <a:cs typeface="+mn-cs"/>
            </a:rPr>
            <a:t>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IN" sz="110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a:effectLst/>
          </a:endParaRPr>
        </a:p>
        <a:p>
          <a:pPr algn="l"/>
          <a:endParaRPr lang="en-IN" sz="1100" b="1"/>
        </a:p>
      </xdr:txBody>
    </xdr:sp>
    <xdr:clientData/>
  </xdr:twoCellAnchor>
  <xdr:twoCellAnchor>
    <xdr:from>
      <xdr:col>13</xdr:col>
      <xdr:colOff>520035</xdr:colOff>
      <xdr:row>10</xdr:row>
      <xdr:rowOff>111318</xdr:rowOff>
    </xdr:from>
    <xdr:to>
      <xdr:col>17</xdr:col>
      <xdr:colOff>310654</xdr:colOff>
      <xdr:row>16</xdr:row>
      <xdr:rowOff>60115</xdr:rowOff>
    </xdr:to>
    <xdr:sp macro="" textlink="">
      <xdr:nvSpPr>
        <xdr:cNvPr id="52" name="Rectangle: Rounded Corners 51">
          <a:extLst>
            <a:ext uri="{FF2B5EF4-FFF2-40B4-BE49-F238E27FC236}">
              <a16:creationId xmlns:a16="http://schemas.microsoft.com/office/drawing/2014/main" id="{AA9C0D66-805B-4A9C-B75D-554A43756011}"/>
            </a:ext>
          </a:extLst>
        </xdr:cNvPr>
        <xdr:cNvSpPr/>
      </xdr:nvSpPr>
      <xdr:spPr>
        <a:xfrm>
          <a:off x="9250747" y="1919454"/>
          <a:ext cx="2476992" cy="1033678"/>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                </a:t>
          </a:r>
          <a:r>
            <a:rPr lang="en-IN" sz="1600" b="1">
              <a:solidFill>
                <a:schemeClr val="dk1"/>
              </a:solidFill>
              <a:effectLst/>
              <a:latin typeface="+mn-lt"/>
              <a:ea typeface="+mn-ea"/>
              <a:cs typeface="+mn-cs"/>
            </a:rPr>
            <a:t>LOSS</a:t>
          </a:r>
          <a:r>
            <a:rPr lang="en-IN" sz="1600" b="1" baseline="0">
              <a:solidFill>
                <a:schemeClr val="dk1"/>
              </a:solidFill>
              <a:effectLst/>
              <a:latin typeface="+mn-lt"/>
              <a:ea typeface="+mn-ea"/>
              <a:cs typeface="+mn-cs"/>
            </a:rPr>
            <a:t> TIME</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IN" sz="110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a:effectLst/>
          </a:endParaRPr>
        </a:p>
        <a:p>
          <a:pPr algn="l"/>
          <a:endParaRPr lang="en-IN" sz="1100" b="1"/>
        </a:p>
      </xdr:txBody>
    </xdr:sp>
    <xdr:clientData/>
  </xdr:twoCellAnchor>
  <xdr:twoCellAnchor>
    <xdr:from>
      <xdr:col>4</xdr:col>
      <xdr:colOff>34534</xdr:colOff>
      <xdr:row>10</xdr:row>
      <xdr:rowOff>72497</xdr:rowOff>
    </xdr:from>
    <xdr:to>
      <xdr:col>7</xdr:col>
      <xdr:colOff>593134</xdr:colOff>
      <xdr:row>16</xdr:row>
      <xdr:rowOff>21294</xdr:rowOff>
    </xdr:to>
    <xdr:sp macro="" textlink="">
      <xdr:nvSpPr>
        <xdr:cNvPr id="55" name="Rectangle: Rounded Corners 54">
          <a:extLst>
            <a:ext uri="{FF2B5EF4-FFF2-40B4-BE49-F238E27FC236}">
              <a16:creationId xmlns:a16="http://schemas.microsoft.com/office/drawing/2014/main" id="{DEDEE1D7-4654-4940-B389-5D084E971E64}"/>
            </a:ext>
          </a:extLst>
        </xdr:cNvPr>
        <xdr:cNvSpPr/>
      </xdr:nvSpPr>
      <xdr:spPr>
        <a:xfrm>
          <a:off x="2720907" y="1880633"/>
          <a:ext cx="2573380" cy="1033678"/>
        </a:xfrm>
        <a:prstGeom prst="roundRect">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        </a:t>
          </a:r>
          <a:r>
            <a:rPr lang="en-IN" sz="1600" b="1">
              <a:solidFill>
                <a:schemeClr val="dk1"/>
              </a:solidFill>
              <a:effectLst/>
              <a:latin typeface="+mn-lt"/>
              <a:ea typeface="+mn-ea"/>
              <a:cs typeface="+mn-cs"/>
            </a:rPr>
            <a:t>BRAKEDOWN</a:t>
          </a:r>
          <a:r>
            <a:rPr lang="en-IN" sz="1600" b="1" baseline="0">
              <a:solidFill>
                <a:schemeClr val="dk1"/>
              </a:solidFill>
              <a:effectLst/>
              <a:latin typeface="+mn-lt"/>
              <a:ea typeface="+mn-ea"/>
              <a:cs typeface="+mn-cs"/>
            </a:rPr>
            <a:t> MIN</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IN" sz="105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a:effectLst/>
            </a:rPr>
            <a:t>`</a:t>
          </a:r>
        </a:p>
        <a:p>
          <a:pPr algn="l"/>
          <a:endParaRPr lang="en-IN" sz="1100" b="1"/>
        </a:p>
      </xdr:txBody>
    </xdr:sp>
    <xdr:clientData/>
  </xdr:twoCellAnchor>
  <xdr:twoCellAnchor editAs="oneCell">
    <xdr:from>
      <xdr:col>33</xdr:col>
      <xdr:colOff>126875</xdr:colOff>
      <xdr:row>10</xdr:row>
      <xdr:rowOff>138887</xdr:rowOff>
    </xdr:from>
    <xdr:to>
      <xdr:col>43</xdr:col>
      <xdr:colOff>602578</xdr:colOff>
      <xdr:row>17</xdr:row>
      <xdr:rowOff>52621</xdr:rowOff>
    </xdr:to>
    <mc:AlternateContent xmlns:mc="http://schemas.openxmlformats.org/markup-compatibility/2006" xmlns:a14="http://schemas.microsoft.com/office/drawing/2010/main">
      <mc:Choice Requires="a14">
        <xdr:graphicFrame macro="">
          <xdr:nvGraphicFramePr>
            <xdr:cNvPr id="57" name="PRODUCTION DEPARTMENT 3">
              <a:extLst>
                <a:ext uri="{FF2B5EF4-FFF2-40B4-BE49-F238E27FC236}">
                  <a16:creationId xmlns:a16="http://schemas.microsoft.com/office/drawing/2014/main" id="{C0ACC7AE-8B1E-41C9-9E7B-F8AC5EE6E8E2}"/>
                </a:ext>
              </a:extLst>
            </xdr:cNvPr>
            <xdr:cNvGraphicFramePr/>
          </xdr:nvGraphicFramePr>
          <xdr:xfrm>
            <a:off x="0" y="0"/>
            <a:ext cx="0" cy="0"/>
          </xdr:xfrm>
          <a:graphic>
            <a:graphicData uri="http://schemas.microsoft.com/office/drawing/2010/slicer">
              <sle:slicer xmlns:sle="http://schemas.microsoft.com/office/drawing/2010/slicer" name="PRODUCTION DEPARTMENT 3"/>
            </a:graphicData>
          </a:graphic>
        </xdr:graphicFrame>
      </mc:Choice>
      <mc:Fallback xmlns="">
        <xdr:sp macro="" textlink="">
          <xdr:nvSpPr>
            <xdr:cNvPr id="0" name=""/>
            <xdr:cNvSpPr>
              <a:spLocks noTextEdit="1"/>
            </xdr:cNvSpPr>
          </xdr:nvSpPr>
          <xdr:spPr>
            <a:xfrm>
              <a:off x="22129625" y="1853387"/>
              <a:ext cx="7143203" cy="1132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431846</xdr:colOff>
      <xdr:row>12</xdr:row>
      <xdr:rowOff>58120</xdr:rowOff>
    </xdr:from>
    <xdr:to>
      <xdr:col>7</xdr:col>
      <xdr:colOff>175889</xdr:colOff>
      <xdr:row>15</xdr:row>
      <xdr:rowOff>75332</xdr:rowOff>
    </xdr:to>
    <xdr:sp macro="" textlink="'WORK SHEET'!CF6">
      <xdr:nvSpPr>
        <xdr:cNvPr id="58" name="Rectangle 57">
          <a:extLst>
            <a:ext uri="{FF2B5EF4-FFF2-40B4-BE49-F238E27FC236}">
              <a16:creationId xmlns:a16="http://schemas.microsoft.com/office/drawing/2014/main" id="{D9CFD942-7865-406A-9B9B-97F8F0C7369D}"/>
            </a:ext>
          </a:extLst>
        </xdr:cNvPr>
        <xdr:cNvSpPr/>
      </xdr:nvSpPr>
      <xdr:spPr>
        <a:xfrm>
          <a:off x="3118219" y="2227883"/>
          <a:ext cx="1758823" cy="5596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0D8AFA4-361B-4335-96CE-0253EBE1F4B6}" type="TxLink">
            <a:rPr lang="en-US" sz="3200" b="1" i="0" u="none" strike="noStrike">
              <a:solidFill>
                <a:srgbClr val="000000"/>
              </a:solidFill>
              <a:latin typeface="Calibri"/>
              <a:cs typeface="Calibri"/>
            </a:rPr>
            <a:pPr algn="l"/>
            <a:t>95</a:t>
          </a:fld>
          <a:r>
            <a:rPr lang="en-US" sz="3200" b="1" i="0" u="none" strike="noStrike">
              <a:solidFill>
                <a:srgbClr val="000000"/>
              </a:solidFill>
              <a:latin typeface="Calibri"/>
              <a:cs typeface="Calibri"/>
            </a:rPr>
            <a:t> MIN</a:t>
          </a:r>
          <a:endParaRPr lang="en-IN" sz="3600" b="1">
            <a:solidFill>
              <a:schemeClr val="tx1"/>
            </a:solidFill>
          </a:endParaRPr>
        </a:p>
      </xdr:txBody>
    </xdr:sp>
    <xdr:clientData/>
  </xdr:twoCellAnchor>
  <xdr:twoCellAnchor>
    <xdr:from>
      <xdr:col>9</xdr:col>
      <xdr:colOff>401547</xdr:colOff>
      <xdr:row>12</xdr:row>
      <xdr:rowOff>107401</xdr:rowOff>
    </xdr:from>
    <xdr:to>
      <xdr:col>12</xdr:col>
      <xdr:colOff>235292</xdr:colOff>
      <xdr:row>15</xdr:row>
      <xdr:rowOff>124613</xdr:rowOff>
    </xdr:to>
    <xdr:sp macro="" textlink="'WORK SHEET'!CK7">
      <xdr:nvSpPr>
        <xdr:cNvPr id="59" name="Rectangle 58">
          <a:extLst>
            <a:ext uri="{FF2B5EF4-FFF2-40B4-BE49-F238E27FC236}">
              <a16:creationId xmlns:a16="http://schemas.microsoft.com/office/drawing/2014/main" id="{81C1033B-452C-4ED4-91F8-76D3D4623129}"/>
            </a:ext>
          </a:extLst>
        </xdr:cNvPr>
        <xdr:cNvSpPr/>
      </xdr:nvSpPr>
      <xdr:spPr>
        <a:xfrm>
          <a:off x="6445886" y="2277164"/>
          <a:ext cx="1848525" cy="55965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DAC4EFA-3D01-4AD4-A5FF-1681FFB8424E}" type="TxLink">
            <a:rPr lang="en-US" sz="2800" b="1" i="0" u="none" strike="noStrike">
              <a:solidFill>
                <a:srgbClr val="000000"/>
              </a:solidFill>
              <a:latin typeface="Calibri"/>
              <a:cs typeface="Calibri"/>
            </a:rPr>
            <a:pPr algn="l"/>
            <a:t>290</a:t>
          </a:fld>
          <a:r>
            <a:rPr lang="en-US" sz="2800" b="1" i="0" u="none" strike="noStrike">
              <a:solidFill>
                <a:srgbClr val="000000"/>
              </a:solidFill>
              <a:latin typeface="Calibri"/>
              <a:cs typeface="Calibri"/>
            </a:rPr>
            <a:t> MIN</a:t>
          </a:r>
          <a:endParaRPr lang="en-IN" sz="3600" b="1">
            <a:solidFill>
              <a:schemeClr val="tx1"/>
            </a:solidFill>
          </a:endParaRPr>
        </a:p>
      </xdr:txBody>
    </xdr:sp>
    <xdr:clientData/>
  </xdr:twoCellAnchor>
  <xdr:twoCellAnchor>
    <xdr:from>
      <xdr:col>14</xdr:col>
      <xdr:colOff>348008</xdr:colOff>
      <xdr:row>12</xdr:row>
      <xdr:rowOff>110533</xdr:rowOff>
    </xdr:from>
    <xdr:to>
      <xdr:col>17</xdr:col>
      <xdr:colOff>78196</xdr:colOff>
      <xdr:row>15</xdr:row>
      <xdr:rowOff>120125</xdr:rowOff>
    </xdr:to>
    <xdr:sp macro="" textlink="'WORK SHEET'!CL22">
      <xdr:nvSpPr>
        <xdr:cNvPr id="60" name="Rectangle 59">
          <a:extLst>
            <a:ext uri="{FF2B5EF4-FFF2-40B4-BE49-F238E27FC236}">
              <a16:creationId xmlns:a16="http://schemas.microsoft.com/office/drawing/2014/main" id="{732EEA87-CCD7-4C3F-96B4-113327AE1847}"/>
            </a:ext>
          </a:extLst>
        </xdr:cNvPr>
        <xdr:cNvSpPr/>
      </xdr:nvSpPr>
      <xdr:spPr>
        <a:xfrm>
          <a:off x="9750313" y="2280296"/>
          <a:ext cx="1744968" cy="552032"/>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738AF30B-8623-4DC3-B012-C1C16B384A2D}" type="TxLink">
            <a:rPr lang="en-US" sz="2800" b="1" i="0" u="none" strike="noStrike">
              <a:solidFill>
                <a:srgbClr val="000000"/>
              </a:solidFill>
              <a:latin typeface="Calibri"/>
              <a:cs typeface="Calibri"/>
            </a:rPr>
            <a:pPr algn="l"/>
            <a:t>178</a:t>
          </a:fld>
          <a:r>
            <a:rPr lang="en-US" sz="2800" b="1" i="0" u="none" strike="noStrike">
              <a:solidFill>
                <a:srgbClr val="000000"/>
              </a:solidFill>
              <a:latin typeface="Calibri"/>
              <a:cs typeface="Calibri"/>
            </a:rPr>
            <a:t> MIN</a:t>
          </a:r>
          <a:endParaRPr lang="en-IN" sz="3600" b="1">
            <a:solidFill>
              <a:schemeClr val="tx1"/>
            </a:solidFill>
          </a:endParaRPr>
        </a:p>
      </xdr:txBody>
    </xdr:sp>
    <xdr:clientData/>
  </xdr:twoCellAnchor>
  <xdr:twoCellAnchor>
    <xdr:from>
      <xdr:col>0</xdr:col>
      <xdr:colOff>323850</xdr:colOff>
      <xdr:row>17</xdr:row>
      <xdr:rowOff>50664</xdr:rowOff>
    </xdr:from>
    <xdr:to>
      <xdr:col>3</xdr:col>
      <xdr:colOff>476250</xdr:colOff>
      <xdr:row>22</xdr:row>
      <xdr:rowOff>19050</xdr:rowOff>
    </xdr:to>
    <xdr:sp macro="" textlink="">
      <xdr:nvSpPr>
        <xdr:cNvPr id="61" name="Rectangle: Rounded Corners 60">
          <a:hlinkClick xmlns:r="http://schemas.openxmlformats.org/officeDocument/2006/relationships" r:id="rId4"/>
          <a:extLst>
            <a:ext uri="{FF2B5EF4-FFF2-40B4-BE49-F238E27FC236}">
              <a16:creationId xmlns:a16="http://schemas.microsoft.com/office/drawing/2014/main" id="{22FEE43A-EBFE-4DB6-AFF6-EB915110AECE}"/>
            </a:ext>
          </a:extLst>
        </xdr:cNvPr>
        <xdr:cNvSpPr/>
      </xdr:nvSpPr>
      <xdr:spPr>
        <a:xfrm>
          <a:off x="323850" y="2984364"/>
          <a:ext cx="2152650" cy="825636"/>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DASHBOARD</a:t>
          </a:r>
        </a:p>
      </xdr:txBody>
    </xdr:sp>
    <xdr:clientData/>
  </xdr:twoCellAnchor>
  <xdr:twoCellAnchor>
    <xdr:from>
      <xdr:col>0</xdr:col>
      <xdr:colOff>263387</xdr:colOff>
      <xdr:row>26</xdr:row>
      <xdr:rowOff>133350</xdr:rowOff>
    </xdr:from>
    <xdr:to>
      <xdr:col>3</xdr:col>
      <xdr:colOff>476250</xdr:colOff>
      <xdr:row>30</xdr:row>
      <xdr:rowOff>57150</xdr:rowOff>
    </xdr:to>
    <xdr:sp macro="" textlink="">
      <xdr:nvSpPr>
        <xdr:cNvPr id="62" name="Rectangle: Rounded Corners 61">
          <a:hlinkClick xmlns:r="http://schemas.openxmlformats.org/officeDocument/2006/relationships" r:id="rId5"/>
          <a:extLst>
            <a:ext uri="{FF2B5EF4-FFF2-40B4-BE49-F238E27FC236}">
              <a16:creationId xmlns:a16="http://schemas.microsoft.com/office/drawing/2014/main" id="{5593E445-4EA0-45ED-A803-9BF4416AD3E4}"/>
            </a:ext>
          </a:extLst>
        </xdr:cNvPr>
        <xdr:cNvSpPr/>
      </xdr:nvSpPr>
      <xdr:spPr>
        <a:xfrm>
          <a:off x="263387" y="4610100"/>
          <a:ext cx="2213113" cy="60960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INVENTORY</a:t>
          </a:r>
        </a:p>
        <a:p>
          <a:pPr algn="ctr"/>
          <a:endParaRPr lang="en-IN" sz="1600" b="1">
            <a:solidFill>
              <a:schemeClr val="accent3">
                <a:lumMod val="50000"/>
              </a:schemeClr>
            </a:solidFill>
          </a:endParaRPr>
        </a:p>
      </xdr:txBody>
    </xdr:sp>
    <xdr:clientData/>
  </xdr:twoCellAnchor>
  <xdr:twoCellAnchor>
    <xdr:from>
      <xdr:col>0</xdr:col>
      <xdr:colOff>266700</xdr:colOff>
      <xdr:row>30</xdr:row>
      <xdr:rowOff>106759</xdr:rowOff>
    </xdr:from>
    <xdr:to>
      <xdr:col>3</xdr:col>
      <xdr:colOff>476250</xdr:colOff>
      <xdr:row>34</xdr:row>
      <xdr:rowOff>95250</xdr:rowOff>
    </xdr:to>
    <xdr:sp macro="" textlink="">
      <xdr:nvSpPr>
        <xdr:cNvPr id="63" name="Rectangle: Rounded Corners 62">
          <a:hlinkClick xmlns:r="http://schemas.openxmlformats.org/officeDocument/2006/relationships" r:id="rId6"/>
          <a:extLst>
            <a:ext uri="{FF2B5EF4-FFF2-40B4-BE49-F238E27FC236}">
              <a16:creationId xmlns:a16="http://schemas.microsoft.com/office/drawing/2014/main" id="{EDAA779C-4009-4468-8E99-553194E26EBD}"/>
            </a:ext>
          </a:extLst>
        </xdr:cNvPr>
        <xdr:cNvSpPr/>
      </xdr:nvSpPr>
      <xdr:spPr>
        <a:xfrm>
          <a:off x="266700" y="5269309"/>
          <a:ext cx="2209800" cy="674291"/>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MAINTENANCES</a:t>
          </a:r>
        </a:p>
      </xdr:txBody>
    </xdr:sp>
    <xdr:clientData/>
  </xdr:twoCellAnchor>
  <xdr:twoCellAnchor>
    <xdr:from>
      <xdr:col>0</xdr:col>
      <xdr:colOff>285750</xdr:colOff>
      <xdr:row>22</xdr:row>
      <xdr:rowOff>130940</xdr:rowOff>
    </xdr:from>
    <xdr:to>
      <xdr:col>3</xdr:col>
      <xdr:colOff>495300</xdr:colOff>
      <xdr:row>26</xdr:row>
      <xdr:rowOff>57150</xdr:rowOff>
    </xdr:to>
    <xdr:sp macro="" textlink="">
      <xdr:nvSpPr>
        <xdr:cNvPr id="64" name="Rectangle: Rounded Corners 63">
          <a:hlinkClick xmlns:r="http://schemas.openxmlformats.org/officeDocument/2006/relationships" r:id="rId7"/>
          <a:extLst>
            <a:ext uri="{FF2B5EF4-FFF2-40B4-BE49-F238E27FC236}">
              <a16:creationId xmlns:a16="http://schemas.microsoft.com/office/drawing/2014/main" id="{7EE0FBAD-87D5-4609-B1AD-A1E52376E94C}"/>
            </a:ext>
          </a:extLst>
        </xdr:cNvPr>
        <xdr:cNvSpPr/>
      </xdr:nvSpPr>
      <xdr:spPr>
        <a:xfrm>
          <a:off x="285750" y="3921890"/>
          <a:ext cx="2209800" cy="61201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PRODUCTS</a:t>
          </a:r>
        </a:p>
      </xdr:txBody>
    </xdr:sp>
    <xdr:clientData/>
  </xdr:twoCellAnchor>
  <xdr:twoCellAnchor>
    <xdr:from>
      <xdr:col>0</xdr:col>
      <xdr:colOff>266701</xdr:colOff>
      <xdr:row>34</xdr:row>
      <xdr:rowOff>136776</xdr:rowOff>
    </xdr:from>
    <xdr:to>
      <xdr:col>3</xdr:col>
      <xdr:colOff>457201</xdr:colOff>
      <xdr:row>38</xdr:row>
      <xdr:rowOff>114300</xdr:rowOff>
    </xdr:to>
    <xdr:sp macro="" textlink="">
      <xdr:nvSpPr>
        <xdr:cNvPr id="65" name="Rectangle: Rounded Corners 64">
          <a:hlinkClick xmlns:r="http://schemas.openxmlformats.org/officeDocument/2006/relationships" r:id="rId8"/>
          <a:extLst>
            <a:ext uri="{FF2B5EF4-FFF2-40B4-BE49-F238E27FC236}">
              <a16:creationId xmlns:a16="http://schemas.microsoft.com/office/drawing/2014/main" id="{C7C47B1B-1FF6-4BCB-A3C9-8F009CF29610}"/>
            </a:ext>
          </a:extLst>
        </xdr:cNvPr>
        <xdr:cNvSpPr/>
      </xdr:nvSpPr>
      <xdr:spPr>
        <a:xfrm>
          <a:off x="266701" y="5985126"/>
          <a:ext cx="2190750" cy="663324"/>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ABOUT</a:t>
          </a:r>
        </a:p>
        <a:p>
          <a:pPr algn="ctr"/>
          <a:endParaRPr lang="en-IN" sz="1600" b="1">
            <a:solidFill>
              <a:schemeClr val="accent3">
                <a:lumMod val="50000"/>
              </a:schemeClr>
            </a:solidFill>
          </a:endParaRPr>
        </a:p>
      </xdr:txBody>
    </xdr:sp>
    <xdr:clientData/>
  </xdr:twoCellAnchor>
  <xdr:twoCellAnchor>
    <xdr:from>
      <xdr:col>11</xdr:col>
      <xdr:colOff>134813</xdr:colOff>
      <xdr:row>0</xdr:row>
      <xdr:rowOff>124691</xdr:rowOff>
    </xdr:from>
    <xdr:to>
      <xdr:col>18</xdr:col>
      <xdr:colOff>661300</xdr:colOff>
      <xdr:row>3</xdr:row>
      <xdr:rowOff>92890</xdr:rowOff>
    </xdr:to>
    <xdr:sp macro="" textlink="">
      <xdr:nvSpPr>
        <xdr:cNvPr id="70" name="Rectangle: Rounded Corners 69">
          <a:extLst>
            <a:ext uri="{FF2B5EF4-FFF2-40B4-BE49-F238E27FC236}">
              <a16:creationId xmlns:a16="http://schemas.microsoft.com/office/drawing/2014/main" id="{6B1BF95C-CB3B-4AF8-B58A-307F200B58E8}"/>
            </a:ext>
          </a:extLst>
        </xdr:cNvPr>
        <xdr:cNvSpPr/>
      </xdr:nvSpPr>
      <xdr:spPr>
        <a:xfrm>
          <a:off x="7522338" y="124691"/>
          <a:ext cx="5227640" cy="510640"/>
        </a:xfrm>
        <a:prstGeom prst="roundRect">
          <a:avLst/>
        </a:prstGeom>
        <a:solidFill>
          <a:srgbClr val="FFFF00"/>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rgbClr val="FF0000"/>
              </a:solidFill>
              <a:effectLst/>
              <a:latin typeface="+mn-lt"/>
              <a:ea typeface="+mn-ea"/>
              <a:cs typeface="+mn-cs"/>
            </a:rPr>
            <a:t>MAINTENANCES</a:t>
          </a:r>
          <a:r>
            <a:rPr lang="en-IN" sz="2800" b="1" baseline="0">
              <a:solidFill>
                <a:srgbClr val="FF0000"/>
              </a:solidFill>
              <a:effectLst/>
              <a:latin typeface="+mn-lt"/>
              <a:ea typeface="+mn-ea"/>
              <a:cs typeface="+mn-cs"/>
            </a:rPr>
            <a:t> REPORT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rgbClr val="FF0000"/>
            </a:solidFill>
            <a:effectLst/>
          </a:endParaRPr>
        </a:p>
        <a:p>
          <a:pPr algn="ctr"/>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0</xdr:row>
      <xdr:rowOff>71120</xdr:rowOff>
    </xdr:from>
    <xdr:to>
      <xdr:col>40</xdr:col>
      <xdr:colOff>243840</xdr:colOff>
      <xdr:row>64</xdr:row>
      <xdr:rowOff>76200</xdr:rowOff>
    </xdr:to>
    <xdr:sp macro="" textlink="">
      <xdr:nvSpPr>
        <xdr:cNvPr id="2" name="Rectangle: Rounded Corners 1">
          <a:extLst>
            <a:ext uri="{FF2B5EF4-FFF2-40B4-BE49-F238E27FC236}">
              <a16:creationId xmlns:a16="http://schemas.microsoft.com/office/drawing/2014/main" id="{C77D2AAD-DCAB-411E-A4D4-5F88FE57DD00}"/>
            </a:ext>
          </a:extLst>
        </xdr:cNvPr>
        <xdr:cNvSpPr/>
      </xdr:nvSpPr>
      <xdr:spPr>
        <a:xfrm>
          <a:off x="127000" y="71120"/>
          <a:ext cx="26939240" cy="11709400"/>
        </a:xfrm>
        <a:prstGeom prst="roundRect">
          <a:avLst>
            <a:gd name="adj" fmla="val 4640"/>
          </a:avLst>
        </a:prstGeom>
        <a:ln>
          <a:solidFill>
            <a:schemeClr val="accent3">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396240</xdr:colOff>
      <xdr:row>5</xdr:row>
      <xdr:rowOff>76200</xdr:rowOff>
    </xdr:from>
    <xdr:to>
      <xdr:col>40</xdr:col>
      <xdr:colOff>182880</xdr:colOff>
      <xdr:row>63</xdr:row>
      <xdr:rowOff>76200</xdr:rowOff>
    </xdr:to>
    <xdr:sp macro="" textlink="">
      <xdr:nvSpPr>
        <xdr:cNvPr id="3" name="Rectangle: Rounded Corners 2">
          <a:extLst>
            <a:ext uri="{FF2B5EF4-FFF2-40B4-BE49-F238E27FC236}">
              <a16:creationId xmlns:a16="http://schemas.microsoft.com/office/drawing/2014/main" id="{5BFDD9BB-620C-4A43-A193-9BB03B06F8D0}"/>
            </a:ext>
          </a:extLst>
        </xdr:cNvPr>
        <xdr:cNvSpPr/>
      </xdr:nvSpPr>
      <xdr:spPr>
        <a:xfrm>
          <a:off x="2407920" y="990600"/>
          <a:ext cx="24597360" cy="10607040"/>
        </a:xfrm>
        <a:prstGeom prst="roundRect">
          <a:avLst>
            <a:gd name="adj" fmla="val 380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ctr"/>
          <a:endParaRPr lang="en-IN" sz="1100"/>
        </a:p>
      </xdr:txBody>
    </xdr:sp>
    <xdr:clientData/>
  </xdr:twoCellAnchor>
  <xdr:twoCellAnchor>
    <xdr:from>
      <xdr:col>7</xdr:col>
      <xdr:colOff>48235</xdr:colOff>
      <xdr:row>10</xdr:row>
      <xdr:rowOff>112813</xdr:rowOff>
    </xdr:from>
    <xdr:to>
      <xdr:col>9</xdr:col>
      <xdr:colOff>32446</xdr:colOff>
      <xdr:row>12</xdr:row>
      <xdr:rowOff>144932</xdr:rowOff>
    </xdr:to>
    <xdr:sp macro="" textlink="">
      <xdr:nvSpPr>
        <xdr:cNvPr id="5" name="Rectangle 4">
          <a:extLst>
            <a:ext uri="{FF2B5EF4-FFF2-40B4-BE49-F238E27FC236}">
              <a16:creationId xmlns:a16="http://schemas.microsoft.com/office/drawing/2014/main" id="{0FC64A74-5066-4B7E-9EAF-443F169D6B5A}"/>
            </a:ext>
          </a:extLst>
        </xdr:cNvPr>
        <xdr:cNvSpPr/>
      </xdr:nvSpPr>
      <xdr:spPr>
        <a:xfrm>
          <a:off x="4315435" y="1941613"/>
          <a:ext cx="1203411" cy="397879"/>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200" b="1">
              <a:solidFill>
                <a:schemeClr val="tx1"/>
              </a:solidFill>
            </a:rPr>
            <a:t>   </a:t>
          </a:r>
          <a:endParaRPr lang="en-IN" sz="1600" b="1">
            <a:solidFill>
              <a:schemeClr val="tx1"/>
            </a:solidFill>
          </a:endParaRPr>
        </a:p>
      </xdr:txBody>
    </xdr:sp>
    <xdr:clientData/>
  </xdr:twoCellAnchor>
  <xdr:twoCellAnchor editAs="oneCell">
    <xdr:from>
      <xdr:col>7</xdr:col>
      <xdr:colOff>259080</xdr:colOff>
      <xdr:row>7</xdr:row>
      <xdr:rowOff>4772</xdr:rowOff>
    </xdr:from>
    <xdr:to>
      <xdr:col>35</xdr:col>
      <xdr:colOff>396240</xdr:colOff>
      <xdr:row>10</xdr:row>
      <xdr:rowOff>167640</xdr:rowOff>
    </xdr:to>
    <mc:AlternateContent xmlns:mc="http://schemas.openxmlformats.org/markup-compatibility/2006" xmlns:a14="http://schemas.microsoft.com/office/drawing/2010/main">
      <mc:Choice Requires="a14">
        <xdr:graphicFrame macro="">
          <xdr:nvGraphicFramePr>
            <xdr:cNvPr id="9" name="MONTH 7">
              <a:extLst>
                <a:ext uri="{FF2B5EF4-FFF2-40B4-BE49-F238E27FC236}">
                  <a16:creationId xmlns:a16="http://schemas.microsoft.com/office/drawing/2014/main" id="{9F73A5FD-7280-4FA5-8C2A-85E745EACF48}"/>
                </a:ext>
              </a:extLst>
            </xdr:cNvPr>
            <xdr:cNvGraphicFramePr/>
          </xdr:nvGraphicFramePr>
          <xdr:xfrm>
            <a:off x="0" y="0"/>
            <a:ext cx="0" cy="0"/>
          </xdr:xfrm>
          <a:graphic>
            <a:graphicData uri="http://schemas.microsoft.com/office/drawing/2010/slicer">
              <sle:slicer xmlns:sle="http://schemas.microsoft.com/office/drawing/2010/slicer" name="MONTH 7"/>
            </a:graphicData>
          </a:graphic>
        </xdr:graphicFrame>
      </mc:Choice>
      <mc:Fallback xmlns="">
        <xdr:sp macro="" textlink="">
          <xdr:nvSpPr>
            <xdr:cNvPr id="0" name=""/>
            <xdr:cNvSpPr>
              <a:spLocks noTextEdit="1"/>
            </xdr:cNvSpPr>
          </xdr:nvSpPr>
          <xdr:spPr>
            <a:xfrm>
              <a:off x="4953000" y="1284932"/>
              <a:ext cx="18912840" cy="7115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401198</xdr:colOff>
      <xdr:row>23</xdr:row>
      <xdr:rowOff>18185</xdr:rowOff>
    </xdr:from>
    <xdr:to>
      <xdr:col>10</xdr:col>
      <xdr:colOff>7128</xdr:colOff>
      <xdr:row>25</xdr:row>
      <xdr:rowOff>49690</xdr:rowOff>
    </xdr:to>
    <xdr:sp macro="" textlink="">
      <xdr:nvSpPr>
        <xdr:cNvPr id="11" name="Rectangle 10">
          <a:extLst>
            <a:ext uri="{FF2B5EF4-FFF2-40B4-BE49-F238E27FC236}">
              <a16:creationId xmlns:a16="http://schemas.microsoft.com/office/drawing/2014/main" id="{095259CA-CBA4-4D08-8BA5-DF94484B747A}"/>
            </a:ext>
          </a:extLst>
        </xdr:cNvPr>
        <xdr:cNvSpPr/>
      </xdr:nvSpPr>
      <xdr:spPr>
        <a:xfrm>
          <a:off x="4058798" y="4224425"/>
          <a:ext cx="2044330" cy="3972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6</xdr:col>
      <xdr:colOff>57070</xdr:colOff>
      <xdr:row>12</xdr:row>
      <xdr:rowOff>92253</xdr:rowOff>
    </xdr:from>
    <xdr:to>
      <xdr:col>9</xdr:col>
      <xdr:colOff>275207</xdr:colOff>
      <xdr:row>14</xdr:row>
      <xdr:rowOff>123758</xdr:rowOff>
    </xdr:to>
    <xdr:sp macro="" textlink="">
      <xdr:nvSpPr>
        <xdr:cNvPr id="12" name="Rectangle 11">
          <a:extLst>
            <a:ext uri="{FF2B5EF4-FFF2-40B4-BE49-F238E27FC236}">
              <a16:creationId xmlns:a16="http://schemas.microsoft.com/office/drawing/2014/main" id="{FB6C6C8A-5F93-4D9E-B629-F1EA78EEBFD2}"/>
            </a:ext>
          </a:extLst>
        </xdr:cNvPr>
        <xdr:cNvSpPr/>
      </xdr:nvSpPr>
      <xdr:spPr>
        <a:xfrm>
          <a:off x="3714670" y="2286813"/>
          <a:ext cx="2046937" cy="397265"/>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6</xdr:col>
      <xdr:colOff>573309</xdr:colOff>
      <xdr:row>14</xdr:row>
      <xdr:rowOff>142229</xdr:rowOff>
    </xdr:from>
    <xdr:to>
      <xdr:col>11</xdr:col>
      <xdr:colOff>165100</xdr:colOff>
      <xdr:row>20</xdr:row>
      <xdr:rowOff>82019</xdr:rowOff>
    </xdr:to>
    <xdr:sp macro="" textlink="">
      <xdr:nvSpPr>
        <xdr:cNvPr id="19" name="Rectangle: Rounded Corners 18">
          <a:extLst>
            <a:ext uri="{FF2B5EF4-FFF2-40B4-BE49-F238E27FC236}">
              <a16:creationId xmlns:a16="http://schemas.microsoft.com/office/drawing/2014/main" id="{7B7591E9-283F-4763-A106-9F0804621DAA}"/>
            </a:ext>
          </a:extLst>
        </xdr:cNvPr>
        <xdr:cNvSpPr/>
      </xdr:nvSpPr>
      <xdr:spPr>
        <a:xfrm>
          <a:off x="4596669" y="2702549"/>
          <a:ext cx="2944591" cy="1037070"/>
        </a:xfrm>
        <a:prstGeom prst="round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        </a:t>
          </a:r>
          <a:r>
            <a:rPr lang="en-IN" sz="1600" b="1">
              <a:solidFill>
                <a:schemeClr val="dk1"/>
              </a:solidFill>
              <a:effectLst/>
              <a:latin typeface="+mn-lt"/>
              <a:ea typeface="+mn-ea"/>
              <a:cs typeface="+mn-cs"/>
            </a:rPr>
            <a:t>INVENTORY</a:t>
          </a:r>
          <a:r>
            <a:rPr lang="en-IN" sz="1600" b="1" baseline="0">
              <a:solidFill>
                <a:schemeClr val="dk1"/>
              </a:solidFill>
              <a:effectLst/>
              <a:latin typeface="+mn-lt"/>
              <a:ea typeface="+mn-ea"/>
              <a:cs typeface="+mn-cs"/>
            </a:rPr>
            <a:t> USED</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6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6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IN" sz="105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a:effectLst/>
            </a:rPr>
            <a:t>`</a:t>
          </a:r>
        </a:p>
        <a:p>
          <a:pPr algn="l"/>
          <a:endParaRPr lang="en-IN" sz="1100" b="1"/>
        </a:p>
      </xdr:txBody>
    </xdr:sp>
    <xdr:clientData/>
  </xdr:twoCellAnchor>
  <xdr:twoCellAnchor>
    <xdr:from>
      <xdr:col>7</xdr:col>
      <xdr:colOff>494608</xdr:colOff>
      <xdr:row>16</xdr:row>
      <xdr:rowOff>173110</xdr:rowOff>
    </xdr:from>
    <xdr:to>
      <xdr:col>11</xdr:col>
      <xdr:colOff>182880</xdr:colOff>
      <xdr:row>19</xdr:row>
      <xdr:rowOff>174388</xdr:rowOff>
    </xdr:to>
    <xdr:sp macro="" textlink="'WORK SHEET'!CS85">
      <xdr:nvSpPr>
        <xdr:cNvPr id="21" name="Rectangle 20">
          <a:extLst>
            <a:ext uri="{FF2B5EF4-FFF2-40B4-BE49-F238E27FC236}">
              <a16:creationId xmlns:a16="http://schemas.microsoft.com/office/drawing/2014/main" id="{363EDE07-02FF-46D8-93EB-6067CA045124}"/>
            </a:ext>
          </a:extLst>
        </xdr:cNvPr>
        <xdr:cNvSpPr/>
      </xdr:nvSpPr>
      <xdr:spPr>
        <a:xfrm>
          <a:off x="5188528" y="3099190"/>
          <a:ext cx="2370512" cy="549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8F8815D1-9D1D-4A4D-968F-C8BF8FFF5FE3}" type="TxLink">
            <a:rPr lang="en-US" sz="3600" b="1" i="0" u="none" strike="noStrike">
              <a:solidFill>
                <a:srgbClr val="000000"/>
              </a:solidFill>
              <a:latin typeface="Calibri"/>
              <a:cs typeface="Calibri"/>
            </a:rPr>
            <a:pPr algn="l"/>
            <a:t>206</a:t>
          </a:fld>
          <a:r>
            <a:rPr lang="en-US" sz="3600" b="1" i="0" u="none" strike="noStrike">
              <a:solidFill>
                <a:srgbClr val="000000"/>
              </a:solidFill>
              <a:latin typeface="Calibri"/>
              <a:cs typeface="Calibri"/>
            </a:rPr>
            <a:t> QTY</a:t>
          </a:r>
        </a:p>
      </xdr:txBody>
    </xdr:sp>
    <xdr:clientData/>
  </xdr:twoCellAnchor>
  <xdr:twoCellAnchor>
    <xdr:from>
      <xdr:col>4</xdr:col>
      <xdr:colOff>396240</xdr:colOff>
      <xdr:row>34</xdr:row>
      <xdr:rowOff>0</xdr:rowOff>
    </xdr:from>
    <xdr:to>
      <xdr:col>38</xdr:col>
      <xdr:colOff>655320</xdr:colOff>
      <xdr:row>61</xdr:row>
      <xdr:rowOff>121920</xdr:rowOff>
    </xdr:to>
    <xdr:graphicFrame macro="">
      <xdr:nvGraphicFramePr>
        <xdr:cNvPr id="24" name="Chart 23">
          <a:extLst>
            <a:ext uri="{FF2B5EF4-FFF2-40B4-BE49-F238E27FC236}">
              <a16:creationId xmlns:a16="http://schemas.microsoft.com/office/drawing/2014/main" id="{2E524111-B939-4173-A37C-F1FBF0BDAA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667289</xdr:colOff>
      <xdr:row>15</xdr:row>
      <xdr:rowOff>7609</xdr:rowOff>
    </xdr:from>
    <xdr:to>
      <xdr:col>31</xdr:col>
      <xdr:colOff>198120</xdr:colOff>
      <xdr:row>20</xdr:row>
      <xdr:rowOff>127739</xdr:rowOff>
    </xdr:to>
    <xdr:sp macro="" textlink="">
      <xdr:nvSpPr>
        <xdr:cNvPr id="26" name="Rectangle: Rounded Corners 25">
          <a:extLst>
            <a:ext uri="{FF2B5EF4-FFF2-40B4-BE49-F238E27FC236}">
              <a16:creationId xmlns:a16="http://schemas.microsoft.com/office/drawing/2014/main" id="{FB13E008-387B-4B96-88CD-5480FF5A27A5}"/>
            </a:ext>
          </a:extLst>
        </xdr:cNvPr>
        <xdr:cNvSpPr/>
      </xdr:nvSpPr>
      <xdr:spPr>
        <a:xfrm>
          <a:off x="18101849" y="2750809"/>
          <a:ext cx="2883631" cy="1034530"/>
        </a:xfrm>
        <a:prstGeom prst="roundRect">
          <a:avLst/>
        </a:prstGeom>
        <a:solidFill>
          <a:schemeClr val="accent1"/>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IN" sz="1100" b="1">
              <a:solidFill>
                <a:schemeClr val="dk1"/>
              </a:solidFill>
              <a:effectLst/>
              <a:latin typeface="+mn-lt"/>
              <a:ea typeface="+mn-ea"/>
              <a:cs typeface="+mn-cs"/>
            </a:rPr>
            <a:t>        </a:t>
          </a:r>
          <a:r>
            <a:rPr lang="en-IN" sz="1600" b="1">
              <a:solidFill>
                <a:schemeClr val="dk1"/>
              </a:solidFill>
              <a:effectLst/>
              <a:latin typeface="+mn-lt"/>
              <a:ea typeface="+mn-ea"/>
              <a:cs typeface="+mn-cs"/>
            </a:rPr>
            <a:t>INVENTORY</a:t>
          </a:r>
          <a:r>
            <a:rPr lang="en-IN" sz="1600" b="1" baseline="0">
              <a:solidFill>
                <a:schemeClr val="dk1"/>
              </a:solidFill>
              <a:effectLst/>
              <a:latin typeface="+mn-lt"/>
              <a:ea typeface="+mn-ea"/>
              <a:cs typeface="+mn-cs"/>
            </a:rPr>
            <a:t> BALANCES</a:t>
          </a:r>
        </a:p>
        <a:p>
          <a:pPr marL="0" marR="0" lvl="0" indent="0" algn="l" defTabSz="914400" eaLnBrk="1" fontAlgn="auto" latinLnBrk="0" hangingPunct="1">
            <a:lnSpc>
              <a:spcPct val="100000"/>
            </a:lnSpc>
            <a:spcBef>
              <a:spcPts val="0"/>
            </a:spcBef>
            <a:spcAft>
              <a:spcPts val="0"/>
            </a:spcAft>
            <a:buClrTx/>
            <a:buSzTx/>
            <a:buFontTx/>
            <a:buNone/>
            <a:tabLst/>
            <a:defRPr/>
          </a:pPr>
          <a:endParaRPr lang="en-IN" sz="16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800" b="1" baseline="0">
            <a:solidFill>
              <a:schemeClr val="dk1"/>
            </a:solidFill>
            <a:effectLst/>
            <a:latin typeface="+mn-lt"/>
            <a:ea typeface="+mn-ea"/>
            <a:cs typeface="+mn-cs"/>
          </a:endParaRPr>
        </a:p>
        <a:p>
          <a:pPr marL="0" marR="0" lvl="0" indent="0" algn="ctr" defTabSz="914400" eaLnBrk="1" fontAlgn="auto" latinLnBrk="0" hangingPunct="1">
            <a:lnSpc>
              <a:spcPct val="100000"/>
            </a:lnSpc>
            <a:spcBef>
              <a:spcPts val="0"/>
            </a:spcBef>
            <a:spcAft>
              <a:spcPts val="0"/>
            </a:spcAft>
            <a:buClrTx/>
            <a:buSzTx/>
            <a:buFontTx/>
            <a:buNone/>
            <a:tabLst/>
            <a:defRPr/>
          </a:pPr>
          <a:endParaRPr lang="en-IN" sz="105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IN" sz="1100">
              <a:effectLst/>
            </a:rPr>
            <a:t>`</a:t>
          </a:r>
        </a:p>
        <a:p>
          <a:pPr algn="l"/>
          <a:endParaRPr lang="en-IN" sz="1100" b="1"/>
        </a:p>
      </xdr:txBody>
    </xdr:sp>
    <xdr:clientData/>
  </xdr:twoCellAnchor>
  <xdr:twoCellAnchor>
    <xdr:from>
      <xdr:col>27</xdr:col>
      <xdr:colOff>433648</xdr:colOff>
      <xdr:row>16</xdr:row>
      <xdr:rowOff>35950</xdr:rowOff>
    </xdr:from>
    <xdr:to>
      <xdr:col>30</xdr:col>
      <xdr:colOff>35560</xdr:colOff>
      <xdr:row>19</xdr:row>
      <xdr:rowOff>37228</xdr:rowOff>
    </xdr:to>
    <xdr:sp macro="" textlink="'WORK SHEET'!CS12">
      <xdr:nvSpPr>
        <xdr:cNvPr id="27" name="Rectangle 26">
          <a:extLst>
            <a:ext uri="{FF2B5EF4-FFF2-40B4-BE49-F238E27FC236}">
              <a16:creationId xmlns:a16="http://schemas.microsoft.com/office/drawing/2014/main" id="{BE1D077E-330E-45E6-8386-052BBB4708A6}"/>
            </a:ext>
          </a:extLst>
        </xdr:cNvPr>
        <xdr:cNvSpPr/>
      </xdr:nvSpPr>
      <xdr:spPr>
        <a:xfrm>
          <a:off x="18538768" y="2962030"/>
          <a:ext cx="1613592" cy="54991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ECDF04A-57A4-48F7-914E-741F3E4D2C68}" type="TxLink">
            <a:rPr lang="en-US" sz="3200" b="1" i="0" u="none" strike="noStrike">
              <a:solidFill>
                <a:srgbClr val="000000"/>
              </a:solidFill>
              <a:latin typeface="Calibri"/>
              <a:cs typeface="Calibri"/>
            </a:rPr>
            <a:pPr algn="l"/>
            <a:t>50</a:t>
          </a:fld>
          <a:r>
            <a:rPr lang="en-US" sz="3200" b="1" i="0" u="none" strike="noStrike">
              <a:solidFill>
                <a:srgbClr val="000000"/>
              </a:solidFill>
              <a:latin typeface="Calibri"/>
              <a:cs typeface="Calibri"/>
            </a:rPr>
            <a:t> QTY</a:t>
          </a:r>
        </a:p>
        <a:p>
          <a:pPr algn="l"/>
          <a:endParaRPr lang="en-IN" sz="3600" b="1">
            <a:solidFill>
              <a:schemeClr val="tx1"/>
            </a:solidFill>
          </a:endParaRPr>
        </a:p>
      </xdr:txBody>
    </xdr:sp>
    <xdr:clientData/>
  </xdr:twoCellAnchor>
  <xdr:twoCellAnchor editAs="oneCell">
    <xdr:from>
      <xdr:col>13</xdr:col>
      <xdr:colOff>223520</xdr:colOff>
      <xdr:row>14</xdr:row>
      <xdr:rowOff>45720</xdr:rowOff>
    </xdr:from>
    <xdr:to>
      <xdr:col>25</xdr:col>
      <xdr:colOff>375919</xdr:colOff>
      <xdr:row>19</xdr:row>
      <xdr:rowOff>152400</xdr:rowOff>
    </xdr:to>
    <mc:AlternateContent xmlns:mc="http://schemas.openxmlformats.org/markup-compatibility/2006" xmlns:a14="http://schemas.microsoft.com/office/drawing/2010/main">
      <mc:Choice Requires="a14">
        <xdr:graphicFrame macro="">
          <xdr:nvGraphicFramePr>
            <xdr:cNvPr id="28" name="PART NAME 3">
              <a:extLst>
                <a:ext uri="{FF2B5EF4-FFF2-40B4-BE49-F238E27FC236}">
                  <a16:creationId xmlns:a16="http://schemas.microsoft.com/office/drawing/2014/main" id="{5FC2CE0A-3B49-4D93-842B-F25C39B0F029}"/>
                </a:ext>
              </a:extLst>
            </xdr:cNvPr>
            <xdr:cNvGraphicFramePr/>
          </xdr:nvGraphicFramePr>
          <xdr:xfrm>
            <a:off x="0" y="0"/>
            <a:ext cx="0" cy="0"/>
          </xdr:xfrm>
          <a:graphic>
            <a:graphicData uri="http://schemas.microsoft.com/office/drawing/2010/slicer">
              <sle:slicer xmlns:sle="http://schemas.microsoft.com/office/drawing/2010/slicer" name="PART NAME 3"/>
            </a:graphicData>
          </a:graphic>
        </xdr:graphicFrame>
      </mc:Choice>
      <mc:Fallback xmlns="">
        <xdr:sp macro="" textlink="">
          <xdr:nvSpPr>
            <xdr:cNvPr id="0" name=""/>
            <xdr:cNvSpPr>
              <a:spLocks noTextEdit="1"/>
            </xdr:cNvSpPr>
          </xdr:nvSpPr>
          <xdr:spPr>
            <a:xfrm>
              <a:off x="8940800" y="2606040"/>
              <a:ext cx="8199119" cy="10210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362758</xdr:colOff>
      <xdr:row>17</xdr:row>
      <xdr:rowOff>137160</xdr:rowOff>
    </xdr:from>
    <xdr:to>
      <xdr:col>3</xdr:col>
      <xdr:colOff>137160</xdr:colOff>
      <xdr:row>21</xdr:row>
      <xdr:rowOff>47054</xdr:rowOff>
    </xdr:to>
    <xdr:sp macro="" textlink="">
      <xdr:nvSpPr>
        <xdr:cNvPr id="29" name="Rectangle: Rounded Corners 28">
          <a:hlinkClick xmlns:r="http://schemas.openxmlformats.org/officeDocument/2006/relationships" r:id="rId2"/>
          <a:extLst>
            <a:ext uri="{FF2B5EF4-FFF2-40B4-BE49-F238E27FC236}">
              <a16:creationId xmlns:a16="http://schemas.microsoft.com/office/drawing/2014/main" id="{CF429E2B-E98F-469D-B489-A92C59831851}"/>
            </a:ext>
          </a:extLst>
        </xdr:cNvPr>
        <xdr:cNvSpPr/>
      </xdr:nvSpPr>
      <xdr:spPr>
        <a:xfrm>
          <a:off x="362758" y="3246120"/>
          <a:ext cx="1786082" cy="641414"/>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DASHBOARD</a:t>
          </a:r>
        </a:p>
      </xdr:txBody>
    </xdr:sp>
    <xdr:clientData/>
  </xdr:twoCellAnchor>
  <xdr:twoCellAnchor>
    <xdr:from>
      <xdr:col>0</xdr:col>
      <xdr:colOff>297486</xdr:colOff>
      <xdr:row>24</xdr:row>
      <xdr:rowOff>84902</xdr:rowOff>
    </xdr:from>
    <xdr:to>
      <xdr:col>3</xdr:col>
      <xdr:colOff>142239</xdr:colOff>
      <xdr:row>26</xdr:row>
      <xdr:rowOff>100394</xdr:rowOff>
    </xdr:to>
    <xdr:sp macro="" textlink="">
      <xdr:nvSpPr>
        <xdr:cNvPr id="30" name="Rectangle: Rounded Corners 29">
          <a:hlinkClick xmlns:r="http://schemas.openxmlformats.org/officeDocument/2006/relationships" r:id="rId3"/>
          <a:extLst>
            <a:ext uri="{FF2B5EF4-FFF2-40B4-BE49-F238E27FC236}">
              <a16:creationId xmlns:a16="http://schemas.microsoft.com/office/drawing/2014/main" id="{E6C30FA8-EABC-49D0-8618-A4B8ACF6E5D3}"/>
            </a:ext>
          </a:extLst>
        </xdr:cNvPr>
        <xdr:cNvSpPr/>
      </xdr:nvSpPr>
      <xdr:spPr>
        <a:xfrm>
          <a:off x="297486" y="4474022"/>
          <a:ext cx="1856433" cy="38125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INVENTORY</a:t>
          </a:r>
        </a:p>
        <a:p>
          <a:pPr algn="ctr"/>
          <a:endParaRPr lang="en-IN" sz="1600" b="1">
            <a:solidFill>
              <a:schemeClr val="accent3">
                <a:lumMod val="50000"/>
              </a:schemeClr>
            </a:solidFill>
          </a:endParaRPr>
        </a:p>
      </xdr:txBody>
    </xdr:sp>
    <xdr:clientData/>
  </xdr:twoCellAnchor>
  <xdr:twoCellAnchor>
    <xdr:from>
      <xdr:col>0</xdr:col>
      <xdr:colOff>335280</xdr:colOff>
      <xdr:row>27</xdr:row>
      <xdr:rowOff>39182</xdr:rowOff>
    </xdr:from>
    <xdr:to>
      <xdr:col>3</xdr:col>
      <xdr:colOff>152400</xdr:colOff>
      <xdr:row>29</xdr:row>
      <xdr:rowOff>91440</xdr:rowOff>
    </xdr:to>
    <xdr:sp macro="" textlink="">
      <xdr:nvSpPr>
        <xdr:cNvPr id="31" name="Rectangle: Rounded Corners 30">
          <a:hlinkClick xmlns:r="http://schemas.openxmlformats.org/officeDocument/2006/relationships" r:id="rId4"/>
          <a:extLst>
            <a:ext uri="{FF2B5EF4-FFF2-40B4-BE49-F238E27FC236}">
              <a16:creationId xmlns:a16="http://schemas.microsoft.com/office/drawing/2014/main" id="{E77E3228-3D55-4D4E-BE8E-2FC4F08C2A09}"/>
            </a:ext>
          </a:extLst>
        </xdr:cNvPr>
        <xdr:cNvSpPr/>
      </xdr:nvSpPr>
      <xdr:spPr>
        <a:xfrm>
          <a:off x="335280" y="4976942"/>
          <a:ext cx="1828800" cy="418018"/>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MAINTENANCES</a:t>
          </a:r>
        </a:p>
      </xdr:txBody>
    </xdr:sp>
    <xdr:clientData/>
  </xdr:twoCellAnchor>
  <xdr:twoCellAnchor>
    <xdr:from>
      <xdr:col>0</xdr:col>
      <xdr:colOff>297180</xdr:colOff>
      <xdr:row>21</xdr:row>
      <xdr:rowOff>133162</xdr:rowOff>
    </xdr:from>
    <xdr:to>
      <xdr:col>3</xdr:col>
      <xdr:colOff>139700</xdr:colOff>
      <xdr:row>23</xdr:row>
      <xdr:rowOff>97854</xdr:rowOff>
    </xdr:to>
    <xdr:sp macro="" textlink="">
      <xdr:nvSpPr>
        <xdr:cNvPr id="32" name="Rectangle: Rounded Corners 31">
          <a:hlinkClick xmlns:r="http://schemas.openxmlformats.org/officeDocument/2006/relationships" r:id="rId5"/>
          <a:extLst>
            <a:ext uri="{FF2B5EF4-FFF2-40B4-BE49-F238E27FC236}">
              <a16:creationId xmlns:a16="http://schemas.microsoft.com/office/drawing/2014/main" id="{61E665E7-1F9D-4FF7-9347-87C55DDF1B79}"/>
            </a:ext>
          </a:extLst>
        </xdr:cNvPr>
        <xdr:cNvSpPr/>
      </xdr:nvSpPr>
      <xdr:spPr>
        <a:xfrm>
          <a:off x="297180" y="3973642"/>
          <a:ext cx="1854200" cy="33045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PRODUCTS</a:t>
          </a:r>
        </a:p>
      </xdr:txBody>
    </xdr:sp>
    <xdr:clientData/>
  </xdr:twoCellAnchor>
  <xdr:twoCellAnchor>
    <xdr:from>
      <xdr:col>0</xdr:col>
      <xdr:colOff>297180</xdr:colOff>
      <xdr:row>30</xdr:row>
      <xdr:rowOff>18862</xdr:rowOff>
    </xdr:from>
    <xdr:to>
      <xdr:col>3</xdr:col>
      <xdr:colOff>139700</xdr:colOff>
      <xdr:row>31</xdr:row>
      <xdr:rowOff>141034</xdr:rowOff>
    </xdr:to>
    <xdr:sp macro="" textlink="">
      <xdr:nvSpPr>
        <xdr:cNvPr id="33" name="Rectangle: Rounded Corners 32">
          <a:hlinkClick xmlns:r="http://schemas.openxmlformats.org/officeDocument/2006/relationships" r:id="rId6"/>
          <a:extLst>
            <a:ext uri="{FF2B5EF4-FFF2-40B4-BE49-F238E27FC236}">
              <a16:creationId xmlns:a16="http://schemas.microsoft.com/office/drawing/2014/main" id="{4D6939A7-542F-4A8E-BB68-6855F09C6F28}"/>
            </a:ext>
          </a:extLst>
        </xdr:cNvPr>
        <xdr:cNvSpPr/>
      </xdr:nvSpPr>
      <xdr:spPr>
        <a:xfrm>
          <a:off x="297180" y="5505262"/>
          <a:ext cx="1854200" cy="30505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ABOUT</a:t>
          </a:r>
        </a:p>
        <a:p>
          <a:pPr algn="ctr"/>
          <a:endParaRPr lang="en-IN" sz="1600" b="1">
            <a:solidFill>
              <a:schemeClr val="accent3">
                <a:lumMod val="50000"/>
              </a:schemeClr>
            </a:solidFill>
          </a:endParaRPr>
        </a:p>
      </xdr:txBody>
    </xdr:sp>
    <xdr:clientData/>
  </xdr:twoCellAnchor>
  <xdr:twoCellAnchor>
    <xdr:from>
      <xdr:col>18</xdr:col>
      <xdr:colOff>508000</xdr:colOff>
      <xdr:row>1</xdr:row>
      <xdr:rowOff>10160</xdr:rowOff>
    </xdr:from>
    <xdr:to>
      <xdr:col>26</xdr:col>
      <xdr:colOff>371160</xdr:colOff>
      <xdr:row>3</xdr:row>
      <xdr:rowOff>155040</xdr:rowOff>
    </xdr:to>
    <xdr:sp macro="" textlink="">
      <xdr:nvSpPr>
        <xdr:cNvPr id="34" name="Rectangle: Rounded Corners 33">
          <a:extLst>
            <a:ext uri="{FF2B5EF4-FFF2-40B4-BE49-F238E27FC236}">
              <a16:creationId xmlns:a16="http://schemas.microsoft.com/office/drawing/2014/main" id="{B5656D7E-0F73-4B60-A055-52FCCD3593C8}"/>
            </a:ext>
          </a:extLst>
        </xdr:cNvPr>
        <xdr:cNvSpPr/>
      </xdr:nvSpPr>
      <xdr:spPr>
        <a:xfrm>
          <a:off x="12578080" y="193040"/>
          <a:ext cx="5227640" cy="510640"/>
        </a:xfrm>
        <a:prstGeom prst="roundRect">
          <a:avLst/>
        </a:prstGeom>
        <a:solidFill>
          <a:srgbClr val="FFFF00"/>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a:solidFill>
                <a:srgbClr val="FF0000"/>
              </a:solidFill>
              <a:effectLst/>
              <a:latin typeface="+mn-lt"/>
              <a:ea typeface="+mn-ea"/>
              <a:cs typeface="+mn-cs"/>
            </a:rPr>
            <a:t>INVENTORY</a:t>
          </a:r>
          <a:r>
            <a:rPr lang="en-IN" sz="2800" b="1" baseline="0">
              <a:solidFill>
                <a:srgbClr val="FF0000"/>
              </a:solidFill>
              <a:effectLst/>
              <a:latin typeface="+mn-lt"/>
              <a:ea typeface="+mn-ea"/>
              <a:cs typeface="+mn-cs"/>
            </a:rPr>
            <a:t> REPORT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rgbClr val="FF0000"/>
            </a:solidFill>
            <a:effectLst/>
          </a:endParaRPr>
        </a:p>
        <a:p>
          <a:pPr algn="ctr"/>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1</xdr:row>
      <xdr:rowOff>68035</xdr:rowOff>
    </xdr:from>
    <xdr:to>
      <xdr:col>36</xdr:col>
      <xdr:colOff>27214</xdr:colOff>
      <xdr:row>59</xdr:row>
      <xdr:rowOff>40820</xdr:rowOff>
    </xdr:to>
    <xdr:sp macro="" textlink="">
      <xdr:nvSpPr>
        <xdr:cNvPr id="2" name="Rectangle: Rounded Corners 1">
          <a:extLst>
            <a:ext uri="{FF2B5EF4-FFF2-40B4-BE49-F238E27FC236}">
              <a16:creationId xmlns:a16="http://schemas.microsoft.com/office/drawing/2014/main" id="{74EF439C-3E06-460E-956D-4B70FDC1D286}"/>
            </a:ext>
          </a:extLst>
        </xdr:cNvPr>
        <xdr:cNvSpPr/>
      </xdr:nvSpPr>
      <xdr:spPr>
        <a:xfrm>
          <a:off x="0" y="244928"/>
          <a:ext cx="24030214" cy="10232571"/>
        </a:xfrm>
        <a:prstGeom prst="roundRect">
          <a:avLst>
            <a:gd name="adj" fmla="val 4640"/>
          </a:avLst>
        </a:prstGeom>
        <a:solidFill>
          <a:srgbClr val="92D050"/>
        </a:solidFill>
        <a:ln>
          <a:solidFill>
            <a:schemeClr val="tx1"/>
          </a:solidFill>
          <a:prstDash val="solid"/>
        </a:ln>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130847</xdr:colOff>
      <xdr:row>5</xdr:row>
      <xdr:rowOff>27215</xdr:rowOff>
    </xdr:from>
    <xdr:to>
      <xdr:col>35</xdr:col>
      <xdr:colOff>517072</xdr:colOff>
      <xdr:row>58</xdr:row>
      <xdr:rowOff>122463</xdr:rowOff>
    </xdr:to>
    <xdr:sp macro="" textlink="">
      <xdr:nvSpPr>
        <xdr:cNvPr id="3" name="Rectangle: Rounded Corners 2">
          <a:extLst>
            <a:ext uri="{FF2B5EF4-FFF2-40B4-BE49-F238E27FC236}">
              <a16:creationId xmlns:a16="http://schemas.microsoft.com/office/drawing/2014/main" id="{E16D24BB-5C18-44A6-922B-B2F59708DA69}"/>
            </a:ext>
          </a:extLst>
        </xdr:cNvPr>
        <xdr:cNvSpPr/>
      </xdr:nvSpPr>
      <xdr:spPr>
        <a:xfrm>
          <a:off x="2131097" y="911679"/>
          <a:ext cx="21722225" cy="9470570"/>
        </a:xfrm>
        <a:prstGeom prst="roundRect">
          <a:avLst>
            <a:gd name="adj" fmla="val 3803"/>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389653</xdr:colOff>
      <xdr:row>23</xdr:row>
      <xdr:rowOff>81916</xdr:rowOff>
    </xdr:from>
    <xdr:to>
      <xdr:col>9</xdr:col>
      <xdr:colOff>605183</xdr:colOff>
      <xdr:row>25</xdr:row>
      <xdr:rowOff>118963</xdr:rowOff>
    </xdr:to>
    <xdr:sp macro="" textlink="">
      <xdr:nvSpPr>
        <xdr:cNvPr id="22" name="Rectangle 21">
          <a:extLst>
            <a:ext uri="{FF2B5EF4-FFF2-40B4-BE49-F238E27FC236}">
              <a16:creationId xmlns:a16="http://schemas.microsoft.com/office/drawing/2014/main" id="{31E09D0B-FD79-4847-AA5B-7909202402D9}"/>
            </a:ext>
          </a:extLst>
        </xdr:cNvPr>
        <xdr:cNvSpPr/>
      </xdr:nvSpPr>
      <xdr:spPr>
        <a:xfrm>
          <a:off x="4047253" y="4288156"/>
          <a:ext cx="2044330" cy="4028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6</xdr:col>
      <xdr:colOff>45525</xdr:colOff>
      <xdr:row>12</xdr:row>
      <xdr:rowOff>125504</xdr:rowOff>
    </xdr:from>
    <xdr:to>
      <xdr:col>9</xdr:col>
      <xdr:colOff>263662</xdr:colOff>
      <xdr:row>14</xdr:row>
      <xdr:rowOff>162551</xdr:rowOff>
    </xdr:to>
    <xdr:sp macro="" textlink="">
      <xdr:nvSpPr>
        <xdr:cNvPr id="23" name="Rectangle 22">
          <a:extLst>
            <a:ext uri="{FF2B5EF4-FFF2-40B4-BE49-F238E27FC236}">
              <a16:creationId xmlns:a16="http://schemas.microsoft.com/office/drawing/2014/main" id="{BFBF64E6-0259-4C65-97DD-2156833F0DC3}"/>
            </a:ext>
          </a:extLst>
        </xdr:cNvPr>
        <xdr:cNvSpPr/>
      </xdr:nvSpPr>
      <xdr:spPr>
        <a:xfrm>
          <a:off x="3703125" y="2320064"/>
          <a:ext cx="2046937" cy="402807"/>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20</xdr:col>
      <xdr:colOff>381000</xdr:colOff>
      <xdr:row>30</xdr:row>
      <xdr:rowOff>95249</xdr:rowOff>
    </xdr:from>
    <xdr:to>
      <xdr:col>34</xdr:col>
      <xdr:colOff>557893</xdr:colOff>
      <xdr:row>57</xdr:row>
      <xdr:rowOff>136071</xdr:rowOff>
    </xdr:to>
    <xdr:graphicFrame macro="">
      <xdr:nvGraphicFramePr>
        <xdr:cNvPr id="48" name="Chart 47">
          <a:extLst>
            <a:ext uri="{FF2B5EF4-FFF2-40B4-BE49-F238E27FC236}">
              <a16:creationId xmlns:a16="http://schemas.microsoft.com/office/drawing/2014/main" id="{B589E6A1-C0D9-4C74-A275-4AA1D60734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285749</xdr:colOff>
      <xdr:row>30</xdr:row>
      <xdr:rowOff>136072</xdr:rowOff>
    </xdr:from>
    <xdr:to>
      <xdr:col>19</xdr:col>
      <xdr:colOff>598715</xdr:colOff>
      <xdr:row>57</xdr:row>
      <xdr:rowOff>149679</xdr:rowOff>
    </xdr:to>
    <xdr:graphicFrame macro="">
      <xdr:nvGraphicFramePr>
        <xdr:cNvPr id="51" name="Chart 50">
          <a:extLst>
            <a:ext uri="{FF2B5EF4-FFF2-40B4-BE49-F238E27FC236}">
              <a16:creationId xmlns:a16="http://schemas.microsoft.com/office/drawing/2014/main" id="{71197457-3342-4F98-AFC3-7FB909AFF3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189039</xdr:colOff>
      <xdr:row>11</xdr:row>
      <xdr:rowOff>68048</xdr:rowOff>
    </xdr:from>
    <xdr:to>
      <xdr:col>2</xdr:col>
      <xdr:colOff>623652</xdr:colOff>
      <xdr:row>15</xdr:row>
      <xdr:rowOff>15126</xdr:rowOff>
    </xdr:to>
    <xdr:sp macro="" textlink="">
      <xdr:nvSpPr>
        <xdr:cNvPr id="61" name="Rectangle: Rounded Corners 60">
          <a:hlinkClick xmlns:r="http://schemas.openxmlformats.org/officeDocument/2006/relationships" r:id="rId3"/>
          <a:extLst>
            <a:ext uri="{FF2B5EF4-FFF2-40B4-BE49-F238E27FC236}">
              <a16:creationId xmlns:a16="http://schemas.microsoft.com/office/drawing/2014/main" id="{00FEC328-4C52-4FC6-8245-B1B4CA5826D1}"/>
            </a:ext>
          </a:extLst>
        </xdr:cNvPr>
        <xdr:cNvSpPr/>
      </xdr:nvSpPr>
      <xdr:spPr>
        <a:xfrm>
          <a:off x="189039" y="2013869"/>
          <a:ext cx="1768113" cy="65465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DASHBOARD</a:t>
          </a:r>
        </a:p>
      </xdr:txBody>
    </xdr:sp>
    <xdr:clientData/>
  </xdr:twoCellAnchor>
  <xdr:twoCellAnchor>
    <xdr:from>
      <xdr:col>0</xdr:col>
      <xdr:colOff>136081</xdr:colOff>
      <xdr:row>19</xdr:row>
      <xdr:rowOff>151762</xdr:rowOff>
    </xdr:from>
    <xdr:to>
      <xdr:col>2</xdr:col>
      <xdr:colOff>641045</xdr:colOff>
      <xdr:row>22</xdr:row>
      <xdr:rowOff>5143</xdr:rowOff>
    </xdr:to>
    <xdr:sp macro="" textlink="">
      <xdr:nvSpPr>
        <xdr:cNvPr id="62" name="Rectangle: Rounded Corners 61">
          <a:hlinkClick xmlns:r="http://schemas.openxmlformats.org/officeDocument/2006/relationships" r:id="rId4"/>
          <a:extLst>
            <a:ext uri="{FF2B5EF4-FFF2-40B4-BE49-F238E27FC236}">
              <a16:creationId xmlns:a16="http://schemas.microsoft.com/office/drawing/2014/main" id="{1A93FECC-6A87-40C7-ABEB-3D0BD1D89BD9}"/>
            </a:ext>
          </a:extLst>
        </xdr:cNvPr>
        <xdr:cNvSpPr/>
      </xdr:nvSpPr>
      <xdr:spPr>
        <a:xfrm>
          <a:off x="136081" y="3512726"/>
          <a:ext cx="1838464" cy="38406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INVENTORY</a:t>
          </a:r>
        </a:p>
        <a:p>
          <a:pPr algn="ctr"/>
          <a:endParaRPr lang="en-IN" sz="1600" b="1">
            <a:solidFill>
              <a:schemeClr val="accent3">
                <a:lumMod val="50000"/>
              </a:schemeClr>
            </a:solidFill>
          </a:endParaRPr>
        </a:p>
      </xdr:txBody>
    </xdr:sp>
    <xdr:clientData/>
  </xdr:twoCellAnchor>
  <xdr:twoCellAnchor>
    <xdr:from>
      <xdr:col>0</xdr:col>
      <xdr:colOff>152646</xdr:colOff>
      <xdr:row>22</xdr:row>
      <xdr:rowOff>49362</xdr:rowOff>
    </xdr:from>
    <xdr:to>
      <xdr:col>2</xdr:col>
      <xdr:colOff>660648</xdr:colOff>
      <xdr:row>24</xdr:row>
      <xdr:rowOff>112278</xdr:rowOff>
    </xdr:to>
    <xdr:sp macro="" textlink="">
      <xdr:nvSpPr>
        <xdr:cNvPr id="63" name="Rectangle: Rounded Corners 62">
          <a:hlinkClick xmlns:r="http://schemas.openxmlformats.org/officeDocument/2006/relationships" r:id="rId5"/>
          <a:extLst>
            <a:ext uri="{FF2B5EF4-FFF2-40B4-BE49-F238E27FC236}">
              <a16:creationId xmlns:a16="http://schemas.microsoft.com/office/drawing/2014/main" id="{49CA3002-A196-430C-97D2-62162B8864D9}"/>
            </a:ext>
          </a:extLst>
        </xdr:cNvPr>
        <xdr:cNvSpPr/>
      </xdr:nvSpPr>
      <xdr:spPr>
        <a:xfrm>
          <a:off x="152646" y="3941005"/>
          <a:ext cx="1841502" cy="41670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MAINTENANCES</a:t>
          </a:r>
        </a:p>
      </xdr:txBody>
    </xdr:sp>
    <xdr:clientData/>
  </xdr:twoCellAnchor>
  <xdr:twoCellAnchor>
    <xdr:from>
      <xdr:col>0</xdr:col>
      <xdr:colOff>141352</xdr:colOff>
      <xdr:row>15</xdr:row>
      <xdr:rowOff>131521</xdr:rowOff>
    </xdr:from>
    <xdr:to>
      <xdr:col>2</xdr:col>
      <xdr:colOff>644083</xdr:colOff>
      <xdr:row>17</xdr:row>
      <xdr:rowOff>110995</xdr:rowOff>
    </xdr:to>
    <xdr:sp macro="" textlink="">
      <xdr:nvSpPr>
        <xdr:cNvPr id="64" name="Rectangle: Rounded Corners 63">
          <a:hlinkClick xmlns:r="http://schemas.openxmlformats.org/officeDocument/2006/relationships" r:id="rId6"/>
          <a:extLst>
            <a:ext uri="{FF2B5EF4-FFF2-40B4-BE49-F238E27FC236}">
              <a16:creationId xmlns:a16="http://schemas.microsoft.com/office/drawing/2014/main" id="{0F257FAB-9C34-4A3D-A476-4C508073A17A}"/>
            </a:ext>
          </a:extLst>
        </xdr:cNvPr>
        <xdr:cNvSpPr/>
      </xdr:nvSpPr>
      <xdr:spPr>
        <a:xfrm>
          <a:off x="141352" y="2784914"/>
          <a:ext cx="1836231" cy="33326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PRODUCTS</a:t>
          </a:r>
        </a:p>
      </xdr:txBody>
    </xdr:sp>
    <xdr:clientData/>
  </xdr:twoCellAnchor>
  <xdr:twoCellAnchor>
    <xdr:from>
      <xdr:col>0</xdr:col>
      <xdr:colOff>174481</xdr:colOff>
      <xdr:row>24</xdr:row>
      <xdr:rowOff>147178</xdr:rowOff>
    </xdr:from>
    <xdr:to>
      <xdr:col>3</xdr:col>
      <xdr:colOff>10462</xdr:colOff>
      <xdr:row>26</xdr:row>
      <xdr:rowOff>101253</xdr:rowOff>
    </xdr:to>
    <xdr:sp macro="" textlink="">
      <xdr:nvSpPr>
        <xdr:cNvPr id="65" name="Rectangle: Rounded Corners 64">
          <a:hlinkClick xmlns:r="http://schemas.openxmlformats.org/officeDocument/2006/relationships" r:id="rId7"/>
          <a:extLst>
            <a:ext uri="{FF2B5EF4-FFF2-40B4-BE49-F238E27FC236}">
              <a16:creationId xmlns:a16="http://schemas.microsoft.com/office/drawing/2014/main" id="{8C5D313E-18C4-4B14-BC1C-1DE391D4A0C4}"/>
            </a:ext>
          </a:extLst>
        </xdr:cNvPr>
        <xdr:cNvSpPr/>
      </xdr:nvSpPr>
      <xdr:spPr>
        <a:xfrm>
          <a:off x="174481" y="4392607"/>
          <a:ext cx="1836231" cy="30786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ABOUT</a:t>
          </a:r>
        </a:p>
        <a:p>
          <a:pPr algn="ctr"/>
          <a:endParaRPr lang="en-IN" sz="1600" b="1">
            <a:solidFill>
              <a:schemeClr val="accent3">
                <a:lumMod val="50000"/>
              </a:schemeClr>
            </a:solidFill>
          </a:endParaRPr>
        </a:p>
      </xdr:txBody>
    </xdr:sp>
    <xdr:clientData/>
  </xdr:twoCellAnchor>
  <xdr:twoCellAnchor>
    <xdr:from>
      <xdr:col>0</xdr:col>
      <xdr:colOff>152646</xdr:colOff>
      <xdr:row>17</xdr:row>
      <xdr:rowOff>133438</xdr:rowOff>
    </xdr:from>
    <xdr:to>
      <xdr:col>3</xdr:col>
      <xdr:colOff>22760</xdr:colOff>
      <xdr:row>19</xdr:row>
      <xdr:rowOff>126021</xdr:rowOff>
    </xdr:to>
    <xdr:sp macro="" textlink="">
      <xdr:nvSpPr>
        <xdr:cNvPr id="66" name="Rectangle: Rounded Corners 65">
          <a:hlinkClick xmlns:r="http://schemas.openxmlformats.org/officeDocument/2006/relationships" r:id="rId8"/>
          <a:extLst>
            <a:ext uri="{FF2B5EF4-FFF2-40B4-BE49-F238E27FC236}">
              <a16:creationId xmlns:a16="http://schemas.microsoft.com/office/drawing/2014/main" id="{AA66FBB9-A805-4DC8-AA05-748A6D130272}"/>
            </a:ext>
          </a:extLst>
        </xdr:cNvPr>
        <xdr:cNvSpPr/>
      </xdr:nvSpPr>
      <xdr:spPr>
        <a:xfrm>
          <a:off x="152646" y="3140617"/>
          <a:ext cx="1870364" cy="346368"/>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DEPARTMENT</a:t>
          </a:r>
        </a:p>
      </xdr:txBody>
    </xdr:sp>
    <xdr:clientData/>
  </xdr:twoCellAnchor>
  <xdr:twoCellAnchor>
    <xdr:from>
      <xdr:col>16</xdr:col>
      <xdr:colOff>394606</xdr:colOff>
      <xdr:row>1</xdr:row>
      <xdr:rowOff>95251</xdr:rowOff>
    </xdr:from>
    <xdr:to>
      <xdr:col>23</xdr:col>
      <xdr:colOff>426356</xdr:colOff>
      <xdr:row>4</xdr:row>
      <xdr:rowOff>54429</xdr:rowOff>
    </xdr:to>
    <xdr:sp macro="" textlink="">
      <xdr:nvSpPr>
        <xdr:cNvPr id="67" name="Rectangle: Rounded Corners 66">
          <a:extLst>
            <a:ext uri="{FF2B5EF4-FFF2-40B4-BE49-F238E27FC236}">
              <a16:creationId xmlns:a16="http://schemas.microsoft.com/office/drawing/2014/main" id="{229D82D6-2E79-4D1F-86BD-FD4081010A8A}"/>
            </a:ext>
          </a:extLst>
        </xdr:cNvPr>
        <xdr:cNvSpPr/>
      </xdr:nvSpPr>
      <xdr:spPr>
        <a:xfrm>
          <a:off x="11062606" y="272144"/>
          <a:ext cx="4699000" cy="489856"/>
        </a:xfrm>
        <a:prstGeom prst="roundRect">
          <a:avLst/>
        </a:prstGeom>
        <a:solidFill>
          <a:srgbClr val="FFFF00"/>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baseline="0">
              <a:solidFill>
                <a:srgbClr val="FF0000"/>
              </a:solidFill>
              <a:effectLst/>
              <a:latin typeface="+mn-lt"/>
              <a:ea typeface="+mn-ea"/>
              <a:cs typeface="+mn-cs"/>
            </a:rPr>
            <a:t>DEPARTMENT REPORT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2800">
            <a:solidFill>
              <a:srgbClr val="FF0000"/>
            </a:solidFill>
            <a:effectLst/>
          </a:endParaRPr>
        </a:p>
        <a:p>
          <a:pPr algn="ctr"/>
          <a:endParaRPr lang="en-IN" sz="1100"/>
        </a:p>
      </xdr:txBody>
    </xdr:sp>
    <xdr:clientData/>
  </xdr:twoCellAnchor>
  <xdr:twoCellAnchor editAs="oneCell">
    <xdr:from>
      <xdr:col>7</xdr:col>
      <xdr:colOff>54428</xdr:colOff>
      <xdr:row>6</xdr:row>
      <xdr:rowOff>149679</xdr:rowOff>
    </xdr:from>
    <xdr:to>
      <xdr:col>33</xdr:col>
      <xdr:colOff>68035</xdr:colOff>
      <xdr:row>10</xdr:row>
      <xdr:rowOff>56788</xdr:rowOff>
    </xdr:to>
    <mc:AlternateContent xmlns:mc="http://schemas.openxmlformats.org/markup-compatibility/2006" xmlns:a14="http://schemas.microsoft.com/office/drawing/2010/main">
      <mc:Choice Requires="a14">
        <xdr:graphicFrame macro="">
          <xdr:nvGraphicFramePr>
            <xdr:cNvPr id="68" name="MONTH 9">
              <a:extLst>
                <a:ext uri="{FF2B5EF4-FFF2-40B4-BE49-F238E27FC236}">
                  <a16:creationId xmlns:a16="http://schemas.microsoft.com/office/drawing/2014/main" id="{0EE2BB1B-6E27-4504-89BE-0837BAE3A4A6}"/>
                </a:ext>
              </a:extLst>
            </xdr:cNvPr>
            <xdr:cNvGraphicFramePr/>
          </xdr:nvGraphicFramePr>
          <xdr:xfrm>
            <a:off x="0" y="0"/>
            <a:ext cx="0" cy="0"/>
          </xdr:xfrm>
          <a:graphic>
            <a:graphicData uri="http://schemas.microsoft.com/office/drawing/2010/slicer">
              <sle:slicer xmlns:sle="http://schemas.microsoft.com/office/drawing/2010/slicer" name="MONTH 9"/>
            </a:graphicData>
          </a:graphic>
        </xdr:graphicFrame>
      </mc:Choice>
      <mc:Fallback xmlns="">
        <xdr:sp macro="" textlink="">
          <xdr:nvSpPr>
            <xdr:cNvPr id="0" name=""/>
            <xdr:cNvSpPr>
              <a:spLocks noTextEdit="1"/>
            </xdr:cNvSpPr>
          </xdr:nvSpPr>
          <xdr:spPr>
            <a:xfrm>
              <a:off x="4721678" y="1211036"/>
              <a:ext cx="17349107" cy="6146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c:userShapes xmlns:c="http://schemas.openxmlformats.org/drawingml/2006/chart">
  <cdr:relSizeAnchor xmlns:cdr="http://schemas.openxmlformats.org/drawingml/2006/chartDrawing">
    <cdr:from>
      <cdr:x>0.34334</cdr:x>
      <cdr:y>0.10268</cdr:y>
    </cdr:from>
    <cdr:to>
      <cdr:x>0.71902</cdr:x>
      <cdr:y>0.25547</cdr:y>
    </cdr:to>
    <cdr:sp macro="" textlink="">
      <cdr:nvSpPr>
        <cdr:cNvPr id="2" name="Rectangle: Rounded Corners 1">
          <a:extLst xmlns:a="http://schemas.openxmlformats.org/drawingml/2006/main">
            <a:ext uri="{FF2B5EF4-FFF2-40B4-BE49-F238E27FC236}">
              <a16:creationId xmlns:a16="http://schemas.microsoft.com/office/drawing/2014/main" id="{1244794A-E85B-4646-B18C-2ACDE2C1623B}"/>
            </a:ext>
          </a:extLst>
        </cdr:cNvPr>
        <cdr:cNvSpPr/>
      </cdr:nvSpPr>
      <cdr:spPr>
        <a:xfrm xmlns:a="http://schemas.openxmlformats.org/drawingml/2006/main">
          <a:off x="2676985" y="312969"/>
          <a:ext cx="2929137" cy="465703"/>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IN" sz="1600" b="1" baseline="0">
              <a:solidFill>
                <a:schemeClr val="accent3">
                  <a:lumMod val="75000"/>
                </a:schemeClr>
              </a:solidFill>
              <a:effectLst/>
              <a:latin typeface="+mn-lt"/>
              <a:ea typeface="+mn-ea"/>
              <a:cs typeface="+mn-cs"/>
            </a:rPr>
            <a:t> SELLS REPORT</a:t>
          </a: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drawings/drawing7.xml><?xml version="1.0" encoding="utf-8"?>
<c:userShapes xmlns:c="http://schemas.openxmlformats.org/drawingml/2006/chart">
  <cdr:relSizeAnchor xmlns:cdr="http://schemas.openxmlformats.org/drawingml/2006/chartDrawing">
    <cdr:from>
      <cdr:x>0.36649</cdr:x>
      <cdr:y>0.04545</cdr:y>
    </cdr:from>
    <cdr:to>
      <cdr:x>0.74087</cdr:x>
      <cdr:y>0.17868</cdr:y>
    </cdr:to>
    <cdr:sp macro="" textlink="">
      <cdr:nvSpPr>
        <cdr:cNvPr id="2" name="Rectangle: Rounded Corners 1">
          <a:extLst xmlns:a="http://schemas.openxmlformats.org/drawingml/2006/main">
            <a:ext uri="{FF2B5EF4-FFF2-40B4-BE49-F238E27FC236}">
              <a16:creationId xmlns:a16="http://schemas.microsoft.com/office/drawing/2014/main" id="{1244794A-E85B-4646-B18C-2ACDE2C1623B}"/>
            </a:ext>
          </a:extLst>
        </cdr:cNvPr>
        <cdr:cNvSpPr/>
      </cdr:nvSpPr>
      <cdr:spPr>
        <a:xfrm xmlns:a="http://schemas.openxmlformats.org/drawingml/2006/main">
          <a:off x="2867479" y="149679"/>
          <a:ext cx="2929165" cy="438686"/>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r>
            <a:rPr lang="en-IN" sz="1600" b="1" baseline="0">
              <a:solidFill>
                <a:schemeClr val="accent3">
                  <a:lumMod val="75000"/>
                </a:schemeClr>
              </a:solidFill>
              <a:effectLst/>
              <a:latin typeface="+mn-lt"/>
              <a:ea typeface="+mn-ea"/>
              <a:cs typeface="+mn-cs"/>
            </a:rPr>
            <a:t> OEE PERFORMANCES</a:t>
          </a:r>
          <a:endParaRPr lang="en-IN" sz="2800">
            <a:solidFill>
              <a:schemeClr val="accent3">
                <a:lumMod val="75000"/>
              </a:schemeClr>
            </a:solidFill>
            <a:effectLst/>
          </a:endParaRPr>
        </a:p>
        <a:p xmlns:a="http://schemas.openxmlformats.org/drawingml/2006/main">
          <a:pPr marL="0" marR="0" lvl="0" indent="0" algn="ctr" defTabSz="914400" eaLnBrk="1" fontAlgn="auto" latinLnBrk="0" hangingPunct="1">
            <a:lnSpc>
              <a:spcPct val="100000"/>
            </a:lnSpc>
            <a:spcBef>
              <a:spcPts val="0"/>
            </a:spcBef>
            <a:spcAft>
              <a:spcPts val="0"/>
            </a:spcAft>
            <a:buClrTx/>
            <a:buSzTx/>
            <a:buFontTx/>
            <a:buNone/>
            <a:tabLst/>
            <a:defRPr/>
          </a:pP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67954</xdr:colOff>
      <xdr:row>0</xdr:row>
      <xdr:rowOff>0</xdr:rowOff>
    </xdr:from>
    <xdr:to>
      <xdr:col>31</xdr:col>
      <xdr:colOff>310409</xdr:colOff>
      <xdr:row>48</xdr:row>
      <xdr:rowOff>103909</xdr:rowOff>
    </xdr:to>
    <xdr:sp macro="" textlink="">
      <xdr:nvSpPr>
        <xdr:cNvPr id="34" name="Rectangle: Rounded Corners 33">
          <a:extLst>
            <a:ext uri="{FF2B5EF4-FFF2-40B4-BE49-F238E27FC236}">
              <a16:creationId xmlns:a16="http://schemas.microsoft.com/office/drawing/2014/main" id="{BD623181-591B-4994-9E89-8B98B2FEA420}"/>
            </a:ext>
          </a:extLst>
        </xdr:cNvPr>
        <xdr:cNvSpPr/>
      </xdr:nvSpPr>
      <xdr:spPr>
        <a:xfrm>
          <a:off x="67954" y="0"/>
          <a:ext cx="21164798" cy="8464138"/>
        </a:xfrm>
        <a:prstGeom prst="roundRect">
          <a:avLst>
            <a:gd name="adj" fmla="val 4640"/>
          </a:avLst>
        </a:prstGeom>
        <a:ln>
          <a:solidFill>
            <a:schemeClr val="accent3">
              <a:lumMod val="60000"/>
              <a:lumOff val="40000"/>
            </a:schemeClr>
          </a:solid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ctr"/>
          <a:endParaRPr lang="en-IN" sz="1100"/>
        </a:p>
      </xdr:txBody>
    </xdr:sp>
    <xdr:clientData/>
  </xdr:twoCellAnchor>
  <xdr:twoCellAnchor>
    <xdr:from>
      <xdr:col>3</xdr:col>
      <xdr:colOff>261636</xdr:colOff>
      <xdr:row>3</xdr:row>
      <xdr:rowOff>103910</xdr:rowOff>
    </xdr:from>
    <xdr:to>
      <xdr:col>31</xdr:col>
      <xdr:colOff>57728</xdr:colOff>
      <xdr:row>47</xdr:row>
      <xdr:rowOff>127001</xdr:rowOff>
    </xdr:to>
    <xdr:sp macro="" textlink="">
      <xdr:nvSpPr>
        <xdr:cNvPr id="35" name="Rectangle: Rounded Corners 34">
          <a:extLst>
            <a:ext uri="{FF2B5EF4-FFF2-40B4-BE49-F238E27FC236}">
              <a16:creationId xmlns:a16="http://schemas.microsoft.com/office/drawing/2014/main" id="{5A7B2F2B-38C2-425E-B3BB-13851B5F09F0}"/>
            </a:ext>
          </a:extLst>
        </xdr:cNvPr>
        <xdr:cNvSpPr/>
      </xdr:nvSpPr>
      <xdr:spPr>
        <a:xfrm>
          <a:off x="2270545" y="623455"/>
          <a:ext cx="18545910" cy="7643091"/>
        </a:xfrm>
        <a:prstGeom prst="roundRect">
          <a:avLst>
            <a:gd name="adj" fmla="val 3803"/>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8</xdr:col>
      <xdr:colOff>378787</xdr:colOff>
      <xdr:row>16</xdr:row>
      <xdr:rowOff>122371</xdr:rowOff>
    </xdr:from>
    <xdr:to>
      <xdr:col>10</xdr:col>
      <xdr:colOff>288637</xdr:colOff>
      <xdr:row>20</xdr:row>
      <xdr:rowOff>74340</xdr:rowOff>
    </xdr:to>
    <xdr:pic>
      <xdr:nvPicPr>
        <xdr:cNvPr id="36" name="Graphic 35" descr="Bar chart with solid fill">
          <a:extLst>
            <a:ext uri="{FF2B5EF4-FFF2-40B4-BE49-F238E27FC236}">
              <a16:creationId xmlns:a16="http://schemas.microsoft.com/office/drawing/2014/main" id="{B5A3D6ED-B508-4967-9F68-EBD8ED62E24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5735878" y="2893280"/>
          <a:ext cx="1249123" cy="644696"/>
        </a:xfrm>
        <a:prstGeom prst="rect">
          <a:avLst/>
        </a:prstGeom>
      </xdr:spPr>
    </xdr:pic>
    <xdr:clientData/>
  </xdr:twoCellAnchor>
  <xdr:twoCellAnchor>
    <xdr:from>
      <xdr:col>8</xdr:col>
      <xdr:colOff>461818</xdr:colOff>
      <xdr:row>10</xdr:row>
      <xdr:rowOff>84011</xdr:rowOff>
    </xdr:from>
    <xdr:to>
      <xdr:col>11</xdr:col>
      <xdr:colOff>277091</xdr:colOff>
      <xdr:row>14</xdr:row>
      <xdr:rowOff>46182</xdr:rowOff>
    </xdr:to>
    <xdr:sp macro="" textlink="">
      <xdr:nvSpPr>
        <xdr:cNvPr id="37" name="Rectangle 36">
          <a:extLst>
            <a:ext uri="{FF2B5EF4-FFF2-40B4-BE49-F238E27FC236}">
              <a16:creationId xmlns:a16="http://schemas.microsoft.com/office/drawing/2014/main" id="{A4DB0D6C-CE39-4540-B789-758C995C9F1A}"/>
            </a:ext>
          </a:extLst>
        </xdr:cNvPr>
        <xdr:cNvSpPr/>
      </xdr:nvSpPr>
      <xdr:spPr>
        <a:xfrm>
          <a:off x="5818909" y="1815829"/>
          <a:ext cx="1824182" cy="654898"/>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a:solidFill>
                <a:schemeClr val="tx1"/>
              </a:solidFill>
            </a:rPr>
            <a:t>Analytics</a:t>
          </a:r>
          <a:endParaRPr lang="en-IN" sz="2400" b="1">
            <a:solidFill>
              <a:schemeClr val="tx1"/>
            </a:solidFill>
          </a:endParaRPr>
        </a:p>
      </xdr:txBody>
    </xdr:sp>
    <xdr:clientData/>
  </xdr:twoCellAnchor>
  <xdr:twoCellAnchor>
    <xdr:from>
      <xdr:col>10</xdr:col>
      <xdr:colOff>611909</xdr:colOff>
      <xdr:row>16</xdr:row>
      <xdr:rowOff>50393</xdr:rowOff>
    </xdr:from>
    <xdr:to>
      <xdr:col>15</xdr:col>
      <xdr:colOff>5338</xdr:colOff>
      <xdr:row>21</xdr:row>
      <xdr:rowOff>138546</xdr:rowOff>
    </xdr:to>
    <xdr:sp macro="" textlink="">
      <xdr:nvSpPr>
        <xdr:cNvPr id="39" name="Rectangle: Rounded Corners 38">
          <a:extLst>
            <a:ext uri="{FF2B5EF4-FFF2-40B4-BE49-F238E27FC236}">
              <a16:creationId xmlns:a16="http://schemas.microsoft.com/office/drawing/2014/main" id="{70201DF1-EC3E-4373-A02D-36CABFB0E682}"/>
            </a:ext>
          </a:extLst>
        </xdr:cNvPr>
        <xdr:cNvSpPr/>
      </xdr:nvSpPr>
      <xdr:spPr>
        <a:xfrm>
          <a:off x="7308273" y="2821302"/>
          <a:ext cx="2741610" cy="954062"/>
        </a:xfrm>
        <a:prstGeom prst="roundRect">
          <a:avLst/>
        </a:prstGeom>
        <a:solidFill>
          <a:schemeClr val="accent2">
            <a:lumMod val="75000"/>
          </a:schemeClr>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138546</xdr:colOff>
      <xdr:row>16</xdr:row>
      <xdr:rowOff>99170</xdr:rowOff>
    </xdr:from>
    <xdr:to>
      <xdr:col>15</xdr:col>
      <xdr:colOff>57729</xdr:colOff>
      <xdr:row>21</xdr:row>
      <xdr:rowOff>138547</xdr:rowOff>
    </xdr:to>
    <xdr:sp macro="" textlink="">
      <xdr:nvSpPr>
        <xdr:cNvPr id="41" name="Rectangle: Rounded Corners 40">
          <a:extLst>
            <a:ext uri="{FF2B5EF4-FFF2-40B4-BE49-F238E27FC236}">
              <a16:creationId xmlns:a16="http://schemas.microsoft.com/office/drawing/2014/main" id="{455957E0-F4AF-417B-9A29-5204C8E7EF83}"/>
            </a:ext>
          </a:extLst>
        </xdr:cNvPr>
        <xdr:cNvSpPr/>
      </xdr:nvSpPr>
      <xdr:spPr>
        <a:xfrm>
          <a:off x="7504546" y="2870079"/>
          <a:ext cx="2597728" cy="905286"/>
        </a:xfrm>
        <a:prstGeom prst="roundRect">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400" b="1">
              <a:solidFill>
                <a:schemeClr val="dk1"/>
              </a:solidFill>
              <a:effectLst/>
              <a:latin typeface="+mn-lt"/>
              <a:ea typeface="+mn-ea"/>
              <a:cs typeface="+mn-cs"/>
            </a:rPr>
            <a:t>HIGH</a:t>
          </a:r>
          <a:r>
            <a:rPr lang="en-IN" sz="1400" b="1" baseline="0">
              <a:solidFill>
                <a:schemeClr val="dk1"/>
              </a:solidFill>
              <a:effectLst/>
              <a:latin typeface="+mn-lt"/>
              <a:ea typeface="+mn-ea"/>
              <a:cs typeface="+mn-cs"/>
            </a:rPr>
            <a:t> SELLING PRODUCT OEE</a:t>
          </a:r>
          <a:endParaRPr lang="en-IN" sz="14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800" b="1">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a:effectLst/>
          </a:endParaRPr>
        </a:p>
        <a:p>
          <a:pPr algn="l"/>
          <a:endParaRPr lang="en-IN" sz="1100" b="1"/>
        </a:p>
      </xdr:txBody>
    </xdr:sp>
    <xdr:clientData/>
  </xdr:twoCellAnchor>
  <xdr:twoCellAnchor editAs="oneCell">
    <xdr:from>
      <xdr:col>12</xdr:col>
      <xdr:colOff>36745</xdr:colOff>
      <xdr:row>18</xdr:row>
      <xdr:rowOff>37562</xdr:rowOff>
    </xdr:from>
    <xdr:to>
      <xdr:col>12</xdr:col>
      <xdr:colOff>326365</xdr:colOff>
      <xdr:row>20</xdr:row>
      <xdr:rowOff>170655</xdr:rowOff>
    </xdr:to>
    <xdr:pic>
      <xdr:nvPicPr>
        <xdr:cNvPr id="42" name="Graphic 41" descr="Gauge with solid fill">
          <a:extLst>
            <a:ext uri="{FF2B5EF4-FFF2-40B4-BE49-F238E27FC236}">
              <a16:creationId xmlns:a16="http://schemas.microsoft.com/office/drawing/2014/main" id="{9694B790-5234-4657-9FD2-B44F5F754A6B}"/>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72381" y="3154835"/>
          <a:ext cx="289620" cy="479456"/>
        </a:xfrm>
        <a:prstGeom prst="rect">
          <a:avLst/>
        </a:prstGeom>
      </xdr:spPr>
    </xdr:pic>
    <xdr:clientData/>
  </xdr:twoCellAnchor>
  <xdr:twoCellAnchor>
    <xdr:from>
      <xdr:col>4</xdr:col>
      <xdr:colOff>7</xdr:colOff>
      <xdr:row>16</xdr:row>
      <xdr:rowOff>35836</xdr:rowOff>
    </xdr:from>
    <xdr:to>
      <xdr:col>8</xdr:col>
      <xdr:colOff>34636</xdr:colOff>
      <xdr:row>21</xdr:row>
      <xdr:rowOff>46183</xdr:rowOff>
    </xdr:to>
    <xdr:sp macro="" textlink="">
      <xdr:nvSpPr>
        <xdr:cNvPr id="49" name="Rectangle: Rounded Corners 48">
          <a:extLst>
            <a:ext uri="{FF2B5EF4-FFF2-40B4-BE49-F238E27FC236}">
              <a16:creationId xmlns:a16="http://schemas.microsoft.com/office/drawing/2014/main" id="{1A7D53A6-30A6-43BC-A640-A7FAEAA29A4A}"/>
            </a:ext>
          </a:extLst>
        </xdr:cNvPr>
        <xdr:cNvSpPr/>
      </xdr:nvSpPr>
      <xdr:spPr>
        <a:xfrm>
          <a:off x="2678552" y="2806745"/>
          <a:ext cx="2713175" cy="876256"/>
        </a:xfrm>
        <a:prstGeom prst="roundRect">
          <a:avLst/>
        </a:prstGeom>
        <a:solidFill>
          <a:schemeClr val="accent2">
            <a:lumMod val="75000"/>
          </a:schemeClr>
        </a:solidFill>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230917</xdr:colOff>
      <xdr:row>16</xdr:row>
      <xdr:rowOff>79032</xdr:rowOff>
    </xdr:from>
    <xdr:to>
      <xdr:col>8</xdr:col>
      <xdr:colOff>34637</xdr:colOff>
      <xdr:row>21</xdr:row>
      <xdr:rowOff>46182</xdr:rowOff>
    </xdr:to>
    <xdr:sp macro="" textlink="">
      <xdr:nvSpPr>
        <xdr:cNvPr id="50" name="Rectangle: Rounded Corners 49">
          <a:extLst>
            <a:ext uri="{FF2B5EF4-FFF2-40B4-BE49-F238E27FC236}">
              <a16:creationId xmlns:a16="http://schemas.microsoft.com/office/drawing/2014/main" id="{D49BD2EE-F6E6-4D6A-B2B6-DAA22471A10F}"/>
            </a:ext>
          </a:extLst>
        </xdr:cNvPr>
        <xdr:cNvSpPr/>
      </xdr:nvSpPr>
      <xdr:spPr>
        <a:xfrm>
          <a:off x="2909462" y="2849941"/>
          <a:ext cx="2482266" cy="833059"/>
        </a:xfrm>
        <a:prstGeom prst="roundRect">
          <a:avLst/>
        </a:prstGeom>
        <a:solidFill>
          <a:srgbClr val="FFFF00"/>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1600" b="1" baseline="0">
              <a:solidFill>
                <a:schemeClr val="dk1"/>
              </a:solidFill>
              <a:effectLst/>
              <a:latin typeface="+mn-lt"/>
              <a:ea typeface="+mn-ea"/>
              <a:cs typeface="+mn-cs"/>
            </a:rPr>
            <a:t>TOP PRODUCT AMOUNT</a:t>
          </a:r>
        </a:p>
        <a:p>
          <a:pPr marL="0" marR="0" lvl="0" indent="0" algn="ctr" defTabSz="914400" eaLnBrk="1" fontAlgn="auto" latinLnBrk="0" hangingPunct="1">
            <a:lnSpc>
              <a:spcPct val="100000"/>
            </a:lnSpc>
            <a:spcBef>
              <a:spcPts val="0"/>
            </a:spcBef>
            <a:spcAft>
              <a:spcPts val="0"/>
            </a:spcAft>
            <a:buClrTx/>
            <a:buSzTx/>
            <a:buFontTx/>
            <a:buNone/>
            <a:tabLst/>
            <a:defRPr/>
          </a:pPr>
          <a:endParaRPr lang="en-IN" sz="1100" b="1" i="0" u="none" strike="noStrike">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200" b="1"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IN" sz="1100">
            <a:effectLst/>
          </a:endParaRPr>
        </a:p>
        <a:p>
          <a:pPr algn="l"/>
          <a:endParaRPr lang="en-IN" sz="1100" b="1"/>
        </a:p>
      </xdr:txBody>
    </xdr:sp>
    <xdr:clientData/>
  </xdr:twoCellAnchor>
  <xdr:twoCellAnchor>
    <xdr:from>
      <xdr:col>6</xdr:col>
      <xdr:colOff>398888</xdr:colOff>
      <xdr:row>22</xdr:row>
      <xdr:rowOff>139834</xdr:rowOff>
    </xdr:from>
    <xdr:to>
      <xdr:col>9</xdr:col>
      <xdr:colOff>605182</xdr:colOff>
      <xdr:row>24</xdr:row>
      <xdr:rowOff>166014</xdr:rowOff>
    </xdr:to>
    <xdr:sp macro="" textlink="">
      <xdr:nvSpPr>
        <xdr:cNvPr id="55" name="Rectangle 54">
          <a:extLst>
            <a:ext uri="{FF2B5EF4-FFF2-40B4-BE49-F238E27FC236}">
              <a16:creationId xmlns:a16="http://schemas.microsoft.com/office/drawing/2014/main" id="{4FB88B00-8C5C-42F1-B780-D3AC028EE7A4}"/>
            </a:ext>
          </a:extLst>
        </xdr:cNvPr>
        <xdr:cNvSpPr/>
      </xdr:nvSpPr>
      <xdr:spPr>
        <a:xfrm>
          <a:off x="4056488" y="4163194"/>
          <a:ext cx="2035094" cy="391940"/>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6</xdr:col>
      <xdr:colOff>54760</xdr:colOff>
      <xdr:row>12</xdr:row>
      <xdr:rowOff>60306</xdr:rowOff>
    </xdr:from>
    <xdr:to>
      <xdr:col>9</xdr:col>
      <xdr:colOff>265970</xdr:colOff>
      <xdr:row>14</xdr:row>
      <xdr:rowOff>86487</xdr:rowOff>
    </xdr:to>
    <xdr:sp macro="" textlink="">
      <xdr:nvSpPr>
        <xdr:cNvPr id="56" name="Rectangle 55">
          <a:extLst>
            <a:ext uri="{FF2B5EF4-FFF2-40B4-BE49-F238E27FC236}">
              <a16:creationId xmlns:a16="http://schemas.microsoft.com/office/drawing/2014/main" id="{94EDE7E2-2A43-41A7-AE96-53CC6DF7DFD3}"/>
            </a:ext>
          </a:extLst>
        </xdr:cNvPr>
        <xdr:cNvSpPr/>
      </xdr:nvSpPr>
      <xdr:spPr>
        <a:xfrm>
          <a:off x="3712360" y="2254866"/>
          <a:ext cx="2040010" cy="391941"/>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2400" b="1">
            <a:solidFill>
              <a:schemeClr val="tx1"/>
            </a:solidFill>
          </a:endParaRPr>
        </a:p>
      </xdr:txBody>
    </xdr:sp>
    <xdr:clientData/>
  </xdr:twoCellAnchor>
  <xdr:twoCellAnchor>
    <xdr:from>
      <xdr:col>4</xdr:col>
      <xdr:colOff>166129</xdr:colOff>
      <xdr:row>18</xdr:row>
      <xdr:rowOff>131821</xdr:rowOff>
    </xdr:from>
    <xdr:to>
      <xdr:col>7</xdr:col>
      <xdr:colOff>377338</xdr:colOff>
      <xdr:row>20</xdr:row>
      <xdr:rowOff>150382</xdr:rowOff>
    </xdr:to>
    <xdr:sp macro="" textlink="'WORK SHEET'!AV30">
      <xdr:nvSpPr>
        <xdr:cNvPr id="57" name="Rectangle 56">
          <a:extLst>
            <a:ext uri="{FF2B5EF4-FFF2-40B4-BE49-F238E27FC236}">
              <a16:creationId xmlns:a16="http://schemas.microsoft.com/office/drawing/2014/main" id="{78D077BA-954B-4BE1-8D07-4478036D25FE}"/>
            </a:ext>
          </a:extLst>
        </xdr:cNvPr>
        <xdr:cNvSpPr/>
      </xdr:nvSpPr>
      <xdr:spPr>
        <a:xfrm>
          <a:off x="2844674" y="3249094"/>
          <a:ext cx="2220119" cy="364924"/>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59373EF6-2C72-42FE-97FD-1431898EB1BB}" type="TxLink">
            <a:rPr lang="en-US" sz="2000" b="1" i="0" u="none" strike="noStrike">
              <a:solidFill>
                <a:srgbClr val="000000"/>
              </a:solidFill>
              <a:latin typeface="Calibri"/>
              <a:cs typeface="Calibri"/>
            </a:rPr>
            <a:pPr algn="l"/>
            <a:t> ₹ 1,98,304.00 </a:t>
          </a:fld>
          <a:endParaRPr lang="en-IN" sz="2800" b="1">
            <a:solidFill>
              <a:schemeClr val="tx1"/>
            </a:solidFill>
          </a:endParaRPr>
        </a:p>
      </xdr:txBody>
    </xdr:sp>
    <xdr:clientData/>
  </xdr:twoCellAnchor>
  <xdr:twoCellAnchor>
    <xdr:from>
      <xdr:col>12</xdr:col>
      <xdr:colOff>661754</xdr:colOff>
      <xdr:row>18</xdr:row>
      <xdr:rowOff>31301</xdr:rowOff>
    </xdr:from>
    <xdr:to>
      <xdr:col>14</xdr:col>
      <xdr:colOff>194755</xdr:colOff>
      <xdr:row>22</xdr:row>
      <xdr:rowOff>33140</xdr:rowOff>
    </xdr:to>
    <xdr:sp macro="" textlink="'WORK SHEET'!AW39">
      <xdr:nvSpPr>
        <xdr:cNvPr id="58" name="Rectangle 57">
          <a:extLst>
            <a:ext uri="{FF2B5EF4-FFF2-40B4-BE49-F238E27FC236}">
              <a16:creationId xmlns:a16="http://schemas.microsoft.com/office/drawing/2014/main" id="{3B80EF49-82F7-4E61-A8D6-B2E0AB065BA3}"/>
            </a:ext>
          </a:extLst>
        </xdr:cNvPr>
        <xdr:cNvSpPr/>
      </xdr:nvSpPr>
      <xdr:spPr>
        <a:xfrm>
          <a:off x="8697390" y="3148574"/>
          <a:ext cx="872274" cy="694566"/>
        </a:xfrm>
        <a:prstGeom prst="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DAD6988D-C54C-42A6-93A4-757D7130E788}" type="TxLink">
            <a:rPr lang="en-US" sz="2800" b="0" i="0" u="none" strike="noStrike">
              <a:solidFill>
                <a:srgbClr val="000000"/>
              </a:solidFill>
              <a:latin typeface="Calibri"/>
              <a:cs typeface="Calibri"/>
            </a:rPr>
            <a:pPr algn="l"/>
            <a:t>70%</a:t>
          </a:fld>
          <a:endParaRPr lang="en-IN" sz="4400" b="1" i="0" u="none" strike="noStrike">
            <a:solidFill>
              <a:schemeClr val="tx1"/>
            </a:solidFill>
            <a:latin typeface="Calibri"/>
            <a:cs typeface="Calibri"/>
          </a:endParaRPr>
        </a:p>
      </xdr:txBody>
    </xdr:sp>
    <xdr:clientData/>
  </xdr:twoCellAnchor>
  <xdr:twoCellAnchor>
    <xdr:from>
      <xdr:col>15</xdr:col>
      <xdr:colOff>475278</xdr:colOff>
      <xdr:row>12</xdr:row>
      <xdr:rowOff>66221</xdr:rowOff>
    </xdr:from>
    <xdr:to>
      <xdr:col>29</xdr:col>
      <xdr:colOff>69272</xdr:colOff>
      <xdr:row>26</xdr:row>
      <xdr:rowOff>126999</xdr:rowOff>
    </xdr:to>
    <xdr:graphicFrame macro="">
      <xdr:nvGraphicFramePr>
        <xdr:cNvPr id="67" name="Chart 66">
          <a:extLst>
            <a:ext uri="{FF2B5EF4-FFF2-40B4-BE49-F238E27FC236}">
              <a16:creationId xmlns:a16="http://schemas.microsoft.com/office/drawing/2014/main" id="{73145A42-51DC-4F00-B622-E58828B1F8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519547</xdr:colOff>
      <xdr:row>28</xdr:row>
      <xdr:rowOff>69272</xdr:rowOff>
    </xdr:from>
    <xdr:to>
      <xdr:col>29</xdr:col>
      <xdr:colOff>138545</xdr:colOff>
      <xdr:row>46</xdr:row>
      <xdr:rowOff>46180</xdr:rowOff>
    </xdr:to>
    <xdr:graphicFrame macro="">
      <xdr:nvGraphicFramePr>
        <xdr:cNvPr id="68" name="Chart 67">
          <a:extLst>
            <a:ext uri="{FF2B5EF4-FFF2-40B4-BE49-F238E27FC236}">
              <a16:creationId xmlns:a16="http://schemas.microsoft.com/office/drawing/2014/main" id="{AE22E517-2DE8-4B92-9A88-C8F3E7B072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554182</xdr:colOff>
      <xdr:row>28</xdr:row>
      <xdr:rowOff>138546</xdr:rowOff>
    </xdr:from>
    <xdr:to>
      <xdr:col>15</xdr:col>
      <xdr:colOff>219363</xdr:colOff>
      <xdr:row>46</xdr:row>
      <xdr:rowOff>103908</xdr:rowOff>
    </xdr:to>
    <xdr:graphicFrame macro="">
      <xdr:nvGraphicFramePr>
        <xdr:cNvPr id="69" name="Chart 68">
          <a:extLst>
            <a:ext uri="{FF2B5EF4-FFF2-40B4-BE49-F238E27FC236}">
              <a16:creationId xmlns:a16="http://schemas.microsoft.com/office/drawing/2014/main" id="{4D74407C-AEBE-44CD-85FA-146D59B6D1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268948</xdr:colOff>
      <xdr:row>11</xdr:row>
      <xdr:rowOff>126996</xdr:rowOff>
    </xdr:from>
    <xdr:to>
      <xdr:col>3</xdr:col>
      <xdr:colOff>46121</xdr:colOff>
      <xdr:row>15</xdr:row>
      <xdr:rowOff>75683</xdr:rowOff>
    </xdr:to>
    <xdr:sp macro="" textlink="">
      <xdr:nvSpPr>
        <xdr:cNvPr id="32" name="Rectangle: Rounded Corners 31">
          <a:hlinkClick xmlns:r="http://schemas.openxmlformats.org/officeDocument/2006/relationships" r:id="rId8"/>
          <a:extLst>
            <a:ext uri="{FF2B5EF4-FFF2-40B4-BE49-F238E27FC236}">
              <a16:creationId xmlns:a16="http://schemas.microsoft.com/office/drawing/2014/main" id="{ADF9503E-B4AB-4C32-93D8-4FD797AB0C59}"/>
            </a:ext>
          </a:extLst>
        </xdr:cNvPr>
        <xdr:cNvSpPr/>
      </xdr:nvSpPr>
      <xdr:spPr>
        <a:xfrm>
          <a:off x="268948" y="2031996"/>
          <a:ext cx="1786082" cy="641414"/>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DASHBOARD</a:t>
          </a:r>
        </a:p>
      </xdr:txBody>
    </xdr:sp>
    <xdr:clientData/>
  </xdr:twoCellAnchor>
  <xdr:twoCellAnchor>
    <xdr:from>
      <xdr:col>0</xdr:col>
      <xdr:colOff>239169</xdr:colOff>
      <xdr:row>19</xdr:row>
      <xdr:rowOff>115512</xdr:rowOff>
    </xdr:from>
    <xdr:to>
      <xdr:col>3</xdr:col>
      <xdr:colOff>86693</xdr:colOff>
      <xdr:row>21</xdr:row>
      <xdr:rowOff>151389</xdr:rowOff>
    </xdr:to>
    <xdr:sp macro="" textlink="">
      <xdr:nvSpPr>
        <xdr:cNvPr id="33" name="Rectangle: Rounded Corners 32">
          <a:hlinkClick xmlns:r="http://schemas.openxmlformats.org/officeDocument/2006/relationships" r:id="rId9"/>
          <a:extLst>
            <a:ext uri="{FF2B5EF4-FFF2-40B4-BE49-F238E27FC236}">
              <a16:creationId xmlns:a16="http://schemas.microsoft.com/office/drawing/2014/main" id="{CF0A027E-91AB-4C85-AADD-2E09D9F8DBAF}"/>
            </a:ext>
          </a:extLst>
        </xdr:cNvPr>
        <xdr:cNvSpPr/>
      </xdr:nvSpPr>
      <xdr:spPr>
        <a:xfrm>
          <a:off x="239169" y="3424769"/>
          <a:ext cx="1872267" cy="384220"/>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INVENTORY</a:t>
          </a:r>
        </a:p>
        <a:p>
          <a:pPr algn="ctr"/>
          <a:endParaRPr lang="en-IN" sz="1600" b="1">
            <a:solidFill>
              <a:schemeClr val="accent3">
                <a:lumMod val="50000"/>
              </a:schemeClr>
            </a:solidFill>
          </a:endParaRPr>
        </a:p>
      </xdr:txBody>
    </xdr:sp>
    <xdr:clientData/>
  </xdr:twoCellAnchor>
  <xdr:twoCellAnchor>
    <xdr:from>
      <xdr:col>0</xdr:col>
      <xdr:colOff>227549</xdr:colOff>
      <xdr:row>22</xdr:row>
      <xdr:rowOff>83182</xdr:rowOff>
    </xdr:from>
    <xdr:to>
      <xdr:col>3</xdr:col>
      <xdr:colOff>110940</xdr:colOff>
      <xdr:row>24</xdr:row>
      <xdr:rowOff>67271</xdr:rowOff>
    </xdr:to>
    <xdr:sp macro="" textlink="">
      <xdr:nvSpPr>
        <xdr:cNvPr id="46" name="Rectangle: Rounded Corners 45">
          <a:hlinkClick xmlns:r="http://schemas.openxmlformats.org/officeDocument/2006/relationships" r:id="rId10"/>
          <a:extLst>
            <a:ext uri="{FF2B5EF4-FFF2-40B4-BE49-F238E27FC236}">
              <a16:creationId xmlns:a16="http://schemas.microsoft.com/office/drawing/2014/main" id="{1B94FC85-531D-4351-9D03-55221484C0E9}"/>
            </a:ext>
          </a:extLst>
        </xdr:cNvPr>
        <xdr:cNvSpPr/>
      </xdr:nvSpPr>
      <xdr:spPr>
        <a:xfrm>
          <a:off x="227549" y="3914953"/>
          <a:ext cx="1908134" cy="33243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MAINTENANCES</a:t>
          </a:r>
        </a:p>
      </xdr:txBody>
    </xdr:sp>
    <xdr:clientData/>
  </xdr:twoCellAnchor>
  <xdr:twoCellAnchor>
    <xdr:from>
      <xdr:col>0</xdr:col>
      <xdr:colOff>199676</xdr:colOff>
      <xdr:row>16</xdr:row>
      <xdr:rowOff>112376</xdr:rowOff>
    </xdr:from>
    <xdr:to>
      <xdr:col>3</xdr:col>
      <xdr:colOff>44967</xdr:colOff>
      <xdr:row>18</xdr:row>
      <xdr:rowOff>96464</xdr:rowOff>
    </xdr:to>
    <xdr:sp macro="" textlink="">
      <xdr:nvSpPr>
        <xdr:cNvPr id="51" name="Rectangle: Rounded Corners 50">
          <a:hlinkClick xmlns:r="http://schemas.openxmlformats.org/officeDocument/2006/relationships" r:id="rId11"/>
          <a:extLst>
            <a:ext uri="{FF2B5EF4-FFF2-40B4-BE49-F238E27FC236}">
              <a16:creationId xmlns:a16="http://schemas.microsoft.com/office/drawing/2014/main" id="{43C85984-935F-4FA5-85D5-96EA49405BE5}"/>
            </a:ext>
          </a:extLst>
        </xdr:cNvPr>
        <xdr:cNvSpPr/>
      </xdr:nvSpPr>
      <xdr:spPr>
        <a:xfrm>
          <a:off x="199676" y="2883285"/>
          <a:ext cx="1854200" cy="33045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PRODUCTS</a:t>
          </a:r>
        </a:p>
      </xdr:txBody>
    </xdr:sp>
    <xdr:clientData/>
  </xdr:twoCellAnchor>
  <xdr:twoCellAnchor>
    <xdr:from>
      <xdr:col>0</xdr:col>
      <xdr:colOff>199676</xdr:colOff>
      <xdr:row>25</xdr:row>
      <xdr:rowOff>111222</xdr:rowOff>
    </xdr:from>
    <xdr:to>
      <xdr:col>3</xdr:col>
      <xdr:colOff>44967</xdr:colOff>
      <xdr:row>27</xdr:row>
      <xdr:rowOff>69910</xdr:rowOff>
    </xdr:to>
    <xdr:sp macro="" textlink="">
      <xdr:nvSpPr>
        <xdr:cNvPr id="53" name="Rectangle: Rounded Corners 52">
          <a:hlinkClick xmlns:r="http://schemas.openxmlformats.org/officeDocument/2006/relationships" r:id="rId12"/>
          <a:extLst>
            <a:ext uri="{FF2B5EF4-FFF2-40B4-BE49-F238E27FC236}">
              <a16:creationId xmlns:a16="http://schemas.microsoft.com/office/drawing/2014/main" id="{17A20183-9F68-4146-BA23-50076FDED532}"/>
            </a:ext>
          </a:extLst>
        </xdr:cNvPr>
        <xdr:cNvSpPr/>
      </xdr:nvSpPr>
      <xdr:spPr>
        <a:xfrm>
          <a:off x="199676" y="4440767"/>
          <a:ext cx="1854200" cy="305052"/>
        </a:xfrm>
        <a:prstGeom prst="roundRect">
          <a:avLst/>
        </a:prstGeom>
        <a:solidFill>
          <a:schemeClr val="bg2">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ctr"/>
          <a:r>
            <a:rPr lang="en-IN" sz="1600" b="1">
              <a:solidFill>
                <a:schemeClr val="accent3">
                  <a:lumMod val="50000"/>
                </a:schemeClr>
              </a:solidFill>
            </a:rPr>
            <a:t>ABOUT</a:t>
          </a:r>
        </a:p>
        <a:p>
          <a:pPr algn="ctr"/>
          <a:endParaRPr lang="en-IN" sz="1600" b="1">
            <a:solidFill>
              <a:schemeClr val="accent3">
                <a:lumMod val="50000"/>
              </a:schemeClr>
            </a:solidFill>
          </a:endParaRPr>
        </a:p>
      </xdr:txBody>
    </xdr:sp>
    <xdr:clientData/>
  </xdr:twoCellAnchor>
  <xdr:twoCellAnchor>
    <xdr:from>
      <xdr:col>13</xdr:col>
      <xdr:colOff>127000</xdr:colOff>
      <xdr:row>0</xdr:row>
      <xdr:rowOff>69273</xdr:rowOff>
    </xdr:from>
    <xdr:to>
      <xdr:col>20</xdr:col>
      <xdr:colOff>138546</xdr:colOff>
      <xdr:row>3</xdr:row>
      <xdr:rowOff>46183</xdr:rowOff>
    </xdr:to>
    <xdr:sp macro="" textlink="">
      <xdr:nvSpPr>
        <xdr:cNvPr id="54" name="Rectangle: Rounded Corners 53">
          <a:extLst>
            <a:ext uri="{FF2B5EF4-FFF2-40B4-BE49-F238E27FC236}">
              <a16:creationId xmlns:a16="http://schemas.microsoft.com/office/drawing/2014/main" id="{378D2CD5-4B62-4B5B-ABAB-6761B294B617}"/>
            </a:ext>
          </a:extLst>
        </xdr:cNvPr>
        <xdr:cNvSpPr/>
      </xdr:nvSpPr>
      <xdr:spPr>
        <a:xfrm>
          <a:off x="8832273" y="69273"/>
          <a:ext cx="4699000" cy="496455"/>
        </a:xfrm>
        <a:prstGeom prst="roundRect">
          <a:avLst/>
        </a:prstGeom>
        <a:solidFill>
          <a:srgbClr val="FFFF00"/>
        </a:solidFill>
        <a:ln w="28575">
          <a:solidFill>
            <a:schemeClr val="tx2">
              <a:lumMod val="40000"/>
              <a:lumOff val="60000"/>
            </a:schemeClr>
          </a:solidFill>
        </a:ln>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lang="en-IN" sz="2800" b="1" baseline="0">
              <a:solidFill>
                <a:srgbClr val="FF0000"/>
              </a:solidFill>
              <a:effectLst/>
              <a:latin typeface="+mn-lt"/>
              <a:ea typeface="+mn-ea"/>
              <a:cs typeface="+mn-cs"/>
            </a:rPr>
            <a:t>PRODUCT REPORT</a:t>
          </a:r>
          <a:endParaRPr lang="en-IN" sz="2800">
            <a:solidFill>
              <a:srgbClr val="FF0000"/>
            </a:solidFill>
            <a:effectLst/>
          </a:endParaRPr>
        </a:p>
        <a:p>
          <a:pPr algn="ctr"/>
          <a:endParaRPr lang="en-IN" sz="1100"/>
        </a:p>
      </xdr:txBody>
    </xdr:sp>
    <xdr:clientData/>
  </xdr:twoCellAnchor>
  <xdr:twoCellAnchor editAs="oneCell">
    <xdr:from>
      <xdr:col>4</xdr:col>
      <xdr:colOff>19180</xdr:colOff>
      <xdr:row>4</xdr:row>
      <xdr:rowOff>161636</xdr:rowOff>
    </xdr:from>
    <xdr:to>
      <xdr:col>29</xdr:col>
      <xdr:colOff>230907</xdr:colOff>
      <xdr:row>9</xdr:row>
      <xdr:rowOff>34637</xdr:rowOff>
    </xdr:to>
    <mc:AlternateContent xmlns:mc="http://schemas.openxmlformats.org/markup-compatibility/2006" xmlns:a14="http://schemas.microsoft.com/office/drawing/2010/main">
      <mc:Choice Requires="a14">
        <xdr:graphicFrame macro="">
          <xdr:nvGraphicFramePr>
            <xdr:cNvPr id="64" name="MONTH 8">
              <a:extLst>
                <a:ext uri="{FF2B5EF4-FFF2-40B4-BE49-F238E27FC236}">
                  <a16:creationId xmlns:a16="http://schemas.microsoft.com/office/drawing/2014/main" id="{1C2817AA-18A2-49E3-83A6-872ACF2631B3}"/>
                </a:ext>
              </a:extLst>
            </xdr:cNvPr>
            <xdr:cNvGraphicFramePr/>
          </xdr:nvGraphicFramePr>
          <xdr:xfrm>
            <a:off x="0" y="0"/>
            <a:ext cx="0" cy="0"/>
          </xdr:xfrm>
          <a:graphic>
            <a:graphicData uri="http://schemas.microsoft.com/office/drawing/2010/slicer">
              <sle:slicer xmlns:sle="http://schemas.microsoft.com/office/drawing/2010/slicer" name="MONTH 8"/>
            </a:graphicData>
          </a:graphic>
        </xdr:graphicFrame>
      </mc:Choice>
      <mc:Fallback xmlns="">
        <xdr:sp macro="" textlink="">
          <xdr:nvSpPr>
            <xdr:cNvPr id="0" name=""/>
            <xdr:cNvSpPr>
              <a:spLocks noTextEdit="1"/>
            </xdr:cNvSpPr>
          </xdr:nvSpPr>
          <xdr:spPr>
            <a:xfrm>
              <a:off x="2718837" y="858322"/>
              <a:ext cx="17084584" cy="74385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588818</xdr:colOff>
      <xdr:row>9</xdr:row>
      <xdr:rowOff>103909</xdr:rowOff>
    </xdr:from>
    <xdr:to>
      <xdr:col>23</xdr:col>
      <xdr:colOff>427182</xdr:colOff>
      <xdr:row>12</xdr:row>
      <xdr:rowOff>1806</xdr:rowOff>
    </xdr:to>
    <xdr:sp macro="" textlink="">
      <xdr:nvSpPr>
        <xdr:cNvPr id="26" name="Rectangle: Rounded Corners 25">
          <a:extLst>
            <a:ext uri="{FF2B5EF4-FFF2-40B4-BE49-F238E27FC236}">
              <a16:creationId xmlns:a16="http://schemas.microsoft.com/office/drawing/2014/main" id="{7CC78C5E-0FC3-4E41-A66F-7D9AC58CFF1F}"/>
            </a:ext>
          </a:extLst>
        </xdr:cNvPr>
        <xdr:cNvSpPr/>
      </xdr:nvSpPr>
      <xdr:spPr>
        <a:xfrm>
          <a:off x="13981545" y="1662545"/>
          <a:ext cx="1847273" cy="417443"/>
        </a:xfrm>
        <a:prstGeom prst="roundRect">
          <a:avLst/>
        </a:prstGeom>
        <a:solidFill>
          <a:schemeClr val="bg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wrap="square"/>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IN" sz="1800" b="1" baseline="0">
              <a:solidFill>
                <a:schemeClr val="accent3">
                  <a:lumMod val="75000"/>
                </a:schemeClr>
              </a:solidFill>
              <a:effectLst/>
              <a:latin typeface="+mn-lt"/>
              <a:ea typeface="+mn-ea"/>
              <a:cs typeface="+mn-cs"/>
            </a:rPr>
            <a:t>  TOP PRODUCT</a:t>
          </a:r>
          <a:endParaRPr lang="en-IN" sz="1800">
            <a:solidFill>
              <a:schemeClr val="accent3">
                <a:lumMod val="75000"/>
              </a:schemeClr>
            </a:solidFill>
            <a:effectLst/>
          </a:endParaRPr>
        </a:p>
        <a:p>
          <a:endParaRPr lang="en-US">
            <a:solidFill>
              <a:schemeClr val="accent3">
                <a:lumMod val="75000"/>
              </a:schemeClr>
            </a:solidFill>
          </a:endParaRPr>
        </a:p>
      </xdr:txBody>
    </xdr:sp>
    <xdr:clientData/>
  </xdr:twoCellAnchor>
</xdr:wsDr>
</file>

<file path=xl/drawings/drawing9.xml><?xml version="1.0" encoding="utf-8"?>
<c:userShapes xmlns:c="http://schemas.openxmlformats.org/drawingml/2006/chart">
  <cdr:relSizeAnchor xmlns:cdr="http://schemas.openxmlformats.org/drawingml/2006/chartDrawing">
    <cdr:from>
      <cdr:x>0.36224</cdr:x>
      <cdr:y>0.03902</cdr:y>
    </cdr:from>
    <cdr:to>
      <cdr:x>0.62926</cdr:x>
      <cdr:y>0.20698</cdr:y>
    </cdr:to>
    <cdr:sp macro="" textlink="">
      <cdr:nvSpPr>
        <cdr:cNvPr id="2" name="Rectangle: Rounded Corners 1">
          <a:extLst xmlns:a="http://schemas.openxmlformats.org/drawingml/2006/main">
            <a:ext uri="{FF2B5EF4-FFF2-40B4-BE49-F238E27FC236}">
              <a16:creationId xmlns:a16="http://schemas.microsoft.com/office/drawing/2014/main" id="{09967A90-6D1F-77F3-7848-FD0C23C95854}"/>
            </a:ext>
          </a:extLst>
        </cdr:cNvPr>
        <cdr:cNvSpPr/>
      </cdr:nvSpPr>
      <cdr:spPr>
        <a:xfrm xmlns:a="http://schemas.openxmlformats.org/drawingml/2006/main">
          <a:off x="3248891" y="96981"/>
          <a:ext cx="2394922" cy="417436"/>
        </a:xfrm>
        <a:prstGeom xmlns:a="http://schemas.openxmlformats.org/drawingml/2006/main" prst="roundRect">
          <a:avLst/>
        </a:prstGeom>
        <a:solidFill xmlns:a="http://schemas.openxmlformats.org/drawingml/2006/main">
          <a:schemeClr val="bg2">
            <a:lumMod val="20000"/>
            <a:lumOff val="80000"/>
          </a:schemeClr>
        </a:solidFill>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marL="0" marR="0" lvl="0" indent="0" defTabSz="914400" eaLnBrk="1" fontAlgn="auto" latinLnBrk="0" hangingPunct="1">
            <a:lnSpc>
              <a:spcPct val="100000"/>
            </a:lnSpc>
            <a:spcBef>
              <a:spcPts val="0"/>
            </a:spcBef>
            <a:spcAft>
              <a:spcPts val="0"/>
            </a:spcAft>
            <a:buClrTx/>
            <a:buSzTx/>
            <a:buFontTx/>
            <a:buNone/>
            <a:tabLst/>
            <a:defRPr/>
          </a:pPr>
          <a:r>
            <a:rPr lang="en-IN" sz="1800" b="1" baseline="0">
              <a:solidFill>
                <a:schemeClr val="accent3">
                  <a:lumMod val="75000"/>
                </a:schemeClr>
              </a:solidFill>
              <a:effectLst/>
              <a:latin typeface="+mn-lt"/>
              <a:ea typeface="+mn-ea"/>
              <a:cs typeface="+mn-cs"/>
            </a:rPr>
            <a:t>  HIGH SELL PRODUCT</a:t>
          </a:r>
          <a:endParaRPr lang="en-IN" sz="1800">
            <a:solidFill>
              <a:schemeClr val="accent3">
                <a:lumMod val="75000"/>
              </a:schemeClr>
            </a:solidFill>
            <a:effectLst/>
          </a:endParaRPr>
        </a:p>
        <a:p xmlns:a="http://schemas.openxmlformats.org/drawingml/2006/main">
          <a:endParaRPr lang="en-US">
            <a:solidFill>
              <a:schemeClr val="accent3">
                <a:lumMod val="75000"/>
              </a:schemeClr>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ivakar" refreshedDate="44658.740099189818" createdVersion="7" refreshedVersion="7" minRefreshableVersion="3" recordCount="396" xr:uid="{B802E6DD-A720-4D97-8D66-ADA7C91E1A0E}">
  <cacheSource type="worksheet">
    <worksheetSource ref="A1:AC397" sheet="DATASET"/>
  </cacheSource>
  <cacheFields count="30">
    <cacheField name="SR NO" numFmtId="0">
      <sharedItems containsSemiMixedTypes="0" containsString="0" containsNumber="1" containsInteger="1" minValue="1" maxValue="395"/>
    </cacheField>
    <cacheField name="CUSTOMER NAME" numFmtId="0">
      <sharedItems/>
    </cacheField>
    <cacheField name="PART NUMBER" numFmtId="0">
      <sharedItems containsString="0" containsBlank="1" containsNumber="1" containsInteger="1" minValue="570217" maxValue="982206" count="310">
        <n v="922378"/>
        <n v="797665"/>
        <n v="798026"/>
        <n v="847173"/>
        <n v="651077"/>
        <n v="644653"/>
        <n v="673298"/>
        <n v="757260"/>
        <n v="925025"/>
        <n v="776160"/>
        <n v="869961"/>
        <n v="705741"/>
        <n v="609250"/>
        <n v="639711"/>
        <n v="812992"/>
        <n v="817271"/>
        <n v="716941"/>
        <n v="882667"/>
        <n v="597143"/>
        <n v="690031"/>
        <n v="641961"/>
        <n v="975367"/>
        <n v="956035"/>
        <n v="824259"/>
        <n v="860297"/>
        <n v="645329"/>
        <n v="762050"/>
        <n v="912504"/>
        <n v="946316"/>
        <n v="938536"/>
        <n v="679566"/>
        <n v="737070"/>
        <n v="575647"/>
        <n v="806261"/>
        <n v="596310"/>
        <n v="680434"/>
        <n v="804612"/>
        <n v="785493"/>
        <n v="979058"/>
        <n v="609821"/>
        <n v="824804"/>
        <n v="807045"/>
        <n v="832254"/>
        <n v="634183"/>
        <n v="763263"/>
        <n v="734261"/>
        <n v="899474"/>
        <n v="747517"/>
        <n v="608381"/>
        <n v="590545"/>
        <n v="642588"/>
        <n v="591632"/>
        <n v="778280"/>
        <n v="821609"/>
        <n v="674201"/>
        <n v="835626"/>
        <n v="967286"/>
        <n v="604865"/>
        <n v="615185"/>
        <n v="970593"/>
        <n v="932922"/>
        <n v="759265"/>
        <n v="903493"/>
        <n v="595543"/>
        <n v="789540"/>
        <n v="964473"/>
        <n v="911655"/>
        <n v="974536"/>
        <n v="612457"/>
        <n v="704319"/>
        <n v="711412"/>
        <n v="874098"/>
        <n v="904906"/>
        <n v="946858"/>
        <n v="752571"/>
        <n v="738682"/>
        <n v="800729"/>
        <n v="732857"/>
        <n v="964690"/>
        <n v="982206"/>
        <n v="647117"/>
        <n v="714353"/>
        <n v="609411"/>
        <n v="758239"/>
        <n v="652303"/>
        <n v="590117"/>
        <n v="593936"/>
        <n v="592790"/>
        <n v="839625"/>
        <n v="915036"/>
        <n v="639890"/>
        <n v="634212"/>
        <n v="709992"/>
        <n v="842783"/>
        <n v="730024"/>
        <n v="907596"/>
        <n v="644130"/>
        <n v="570217"/>
        <n v="745866"/>
        <n v="673450"/>
        <n v="749834"/>
        <n v="667372"/>
        <n v="966332"/>
        <n v="790450"/>
        <n v="777125"/>
        <n v="576100"/>
        <n v="768128"/>
        <n v="699584"/>
        <n v="809526"/>
        <n v="784177"/>
        <n v="867416"/>
        <n v="670915"/>
        <n v="578467"/>
        <n v="627657"/>
        <n v="664384"/>
        <n v="733475"/>
        <n v="937164"/>
        <n v="875801"/>
        <n v="776784"/>
        <n v="859553"/>
        <n v="866334"/>
        <n v="746375"/>
        <n v="893514"/>
        <n v="582623"/>
        <n v="894461"/>
        <n v="656579"/>
        <n v="718677"/>
        <n v="600263"/>
        <n v="623665"/>
        <n v="972943"/>
        <n v="863308"/>
        <n v="725856"/>
        <n v="909309"/>
        <n v="931320"/>
        <n v="598915"/>
        <n v="721288"/>
        <n v="893780"/>
        <n v="598300"/>
        <n v="837042"/>
        <n v="675251"/>
        <n v="859947"/>
        <n v="974696"/>
        <n v="852395"/>
        <n v="711908"/>
        <n v="697789"/>
        <n v="855692"/>
        <n v="912690"/>
        <n v="573398"/>
        <n v="834859"/>
        <n v="617407"/>
        <n v="920173"/>
        <n v="772815"/>
        <n v="809123"/>
        <n v="608938"/>
        <n v="822638"/>
        <n v="745061"/>
        <n v="637255"/>
        <n v="781522"/>
        <n v="879033"/>
        <n v="777112"/>
        <n v="645629"/>
        <n v="970862"/>
        <n v="861535"/>
        <n v="591994"/>
        <n v="659187"/>
        <n v="724814"/>
        <n v="902590"/>
        <n v="848536"/>
        <n v="879446"/>
        <n v="684064"/>
        <n v="843316"/>
        <n v="709328"/>
        <n v="827128"/>
        <n v="734317"/>
        <n v="898725"/>
        <n v="690018"/>
        <n v="837575"/>
        <n v="924674"/>
        <n v="842689"/>
        <n v="923341"/>
        <n v="847121"/>
        <n v="802862"/>
        <n v="573237"/>
        <n v="689345"/>
        <n v="840389"/>
        <n v="977953"/>
        <n v="957587"/>
        <n v="759822"/>
        <n v="661350"/>
        <n v="718298"/>
        <n v="971399"/>
        <n v="600021"/>
        <n v="660679"/>
        <n v="681348"/>
        <n v="727406"/>
        <n v="730396"/>
        <n v="877987"/>
        <n v="622897"/>
        <n v="931572"/>
        <n v="797988"/>
        <n v="923429"/>
        <n v="706822"/>
        <n v="733937"/>
        <n v="752347"/>
        <n v="873741"/>
        <n v="981880"/>
        <n v="720306"/>
        <n v="695757"/>
        <n v="799369"/>
        <n v="683687"/>
        <n v="598699"/>
        <n v="752370"/>
        <n v="773876"/>
        <n v="978938"/>
        <n v="654868"/>
        <n v="725344"/>
        <n v="887126"/>
        <n v="904978"/>
        <n v="680735"/>
        <n v="889154"/>
        <n v="768396"/>
        <n v="823340"/>
        <n v="768512"/>
        <n v="860953"/>
        <n v="796234"/>
        <n v="751639"/>
        <n v="717049"/>
        <n v="837580"/>
        <n v="754508"/>
        <n v="607827"/>
        <n v="756292"/>
        <n v="705267"/>
        <n v="865027"/>
        <n v="588189"/>
        <n v="695464"/>
        <n v="859163"/>
        <n v="854940"/>
        <n v="617765"/>
        <n v="711185"/>
        <n v="589270"/>
        <n v="951363"/>
        <n v="953953"/>
        <n v="887952"/>
        <n v="730058"/>
        <n v="774013"/>
        <n v="857946"/>
        <n v="701017"/>
        <n v="662573"/>
        <n v="891525"/>
        <n v="787532"/>
        <n v="862376"/>
        <n v="876304"/>
        <n v="866698"/>
        <n v="615333"/>
        <n v="787818"/>
        <n v="809215"/>
        <n v="709847"/>
        <n v="863146"/>
        <n v="650117"/>
        <n v="952406"/>
        <n v="956611"/>
        <n v="767755"/>
        <n v="572405"/>
        <n v="637172"/>
        <n v="820942"/>
        <n v="657188"/>
        <n v="909445"/>
        <n v="883593"/>
        <n v="885619"/>
        <n v="917141"/>
        <n v="847039"/>
        <n v="819888"/>
        <n v="634316"/>
        <n v="775499"/>
        <n v="608162"/>
        <n v="630110"/>
        <n v="977062"/>
        <n v="700692"/>
        <n v="612485"/>
        <n v="658982"/>
        <n v="979314"/>
        <n v="686750"/>
        <n v="783025"/>
        <n v="619939"/>
        <n v="792203"/>
        <n v="741228"/>
        <n v="589384"/>
        <n v="634892"/>
        <n v="606482"/>
        <n v="933712"/>
        <n v="674145"/>
        <n v="876508"/>
        <n v="653466"/>
        <n v="636675"/>
        <n v="937676"/>
        <n v="596114"/>
        <n v="787139"/>
        <n v="630933"/>
        <n v="614192"/>
        <n v="921184"/>
        <n v="859744"/>
        <n v="725440"/>
        <n v="816776"/>
        <n v="968431"/>
        <n v="714891"/>
        <n v="866825"/>
        <n v="811509"/>
        <n v="894770"/>
        <n v="912306"/>
        <m/>
      </sharedItems>
    </cacheField>
    <cacheField name="PART NAME" numFmtId="0">
      <sharedItems count="6">
        <s v="BEARING"/>
        <s v="GAS KIT"/>
        <s v="MANIFOLD"/>
        <s v="MAGZIN"/>
        <s v="TILTAR "/>
        <s v="CENTER SECTION"/>
      </sharedItems>
    </cacheField>
    <cacheField name="PRODUCTION DEPARTMENT" numFmtId="0">
      <sharedItems count="5">
        <s v="HATCH DEPARTMENT"/>
        <s v="TT DEPARTMENT"/>
        <s v="PAM DEPARTMENT"/>
        <s v="CRT DEPARTMENT"/>
        <s v="MEGANA DEPARTMENT"/>
      </sharedItems>
    </cacheField>
    <cacheField name="DATE" numFmtId="165">
      <sharedItems containsSemiMixedTypes="0" containsNonDate="0" containsDate="1" containsString="0" minDate="2021-01-01T00:00:00" maxDate="2022-02-01T00:00:00" count="396">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d v="2021-10-01T00:00:00"/>
        <d v="2021-10-02T00:00:00"/>
        <d v="2021-10-03T00:00:00"/>
        <d v="2021-10-04T00:00:00"/>
        <d v="2021-10-05T00:00:00"/>
        <d v="2021-10-06T00:00:00"/>
        <d v="2021-10-07T00:00:00"/>
        <d v="2021-10-08T00:00:00"/>
        <d v="2021-10-09T00:00:00"/>
        <d v="2021-10-10T00:00:00"/>
        <d v="2021-10-11T00:00:00"/>
        <d v="2021-10-12T00:00:00"/>
        <d v="2021-10-13T00:00:00"/>
        <d v="2021-10-14T00:00:00"/>
        <d v="2021-10-15T00:00:00"/>
        <d v="2021-10-16T00:00:00"/>
        <d v="2021-10-17T00:00:00"/>
        <d v="2021-10-18T00:00:00"/>
        <d v="2021-10-19T00:00:00"/>
        <d v="2021-10-20T00:00:00"/>
        <d v="2021-10-21T00:00:00"/>
        <d v="2021-10-22T00:00:00"/>
        <d v="2021-10-23T00:00:00"/>
        <d v="2021-10-24T00:00:00"/>
        <d v="2021-10-25T00:00:00"/>
        <d v="2021-10-26T00:00:00"/>
        <d v="2021-10-27T00:00:00"/>
        <d v="2021-10-28T00:00:00"/>
        <d v="2021-10-29T00:00:00"/>
        <d v="2021-10-30T00:00:00"/>
        <d v="2021-10-31T00:00:00"/>
        <d v="2021-11-01T00:00:00"/>
        <d v="2021-11-02T00:00:00"/>
        <d v="2021-11-03T00:00:00"/>
        <d v="2021-11-04T00:00:00"/>
        <d v="2021-11-05T00:00:00"/>
        <d v="2021-11-06T00:00:00"/>
        <d v="2021-11-07T00:00:00"/>
        <d v="2021-11-08T00:00:00"/>
        <d v="2021-11-09T00:00:00"/>
        <d v="2021-11-10T00:00:00"/>
        <d v="2021-11-11T00:00:00"/>
        <d v="2021-11-12T00:00:00"/>
        <d v="2021-11-13T00:00:00"/>
        <d v="2021-11-14T00:00:00"/>
        <d v="2021-11-15T00:00:00"/>
        <d v="2021-11-16T00:00:00"/>
        <d v="2021-11-17T00:00:00"/>
        <d v="2021-11-18T00:00:00"/>
        <d v="2021-11-19T00:00:00"/>
        <d v="2021-11-20T00:00:00"/>
        <d v="2021-11-21T00:00:00"/>
        <d v="2021-11-22T00:00:00"/>
        <d v="2021-11-23T00:00:00"/>
        <d v="2021-11-24T00:00:00"/>
        <d v="2021-11-25T00:00:00"/>
        <d v="2021-11-26T00:00:00"/>
        <d v="2021-11-27T00:00:00"/>
        <d v="2021-11-28T00:00:00"/>
        <d v="2021-11-29T00:00:00"/>
        <d v="2021-11-30T00:00:00"/>
        <d v="2021-12-01T00:00:00"/>
        <d v="2021-12-02T00:00:00"/>
        <d v="2021-12-03T00:00:00"/>
        <d v="2021-12-04T00:00:00"/>
        <d v="2021-12-05T00:00:00"/>
        <d v="2021-12-06T00:00:00"/>
        <d v="2021-12-07T00:00:00"/>
        <d v="2021-12-08T00:00:00"/>
        <d v="2021-12-09T00:00:00"/>
        <d v="2021-12-10T00:00:00"/>
        <d v="2021-12-11T00:00:00"/>
        <d v="2021-12-12T00:00:00"/>
        <d v="2021-12-13T00:00:00"/>
        <d v="2021-12-14T00:00:00"/>
        <d v="2021-12-15T00:00:00"/>
        <d v="2021-12-16T00:00:00"/>
        <d v="2021-12-17T00:00:00"/>
        <d v="2021-12-18T00:00:00"/>
        <d v="2021-12-19T00:00:00"/>
        <d v="2021-12-20T00:00:00"/>
        <d v="2021-12-21T00:00:00"/>
        <d v="2021-12-22T00:00:00"/>
        <d v="2021-12-23T00:00:00"/>
        <d v="2021-12-24T00:00:00"/>
        <d v="2021-12-25T00:00:00"/>
        <d v="2021-12-26T00:00:00"/>
        <d v="2021-12-27T00:00:00"/>
        <d v="2021-12-28T00:00:00"/>
        <d v="2021-12-29T00:00:00"/>
        <d v="2021-12-30T00:00:00"/>
        <d v="2021-12-31T00:00:00"/>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sharedItems>
      <fieldGroup par="29" base="5">
        <rangePr groupBy="months" startDate="2021-01-01T00:00:00" endDate="2022-02-01T00:00:00"/>
        <groupItems count="14">
          <s v="&lt;01-01-2021"/>
          <s v="Jan"/>
          <s v="Feb"/>
          <s v="Mar"/>
          <s v="Apr"/>
          <s v="May"/>
          <s v="Jun"/>
          <s v="Jul"/>
          <s v="Aug"/>
          <s v="Sep"/>
          <s v="Oct"/>
          <s v="Nov"/>
          <s v="Dec"/>
          <s v="&gt;01-02-2022"/>
        </groupItems>
      </fieldGroup>
    </cacheField>
    <cacheField name="YEAR" numFmtId="165">
      <sharedItems count="2">
        <s v="2021"/>
        <s v="2022"/>
      </sharedItems>
    </cacheField>
    <cacheField name="MONTH" numFmtId="164">
      <sharedItems count="12">
        <s v="January"/>
        <s v="February"/>
        <s v="March"/>
        <s v="April"/>
        <s v="May"/>
        <s v="June"/>
        <s v="July"/>
        <s v="August"/>
        <s v="September"/>
        <s v="October"/>
        <s v="November"/>
        <s v="December"/>
      </sharedItems>
    </cacheField>
    <cacheField name="DISPACH DATE" numFmtId="164">
      <sharedItems containsSemiMixedTypes="0" containsNonDate="0" containsDate="1" containsString="0" minDate="2021-01-13T00:00:00" maxDate="2021-11-18T00:00:00"/>
    </cacheField>
    <cacheField name="INVENTORY" numFmtId="0">
      <sharedItems containsSemiMixedTypes="0" containsString="0" containsNumber="1" containsInteger="1" minValue="18" maxValue="85"/>
    </cacheField>
    <cacheField name="QUANTITY" numFmtId="0">
      <sharedItems containsSemiMixedTypes="0" containsString="0" containsNumber="1" containsInteger="1" minValue="8" maxValue="75"/>
    </cacheField>
    <cacheField name="PRICE" numFmtId="0">
      <sharedItems containsSemiMixedTypes="0" containsString="0" containsNumber="1" minValue="600.25" maxValue="1834"/>
    </cacheField>
    <cacheField name="AMOUNT" numFmtId="0">
      <sharedItems containsSemiMixedTypes="0" containsString="0" containsNumber="1" minValue="6002.5" maxValue="113175"/>
    </cacheField>
    <cacheField name="STANDARD TIME" numFmtId="0">
      <sharedItems containsSemiMixedTypes="0" containsString="0" containsNumber="1" containsInteger="1" minValue="1440" maxValue="1440" count="1">
        <n v="1440"/>
      </sharedItems>
    </cacheField>
    <cacheField name="PLANING TIME" numFmtId="0">
      <sharedItems containsSemiMixedTypes="0" containsString="0" containsNumber="1" containsInteger="1" minValue="1330" maxValue="1330"/>
    </cacheField>
    <cacheField name="CONSIDERABLE TIME" numFmtId="0">
      <sharedItems containsSemiMixedTypes="0" containsString="0" containsNumber="1" containsInteger="1" minValue="110" maxValue="110" count="1">
        <n v="110"/>
      </sharedItems>
    </cacheField>
    <cacheField name="SETUP TIME" numFmtId="0">
      <sharedItems containsSemiMixedTypes="0" containsString="0" containsNumber="1" containsInteger="1" minValue="0" maxValue="120" count="7">
        <n v="60"/>
        <n v="15"/>
        <n v="0"/>
        <n v="30"/>
        <n v="120"/>
        <n v="40"/>
        <n v="20"/>
      </sharedItems>
    </cacheField>
    <cacheField name="MAINTENANS DOWN TIME" numFmtId="0">
      <sharedItems containsString="0" containsBlank="1" containsNumber="1" containsInteger="1" minValue="0" maxValue="135" count="12">
        <n v="0"/>
        <n v="60"/>
        <n v="120"/>
        <m/>
        <n v="20"/>
        <n v="10"/>
        <n v="35"/>
        <n v="16"/>
        <n v="90"/>
        <n v="12"/>
        <n v="135"/>
        <n v="15"/>
      </sharedItems>
    </cacheField>
    <cacheField name="OTHER LOSS TIME" numFmtId="0">
      <sharedItems containsSemiMixedTypes="0" containsString="0" containsNumber="1" containsInteger="1" minValue="0" maxValue="60"/>
    </cacheField>
    <cacheField name="CYCLE TIME" numFmtId="2">
      <sharedItems containsSemiMixedTypes="0" containsString="0" containsNumber="1" minValue="17.733333333333334" maxValue="166.25"/>
    </cacheField>
    <cacheField name="TARGAET" numFmtId="0">
      <sharedItems containsSemiMixedTypes="0" containsString="0" containsNumber="1" containsInteger="1" minValue="8" maxValue="75" count="27">
        <n v="44"/>
        <n v="47"/>
        <n v="12"/>
        <n v="28"/>
        <n v="45"/>
        <n v="20"/>
        <n v="21"/>
        <n v="54"/>
        <n v="71"/>
        <n v="10"/>
        <n v="15"/>
        <n v="11"/>
        <n v="75"/>
        <n v="23"/>
        <n v="8"/>
        <n v="25"/>
        <n v="30"/>
        <n v="18"/>
        <n v="26"/>
        <n v="13"/>
        <n v="16"/>
        <n v="29"/>
        <n v="17"/>
        <n v="40"/>
        <n v="14"/>
        <n v="48"/>
        <n v="50"/>
      </sharedItems>
    </cacheField>
    <cacheField name="OUTPUT QUANTITY" numFmtId="0">
      <sharedItems containsSemiMixedTypes="0" containsString="0" containsNumber="1" containsInteger="1" minValue="4" maxValue="75" count="46">
        <n v="42"/>
        <n v="46"/>
        <n v="12"/>
        <n v="27"/>
        <n v="44"/>
        <n v="45"/>
        <n v="17"/>
        <n v="53"/>
        <n v="43"/>
        <n v="25"/>
        <n v="70"/>
        <n v="41"/>
        <n v="18"/>
        <n v="20"/>
        <n v="8"/>
        <n v="28"/>
        <n v="19"/>
        <n v="9"/>
        <n v="10"/>
        <n v="11"/>
        <n v="52"/>
        <n v="73"/>
        <n v="21"/>
        <n v="74"/>
        <n v="51"/>
        <n v="72"/>
        <n v="4"/>
        <n v="50"/>
        <n v="22"/>
        <n v="16"/>
        <n v="30"/>
        <n v="6"/>
        <n v="47"/>
        <n v="13"/>
        <n v="54"/>
        <n v="24"/>
        <n v="71"/>
        <n v="14"/>
        <n v="26"/>
        <n v="5"/>
        <n v="75"/>
        <n v="15"/>
        <n v="36"/>
        <n v="7"/>
        <n v="48"/>
        <n v="23"/>
      </sharedItems>
    </cacheField>
    <cacheField name="REJECTION/REWORK" numFmtId="0">
      <sharedItems containsSemiMixedTypes="0" containsString="0" containsNumber="1" containsInteger="1" minValue="0" maxValue="4" count="5">
        <n v="2"/>
        <n v="1"/>
        <n v="0"/>
        <n v="3"/>
        <n v="4"/>
      </sharedItems>
    </cacheField>
    <cacheField name="ACTUAL WORKING MIN" numFmtId="0">
      <sharedItems containsSemiMixedTypes="0" containsString="0" containsNumber="1" containsInteger="1" minValue="1046" maxValue="1330" count="159">
        <n v="1215"/>
        <n v="1269"/>
        <n v="1212"/>
        <n v="1306"/>
        <n v="1329"/>
        <n v="1300"/>
        <n v="1121"/>
        <n v="1160"/>
        <n v="1255"/>
        <n v="1279"/>
        <n v="1282"/>
        <n v="1267"/>
        <n v="1304"/>
        <n v="1272"/>
        <n v="1288"/>
        <n v="1176"/>
        <n v="1277"/>
        <n v="1276"/>
        <n v="1283"/>
        <n v="1228"/>
        <n v="1261"/>
        <n v="1285"/>
        <n v="1286"/>
        <n v="1319"/>
        <n v="1265"/>
        <n v="1200"/>
        <n v="1179"/>
        <n v="1225"/>
        <n v="1291"/>
        <n v="1327"/>
        <n v="1287"/>
        <n v="1264"/>
        <n v="1201"/>
        <n v="1116"/>
        <n v="1247"/>
        <n v="1232"/>
        <n v="1313"/>
        <n v="1301"/>
        <n v="1245"/>
        <n v="1268"/>
        <n v="1193"/>
        <n v="1253"/>
        <n v="1159"/>
        <n v="1284"/>
        <n v="1281"/>
        <n v="1330"/>
        <n v="1307"/>
        <n v="1271"/>
        <n v="1173"/>
        <n v="1224"/>
        <n v="1239"/>
        <n v="1240"/>
        <n v="1254"/>
        <n v="1227"/>
        <n v="1257"/>
        <n v="1208"/>
        <n v="1237"/>
        <n v="1184"/>
        <n v="1252"/>
        <n v="1305"/>
        <n v="1311"/>
        <n v="1292"/>
        <n v="1100"/>
        <n v="1297"/>
        <n v="1298"/>
        <n v="1167"/>
        <n v="1236"/>
        <n v="1289"/>
        <n v="1290"/>
        <n v="1204"/>
        <n v="1169"/>
        <n v="1216"/>
        <n v="1251"/>
        <n v="1280"/>
        <n v="1241"/>
        <n v="1157"/>
        <n v="1217"/>
        <n v="1233"/>
        <n v="1266"/>
        <n v="1275"/>
        <n v="1312"/>
        <n v="1259"/>
        <n v="1256"/>
        <n v="1161"/>
        <n v="1191"/>
        <n v="1273"/>
        <n v="1078"/>
        <n v="1258"/>
        <n v="1270"/>
        <n v="1293"/>
        <n v="1310"/>
        <n v="1274"/>
        <n v="1320"/>
        <n v="1168"/>
        <n v="1234"/>
        <n v="1294"/>
        <n v="1098"/>
        <n v="1226"/>
        <n v="1250"/>
        <n v="1278"/>
        <n v="1262"/>
        <n v="1145"/>
        <n v="1153"/>
        <n v="1303"/>
        <n v="1323"/>
        <n v="1205"/>
        <n v="1163"/>
        <n v="1128"/>
        <n v="1214"/>
        <n v="1318"/>
        <n v="1263"/>
        <n v="1155"/>
        <n v="1249"/>
        <n v="1260"/>
        <n v="1321"/>
        <n v="1185"/>
        <n v="1213"/>
        <n v="1149"/>
        <n v="1178"/>
        <n v="1221"/>
        <n v="1174"/>
        <n v="1229"/>
        <n v="1244"/>
        <n v="1118"/>
        <n v="1246"/>
        <n v="1192"/>
        <n v="1182"/>
        <n v="1143"/>
        <n v="1186"/>
        <n v="1207"/>
        <n v="1177"/>
        <n v="1096"/>
        <n v="1308"/>
        <n v="1151"/>
        <n v="1238"/>
        <n v="1210"/>
        <n v="1302"/>
        <n v="1046"/>
        <n v="1230"/>
        <n v="1242"/>
        <n v="1325"/>
        <n v="1141"/>
        <n v="1146"/>
        <n v="1199"/>
        <n v="1183"/>
        <n v="1154"/>
        <n v="1243"/>
        <n v="1117"/>
        <n v="1219"/>
        <n v="1203"/>
        <n v="1299"/>
        <n v="1147"/>
        <n v="1295"/>
        <n v="1235"/>
        <n v="1181"/>
        <n v="1188"/>
        <n v="1150"/>
        <n v="1202"/>
        <n v="1222"/>
      </sharedItems>
    </cacheField>
    <cacheField name="AVAILABILITY" numFmtId="9">
      <sharedItems containsSemiMixedTypes="0" containsString="0" containsNumber="1" minValue="0.72638888888888886" maxValue="0.92361111111111116"/>
    </cacheField>
    <cacheField name="PERFORMANCES" numFmtId="9">
      <sharedItems containsSemiMixedTypes="0" containsString="0" containsNumber="1" minValue="0.5" maxValue="1" count="55">
        <n v="0.95454545454545459"/>
        <n v="0.97872340425531912"/>
        <n v="1"/>
        <n v="0.9642857142857143"/>
        <n v="0.97777777777777775"/>
        <n v="0.95744680851063835"/>
        <n v="0.85"/>
        <n v="0.80952380952380953"/>
        <n v="0.98148148148148151"/>
        <n v="0.91489361702127658"/>
        <n v="0.8928571428571429"/>
        <n v="0.9859154929577465"/>
        <n v="0.91111111111111109"/>
        <n v="0.9"/>
        <n v="0.95238095238095233"/>
        <n v="0.93333333333333335"/>
        <n v="0.66666666666666663"/>
        <n v="0.95"/>
        <n v="0.75"/>
        <n v="0.73333333333333328"/>
        <n v="0.90909090909090906"/>
        <n v="0.96296296296296291"/>
        <n v="0.91666666666666663"/>
        <n v="0.97333333333333338"/>
        <n v="0.98666666666666669"/>
        <n v="0.83333333333333337"/>
        <n v="0.94444444444444442"/>
        <n v="0.82608695652173914"/>
        <n v="0.8571428571428571"/>
        <n v="0.93617021276595747"/>
        <n v="0.96"/>
        <n v="0.5"/>
        <n v="0.92592592592592593"/>
        <n v="0.9555555555555556"/>
        <n v="0.88"/>
        <n v="0.8"/>
        <n v="0.6"/>
        <n v="0.8666666666666667"/>
        <n v="0.94666666666666666"/>
        <n v="0.90476190476190477"/>
        <n v="0.77777777777777779"/>
        <n v="0.84615384615384615"/>
        <n v="0.9285714285714286"/>
        <n v="0.69230769230769229"/>
        <n v="0.625"/>
        <n v="0.875"/>
        <n v="0.86206896551724133"/>
        <n v="0.88235294117647056"/>
        <n v="0.7"/>
        <n v="0.8125"/>
        <n v="0.76923076923076927"/>
        <n v="0.72727272727272729"/>
        <n v="0.86956521739130432"/>
        <n v="0.92"/>
        <n v="0.84"/>
      </sharedItems>
    </cacheField>
    <cacheField name="QUALITY PERFORMANCES" numFmtId="9">
      <sharedItems containsSemiMixedTypes="0" containsString="0" containsNumber="1" minValue="0.5" maxValue="1" count="55">
        <n v="0.95454545454545459"/>
        <n v="0.97872340425531912"/>
        <n v="1"/>
        <n v="0.9642857142857143"/>
        <n v="0.97777777777777775"/>
        <n v="0.95744680851063835"/>
        <n v="0.85"/>
        <n v="0.80952380952380953"/>
        <n v="0.98148148148148151"/>
        <n v="0.91489361702127658"/>
        <n v="0.8928571428571429"/>
        <n v="0.9859154929577465"/>
        <n v="0.91111111111111109"/>
        <n v="0.9"/>
        <n v="0.95238095238095233"/>
        <n v="0.93333333333333335"/>
        <n v="0.66666666666666663"/>
        <n v="0.95"/>
        <n v="0.75"/>
        <n v="0.73333333333333328"/>
        <n v="0.90909090909090906"/>
        <n v="0.96296296296296291"/>
        <n v="0.91666666666666663"/>
        <n v="0.97333333333333338"/>
        <n v="0.98666666666666669"/>
        <n v="0.83333333333333337"/>
        <n v="0.94444444444444442"/>
        <n v="0.82608695652173914"/>
        <n v="0.8571428571428571"/>
        <n v="0.93617021276595747"/>
        <n v="0.96"/>
        <n v="0.5"/>
        <n v="0.92592592592592593"/>
        <n v="0.9555555555555556"/>
        <n v="0.88"/>
        <n v="0.8"/>
        <n v="0.6"/>
        <n v="0.8666666666666667"/>
        <n v="0.94666666666666666"/>
        <n v="0.90476190476190477"/>
        <n v="0.77777777777777779"/>
        <n v="0.84615384615384615"/>
        <n v="0.9285714285714286"/>
        <n v="0.69230769230769229"/>
        <n v="0.625"/>
        <n v="0.875"/>
        <n v="0.86206896551724133"/>
        <n v="0.88235294117647056"/>
        <n v="0.7"/>
        <n v="0.8125"/>
        <n v="0.76923076923076927"/>
        <n v="0.72727272727272729"/>
        <n v="0.86956521739130432"/>
        <n v="0.92"/>
        <n v="0.84"/>
      </sharedItems>
    </cacheField>
    <cacheField name="OEE PERFORMANCES" numFmtId="10">
      <sharedItems containsSemiMixedTypes="0" containsString="0" containsNumber="1" minValue="0.22239583333333332" maxValue="0.92361111111111116" count="374">
        <n v="0.83237277076990002"/>
        <n v="0.84414893617021269"/>
        <n v="0.84166666666666667"/>
        <n v="0.84331951530612248"/>
        <n v="0.88235390946502057"/>
        <n v="0.90277777777777779"/>
        <n v="0.74425788751714683"/>
        <n v="0.73845631507469445"/>
        <n v="0.62967881944444448"/>
        <n v="0.58205939783320726"/>
        <n v="0.85114951989026055"/>
        <n v="0.84757539818625216"/>
        <n v="0.75797746592223736"/>
        <n v="0.8833333333333333"/>
        <n v="0.713045634920635"/>
        <n v="0.79382397672419491"/>
        <n v="0.87152777777777779"/>
        <n v="0.7361580932784636"/>
        <n v="0.84880539208289318"/>
        <n v="0.72168750000000015"/>
        <n v="0.77349458301839247"/>
        <n v="0.76282716049382715"/>
        <n v="0.85961672191739069"/>
        <n v="0.85545747195815092"/>
        <n v="0.40709876543209866"/>
        <n v="0.87847222222222221"/>
        <n v="0.75208333333333321"/>
        <n v="0.46054687499999997"/>
        <n v="0.85069444444444442"/>
        <n v="0.47989197530864192"/>
        <n v="0.64774131944444446"/>
        <n v="0.74839302112029382"/>
        <n v="0.76498182441700946"/>
        <n v="0.82877229080932779"/>
        <n v="0.80466274332277055"/>
        <n v="0.68797743055555549"/>
        <n v="0.77551817602040818"/>
        <n v="0.73421777777777786"/>
        <n v="0.40123456790123457"/>
        <n v="0.71886385459533608"/>
        <n v="0.85555555555555551"/>
        <n v="0.63569965277777774"/>
        <n v="0.8930555555555556"/>
        <n v="0.40524691358024684"/>
        <n v="0.75916763117283936"/>
        <n v="0.38425925925925919"/>
        <n v="0.47354320987654319"/>
        <n v="0.80652691358024697"/>
        <n v="0.60426311728395066"/>
        <n v="0.66813408779149519"/>
        <n v="0.85412705598309946"/>
        <n v="0.64272395833333329"/>
        <n v="0.92361111111111116"/>
        <n v="0.90763888888888888"/>
        <n v="0.78729209533607669"/>
        <n v="0.55588768115942033"/>
        <n v="0.71423611111111096"/>
        <n v="0.86041666666666672"/>
        <n v="0.8157975308641976"/>
        <n v="0.60474537037037046"/>
        <n v="0.74225925925925929"/>
        <n v="0.83882727227000653"/>
        <n v="0.89027777777777772"/>
        <n v="0.64132653061224487"/>
        <n v="0.82233272367017218"/>
        <n v="0.77234042553191484"/>
        <n v="0.39629629629629626"/>
        <n v="0.83888888888888891"/>
        <n v="0.79167999999999983"/>
        <n v="0.46250000000000002"/>
        <n v="0.75738271604938268"/>
        <n v="0.22239583333333332"/>
        <n v="0.73406250000000006"/>
        <n v="0.66887755102040802"/>
        <n v="0.88958333333333328"/>
        <n v="0.71504439109891793"/>
        <n v="0.78174513354459041"/>
        <n v="0.49960937500000002"/>
        <n v="0.86597222222222225"/>
        <n v="0.89722222222222225"/>
        <n v="0.4296875"/>
        <n v="0.819241426611797"/>
        <n v="0.67383555555555552"/>
        <n v="0.5742222222222223"/>
        <n v="0.66173469387755091"/>
        <n v="0.90138888888888891"/>
        <n v="0.31174999999999997"/>
        <n v="0.36388888888888882"/>
        <n v="0.75356345663265301"/>
        <n v="0.30899999999999994"/>
        <n v="0.75216531635802464"/>
        <n v="0.74365226337448564"/>
        <n v="0.83611111111111114"/>
        <n v="0.8091163194444444"/>
        <n v="0.58570011337868488"/>
        <n v="0.81180555555555556"/>
        <n v="0.63427160493827162"/>
        <n v="0.76138524219103676"/>
        <n v="0.61294367283950624"/>
        <n v="0.82653061224489788"/>
        <n v="0.51210937500000009"/>
        <n v="0.50078124999999996"/>
        <n v="0.67806122448979589"/>
        <n v="0.65275868055555553"/>
        <n v="0.5861552028218695"/>
        <n v="0.8618055555555556"/>
        <n v="0.67253061968713845"/>
        <n v="0.37561728395061722"/>
        <n v="0.62908163265306116"/>
        <n v="0.78788962962962961"/>
        <n v="0.61487268518518523"/>
        <n v="0.91111111111111109"/>
        <n v="0.77715277777777769"/>
        <n v="0.67306626354245402"/>
        <n v="0.76161728395061734"/>
        <n v="0.7780006858710562"/>
        <n v="0.73007645490669482"/>
        <n v="0.62114197530864212"/>
        <n v="0.79036989795918366"/>
        <n v="0.53814300411522631"/>
        <n v="0.61101466049382713"/>
        <n v="0.77081481481481484"/>
        <n v="0.65979207758053904"/>
        <n v="0.70931250000000001"/>
        <n v="0.5720474300831444"/>
        <n v="0.83333333333333337"/>
        <n v="0.86875000000000002"/>
        <n v="0.38179012345679003"/>
        <n v="0.74308744331065768"/>
        <n v="0.78356037037037041"/>
        <n v="0.39290123456790116"/>
        <n v="0.83192318244170105"/>
        <n v="0.74861111111111112"/>
        <n v="0.7151329050138574"/>
        <n v="0.73212277091906719"/>
        <n v="0.76981881572930966"/>
        <n v="0.81739474875509288"/>
        <n v="0.59751157407407418"/>
        <n v="0.84590242346938782"/>
        <n v="0.790389231824417"/>
        <n v="0.88472222222222219"/>
        <n v="0.91666666666666663"/>
        <n v="0.4180473372781065"/>
        <n v="0.57155555555555571"/>
        <n v="0.31684027777777779"/>
        <n v="0.8569444444444444"/>
        <n v="0.70624434133091896"/>
        <n v="0.38055555555555554"/>
        <n v="0.83105070153061222"/>
        <n v="0.81651753086419743"/>
        <n v="0.62403549382716061"/>
        <n v="0.81607098765432107"/>
        <n v="0.73039837030330457"/>
        <n v="0.68962500000000004"/>
        <n v="0.78735197782816824"/>
        <n v="0.88888888888888884"/>
        <n v="0.88749999999999996"/>
        <n v="0.70143750000000005"/>
        <n v="0.87986111111111109"/>
        <n v="0.79971419753086415"/>
        <n v="0.49296874999999996"/>
        <n v="0.84716598079561034"/>
        <n v="0.66555536693325279"/>
        <n v="0.57850173611111111"/>
        <n v="0.63775510204081631"/>
        <n v="0.88263888888888886"/>
        <n v="0.71728849152457108"/>
        <n v="0.40216049382716046"/>
        <n v="0.91874999999999996"/>
        <n v="0.79535777777777772"/>
        <n v="0.70314911265432101"/>
        <n v="0.73744410150891637"/>
        <n v="0.80822770484382067"/>
        <n v="0.56444444444444453"/>
        <n v="0.78333333333333333"/>
        <n v="0.65125347222222219"/>
        <n v="0.72278425544886449"/>
        <n v="0.74809585785423272"/>
        <n v="0.7661699459876542"/>
        <n v="0.70086628401360551"/>
        <n v="0.91527777777777775"/>
        <n v="0.80655967078189306"/>
        <n v="0.80486111111111114"/>
        <n v="0.78404687499999992"/>
        <n v="0.73275541698160751"/>
        <n v="0.68374565972222223"/>
        <n v="0.75448983954529447"/>
        <n v="0.60667438271604945"/>
        <n v="0.56133333333333335"/>
        <n v="0.64975145329634021"/>
        <n v="0.451171875"/>
        <n v="0.83455144032921802"/>
        <n v="0.75408178663045122"/>
        <n v="0.67500000000000004"/>
        <n v="0.66407335069444451"/>
        <n v="0.68122837370242206"/>
        <n v="0.71268750000000003"/>
        <n v="0.74633005401234553"/>
        <n v="0.8530054209183674"/>
        <n v="0.31924999999999992"/>
        <n v="0.39907407407407403"/>
        <n v="0.82291666666666663"/>
        <n v="0.8068972888687691"/>
        <n v="0.51066666666666671"/>
        <n v="0.88680555555555551"/>
        <n v="0.85225813519280602"/>
        <n v="0.72281250000000008"/>
        <n v="0.90486111111111112"/>
        <n v="0.65663265306122442"/>
        <n v="0.75391999999999992"/>
        <n v="0.71248553240740731"/>
        <n v="0.41377777777777769"/>
        <n v="0.49453125000000003"/>
        <n v="0.73462500000000008"/>
        <n v="0.81527777777777777"/>
        <n v="0.85292709762231367"/>
        <n v="0.72608520698154022"/>
        <n v="0.87708333333333333"/>
        <n v="0.80447999999999997"/>
        <n v="0.39043209876543206"/>
        <n v="0.77929389574759955"/>
        <n v="0.49570312499999997"/>
        <n v="0.71662500000000007"/>
        <n v="0.59298154446963969"/>
        <n v="0.85811830390825405"/>
        <n v="0.72590663580246917"/>
        <n v="0.72192283163265314"/>
        <n v="0.39537037037037026"/>
        <n v="0.71828737997256509"/>
        <n v="0.72731250000000014"/>
        <n v="0.54246661627614012"/>
        <n v="0.7269344993141289"/>
        <n v="0.7037322816643804"/>
        <n v="0.84791666666666665"/>
        <n v="0.38827160493827156"/>
        <n v="0.82911352040816333"/>
        <n v="0.8979166666666667"/>
        <n v="0.87291666666666667"/>
        <n v="0.80909602194787378"/>
        <n v="0.84281852019516112"/>
        <n v="0.64473090277777778"/>
        <n v="0.58316326530612239"/>
        <n v="0.79783506944444438"/>
        <n v="0.63571428571428568"/>
        <n v="0.82361111111111107"/>
        <n v="0.55333930121527775"/>
        <n v="0.80784574468085113"/>
        <n v="0.75158179012345672"/>
        <n v="0.88611111111111107"/>
        <n v="0.42204142011834317"/>
        <n v="0.50468750000000007"/>
        <n v="0.63940664036817885"/>
        <n v="0.56761188271604945"/>
        <n v="0.48711111111111116"/>
        <n v="0.63877551020408163"/>
        <n v="0.57244444444444453"/>
        <n v="0.5738677878558831"/>
        <n v="0.80275514403292192"/>
        <n v="0.52514792899408291"/>
        <n v="0.88402777777777775"/>
        <n v="0.6673469387755101"/>
        <n v="0.80511999999999995"/>
        <n v="0.39259259259259249"/>
        <n v="0.52766655815972219"/>
        <n v="0.63469387755102036"/>
        <n v="0.77589930555555553"/>
        <n v="0.77601410934744264"/>
        <n v="0.72934460821365588"/>
        <n v="0.79704835390946516"/>
        <n v="0.78667266803840874"/>
        <n v="0.64333767361111116"/>
        <n v="0.6582175925925926"/>
        <n v="0.82846779336734699"/>
        <n v="0.80904938271604943"/>
        <n v="0.39351851851851843"/>
        <n v="0.78183024691358027"/>
        <n v="0.83267315527387975"/>
        <n v="0.56044444444444452"/>
        <n v="0.82073570168808252"/>
        <n v="0.66680729166666675"/>
        <n v="0.90416666666666667"/>
        <n v="0.72635802469135791"/>
        <n v="0.46488888888888891"/>
        <n v="0.75529902922388226"/>
        <n v="0.85416666666666663"/>
        <n v="0.86250000000000004"/>
        <n v="0.57717827690972223"/>
        <n v="0.92013888888888884"/>
        <n v="0.81416872427983555"/>
        <n v="0.83350560836980037"/>
        <n v="0.41910009182736457"/>
        <n v="0.55065822625346439"/>
        <n v="0.89513888888888893"/>
        <n v="0.87083333333333335"/>
        <n v="0.76085596707818914"/>
        <n v="0.85"/>
        <n v="0.90069444444444446"/>
        <n v="0.8394924802575322"/>
        <n v="0.39567901234567893"/>
        <n v="0.832342155612245"/>
        <n v="0.7664567901234568"/>
        <n v="0.49179687500000002"/>
        <n v="0.83402777777777781"/>
        <n v="0.74616970977315022"/>
        <n v="0.85138888888888886"/>
        <n v="0.79868984630889384"/>
        <n v="0.85778875171467761"/>
        <n v="0.75910208047553718"/>
        <n v="0.79320393843368053"/>
        <n v="0.61873070987654333"/>
        <n v="0.83263888888888893"/>
        <n v="0.82014977187066063"/>
        <n v="0.38765432098765429"/>
        <n v="0.72289917695473249"/>
        <n v="0.68764366732055726"/>
        <n v="0.87916666666666665"/>
        <n v="0.73900856638951884"/>
        <n v="0.84094895880488907"/>
        <n v="0.51288888888888895"/>
        <n v="0.37901234567901226"/>
        <n v="0.86319444444444449"/>
        <n v="0.77569444444444446"/>
        <n v="0.57288888888888889"/>
        <n v="0.89097222222222228"/>
        <n v="0.81987551440329232"/>
        <n v="0.84958228547477521"/>
        <n v="0.80763888888888891"/>
        <n v="0.5878665123456791"/>
        <n v="0.86736111111111114"/>
        <n v="0.81328740740740746"/>
        <n v="0.40092592592592591"/>
        <n v="0.60522762345679015"/>
        <n v="0.50977777777777777"/>
        <n v="0.6551020408163265"/>
        <n v="0.51484374999999993"/>
        <n v="0.75566647376543206"/>
        <n v="0.61680169753086422"/>
        <n v="0.61810185185185185"/>
        <n v="0.79039999999999988"/>
        <n v="0.73582658179012339"/>
        <n v="0.80973010973936899"/>
        <n v="0.84082289623258388"/>
        <n v="0.73350000000000004"/>
        <n v="0.72195452254976067"/>
        <n v="0.82924005486968444"/>
        <n v="0.74826817558299041"/>
        <n v="0.63064482251627807"/>
        <n v="0.88124999999999998"/>
        <n v="0.64183673469387748"/>
        <n v="0.8115387654320988"/>
        <n v="0.61053240740740744"/>
        <n v="0.82013888888888886"/>
        <n v="0.80472916666666661"/>
        <n v="0.58387975560594618"/>
        <n v="0.84422725194330117"/>
        <n v="0.78816457924651684"/>
        <n v="0.69322916666666656"/>
        <n v="0.73889597505668936"/>
        <n v="0.89444444444444449"/>
        <n v="0.34288194444444448"/>
        <n v="0.51333333333333342"/>
        <n v="0.80624842529604424"/>
        <n v="0.66294581618655701"/>
        <n v="0.80409284026825179"/>
        <n v="0.81102874603893171"/>
        <n v="0.77781675170068032"/>
        <n v="0.71826444444444448"/>
        <n v="0.59558256172839508"/>
        <n v="0.75172290809327846"/>
        <n v="0.63651000000000002"/>
        <n v="0.82603819444444437"/>
        <n v="0.58673469387755095"/>
        <n v="0.78581481481481485"/>
        <n v="0.39506249999999993"/>
      </sharedItems>
    </cacheField>
    <cacheField name="Quarters" numFmtId="0" databaseField="0">
      <fieldGroup base="5">
        <rangePr groupBy="quarters" startDate="2021-01-01T00:00:00" endDate="2022-02-01T00:00:00"/>
        <groupItems count="6">
          <s v="&lt;01-01-2021"/>
          <s v="Qtr1"/>
          <s v="Qtr2"/>
          <s v="Qtr3"/>
          <s v="Qtr4"/>
          <s v="&gt;01-02-2022"/>
        </groupItems>
      </fieldGroup>
    </cacheField>
    <cacheField name="Years" numFmtId="0" databaseField="0">
      <fieldGroup base="5">
        <rangePr groupBy="years" startDate="2021-01-01T00:00:00" endDate="2022-02-01T00:00:00"/>
        <groupItems count="4">
          <s v="&lt;01-01-2021"/>
          <s v="2021"/>
          <s v="2022"/>
          <s v="&gt;01-02-2022"/>
        </groupItems>
      </fieldGroup>
    </cacheField>
  </cacheFields>
  <extLst>
    <ext xmlns:x14="http://schemas.microsoft.com/office/spreadsheetml/2009/9/main" uri="{725AE2AE-9491-48be-B2B4-4EB974FC3084}">
      <x14:pivotCacheDefinition pivotCacheId="42949943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96">
  <r>
    <n v="1"/>
    <s v="Force Motors Limited"/>
    <x v="0"/>
    <x v="0"/>
    <x v="0"/>
    <x v="0"/>
    <x v="0"/>
    <x v="0"/>
    <d v="2021-01-13T00:00:00"/>
    <n v="54"/>
    <n v="44"/>
    <n v="1200"/>
    <n v="52800"/>
    <x v="0"/>
    <n v="1330"/>
    <x v="0"/>
    <x v="0"/>
    <x v="0"/>
    <n v="55"/>
    <n v="30.227272727272727"/>
    <x v="0"/>
    <x v="0"/>
    <x v="0"/>
    <x v="0"/>
    <n v="0.9135338345864662"/>
    <x v="0"/>
    <x v="0"/>
    <x v="0"/>
  </r>
  <r>
    <n v="2"/>
    <s v="ISMT Limited"/>
    <x v="1"/>
    <x v="1"/>
    <x v="1"/>
    <x v="1"/>
    <x v="0"/>
    <x v="0"/>
    <d v="2021-01-14T00:00:00"/>
    <n v="57"/>
    <n v="47"/>
    <n v="600.25"/>
    <n v="28211.75"/>
    <x v="0"/>
    <n v="1330"/>
    <x v="0"/>
    <x v="1"/>
    <x v="0"/>
    <n v="46"/>
    <n v="28.297872340425531"/>
    <x v="1"/>
    <x v="1"/>
    <x v="1"/>
    <x v="1"/>
    <n v="0.88124999999999998"/>
    <x v="1"/>
    <x v="1"/>
    <x v="1"/>
  </r>
  <r>
    <n v="3"/>
    <s v="Cummins India Limited"/>
    <x v="2"/>
    <x v="2"/>
    <x v="2"/>
    <x v="2"/>
    <x v="0"/>
    <x v="0"/>
    <d v="2021-01-15T00:00:00"/>
    <n v="22"/>
    <n v="12"/>
    <n v="895.26"/>
    <n v="10743.119999999999"/>
    <x v="0"/>
    <n v="1330"/>
    <x v="0"/>
    <x v="1"/>
    <x v="1"/>
    <n v="43"/>
    <n v="110.83333333333333"/>
    <x v="2"/>
    <x v="2"/>
    <x v="2"/>
    <x v="2"/>
    <n v="0.84166666666666667"/>
    <x v="2"/>
    <x v="2"/>
    <x v="2"/>
  </r>
  <r>
    <n v="4"/>
    <s v="Thermax Limited"/>
    <x v="3"/>
    <x v="3"/>
    <x v="3"/>
    <x v="3"/>
    <x v="0"/>
    <x v="0"/>
    <d v="2021-01-16T00:00:00"/>
    <n v="38"/>
    <n v="28"/>
    <n v="1350.1"/>
    <n v="37802.799999999996"/>
    <x v="0"/>
    <n v="1330"/>
    <x v="0"/>
    <x v="2"/>
    <x v="0"/>
    <n v="24"/>
    <n v="47.5"/>
    <x v="3"/>
    <x v="3"/>
    <x v="1"/>
    <x v="3"/>
    <n v="0.90694444444444444"/>
    <x v="3"/>
    <x v="3"/>
    <x v="3"/>
  </r>
  <r>
    <n v="5"/>
    <s v="Force Motors Limited"/>
    <x v="4"/>
    <x v="4"/>
    <x v="4"/>
    <x v="4"/>
    <x v="0"/>
    <x v="0"/>
    <d v="2021-01-17T00:00:00"/>
    <n v="55"/>
    <n v="45"/>
    <n v="1290.5"/>
    <n v="58072.5"/>
    <x v="0"/>
    <n v="1330"/>
    <x v="0"/>
    <x v="2"/>
    <x v="0"/>
    <n v="1"/>
    <n v="29.555555555555557"/>
    <x v="4"/>
    <x v="4"/>
    <x v="1"/>
    <x v="4"/>
    <n v="0.92291666666666672"/>
    <x v="4"/>
    <x v="4"/>
    <x v="4"/>
  </r>
  <r>
    <n v="6"/>
    <s v="Tata motors"/>
    <x v="5"/>
    <x v="5"/>
    <x v="1"/>
    <x v="5"/>
    <x v="0"/>
    <x v="0"/>
    <d v="2021-01-18T00:00:00"/>
    <n v="22"/>
    <n v="12"/>
    <n v="1400"/>
    <n v="16800"/>
    <x v="0"/>
    <n v="1330"/>
    <x v="0"/>
    <x v="1"/>
    <x v="0"/>
    <n v="15"/>
    <n v="110.83333333333333"/>
    <x v="2"/>
    <x v="2"/>
    <x v="2"/>
    <x v="5"/>
    <n v="0.90277777777777779"/>
    <x v="2"/>
    <x v="2"/>
    <x v="5"/>
  </r>
  <r>
    <n v="7"/>
    <s v="Force Motors Limited"/>
    <x v="6"/>
    <x v="5"/>
    <x v="1"/>
    <x v="6"/>
    <x v="0"/>
    <x v="0"/>
    <d v="2021-01-19T00:00:00"/>
    <n v="55"/>
    <n v="45"/>
    <n v="1509"/>
    <n v="67905"/>
    <x v="0"/>
    <n v="1330"/>
    <x v="0"/>
    <x v="3"/>
    <x v="2"/>
    <n v="59"/>
    <n v="29.555555555555557"/>
    <x v="4"/>
    <x v="4"/>
    <x v="1"/>
    <x v="6"/>
    <n v="0.77847222222222223"/>
    <x v="4"/>
    <x v="4"/>
    <x v="6"/>
  </r>
  <r>
    <n v="8"/>
    <s v="ISMT Limited"/>
    <x v="7"/>
    <x v="0"/>
    <x v="3"/>
    <x v="7"/>
    <x v="0"/>
    <x v="0"/>
    <d v="2021-01-20T00:00:00"/>
    <n v="57"/>
    <n v="47"/>
    <n v="1834"/>
    <n v="86198"/>
    <x v="0"/>
    <n v="1330"/>
    <x v="0"/>
    <x v="4"/>
    <x v="3"/>
    <n v="50"/>
    <n v="28.297872340425531"/>
    <x v="1"/>
    <x v="5"/>
    <x v="0"/>
    <x v="7"/>
    <n v="0.80555555555555558"/>
    <x v="5"/>
    <x v="5"/>
    <x v="7"/>
  </r>
  <r>
    <n v="9"/>
    <s v="Cummins India Limited"/>
    <x v="8"/>
    <x v="1"/>
    <x v="4"/>
    <x v="8"/>
    <x v="0"/>
    <x v="0"/>
    <d v="2021-01-21T00:00:00"/>
    <n v="30"/>
    <n v="20"/>
    <n v="1254"/>
    <n v="25080"/>
    <x v="0"/>
    <n v="1330"/>
    <x v="0"/>
    <x v="0"/>
    <x v="0"/>
    <n v="15"/>
    <n v="66.5"/>
    <x v="5"/>
    <x v="6"/>
    <x v="3"/>
    <x v="8"/>
    <n v="0.87152777777777779"/>
    <x v="6"/>
    <x v="6"/>
    <x v="8"/>
  </r>
  <r>
    <n v="10"/>
    <s v="Thermax Limited"/>
    <x v="9"/>
    <x v="2"/>
    <x v="1"/>
    <x v="9"/>
    <x v="0"/>
    <x v="0"/>
    <d v="2021-01-22T00:00:00"/>
    <n v="31"/>
    <n v="21"/>
    <n v="1459"/>
    <n v="30639"/>
    <x v="0"/>
    <n v="1330"/>
    <x v="0"/>
    <x v="5"/>
    <x v="0"/>
    <n v="11"/>
    <n v="63.333333333333336"/>
    <x v="6"/>
    <x v="6"/>
    <x v="4"/>
    <x v="9"/>
    <n v="0.8881944444444444"/>
    <x v="7"/>
    <x v="7"/>
    <x v="9"/>
  </r>
  <r>
    <n v="11"/>
    <s v="Force Motors Limited"/>
    <x v="10"/>
    <x v="3"/>
    <x v="3"/>
    <x v="10"/>
    <x v="0"/>
    <x v="0"/>
    <d v="2021-01-23T00:00:00"/>
    <n v="55"/>
    <n v="45"/>
    <n v="1189"/>
    <n v="53505"/>
    <x v="0"/>
    <n v="1330"/>
    <x v="0"/>
    <x v="3"/>
    <x v="0"/>
    <n v="18"/>
    <n v="29.555555555555557"/>
    <x v="4"/>
    <x v="4"/>
    <x v="1"/>
    <x v="10"/>
    <n v="0.89027777777777772"/>
    <x v="4"/>
    <x v="4"/>
    <x v="10"/>
  </r>
  <r>
    <n v="12"/>
    <s v="Tata motors"/>
    <x v="11"/>
    <x v="4"/>
    <x v="4"/>
    <x v="11"/>
    <x v="0"/>
    <x v="0"/>
    <d v="2021-01-24T00:00:00"/>
    <n v="64"/>
    <n v="54"/>
    <n v="1200"/>
    <n v="64800"/>
    <x v="0"/>
    <n v="1330"/>
    <x v="0"/>
    <x v="6"/>
    <x v="4"/>
    <n v="23"/>
    <n v="24.62962962962963"/>
    <x v="7"/>
    <x v="7"/>
    <x v="1"/>
    <x v="11"/>
    <n v="0.87986111111111109"/>
    <x v="8"/>
    <x v="8"/>
    <x v="11"/>
  </r>
  <r>
    <n v="13"/>
    <s v="Cummins India Limited"/>
    <x v="12"/>
    <x v="5"/>
    <x v="4"/>
    <x v="12"/>
    <x v="0"/>
    <x v="0"/>
    <d v="2021-01-25T00:00:00"/>
    <n v="57"/>
    <n v="47"/>
    <n v="600.25"/>
    <n v="28211.75"/>
    <x v="0"/>
    <n v="1330"/>
    <x v="0"/>
    <x v="2"/>
    <x v="0"/>
    <n v="26"/>
    <n v="28.297872340425531"/>
    <x v="1"/>
    <x v="8"/>
    <x v="4"/>
    <x v="12"/>
    <n v="0.90555555555555556"/>
    <x v="9"/>
    <x v="9"/>
    <x v="12"/>
  </r>
  <r>
    <n v="14"/>
    <s v="Thermax Limited"/>
    <x v="13"/>
    <x v="5"/>
    <x v="0"/>
    <x v="13"/>
    <x v="0"/>
    <x v="0"/>
    <d v="2021-01-26T00:00:00"/>
    <n v="22"/>
    <n v="12"/>
    <n v="895.26"/>
    <n v="10743.119999999999"/>
    <x v="0"/>
    <n v="1330"/>
    <x v="0"/>
    <x v="1"/>
    <x v="0"/>
    <n v="43"/>
    <n v="110.83333333333333"/>
    <x v="2"/>
    <x v="2"/>
    <x v="2"/>
    <x v="13"/>
    <n v="0.8833333333333333"/>
    <x v="2"/>
    <x v="2"/>
    <x v="13"/>
  </r>
  <r>
    <n v="15"/>
    <s v="Force Motors Limited"/>
    <x v="14"/>
    <x v="0"/>
    <x v="1"/>
    <x v="14"/>
    <x v="0"/>
    <x v="0"/>
    <d v="2021-01-27T00:00:00"/>
    <n v="38"/>
    <n v="28"/>
    <n v="1350.1"/>
    <n v="37802.799999999996"/>
    <x v="0"/>
    <n v="1330"/>
    <x v="0"/>
    <x v="3"/>
    <x v="0"/>
    <n v="12"/>
    <n v="47.5"/>
    <x v="3"/>
    <x v="9"/>
    <x v="3"/>
    <x v="14"/>
    <n v="0.89444444444444449"/>
    <x v="10"/>
    <x v="10"/>
    <x v="14"/>
  </r>
  <r>
    <n v="16"/>
    <s v="Tata motors"/>
    <x v="15"/>
    <x v="1"/>
    <x v="2"/>
    <x v="15"/>
    <x v="0"/>
    <x v="0"/>
    <d v="2021-01-28T00:00:00"/>
    <n v="81"/>
    <n v="71"/>
    <n v="1290.5"/>
    <n v="91625.5"/>
    <x v="0"/>
    <n v="1330"/>
    <x v="0"/>
    <x v="4"/>
    <x v="0"/>
    <n v="34"/>
    <n v="18.732394366197184"/>
    <x v="8"/>
    <x v="10"/>
    <x v="1"/>
    <x v="15"/>
    <n v="0.81666666666666665"/>
    <x v="11"/>
    <x v="11"/>
    <x v="15"/>
  </r>
  <r>
    <n v="17"/>
    <s v="Force Motors Limited"/>
    <x v="16"/>
    <x v="2"/>
    <x v="3"/>
    <x v="16"/>
    <x v="0"/>
    <x v="0"/>
    <d v="2021-01-29T00:00:00"/>
    <n v="22"/>
    <n v="12"/>
    <n v="1400"/>
    <n v="16800"/>
    <x v="0"/>
    <n v="1330"/>
    <x v="0"/>
    <x v="0"/>
    <x v="5"/>
    <n v="5"/>
    <n v="110.83333333333333"/>
    <x v="2"/>
    <x v="2"/>
    <x v="2"/>
    <x v="8"/>
    <n v="0.87152777777777779"/>
    <x v="2"/>
    <x v="2"/>
    <x v="16"/>
  </r>
  <r>
    <n v="18"/>
    <s v="ISMT Limited"/>
    <x v="17"/>
    <x v="3"/>
    <x v="4"/>
    <x v="17"/>
    <x v="0"/>
    <x v="0"/>
    <d v="2021-01-30T00:00:00"/>
    <n v="55"/>
    <n v="45"/>
    <n v="1509"/>
    <n v="67905"/>
    <x v="0"/>
    <n v="1330"/>
    <x v="0"/>
    <x v="5"/>
    <x v="0"/>
    <n v="13"/>
    <n v="29.555555555555557"/>
    <x v="4"/>
    <x v="11"/>
    <x v="4"/>
    <x v="16"/>
    <n v="0.88680555555555551"/>
    <x v="12"/>
    <x v="12"/>
    <x v="17"/>
  </r>
  <r>
    <n v="19"/>
    <s v="Cummins India Limited"/>
    <x v="18"/>
    <x v="4"/>
    <x v="1"/>
    <x v="18"/>
    <x v="0"/>
    <x v="0"/>
    <d v="2021-01-31T00:00:00"/>
    <n v="57"/>
    <n v="47"/>
    <n v="1834"/>
    <n v="86198"/>
    <x v="0"/>
    <n v="1330"/>
    <x v="0"/>
    <x v="3"/>
    <x v="5"/>
    <n v="14"/>
    <n v="28.297872340425531"/>
    <x v="1"/>
    <x v="1"/>
    <x v="1"/>
    <x v="17"/>
    <n v="0.88611111111111107"/>
    <x v="1"/>
    <x v="1"/>
    <x v="18"/>
  </r>
  <r>
    <n v="20"/>
    <s v="Thermax Limited"/>
    <x v="19"/>
    <x v="5"/>
    <x v="1"/>
    <x v="19"/>
    <x v="0"/>
    <x v="0"/>
    <d v="2021-02-01T00:00:00"/>
    <n v="30"/>
    <n v="20"/>
    <n v="1254"/>
    <n v="25080"/>
    <x v="0"/>
    <n v="1330"/>
    <x v="0"/>
    <x v="6"/>
    <x v="0"/>
    <n v="27"/>
    <n v="66.5"/>
    <x v="5"/>
    <x v="12"/>
    <x v="0"/>
    <x v="18"/>
    <n v="0.89097222222222228"/>
    <x v="13"/>
    <x v="13"/>
    <x v="19"/>
  </r>
  <r>
    <n v="21"/>
    <s v="Force Motors Limited"/>
    <x v="20"/>
    <x v="5"/>
    <x v="3"/>
    <x v="20"/>
    <x v="0"/>
    <x v="0"/>
    <d v="2021-02-02T00:00:00"/>
    <n v="31"/>
    <n v="21"/>
    <n v="1459"/>
    <n v="30639"/>
    <x v="0"/>
    <n v="1330"/>
    <x v="0"/>
    <x v="0"/>
    <x v="6"/>
    <n v="7"/>
    <n v="63.333333333333336"/>
    <x v="6"/>
    <x v="13"/>
    <x v="1"/>
    <x v="19"/>
    <n v="0.85277777777777775"/>
    <x v="14"/>
    <x v="14"/>
    <x v="20"/>
  </r>
  <r>
    <n v="22"/>
    <s v="Force Motors Limited"/>
    <x v="21"/>
    <x v="4"/>
    <x v="4"/>
    <x v="21"/>
    <x v="0"/>
    <x v="0"/>
    <d v="2021-02-03T00:00:00"/>
    <n v="55"/>
    <n v="45"/>
    <n v="1189"/>
    <n v="53505"/>
    <x v="0"/>
    <n v="1330"/>
    <x v="0"/>
    <x v="1"/>
    <x v="7"/>
    <n v="38"/>
    <n v="29.555555555555557"/>
    <x v="4"/>
    <x v="0"/>
    <x v="3"/>
    <x v="20"/>
    <n v="0.87569444444444444"/>
    <x v="15"/>
    <x v="15"/>
    <x v="21"/>
  </r>
  <r>
    <n v="23"/>
    <s v="ISMT Limited"/>
    <x v="22"/>
    <x v="4"/>
    <x v="1"/>
    <x v="22"/>
    <x v="0"/>
    <x v="0"/>
    <d v="2021-02-04T00:00:00"/>
    <n v="64"/>
    <n v="54"/>
    <n v="1200"/>
    <n v="64800"/>
    <x v="0"/>
    <n v="1330"/>
    <x v="0"/>
    <x v="1"/>
    <x v="0"/>
    <n v="30"/>
    <n v="24.62962962962963"/>
    <x v="7"/>
    <x v="7"/>
    <x v="1"/>
    <x v="21"/>
    <n v="0.89236111111111116"/>
    <x v="8"/>
    <x v="8"/>
    <x v="22"/>
  </r>
  <r>
    <n v="24"/>
    <s v="Cummins India Limited"/>
    <x v="23"/>
    <x v="1"/>
    <x v="3"/>
    <x v="23"/>
    <x v="0"/>
    <x v="0"/>
    <d v="2021-02-05T00:00:00"/>
    <n v="57"/>
    <n v="47"/>
    <n v="600.25"/>
    <n v="28211.75"/>
    <x v="0"/>
    <n v="1330"/>
    <x v="0"/>
    <x v="2"/>
    <x v="0"/>
    <n v="44"/>
    <n v="28.297872340425531"/>
    <x v="1"/>
    <x v="1"/>
    <x v="1"/>
    <x v="22"/>
    <n v="0.8930555555555556"/>
    <x v="1"/>
    <x v="1"/>
    <x v="23"/>
  </r>
  <r>
    <n v="25"/>
    <s v="Thermax Limited"/>
    <x v="24"/>
    <x v="2"/>
    <x v="4"/>
    <x v="24"/>
    <x v="0"/>
    <x v="0"/>
    <d v="2021-02-06T00:00:00"/>
    <n v="22"/>
    <n v="12"/>
    <n v="895.26"/>
    <n v="10743.119999999999"/>
    <x v="0"/>
    <n v="1330"/>
    <x v="0"/>
    <x v="2"/>
    <x v="0"/>
    <n v="11"/>
    <n v="110.83333333333333"/>
    <x v="2"/>
    <x v="14"/>
    <x v="4"/>
    <x v="23"/>
    <n v="0.91597222222222219"/>
    <x v="16"/>
    <x v="16"/>
    <x v="24"/>
  </r>
  <r>
    <n v="26"/>
    <s v="Force Motors Limited"/>
    <x v="25"/>
    <x v="0"/>
    <x v="4"/>
    <x v="25"/>
    <x v="0"/>
    <x v="0"/>
    <d v="2021-02-07T00:00:00"/>
    <n v="38"/>
    <n v="28"/>
    <n v="1350.1"/>
    <n v="37802.799999999996"/>
    <x v="0"/>
    <n v="1330"/>
    <x v="0"/>
    <x v="1"/>
    <x v="0"/>
    <n v="50"/>
    <n v="47.5"/>
    <x v="3"/>
    <x v="15"/>
    <x v="2"/>
    <x v="24"/>
    <n v="0.87847222222222221"/>
    <x v="2"/>
    <x v="2"/>
    <x v="25"/>
  </r>
  <r>
    <n v="27"/>
    <s v="Tata motors"/>
    <x v="26"/>
    <x v="1"/>
    <x v="0"/>
    <x v="26"/>
    <x v="0"/>
    <x v="0"/>
    <d v="2021-02-08T00:00:00"/>
    <n v="30"/>
    <n v="20"/>
    <n v="1290.5"/>
    <n v="25810"/>
    <x v="0"/>
    <n v="1330"/>
    <x v="0"/>
    <x v="3"/>
    <x v="8"/>
    <n v="10"/>
    <n v="66.5"/>
    <x v="5"/>
    <x v="16"/>
    <x v="1"/>
    <x v="25"/>
    <n v="0.83333333333333337"/>
    <x v="17"/>
    <x v="17"/>
    <x v="26"/>
  </r>
  <r>
    <n v="28"/>
    <s v="Force Motors Limited"/>
    <x v="27"/>
    <x v="2"/>
    <x v="1"/>
    <x v="27"/>
    <x v="0"/>
    <x v="0"/>
    <d v="2021-02-09T00:00:00"/>
    <n v="22"/>
    <n v="12"/>
    <n v="1400"/>
    <n v="16800"/>
    <x v="0"/>
    <n v="1330"/>
    <x v="0"/>
    <x v="4"/>
    <x v="0"/>
    <n v="31"/>
    <n v="110.83333333333333"/>
    <x v="2"/>
    <x v="17"/>
    <x v="3"/>
    <x v="26"/>
    <n v="0.81874999999999998"/>
    <x v="18"/>
    <x v="18"/>
    <x v="27"/>
  </r>
  <r>
    <n v="29"/>
    <s v="ISMT Limited"/>
    <x v="28"/>
    <x v="3"/>
    <x v="2"/>
    <x v="28"/>
    <x v="0"/>
    <x v="0"/>
    <d v="2021-02-10T00:00:00"/>
    <n v="20"/>
    <n v="10"/>
    <n v="1509"/>
    <n v="15090"/>
    <x v="0"/>
    <n v="1330"/>
    <x v="0"/>
    <x v="0"/>
    <x v="0"/>
    <n v="45"/>
    <n v="133"/>
    <x v="9"/>
    <x v="18"/>
    <x v="2"/>
    <x v="27"/>
    <n v="0.85069444444444442"/>
    <x v="2"/>
    <x v="2"/>
    <x v="28"/>
  </r>
  <r>
    <n v="30"/>
    <s v="Cummins India Limited"/>
    <x v="29"/>
    <x v="4"/>
    <x v="3"/>
    <x v="29"/>
    <x v="0"/>
    <x v="0"/>
    <d v="2021-02-11T00:00:00"/>
    <n v="25"/>
    <n v="15"/>
    <n v="1834"/>
    <n v="27510"/>
    <x v="0"/>
    <n v="1330"/>
    <x v="0"/>
    <x v="5"/>
    <x v="0"/>
    <n v="5"/>
    <n v="88.666666666666671"/>
    <x v="10"/>
    <x v="19"/>
    <x v="4"/>
    <x v="21"/>
    <n v="0.89236111111111116"/>
    <x v="19"/>
    <x v="19"/>
    <x v="29"/>
  </r>
  <r>
    <n v="31"/>
    <s v="Thermax Limited"/>
    <x v="30"/>
    <x v="5"/>
    <x v="4"/>
    <x v="30"/>
    <x v="0"/>
    <x v="0"/>
    <d v="2021-02-12T00:00:00"/>
    <n v="30"/>
    <n v="20"/>
    <n v="1254"/>
    <n v="25080"/>
    <x v="0"/>
    <n v="1330"/>
    <x v="0"/>
    <x v="3"/>
    <x v="0"/>
    <n v="9"/>
    <n v="66.5"/>
    <x v="5"/>
    <x v="6"/>
    <x v="3"/>
    <x v="28"/>
    <n v="0.89652777777777781"/>
    <x v="6"/>
    <x v="6"/>
    <x v="30"/>
  </r>
  <r>
    <n v="32"/>
    <s v="Force Motors Limited"/>
    <x v="31"/>
    <x v="5"/>
    <x v="1"/>
    <x v="31"/>
    <x v="0"/>
    <x v="1"/>
    <d v="2021-02-13T00:00:00"/>
    <n v="21"/>
    <n v="11"/>
    <n v="1459"/>
    <n v="16049"/>
    <x v="0"/>
    <n v="1330"/>
    <x v="0"/>
    <x v="6"/>
    <x v="0"/>
    <n v="6"/>
    <n v="120.90909090909091"/>
    <x v="11"/>
    <x v="18"/>
    <x v="1"/>
    <x v="12"/>
    <n v="0.90555555555555556"/>
    <x v="20"/>
    <x v="20"/>
    <x v="31"/>
  </r>
  <r>
    <n v="33"/>
    <s v="Tata motors"/>
    <x v="32"/>
    <x v="0"/>
    <x v="1"/>
    <x v="32"/>
    <x v="0"/>
    <x v="1"/>
    <d v="2021-02-14T00:00:00"/>
    <n v="55"/>
    <n v="45"/>
    <n v="1189"/>
    <n v="53505"/>
    <x v="0"/>
    <n v="1330"/>
    <x v="0"/>
    <x v="2"/>
    <x v="0"/>
    <n v="3"/>
    <n v="29.555555555555557"/>
    <x v="4"/>
    <x v="11"/>
    <x v="4"/>
    <x v="29"/>
    <n v="0.92152777777777772"/>
    <x v="12"/>
    <x v="12"/>
    <x v="32"/>
  </r>
  <r>
    <n v="34"/>
    <s v="Cummins India Limited"/>
    <x v="33"/>
    <x v="1"/>
    <x v="3"/>
    <x v="33"/>
    <x v="0"/>
    <x v="1"/>
    <d v="2021-02-15T00:00:00"/>
    <n v="64"/>
    <n v="54"/>
    <n v="1200"/>
    <n v="64800"/>
    <x v="0"/>
    <n v="1330"/>
    <x v="0"/>
    <x v="1"/>
    <x v="0"/>
    <n v="28"/>
    <n v="24.62962962962963"/>
    <x v="7"/>
    <x v="20"/>
    <x v="0"/>
    <x v="30"/>
    <n v="0.89375000000000004"/>
    <x v="21"/>
    <x v="21"/>
    <x v="33"/>
  </r>
  <r>
    <n v="35"/>
    <s v="Thermax Limited"/>
    <x v="34"/>
    <x v="2"/>
    <x v="3"/>
    <x v="34"/>
    <x v="0"/>
    <x v="1"/>
    <d v="2021-02-16T00:00:00"/>
    <n v="57"/>
    <n v="47"/>
    <n v="600.25"/>
    <n v="28211.75"/>
    <x v="0"/>
    <n v="1330"/>
    <x v="0"/>
    <x v="3"/>
    <x v="0"/>
    <n v="36"/>
    <n v="28.297872340425531"/>
    <x v="1"/>
    <x v="5"/>
    <x v="0"/>
    <x v="31"/>
    <n v="0.87777777777777777"/>
    <x v="5"/>
    <x v="5"/>
    <x v="34"/>
  </r>
  <r>
    <n v="36"/>
    <s v="Force Motors Limited"/>
    <x v="35"/>
    <x v="3"/>
    <x v="1"/>
    <x v="35"/>
    <x v="0"/>
    <x v="1"/>
    <d v="2021-02-17T00:00:00"/>
    <n v="22"/>
    <n v="12"/>
    <n v="895.26"/>
    <n v="10743.119999999999"/>
    <x v="0"/>
    <n v="1330"/>
    <x v="0"/>
    <x v="4"/>
    <x v="9"/>
    <n v="19"/>
    <n v="110.83333333333333"/>
    <x v="2"/>
    <x v="19"/>
    <x v="1"/>
    <x v="26"/>
    <n v="0.81874999999999998"/>
    <x v="22"/>
    <x v="22"/>
    <x v="35"/>
  </r>
  <r>
    <n v="37"/>
    <s v="Tata motors"/>
    <x v="36"/>
    <x v="4"/>
    <x v="3"/>
    <x v="36"/>
    <x v="0"/>
    <x v="1"/>
    <d v="2021-02-18T00:00:00"/>
    <n v="38"/>
    <n v="28"/>
    <n v="1350.1"/>
    <n v="37802.799999999996"/>
    <x v="0"/>
    <n v="1330"/>
    <x v="0"/>
    <x v="0"/>
    <x v="5"/>
    <n v="59"/>
    <n v="47.5"/>
    <x v="3"/>
    <x v="3"/>
    <x v="1"/>
    <x v="32"/>
    <n v="0.83402777777777781"/>
    <x v="3"/>
    <x v="3"/>
    <x v="36"/>
  </r>
  <r>
    <n v="38"/>
    <s v="Force Motors Limited"/>
    <x v="37"/>
    <x v="5"/>
    <x v="4"/>
    <x v="37"/>
    <x v="0"/>
    <x v="1"/>
    <d v="2021-02-19T00:00:00"/>
    <n v="85"/>
    <n v="75"/>
    <n v="1290.5"/>
    <n v="96787.5"/>
    <x v="0"/>
    <n v="1330"/>
    <x v="0"/>
    <x v="5"/>
    <x v="10"/>
    <n v="39"/>
    <n v="17.733333333333334"/>
    <x v="12"/>
    <x v="21"/>
    <x v="0"/>
    <x v="33"/>
    <n v="0.77500000000000002"/>
    <x v="23"/>
    <x v="23"/>
    <x v="37"/>
  </r>
  <r>
    <n v="39"/>
    <s v="ISMT Limited"/>
    <x v="38"/>
    <x v="5"/>
    <x v="4"/>
    <x v="38"/>
    <x v="0"/>
    <x v="1"/>
    <d v="2021-02-20T00:00:00"/>
    <n v="22"/>
    <n v="12"/>
    <n v="1400"/>
    <n v="16800"/>
    <x v="0"/>
    <n v="1330"/>
    <x v="0"/>
    <x v="3"/>
    <x v="0"/>
    <n v="0"/>
    <n v="110.83333333333333"/>
    <x v="2"/>
    <x v="14"/>
    <x v="4"/>
    <x v="5"/>
    <n v="0.90277777777777779"/>
    <x v="16"/>
    <x v="16"/>
    <x v="38"/>
  </r>
  <r>
    <n v="40"/>
    <s v="Cummins India Limited"/>
    <x v="39"/>
    <x v="0"/>
    <x v="0"/>
    <x v="39"/>
    <x v="0"/>
    <x v="1"/>
    <d v="2021-02-21T00:00:00"/>
    <n v="55"/>
    <n v="45"/>
    <n v="1509"/>
    <n v="67905"/>
    <x v="0"/>
    <n v="1330"/>
    <x v="0"/>
    <x v="6"/>
    <x v="11"/>
    <n v="48"/>
    <n v="29.555555555555557"/>
    <x v="4"/>
    <x v="11"/>
    <x v="4"/>
    <x v="34"/>
    <n v="0.86597222222222225"/>
    <x v="12"/>
    <x v="12"/>
    <x v="39"/>
  </r>
  <r>
    <n v="41"/>
    <s v="Thermax Limited"/>
    <x v="40"/>
    <x v="1"/>
    <x v="1"/>
    <x v="40"/>
    <x v="0"/>
    <x v="1"/>
    <d v="2021-02-22T00:00:00"/>
    <n v="22"/>
    <n v="12"/>
    <n v="1834"/>
    <n v="22008"/>
    <x v="0"/>
    <n v="1330"/>
    <x v="0"/>
    <x v="0"/>
    <x v="11"/>
    <n v="23"/>
    <n v="110.83333333333333"/>
    <x v="2"/>
    <x v="2"/>
    <x v="2"/>
    <x v="35"/>
    <n v="0.85555555555555551"/>
    <x v="2"/>
    <x v="2"/>
    <x v="40"/>
  </r>
  <r>
    <n v="42"/>
    <s v="Force Motors Limited"/>
    <x v="41"/>
    <x v="2"/>
    <x v="2"/>
    <x v="41"/>
    <x v="0"/>
    <x v="1"/>
    <d v="2021-02-23T00:00:00"/>
    <n v="30"/>
    <n v="20"/>
    <n v="1254"/>
    <n v="25080"/>
    <x v="0"/>
    <n v="1330"/>
    <x v="0"/>
    <x v="1"/>
    <x v="5"/>
    <n v="38"/>
    <n v="66.5"/>
    <x v="5"/>
    <x v="6"/>
    <x v="3"/>
    <x v="11"/>
    <n v="0.87986111111111109"/>
    <x v="6"/>
    <x v="6"/>
    <x v="41"/>
  </r>
  <r>
    <n v="43"/>
    <s v="Force Motors Limited"/>
    <x v="42"/>
    <x v="3"/>
    <x v="3"/>
    <x v="42"/>
    <x v="0"/>
    <x v="1"/>
    <d v="2021-02-24T00:00:00"/>
    <n v="31"/>
    <n v="21"/>
    <n v="1459"/>
    <n v="30639"/>
    <x v="0"/>
    <n v="1330"/>
    <x v="0"/>
    <x v="1"/>
    <x v="0"/>
    <n v="29"/>
    <n v="63.333333333333336"/>
    <x v="6"/>
    <x v="22"/>
    <x v="2"/>
    <x v="22"/>
    <n v="0.8930555555555556"/>
    <x v="2"/>
    <x v="2"/>
    <x v="42"/>
  </r>
  <r>
    <n v="44"/>
    <s v="ISMT Limited"/>
    <x v="43"/>
    <x v="4"/>
    <x v="4"/>
    <x v="43"/>
    <x v="0"/>
    <x v="1"/>
    <d v="2021-02-25T00:00:00"/>
    <n v="22"/>
    <n v="12"/>
    <n v="1189"/>
    <n v="14268"/>
    <x v="0"/>
    <n v="1330"/>
    <x v="0"/>
    <x v="2"/>
    <x v="0"/>
    <n v="17"/>
    <n v="110.83333333333333"/>
    <x v="2"/>
    <x v="14"/>
    <x v="4"/>
    <x v="36"/>
    <n v="0.91180555555555554"/>
    <x v="16"/>
    <x v="16"/>
    <x v="43"/>
  </r>
  <r>
    <n v="45"/>
    <s v="Cummins India Limited"/>
    <x v="44"/>
    <x v="5"/>
    <x v="1"/>
    <x v="44"/>
    <x v="0"/>
    <x v="1"/>
    <d v="2021-02-26T00:00:00"/>
    <n v="22"/>
    <n v="12"/>
    <n v="1200"/>
    <n v="14400"/>
    <x v="0"/>
    <n v="1330"/>
    <x v="0"/>
    <x v="2"/>
    <x v="0"/>
    <n v="29"/>
    <n v="110.83333333333333"/>
    <x v="2"/>
    <x v="19"/>
    <x v="1"/>
    <x v="37"/>
    <n v="0.90347222222222223"/>
    <x v="22"/>
    <x v="22"/>
    <x v="44"/>
  </r>
  <r>
    <n v="46"/>
    <s v="Thermax Limited"/>
    <x v="45"/>
    <x v="5"/>
    <x v="1"/>
    <x v="45"/>
    <x v="0"/>
    <x v="1"/>
    <d v="2021-02-27T00:00:00"/>
    <n v="22"/>
    <n v="12"/>
    <n v="600.25"/>
    <n v="7203"/>
    <x v="0"/>
    <n v="1330"/>
    <x v="0"/>
    <x v="1"/>
    <x v="1"/>
    <n v="10"/>
    <n v="110.83333333333333"/>
    <x v="2"/>
    <x v="14"/>
    <x v="4"/>
    <x v="38"/>
    <n v="0.86458333333333337"/>
    <x v="16"/>
    <x v="16"/>
    <x v="45"/>
  </r>
  <r>
    <n v="47"/>
    <s v="Force Motors Limited"/>
    <x v="46"/>
    <x v="4"/>
    <x v="3"/>
    <x v="46"/>
    <x v="0"/>
    <x v="1"/>
    <d v="2021-02-28T00:00:00"/>
    <n v="25"/>
    <n v="15"/>
    <n v="895.26"/>
    <n v="13428.9"/>
    <x v="0"/>
    <n v="1330"/>
    <x v="0"/>
    <x v="3"/>
    <x v="0"/>
    <n v="32"/>
    <n v="88.666666666666671"/>
    <x v="10"/>
    <x v="19"/>
    <x v="4"/>
    <x v="39"/>
    <n v="0.88055555555555554"/>
    <x v="19"/>
    <x v="19"/>
    <x v="46"/>
  </r>
  <r>
    <n v="48"/>
    <s v="Tata motors"/>
    <x v="47"/>
    <x v="4"/>
    <x v="3"/>
    <x v="47"/>
    <x v="0"/>
    <x v="1"/>
    <d v="2021-03-01T00:00:00"/>
    <n v="85"/>
    <n v="75"/>
    <n v="1350.1"/>
    <n v="101257.5"/>
    <x v="0"/>
    <n v="1330"/>
    <x v="0"/>
    <x v="4"/>
    <x v="0"/>
    <n v="17"/>
    <n v="17.733333333333334"/>
    <x v="12"/>
    <x v="23"/>
    <x v="1"/>
    <x v="40"/>
    <n v="0.82847222222222228"/>
    <x v="24"/>
    <x v="24"/>
    <x v="47"/>
  </r>
  <r>
    <n v="49"/>
    <s v="Force Motors Limited"/>
    <x v="48"/>
    <x v="1"/>
    <x v="1"/>
    <x v="48"/>
    <x v="0"/>
    <x v="1"/>
    <d v="2021-03-02T00:00:00"/>
    <n v="22"/>
    <n v="12"/>
    <n v="1290.5"/>
    <n v="15486"/>
    <x v="0"/>
    <n v="1330"/>
    <x v="0"/>
    <x v="0"/>
    <x v="0"/>
    <n v="17"/>
    <n v="110.83333333333333"/>
    <x v="2"/>
    <x v="18"/>
    <x v="0"/>
    <x v="41"/>
    <n v="0.87013888888888891"/>
    <x v="25"/>
    <x v="25"/>
    <x v="48"/>
  </r>
  <r>
    <n v="50"/>
    <s v="ISMT Limited"/>
    <x v="49"/>
    <x v="2"/>
    <x v="3"/>
    <x v="49"/>
    <x v="0"/>
    <x v="1"/>
    <d v="2021-03-03T00:00:00"/>
    <n v="55"/>
    <n v="45"/>
    <n v="1400"/>
    <n v="63000"/>
    <x v="0"/>
    <n v="1330"/>
    <x v="0"/>
    <x v="5"/>
    <x v="2"/>
    <n v="11"/>
    <n v="29.555555555555557"/>
    <x v="4"/>
    <x v="11"/>
    <x v="4"/>
    <x v="42"/>
    <n v="0.80486111111111114"/>
    <x v="12"/>
    <x v="12"/>
    <x v="49"/>
  </r>
  <r>
    <n v="51"/>
    <s v="Cummins India Limited"/>
    <x v="50"/>
    <x v="0"/>
    <x v="4"/>
    <x v="50"/>
    <x v="0"/>
    <x v="1"/>
    <d v="2021-03-04T00:00:00"/>
    <n v="57"/>
    <n v="47"/>
    <n v="1509"/>
    <n v="70923"/>
    <x v="0"/>
    <n v="1330"/>
    <x v="0"/>
    <x v="3"/>
    <x v="3"/>
    <n v="16"/>
    <n v="28.297872340425531"/>
    <x v="1"/>
    <x v="1"/>
    <x v="1"/>
    <x v="43"/>
    <n v="0.89166666666666672"/>
    <x v="1"/>
    <x v="1"/>
    <x v="50"/>
  </r>
  <r>
    <n v="52"/>
    <s v="Thermax Limited"/>
    <x v="51"/>
    <x v="1"/>
    <x v="4"/>
    <x v="51"/>
    <x v="0"/>
    <x v="1"/>
    <d v="2021-03-05T00:00:00"/>
    <n v="30"/>
    <n v="20"/>
    <n v="1834"/>
    <n v="36680"/>
    <x v="0"/>
    <n v="1330"/>
    <x v="0"/>
    <x v="6"/>
    <x v="0"/>
    <n v="29"/>
    <n v="66.5"/>
    <x v="5"/>
    <x v="6"/>
    <x v="3"/>
    <x v="44"/>
    <n v="0.88958333333333328"/>
    <x v="6"/>
    <x v="6"/>
    <x v="51"/>
  </r>
  <r>
    <n v="53"/>
    <s v="Force Motors Limited"/>
    <x v="52"/>
    <x v="2"/>
    <x v="3"/>
    <x v="52"/>
    <x v="0"/>
    <x v="1"/>
    <d v="2021-03-06T00:00:00"/>
    <n v="31"/>
    <n v="21"/>
    <n v="1254"/>
    <n v="26334"/>
    <x v="0"/>
    <n v="1330"/>
    <x v="0"/>
    <x v="2"/>
    <x v="0"/>
    <n v="0"/>
    <n v="63.333333333333336"/>
    <x v="6"/>
    <x v="22"/>
    <x v="2"/>
    <x v="45"/>
    <n v="0.92361111111111116"/>
    <x v="2"/>
    <x v="2"/>
    <x v="52"/>
  </r>
  <r>
    <n v="54"/>
    <s v="Tata motors"/>
    <x v="53"/>
    <x v="3"/>
    <x v="1"/>
    <x v="53"/>
    <x v="0"/>
    <x v="1"/>
    <d v="2021-03-07T00:00:00"/>
    <n v="55"/>
    <n v="45"/>
    <n v="1459"/>
    <n v="65655"/>
    <x v="0"/>
    <n v="1330"/>
    <x v="0"/>
    <x v="1"/>
    <x v="0"/>
    <n v="8"/>
    <n v="29.555555555555557"/>
    <x v="4"/>
    <x v="5"/>
    <x v="2"/>
    <x v="46"/>
    <n v="0.90763888888888888"/>
    <x v="2"/>
    <x v="2"/>
    <x v="53"/>
  </r>
  <r>
    <n v="55"/>
    <s v="Cummins India Limited"/>
    <x v="54"/>
    <x v="4"/>
    <x v="3"/>
    <x v="54"/>
    <x v="0"/>
    <x v="1"/>
    <d v="2021-03-08T00:00:00"/>
    <n v="64"/>
    <n v="54"/>
    <n v="1189"/>
    <n v="64206"/>
    <x v="0"/>
    <n v="1330"/>
    <x v="0"/>
    <x v="3"/>
    <x v="4"/>
    <n v="9"/>
    <n v="24.62962962962963"/>
    <x v="7"/>
    <x v="24"/>
    <x v="3"/>
    <x v="47"/>
    <n v="0.88263888888888886"/>
    <x v="26"/>
    <x v="26"/>
    <x v="54"/>
  </r>
  <r>
    <n v="56"/>
    <s v="Thermax Limited"/>
    <x v="55"/>
    <x v="5"/>
    <x v="4"/>
    <x v="55"/>
    <x v="0"/>
    <x v="1"/>
    <d v="2021-03-09T00:00:00"/>
    <n v="33"/>
    <n v="23"/>
    <n v="1200"/>
    <n v="27600"/>
    <x v="0"/>
    <n v="1330"/>
    <x v="0"/>
    <x v="4"/>
    <x v="0"/>
    <n v="37"/>
    <n v="57.826086956521742"/>
    <x v="13"/>
    <x v="16"/>
    <x v="4"/>
    <x v="48"/>
    <n v="0.81458333333333333"/>
    <x v="27"/>
    <x v="27"/>
    <x v="55"/>
  </r>
  <r>
    <n v="57"/>
    <s v="Force Motors Limited"/>
    <x v="56"/>
    <x v="5"/>
    <x v="4"/>
    <x v="56"/>
    <x v="0"/>
    <x v="1"/>
    <d v="2021-03-10T00:00:00"/>
    <n v="22"/>
    <n v="12"/>
    <n v="600.25"/>
    <n v="7203"/>
    <x v="0"/>
    <n v="1330"/>
    <x v="0"/>
    <x v="0"/>
    <x v="0"/>
    <n v="46"/>
    <n v="110.83333333333333"/>
    <x v="2"/>
    <x v="19"/>
    <x v="1"/>
    <x v="49"/>
    <n v="0.85"/>
    <x v="22"/>
    <x v="22"/>
    <x v="56"/>
  </r>
  <r>
    <n v="58"/>
    <s v="Tata motors"/>
    <x v="57"/>
    <x v="0"/>
    <x v="0"/>
    <x v="57"/>
    <x v="0"/>
    <x v="1"/>
    <d v="2021-03-11T00:00:00"/>
    <n v="38"/>
    <n v="28"/>
    <n v="895.26"/>
    <n v="25067.279999999999"/>
    <x v="0"/>
    <n v="1330"/>
    <x v="0"/>
    <x v="5"/>
    <x v="0"/>
    <n v="51"/>
    <n v="47.5"/>
    <x v="3"/>
    <x v="15"/>
    <x v="2"/>
    <x v="50"/>
    <n v="0.86041666666666672"/>
    <x v="2"/>
    <x v="2"/>
    <x v="57"/>
  </r>
  <r>
    <n v="59"/>
    <s v="Force Motors Limited"/>
    <x v="58"/>
    <x v="1"/>
    <x v="1"/>
    <x v="58"/>
    <x v="0"/>
    <x v="1"/>
    <d v="2021-03-12T00:00:00"/>
    <n v="85"/>
    <n v="75"/>
    <n v="1350.1"/>
    <n v="101257.5"/>
    <x v="0"/>
    <n v="1330"/>
    <x v="0"/>
    <x v="3"/>
    <x v="0"/>
    <n v="60"/>
    <n v="17.733333333333334"/>
    <x v="12"/>
    <x v="21"/>
    <x v="0"/>
    <x v="51"/>
    <n v="0.86111111111111116"/>
    <x v="23"/>
    <x v="23"/>
    <x v="58"/>
  </r>
  <r>
    <n v="60"/>
    <s v="ISMT Limited"/>
    <x v="59"/>
    <x v="2"/>
    <x v="2"/>
    <x v="59"/>
    <x v="0"/>
    <x v="2"/>
    <d v="2021-03-13T00:00:00"/>
    <n v="22"/>
    <n v="12"/>
    <n v="1290.5"/>
    <n v="15486"/>
    <x v="0"/>
    <n v="1330"/>
    <x v="0"/>
    <x v="6"/>
    <x v="5"/>
    <n v="46"/>
    <n v="110.83333333333333"/>
    <x v="2"/>
    <x v="18"/>
    <x v="0"/>
    <x v="52"/>
    <n v="0.87083333333333335"/>
    <x v="25"/>
    <x v="25"/>
    <x v="59"/>
  </r>
  <r>
    <n v="61"/>
    <s v="Cummins India Limited"/>
    <x v="60"/>
    <x v="3"/>
    <x v="3"/>
    <x v="60"/>
    <x v="0"/>
    <x v="2"/>
    <d v="2021-03-14T00:00:00"/>
    <n v="55"/>
    <n v="45"/>
    <n v="1400"/>
    <n v="63000"/>
    <x v="0"/>
    <n v="1330"/>
    <x v="0"/>
    <x v="0"/>
    <x v="0"/>
    <n v="43"/>
    <n v="29.555555555555557"/>
    <x v="4"/>
    <x v="0"/>
    <x v="3"/>
    <x v="53"/>
    <n v="0.8520833333333333"/>
    <x v="15"/>
    <x v="15"/>
    <x v="60"/>
  </r>
  <r>
    <n v="62"/>
    <s v="Thermax Limited"/>
    <x v="61"/>
    <x v="4"/>
    <x v="4"/>
    <x v="61"/>
    <x v="0"/>
    <x v="2"/>
    <d v="2021-03-15T00:00:00"/>
    <n v="57"/>
    <n v="47"/>
    <n v="1509"/>
    <n v="70923"/>
    <x v="0"/>
    <n v="1330"/>
    <x v="0"/>
    <x v="1"/>
    <x v="5"/>
    <n v="44"/>
    <n v="28.297872340425531"/>
    <x v="1"/>
    <x v="1"/>
    <x v="1"/>
    <x v="20"/>
    <n v="0.87569444444444444"/>
    <x v="1"/>
    <x v="1"/>
    <x v="61"/>
  </r>
  <r>
    <n v="63"/>
    <s v="Force Motors Limited"/>
    <x v="62"/>
    <x v="5"/>
    <x v="1"/>
    <x v="62"/>
    <x v="0"/>
    <x v="2"/>
    <d v="2021-03-16T00:00:00"/>
    <n v="30"/>
    <n v="20"/>
    <n v="1834"/>
    <n v="36680"/>
    <x v="0"/>
    <n v="1330"/>
    <x v="0"/>
    <x v="1"/>
    <x v="0"/>
    <n v="33"/>
    <n v="66.5"/>
    <x v="5"/>
    <x v="13"/>
    <x v="2"/>
    <x v="10"/>
    <n v="0.89027777777777772"/>
    <x v="2"/>
    <x v="2"/>
    <x v="62"/>
  </r>
  <r>
    <n v="64"/>
    <s v="Force Motors Limited"/>
    <x v="63"/>
    <x v="5"/>
    <x v="1"/>
    <x v="63"/>
    <x v="0"/>
    <x v="2"/>
    <d v="2021-03-17T00:00:00"/>
    <n v="31"/>
    <n v="21"/>
    <n v="1254"/>
    <n v="26334"/>
    <x v="0"/>
    <n v="1330"/>
    <x v="0"/>
    <x v="2"/>
    <x v="6"/>
    <n v="38"/>
    <n v="63.333333333333336"/>
    <x v="6"/>
    <x v="12"/>
    <x v="3"/>
    <x v="54"/>
    <n v="0.87291666666666667"/>
    <x v="28"/>
    <x v="28"/>
    <x v="63"/>
  </r>
  <r>
    <n v="65"/>
    <s v="ISMT Limited"/>
    <x v="64"/>
    <x v="0"/>
    <x v="3"/>
    <x v="64"/>
    <x v="0"/>
    <x v="2"/>
    <d v="2021-03-18T00:00:00"/>
    <n v="64"/>
    <n v="54"/>
    <n v="1459"/>
    <n v="78786"/>
    <x v="0"/>
    <n v="1330"/>
    <x v="0"/>
    <x v="2"/>
    <x v="7"/>
    <n v="37"/>
    <n v="24.62962962962963"/>
    <x v="7"/>
    <x v="20"/>
    <x v="0"/>
    <x v="16"/>
    <n v="0.88680555555555551"/>
    <x v="21"/>
    <x v="21"/>
    <x v="64"/>
  </r>
  <r>
    <n v="66"/>
    <s v="Cummins India Limited"/>
    <x v="65"/>
    <x v="1"/>
    <x v="3"/>
    <x v="65"/>
    <x v="0"/>
    <x v="2"/>
    <d v="2021-03-19T00:00:00"/>
    <n v="57"/>
    <n v="47"/>
    <n v="1189"/>
    <n v="55883"/>
    <x v="0"/>
    <n v="1330"/>
    <x v="0"/>
    <x v="1"/>
    <x v="0"/>
    <n v="46"/>
    <n v="28.297872340425531"/>
    <x v="1"/>
    <x v="4"/>
    <x v="3"/>
    <x v="1"/>
    <n v="0.88124999999999998"/>
    <x v="29"/>
    <x v="29"/>
    <x v="65"/>
  </r>
  <r>
    <n v="67"/>
    <s v="Thermax Limited"/>
    <x v="66"/>
    <x v="2"/>
    <x v="1"/>
    <x v="66"/>
    <x v="0"/>
    <x v="2"/>
    <d v="2021-03-20T00:00:00"/>
    <n v="22"/>
    <n v="12"/>
    <n v="1200"/>
    <n v="14400"/>
    <x v="0"/>
    <n v="1330"/>
    <x v="0"/>
    <x v="3"/>
    <x v="0"/>
    <n v="16"/>
    <n v="110.83333333333333"/>
    <x v="2"/>
    <x v="14"/>
    <x v="4"/>
    <x v="43"/>
    <n v="0.89166666666666672"/>
    <x v="16"/>
    <x v="16"/>
    <x v="66"/>
  </r>
  <r>
    <n v="68"/>
    <s v="Force Motors Limited"/>
    <x v="67"/>
    <x v="3"/>
    <x v="3"/>
    <x v="67"/>
    <x v="0"/>
    <x v="2"/>
    <d v="2021-03-21T00:00:00"/>
    <n v="38"/>
    <n v="28"/>
    <n v="600.25"/>
    <n v="16807"/>
    <x v="0"/>
    <n v="1330"/>
    <x v="0"/>
    <x v="4"/>
    <x v="0"/>
    <n v="2"/>
    <n v="47.5"/>
    <x v="3"/>
    <x v="15"/>
    <x v="2"/>
    <x v="55"/>
    <n v="0.83888888888888891"/>
    <x v="2"/>
    <x v="2"/>
    <x v="67"/>
  </r>
  <r>
    <n v="69"/>
    <s v="Tata motors"/>
    <x v="68"/>
    <x v="4"/>
    <x v="4"/>
    <x v="68"/>
    <x v="0"/>
    <x v="2"/>
    <d v="2021-03-22T00:00:00"/>
    <n v="85"/>
    <n v="75"/>
    <n v="895.26"/>
    <n v="67144.5"/>
    <x v="0"/>
    <n v="1330"/>
    <x v="0"/>
    <x v="0"/>
    <x v="0"/>
    <n v="33"/>
    <n v="17.733333333333334"/>
    <x v="12"/>
    <x v="25"/>
    <x v="3"/>
    <x v="56"/>
    <n v="0.85902777777777772"/>
    <x v="30"/>
    <x v="30"/>
    <x v="68"/>
  </r>
  <r>
    <n v="70"/>
    <s v="Force Motors Limited"/>
    <x v="69"/>
    <x v="5"/>
    <x v="4"/>
    <x v="69"/>
    <x v="0"/>
    <x v="2"/>
    <d v="2021-03-23T00:00:00"/>
    <n v="22"/>
    <n v="12"/>
    <n v="1350.1"/>
    <n v="16201.199999999999"/>
    <x v="0"/>
    <n v="1330"/>
    <x v="0"/>
    <x v="5"/>
    <x v="8"/>
    <n v="16"/>
    <n v="110.83333333333333"/>
    <x v="2"/>
    <x v="17"/>
    <x v="3"/>
    <x v="57"/>
    <n v="0.82222222222222219"/>
    <x v="18"/>
    <x v="18"/>
    <x v="69"/>
  </r>
  <r>
    <n v="71"/>
    <s v="ISMT Limited"/>
    <x v="70"/>
    <x v="5"/>
    <x v="0"/>
    <x v="70"/>
    <x v="0"/>
    <x v="2"/>
    <d v="2021-03-24T00:00:00"/>
    <n v="55"/>
    <n v="45"/>
    <n v="1290.5"/>
    <n v="58072.5"/>
    <x v="0"/>
    <n v="1330"/>
    <x v="0"/>
    <x v="3"/>
    <x v="0"/>
    <n v="48"/>
    <n v="29.555555555555557"/>
    <x v="4"/>
    <x v="0"/>
    <x v="3"/>
    <x v="58"/>
    <n v="0.86944444444444446"/>
    <x v="15"/>
    <x v="15"/>
    <x v="70"/>
  </r>
  <r>
    <n v="72"/>
    <s v="Cummins India Limited"/>
    <x v="71"/>
    <x v="4"/>
    <x v="1"/>
    <x v="71"/>
    <x v="0"/>
    <x v="2"/>
    <d v="2021-03-25T00:00:00"/>
    <n v="18"/>
    <n v="8"/>
    <n v="1400"/>
    <n v="11200"/>
    <x v="0"/>
    <n v="1330"/>
    <x v="0"/>
    <x v="6"/>
    <x v="0"/>
    <n v="29"/>
    <n v="166.25"/>
    <x v="14"/>
    <x v="26"/>
    <x v="4"/>
    <x v="44"/>
    <n v="0.88958333333333328"/>
    <x v="31"/>
    <x v="31"/>
    <x v="71"/>
  </r>
  <r>
    <n v="73"/>
    <s v="Thermax Limited"/>
    <x v="72"/>
    <x v="4"/>
    <x v="2"/>
    <x v="72"/>
    <x v="0"/>
    <x v="2"/>
    <d v="2021-03-26T00:00:00"/>
    <n v="30"/>
    <n v="20"/>
    <n v="1509"/>
    <n v="30180"/>
    <x v="0"/>
    <n v="1330"/>
    <x v="0"/>
    <x v="2"/>
    <x v="0"/>
    <n v="25"/>
    <n v="66.5"/>
    <x v="5"/>
    <x v="12"/>
    <x v="0"/>
    <x v="59"/>
    <n v="0.90625"/>
    <x v="13"/>
    <x v="13"/>
    <x v="72"/>
  </r>
  <r>
    <n v="74"/>
    <s v="Force Motors Limited"/>
    <x v="73"/>
    <x v="1"/>
    <x v="3"/>
    <x v="73"/>
    <x v="0"/>
    <x v="2"/>
    <d v="2021-03-27T00:00:00"/>
    <n v="31"/>
    <n v="21"/>
    <n v="1834"/>
    <n v="38514"/>
    <x v="0"/>
    <n v="1330"/>
    <x v="0"/>
    <x v="1"/>
    <x v="0"/>
    <n v="4"/>
    <n v="63.333333333333336"/>
    <x v="6"/>
    <x v="12"/>
    <x v="3"/>
    <x v="60"/>
    <n v="0.91041666666666665"/>
    <x v="28"/>
    <x v="28"/>
    <x v="73"/>
  </r>
  <r>
    <n v="75"/>
    <s v="Tata motors"/>
    <x v="74"/>
    <x v="2"/>
    <x v="3"/>
    <x v="74"/>
    <x v="0"/>
    <x v="2"/>
    <d v="2021-03-28T00:00:00"/>
    <n v="55"/>
    <n v="45"/>
    <n v="1254"/>
    <n v="56430"/>
    <x v="0"/>
    <n v="1330"/>
    <x v="0"/>
    <x v="3"/>
    <x v="0"/>
    <n v="19"/>
    <n v="29.555555555555557"/>
    <x v="4"/>
    <x v="5"/>
    <x v="2"/>
    <x v="44"/>
    <n v="0.88958333333333328"/>
    <x v="2"/>
    <x v="2"/>
    <x v="74"/>
  </r>
  <r>
    <n v="76"/>
    <s v="Cummins India Limited"/>
    <x v="75"/>
    <x v="0"/>
    <x v="0"/>
    <x v="75"/>
    <x v="0"/>
    <x v="2"/>
    <d v="2021-03-29T00:00:00"/>
    <n v="64"/>
    <n v="54"/>
    <n v="1459"/>
    <n v="78786"/>
    <x v="0"/>
    <n v="1330"/>
    <x v="0"/>
    <x v="4"/>
    <x v="0"/>
    <n v="9"/>
    <n v="24.62962962962963"/>
    <x v="7"/>
    <x v="27"/>
    <x v="4"/>
    <x v="32"/>
    <n v="0.83402777777777781"/>
    <x v="32"/>
    <x v="32"/>
    <x v="75"/>
  </r>
  <r>
    <n v="77"/>
    <s v="Thermax Limited"/>
    <x v="76"/>
    <x v="1"/>
    <x v="1"/>
    <x v="76"/>
    <x v="0"/>
    <x v="2"/>
    <d v="2021-03-30T00:00:00"/>
    <n v="57"/>
    <n v="47"/>
    <n v="1189"/>
    <n v="55883"/>
    <x v="0"/>
    <n v="1330"/>
    <x v="0"/>
    <x v="0"/>
    <x v="0"/>
    <n v="42"/>
    <n v="28.297872340425531"/>
    <x v="1"/>
    <x v="5"/>
    <x v="0"/>
    <x v="19"/>
    <n v="0.85277777777777775"/>
    <x v="5"/>
    <x v="5"/>
    <x v="76"/>
  </r>
  <r>
    <n v="78"/>
    <s v="Force Motors Limited"/>
    <x v="77"/>
    <x v="2"/>
    <x v="2"/>
    <x v="77"/>
    <x v="0"/>
    <x v="2"/>
    <d v="2021-03-31T00:00:00"/>
    <n v="22"/>
    <n v="12"/>
    <n v="1200"/>
    <n v="14400"/>
    <x v="0"/>
    <n v="1330"/>
    <x v="0"/>
    <x v="5"/>
    <x v="0"/>
    <n v="11"/>
    <n v="110.83333333333333"/>
    <x v="2"/>
    <x v="17"/>
    <x v="3"/>
    <x v="9"/>
    <n v="0.8881944444444444"/>
    <x v="18"/>
    <x v="18"/>
    <x v="77"/>
  </r>
  <r>
    <n v="79"/>
    <s v="Tata motors"/>
    <x v="78"/>
    <x v="3"/>
    <x v="3"/>
    <x v="78"/>
    <x v="0"/>
    <x v="2"/>
    <d v="2021-04-01T00:00:00"/>
    <n v="38"/>
    <n v="28"/>
    <n v="600.25"/>
    <n v="16807"/>
    <x v="0"/>
    <n v="1330"/>
    <x v="0"/>
    <x v="3"/>
    <x v="9"/>
    <n v="41"/>
    <n v="47.5"/>
    <x v="3"/>
    <x v="15"/>
    <x v="2"/>
    <x v="34"/>
    <n v="0.86597222222222225"/>
    <x v="2"/>
    <x v="2"/>
    <x v="78"/>
  </r>
  <r>
    <n v="80"/>
    <s v="Force Motors Limited"/>
    <x v="79"/>
    <x v="4"/>
    <x v="4"/>
    <x v="79"/>
    <x v="0"/>
    <x v="2"/>
    <d v="2021-04-02T00:00:00"/>
    <n v="35"/>
    <n v="25"/>
    <n v="895.26"/>
    <n v="22381.5"/>
    <x v="0"/>
    <n v="1330"/>
    <x v="0"/>
    <x v="6"/>
    <x v="5"/>
    <n v="8"/>
    <n v="53.2"/>
    <x v="15"/>
    <x v="9"/>
    <x v="2"/>
    <x v="61"/>
    <n v="0.89722222222222225"/>
    <x v="2"/>
    <x v="2"/>
    <x v="79"/>
  </r>
  <r>
    <n v="81"/>
    <s v="ISMT Limited"/>
    <x v="80"/>
    <x v="5"/>
    <x v="1"/>
    <x v="80"/>
    <x v="0"/>
    <x v="2"/>
    <d v="2021-04-03T00:00:00"/>
    <n v="22"/>
    <n v="12"/>
    <n v="1350.1"/>
    <n v="16201.199999999999"/>
    <x v="0"/>
    <n v="1330"/>
    <x v="0"/>
    <x v="0"/>
    <x v="10"/>
    <n v="35"/>
    <n v="110.83333333333333"/>
    <x v="2"/>
    <x v="17"/>
    <x v="3"/>
    <x v="62"/>
    <n v="0.76388888888888884"/>
    <x v="18"/>
    <x v="18"/>
    <x v="80"/>
  </r>
  <r>
    <n v="82"/>
    <s v="Cummins India Limited"/>
    <x v="81"/>
    <x v="5"/>
    <x v="1"/>
    <x v="81"/>
    <x v="0"/>
    <x v="2"/>
    <d v="2021-04-04T00:00:00"/>
    <n v="55"/>
    <n v="45"/>
    <n v="1290.5"/>
    <n v="58072.5"/>
    <x v="0"/>
    <n v="1330"/>
    <x v="0"/>
    <x v="1"/>
    <x v="0"/>
    <n v="23"/>
    <n v="29.555555555555557"/>
    <x v="4"/>
    <x v="8"/>
    <x v="0"/>
    <x v="61"/>
    <n v="0.89722222222222225"/>
    <x v="33"/>
    <x v="33"/>
    <x v="81"/>
  </r>
  <r>
    <n v="83"/>
    <s v="Thermax Limited"/>
    <x v="82"/>
    <x v="0"/>
    <x v="3"/>
    <x v="82"/>
    <x v="0"/>
    <x v="2"/>
    <d v="2021-04-05T00:00:00"/>
    <n v="35"/>
    <n v="25"/>
    <n v="1400"/>
    <n v="35000"/>
    <x v="0"/>
    <n v="1330"/>
    <x v="0"/>
    <x v="1"/>
    <x v="11"/>
    <n v="47"/>
    <n v="53.2"/>
    <x v="15"/>
    <x v="28"/>
    <x v="3"/>
    <x v="41"/>
    <n v="0.87013888888888891"/>
    <x v="34"/>
    <x v="34"/>
    <x v="82"/>
  </r>
  <r>
    <n v="84"/>
    <s v="Force Motors Limited"/>
    <x v="83"/>
    <x v="1"/>
    <x v="3"/>
    <x v="83"/>
    <x v="0"/>
    <x v="2"/>
    <d v="2021-04-06T00:00:00"/>
    <n v="30"/>
    <n v="20"/>
    <n v="1509"/>
    <n v="30180"/>
    <x v="0"/>
    <n v="1330"/>
    <x v="0"/>
    <x v="2"/>
    <x v="11"/>
    <n v="23"/>
    <n v="66.5"/>
    <x v="5"/>
    <x v="29"/>
    <x v="4"/>
    <x v="61"/>
    <n v="0.89722222222222225"/>
    <x v="35"/>
    <x v="35"/>
    <x v="83"/>
  </r>
  <r>
    <n v="85"/>
    <s v="Force Motors Limited"/>
    <x v="84"/>
    <x v="2"/>
    <x v="1"/>
    <x v="84"/>
    <x v="0"/>
    <x v="2"/>
    <d v="2021-04-07T00:00:00"/>
    <n v="31"/>
    <n v="21"/>
    <n v="1834"/>
    <n v="38514"/>
    <x v="0"/>
    <n v="1330"/>
    <x v="0"/>
    <x v="2"/>
    <x v="5"/>
    <n v="23"/>
    <n v="63.333333333333336"/>
    <x v="6"/>
    <x v="12"/>
    <x v="3"/>
    <x v="63"/>
    <n v="0.90069444444444446"/>
    <x v="28"/>
    <x v="28"/>
    <x v="84"/>
  </r>
  <r>
    <n v="86"/>
    <s v="ISMT Limited"/>
    <x v="85"/>
    <x v="3"/>
    <x v="3"/>
    <x v="85"/>
    <x v="0"/>
    <x v="2"/>
    <d v="2021-04-08T00:00:00"/>
    <n v="40"/>
    <n v="30"/>
    <n v="1254"/>
    <n v="37620"/>
    <x v="0"/>
    <n v="1330"/>
    <x v="0"/>
    <x v="1"/>
    <x v="0"/>
    <n v="17"/>
    <n v="44.333333333333336"/>
    <x v="16"/>
    <x v="30"/>
    <x v="2"/>
    <x v="64"/>
    <n v="0.90138888888888891"/>
    <x v="2"/>
    <x v="2"/>
    <x v="85"/>
  </r>
  <r>
    <n v="87"/>
    <s v="Cummins India Limited"/>
    <x v="86"/>
    <x v="4"/>
    <x v="4"/>
    <x v="86"/>
    <x v="0"/>
    <x v="2"/>
    <d v="2021-04-09T00:00:00"/>
    <n v="20"/>
    <n v="10"/>
    <n v="1459"/>
    <n v="14590"/>
    <x v="0"/>
    <n v="1330"/>
    <x v="0"/>
    <x v="3"/>
    <x v="0"/>
    <n v="53"/>
    <n v="133"/>
    <x v="9"/>
    <x v="31"/>
    <x v="4"/>
    <x v="34"/>
    <n v="0.86597222222222225"/>
    <x v="36"/>
    <x v="36"/>
    <x v="86"/>
  </r>
  <r>
    <n v="88"/>
    <s v="Thermax Limited"/>
    <x v="87"/>
    <x v="5"/>
    <x v="4"/>
    <x v="87"/>
    <x v="0"/>
    <x v="2"/>
    <d v="2021-01-13T00:00:00"/>
    <n v="22"/>
    <n v="12"/>
    <n v="1189"/>
    <n v="14268"/>
    <x v="0"/>
    <n v="1330"/>
    <x v="0"/>
    <x v="4"/>
    <x v="0"/>
    <n v="31"/>
    <n v="110.83333333333333"/>
    <x v="2"/>
    <x v="14"/>
    <x v="4"/>
    <x v="26"/>
    <n v="0.81874999999999998"/>
    <x v="16"/>
    <x v="16"/>
    <x v="87"/>
  </r>
  <r>
    <n v="89"/>
    <s v="Force Motors Limited"/>
    <x v="88"/>
    <x v="5"/>
    <x v="0"/>
    <x v="88"/>
    <x v="0"/>
    <x v="2"/>
    <d v="2021-01-14T00:00:00"/>
    <n v="38"/>
    <n v="28"/>
    <n v="1200"/>
    <n v="33600"/>
    <x v="0"/>
    <n v="1330"/>
    <x v="0"/>
    <x v="0"/>
    <x v="1"/>
    <n v="43"/>
    <n v="47.5"/>
    <x v="3"/>
    <x v="3"/>
    <x v="1"/>
    <x v="65"/>
    <n v="0.81041666666666667"/>
    <x v="3"/>
    <x v="3"/>
    <x v="88"/>
  </r>
  <r>
    <n v="90"/>
    <s v="Tata motors"/>
    <x v="89"/>
    <x v="0"/>
    <x v="1"/>
    <x v="89"/>
    <x v="0"/>
    <x v="2"/>
    <d v="2021-01-15T00:00:00"/>
    <n v="20"/>
    <n v="10"/>
    <n v="600.25"/>
    <n v="6002.5"/>
    <x v="0"/>
    <n v="1330"/>
    <x v="0"/>
    <x v="5"/>
    <x v="0"/>
    <n v="54"/>
    <n v="133"/>
    <x v="9"/>
    <x v="31"/>
    <x v="4"/>
    <x v="66"/>
    <n v="0.85833333333333328"/>
    <x v="36"/>
    <x v="36"/>
    <x v="89"/>
  </r>
  <r>
    <n v="91"/>
    <s v="Force Motors Limited"/>
    <x v="90"/>
    <x v="1"/>
    <x v="2"/>
    <x v="90"/>
    <x v="0"/>
    <x v="3"/>
    <d v="2021-01-16T00:00:00"/>
    <n v="22"/>
    <n v="12"/>
    <n v="895.26"/>
    <n v="10743.119999999999"/>
    <x v="0"/>
    <n v="1330"/>
    <x v="0"/>
    <x v="3"/>
    <x v="0"/>
    <n v="11"/>
    <n v="110.83333333333333"/>
    <x v="2"/>
    <x v="19"/>
    <x v="1"/>
    <x v="67"/>
    <n v="0.89513888888888893"/>
    <x v="22"/>
    <x v="22"/>
    <x v="90"/>
  </r>
  <r>
    <n v="92"/>
    <s v="ISMT Limited"/>
    <x v="91"/>
    <x v="2"/>
    <x v="3"/>
    <x v="91"/>
    <x v="0"/>
    <x v="3"/>
    <d v="2021-01-17T00:00:00"/>
    <n v="55"/>
    <n v="45"/>
    <n v="1350.1"/>
    <n v="60754.499999999993"/>
    <x v="0"/>
    <n v="1330"/>
    <x v="0"/>
    <x v="6"/>
    <x v="0"/>
    <n v="20"/>
    <n v="29.555555555555557"/>
    <x v="4"/>
    <x v="11"/>
    <x v="4"/>
    <x v="68"/>
    <n v="0.89583333333333337"/>
    <x v="12"/>
    <x v="12"/>
    <x v="91"/>
  </r>
  <r>
    <n v="93"/>
    <s v="Cummins India Limited"/>
    <x v="92"/>
    <x v="3"/>
    <x v="4"/>
    <x v="92"/>
    <x v="0"/>
    <x v="3"/>
    <d v="2021-01-18T00:00:00"/>
    <n v="57"/>
    <n v="47"/>
    <n v="1290.5"/>
    <n v="60653.5"/>
    <x v="0"/>
    <n v="1330"/>
    <x v="0"/>
    <x v="2"/>
    <x v="2"/>
    <n v="6"/>
    <n v="28.297872340425531"/>
    <x v="1"/>
    <x v="32"/>
    <x v="2"/>
    <x v="69"/>
    <n v="0.83611111111111114"/>
    <x v="2"/>
    <x v="2"/>
    <x v="92"/>
  </r>
  <r>
    <n v="94"/>
    <s v="Thermax Limited"/>
    <x v="93"/>
    <x v="4"/>
    <x v="1"/>
    <x v="93"/>
    <x v="0"/>
    <x v="3"/>
    <d v="2021-01-19T00:00:00"/>
    <n v="30"/>
    <n v="20"/>
    <n v="1400"/>
    <n v="28000"/>
    <x v="0"/>
    <n v="1330"/>
    <x v="0"/>
    <x v="1"/>
    <x v="3"/>
    <n v="24"/>
    <n v="66.5"/>
    <x v="5"/>
    <x v="16"/>
    <x v="1"/>
    <x v="28"/>
    <n v="0.89652777777777781"/>
    <x v="17"/>
    <x v="17"/>
    <x v="93"/>
  </r>
  <r>
    <n v="95"/>
    <s v="Force Motors Limited"/>
    <x v="94"/>
    <x v="5"/>
    <x v="1"/>
    <x v="94"/>
    <x v="0"/>
    <x v="3"/>
    <d v="2021-01-20T00:00:00"/>
    <n v="31"/>
    <n v="21"/>
    <n v="1509"/>
    <n v="31689"/>
    <x v="0"/>
    <n v="1330"/>
    <x v="0"/>
    <x v="3"/>
    <x v="0"/>
    <n v="13"/>
    <n v="63.333333333333336"/>
    <x v="6"/>
    <x v="6"/>
    <x v="4"/>
    <x v="30"/>
    <n v="0.89375000000000004"/>
    <x v="7"/>
    <x v="7"/>
    <x v="94"/>
  </r>
  <r>
    <n v="96"/>
    <s v="Tata motors"/>
    <x v="95"/>
    <x v="5"/>
    <x v="3"/>
    <x v="95"/>
    <x v="0"/>
    <x v="3"/>
    <d v="2021-01-21T00:00:00"/>
    <n v="55"/>
    <n v="45"/>
    <n v="1834"/>
    <n v="82530"/>
    <x v="0"/>
    <n v="1330"/>
    <x v="0"/>
    <x v="4"/>
    <x v="0"/>
    <n v="41"/>
    <n v="29.555555555555557"/>
    <x v="4"/>
    <x v="5"/>
    <x v="2"/>
    <x v="70"/>
    <n v="0.81180555555555556"/>
    <x v="2"/>
    <x v="2"/>
    <x v="95"/>
  </r>
  <r>
    <n v="97"/>
    <s v="Cummins India Limited"/>
    <x v="96"/>
    <x v="4"/>
    <x v="3"/>
    <x v="96"/>
    <x v="0"/>
    <x v="3"/>
    <d v="2021-01-22T00:00:00"/>
    <n v="25"/>
    <n v="15"/>
    <n v="1254"/>
    <n v="18810"/>
    <x v="0"/>
    <n v="1330"/>
    <x v="0"/>
    <x v="0"/>
    <x v="0"/>
    <n v="54"/>
    <n v="88.666666666666671"/>
    <x v="10"/>
    <x v="33"/>
    <x v="0"/>
    <x v="71"/>
    <n v="0.84444444444444444"/>
    <x v="37"/>
    <x v="37"/>
    <x v="96"/>
  </r>
  <r>
    <n v="98"/>
    <s v="Thermax Limited"/>
    <x v="97"/>
    <x v="4"/>
    <x v="1"/>
    <x v="97"/>
    <x v="0"/>
    <x v="3"/>
    <d v="2021-01-23T00:00:00"/>
    <n v="57"/>
    <n v="47"/>
    <n v="1459"/>
    <n v="68573"/>
    <x v="0"/>
    <n v="1330"/>
    <x v="0"/>
    <x v="5"/>
    <x v="4"/>
    <n v="19"/>
    <n v="28.297872340425531"/>
    <x v="1"/>
    <x v="4"/>
    <x v="3"/>
    <x v="72"/>
    <n v="0.86875000000000002"/>
    <x v="29"/>
    <x v="29"/>
    <x v="97"/>
  </r>
  <r>
    <n v="99"/>
    <s v="Force Motors Limited"/>
    <x v="98"/>
    <x v="1"/>
    <x v="3"/>
    <x v="98"/>
    <x v="0"/>
    <x v="3"/>
    <d v="2021-01-24T00:00:00"/>
    <n v="22"/>
    <n v="12"/>
    <n v="1189"/>
    <n v="14268"/>
    <x v="0"/>
    <n v="1330"/>
    <x v="0"/>
    <x v="3"/>
    <x v="0"/>
    <n v="29"/>
    <n v="110.83333333333333"/>
    <x v="2"/>
    <x v="18"/>
    <x v="0"/>
    <x v="47"/>
    <n v="0.88263888888888886"/>
    <x v="25"/>
    <x v="25"/>
    <x v="98"/>
  </r>
  <r>
    <n v="100"/>
    <s v="Tata motors"/>
    <x v="99"/>
    <x v="2"/>
    <x v="4"/>
    <x v="99"/>
    <x v="0"/>
    <x v="3"/>
    <d v="2021-01-25T00:00:00"/>
    <n v="38"/>
    <n v="28"/>
    <n v="1200"/>
    <n v="33600"/>
    <x v="0"/>
    <n v="1330"/>
    <x v="0"/>
    <x v="6"/>
    <x v="0"/>
    <n v="30"/>
    <n v="47.5"/>
    <x v="3"/>
    <x v="3"/>
    <x v="1"/>
    <x v="73"/>
    <n v="0.88888888888888884"/>
    <x v="3"/>
    <x v="3"/>
    <x v="99"/>
  </r>
  <r>
    <n v="101"/>
    <s v="Force Motors Limited"/>
    <x v="100"/>
    <x v="0"/>
    <x v="4"/>
    <x v="100"/>
    <x v="0"/>
    <x v="3"/>
    <d v="2021-01-26T00:00:00"/>
    <n v="40"/>
    <n v="30"/>
    <n v="600.25"/>
    <n v="18007.5"/>
    <x v="0"/>
    <n v="1330"/>
    <x v="0"/>
    <x v="0"/>
    <x v="0"/>
    <n v="43"/>
    <n v="44.333333333333336"/>
    <x v="16"/>
    <x v="15"/>
    <x v="0"/>
    <x v="53"/>
    <n v="0.8520833333333333"/>
    <x v="15"/>
    <x v="15"/>
    <x v="60"/>
  </r>
  <r>
    <n v="102"/>
    <s v="ISMT Limited"/>
    <x v="101"/>
    <x v="1"/>
    <x v="0"/>
    <x v="101"/>
    <x v="0"/>
    <x v="3"/>
    <d v="2021-01-27T00:00:00"/>
    <n v="22"/>
    <n v="12"/>
    <n v="895.26"/>
    <n v="10743.119999999999"/>
    <x v="0"/>
    <n v="1330"/>
    <x v="0"/>
    <x v="1"/>
    <x v="0"/>
    <n v="4"/>
    <n v="110.83333333333333"/>
    <x v="2"/>
    <x v="17"/>
    <x v="3"/>
    <x v="60"/>
    <n v="0.91041666666666665"/>
    <x v="18"/>
    <x v="18"/>
    <x v="100"/>
  </r>
  <r>
    <n v="103"/>
    <s v="Cummins India Limited"/>
    <x v="102"/>
    <x v="2"/>
    <x v="1"/>
    <x v="102"/>
    <x v="0"/>
    <x v="3"/>
    <d v="2021-01-28T00:00:00"/>
    <n v="22"/>
    <n v="12"/>
    <n v="1350.1"/>
    <n v="16201.199999999999"/>
    <x v="0"/>
    <n v="1330"/>
    <x v="0"/>
    <x v="1"/>
    <x v="5"/>
    <n v="23"/>
    <n v="110.83333333333333"/>
    <x v="2"/>
    <x v="17"/>
    <x v="3"/>
    <x v="10"/>
    <n v="0.89027777777777772"/>
    <x v="18"/>
    <x v="18"/>
    <x v="101"/>
  </r>
  <r>
    <n v="104"/>
    <s v="Thermax Limited"/>
    <x v="103"/>
    <x v="3"/>
    <x v="2"/>
    <x v="103"/>
    <x v="0"/>
    <x v="3"/>
    <d v="2021-01-29T00:00:00"/>
    <n v="31"/>
    <n v="21"/>
    <n v="1290.5"/>
    <n v="27100.5"/>
    <x v="0"/>
    <n v="1330"/>
    <x v="0"/>
    <x v="2"/>
    <x v="0"/>
    <n v="1"/>
    <n v="63.333333333333336"/>
    <x v="6"/>
    <x v="12"/>
    <x v="3"/>
    <x v="4"/>
    <n v="0.92291666666666672"/>
    <x v="28"/>
    <x v="28"/>
    <x v="102"/>
  </r>
  <r>
    <n v="105"/>
    <s v="Force Motors Limited"/>
    <x v="104"/>
    <x v="4"/>
    <x v="3"/>
    <x v="104"/>
    <x v="0"/>
    <x v="3"/>
    <d v="2021-01-30T00:00:00"/>
    <n v="30"/>
    <n v="20"/>
    <n v="1400"/>
    <n v="28000"/>
    <x v="0"/>
    <n v="1330"/>
    <x v="0"/>
    <x v="2"/>
    <x v="5"/>
    <n v="19"/>
    <n v="66.5"/>
    <x v="5"/>
    <x v="6"/>
    <x v="3"/>
    <x v="37"/>
    <n v="0.90347222222222223"/>
    <x v="6"/>
    <x v="6"/>
    <x v="103"/>
  </r>
  <r>
    <n v="106"/>
    <s v="Force Motors Limited"/>
    <x v="105"/>
    <x v="5"/>
    <x v="4"/>
    <x v="105"/>
    <x v="0"/>
    <x v="3"/>
    <d v="2021-01-31T00:00:00"/>
    <n v="31"/>
    <n v="21"/>
    <n v="1509"/>
    <n v="31689"/>
    <x v="0"/>
    <n v="1330"/>
    <x v="0"/>
    <x v="1"/>
    <x v="0"/>
    <n v="27"/>
    <n v="63.333333333333336"/>
    <x v="6"/>
    <x v="6"/>
    <x v="4"/>
    <x v="14"/>
    <n v="0.89444444444444449"/>
    <x v="7"/>
    <x v="7"/>
    <x v="104"/>
  </r>
  <r>
    <n v="107"/>
    <s v="ISMT Limited"/>
    <x v="106"/>
    <x v="5"/>
    <x v="1"/>
    <x v="106"/>
    <x v="0"/>
    <x v="3"/>
    <d v="2021-02-01T00:00:00"/>
    <n v="64"/>
    <n v="54"/>
    <n v="1834"/>
    <n v="99036"/>
    <x v="0"/>
    <n v="1330"/>
    <x v="0"/>
    <x v="3"/>
    <x v="6"/>
    <n v="24"/>
    <n v="24.62962962962963"/>
    <x v="7"/>
    <x v="34"/>
    <x v="2"/>
    <x v="74"/>
    <n v="0.8618055555555556"/>
    <x v="2"/>
    <x v="2"/>
    <x v="105"/>
  </r>
  <r>
    <n v="108"/>
    <s v="Cummins India Limited"/>
    <x v="107"/>
    <x v="0"/>
    <x v="1"/>
    <x v="107"/>
    <x v="0"/>
    <x v="3"/>
    <d v="2021-02-02T00:00:00"/>
    <n v="57"/>
    <n v="47"/>
    <n v="1254"/>
    <n v="58938"/>
    <x v="0"/>
    <n v="1330"/>
    <x v="0"/>
    <x v="4"/>
    <x v="7"/>
    <n v="37"/>
    <n v="28.297872340425531"/>
    <x v="1"/>
    <x v="8"/>
    <x v="4"/>
    <x v="75"/>
    <n v="0.80347222222222225"/>
    <x v="9"/>
    <x v="9"/>
    <x v="106"/>
  </r>
  <r>
    <n v="109"/>
    <s v="Thermax Limited"/>
    <x v="108"/>
    <x v="1"/>
    <x v="3"/>
    <x v="108"/>
    <x v="0"/>
    <x v="3"/>
    <d v="2021-02-03T00:00:00"/>
    <n v="22"/>
    <n v="12"/>
    <n v="1459"/>
    <n v="17508"/>
    <x v="0"/>
    <n v="1330"/>
    <x v="0"/>
    <x v="0"/>
    <x v="0"/>
    <n v="53"/>
    <n v="110.83333333333333"/>
    <x v="2"/>
    <x v="14"/>
    <x v="4"/>
    <x v="76"/>
    <n v="0.84513888888888888"/>
    <x v="16"/>
    <x v="16"/>
    <x v="107"/>
  </r>
  <r>
    <n v="110"/>
    <s v="Force Motors Limited"/>
    <x v="109"/>
    <x v="2"/>
    <x v="3"/>
    <x v="109"/>
    <x v="0"/>
    <x v="3"/>
    <d v="2021-02-04T00:00:00"/>
    <n v="38"/>
    <n v="28"/>
    <n v="1189"/>
    <n v="33292"/>
    <x v="0"/>
    <n v="1330"/>
    <x v="0"/>
    <x v="5"/>
    <x v="0"/>
    <n v="57"/>
    <n v="47.5"/>
    <x v="3"/>
    <x v="35"/>
    <x v="4"/>
    <x v="77"/>
    <n v="0.85624999999999996"/>
    <x v="28"/>
    <x v="28"/>
    <x v="108"/>
  </r>
  <r>
    <n v="111"/>
    <s v="Tata motors"/>
    <x v="110"/>
    <x v="3"/>
    <x v="1"/>
    <x v="110"/>
    <x v="0"/>
    <x v="3"/>
    <d v="2021-02-05T00:00:00"/>
    <n v="85"/>
    <n v="75"/>
    <n v="1200"/>
    <n v="90000"/>
    <x v="0"/>
    <n v="1330"/>
    <x v="0"/>
    <x v="3"/>
    <x v="0"/>
    <n v="34"/>
    <n v="17.733333333333334"/>
    <x v="12"/>
    <x v="36"/>
    <x v="4"/>
    <x v="78"/>
    <n v="0.87916666666666665"/>
    <x v="38"/>
    <x v="38"/>
    <x v="109"/>
  </r>
  <r>
    <n v="112"/>
    <s v="Force Motors Limited"/>
    <x v="111"/>
    <x v="4"/>
    <x v="3"/>
    <x v="111"/>
    <x v="0"/>
    <x v="3"/>
    <d v="2021-02-06T00:00:00"/>
    <n v="22"/>
    <n v="12"/>
    <n v="600.25"/>
    <n v="7203"/>
    <x v="0"/>
    <n v="1330"/>
    <x v="0"/>
    <x v="6"/>
    <x v="0"/>
    <n v="35"/>
    <n v="110.83333333333333"/>
    <x v="2"/>
    <x v="18"/>
    <x v="0"/>
    <x v="79"/>
    <n v="0.88541666666666663"/>
    <x v="25"/>
    <x v="25"/>
    <x v="110"/>
  </r>
  <r>
    <n v="113"/>
    <s v="ISMT Limited"/>
    <x v="112"/>
    <x v="5"/>
    <x v="4"/>
    <x v="112"/>
    <x v="0"/>
    <x v="3"/>
    <d v="2021-02-07T00:00:00"/>
    <n v="55"/>
    <n v="45"/>
    <n v="895.26"/>
    <n v="40286.699999999997"/>
    <x v="0"/>
    <n v="1330"/>
    <x v="0"/>
    <x v="2"/>
    <x v="8"/>
    <n v="13"/>
    <n v="29.555555555555557"/>
    <x v="4"/>
    <x v="0"/>
    <x v="3"/>
    <x v="53"/>
    <n v="0.8520833333333333"/>
    <x v="15"/>
    <x v="15"/>
    <x v="60"/>
  </r>
  <r>
    <n v="114"/>
    <s v="Cummins India Limited"/>
    <x v="113"/>
    <x v="5"/>
    <x v="4"/>
    <x v="113"/>
    <x v="0"/>
    <x v="3"/>
    <d v="2021-02-08T00:00:00"/>
    <n v="40"/>
    <n v="30"/>
    <n v="1350.1"/>
    <n v="40503"/>
    <x v="0"/>
    <n v="1330"/>
    <x v="0"/>
    <x v="1"/>
    <x v="0"/>
    <n v="3"/>
    <n v="44.333333333333336"/>
    <x v="16"/>
    <x v="30"/>
    <x v="2"/>
    <x v="80"/>
    <n v="0.91111111111111109"/>
    <x v="2"/>
    <x v="2"/>
    <x v="111"/>
  </r>
  <r>
    <n v="115"/>
    <s v="Thermax Limited"/>
    <x v="114"/>
    <x v="0"/>
    <x v="0"/>
    <x v="114"/>
    <x v="0"/>
    <x v="3"/>
    <d v="2021-02-09T00:00:00"/>
    <n v="30"/>
    <n v="20"/>
    <n v="1290.5"/>
    <n v="25810"/>
    <x v="0"/>
    <n v="1330"/>
    <x v="0"/>
    <x v="3"/>
    <x v="0"/>
    <n v="60"/>
    <n v="66.5"/>
    <x v="5"/>
    <x v="16"/>
    <x v="1"/>
    <x v="51"/>
    <n v="0.86111111111111116"/>
    <x v="17"/>
    <x v="17"/>
    <x v="112"/>
  </r>
  <r>
    <n v="116"/>
    <s v="Force Motors Limited"/>
    <x v="115"/>
    <x v="1"/>
    <x v="1"/>
    <x v="115"/>
    <x v="0"/>
    <x v="3"/>
    <d v="2021-02-10T00:00:00"/>
    <n v="31"/>
    <n v="21"/>
    <n v="1400"/>
    <n v="29400"/>
    <x v="0"/>
    <n v="1330"/>
    <x v="0"/>
    <x v="4"/>
    <x v="0"/>
    <n v="26"/>
    <n v="63.333333333333336"/>
    <x v="6"/>
    <x v="16"/>
    <x v="0"/>
    <x v="57"/>
    <n v="0.82222222222222219"/>
    <x v="39"/>
    <x v="39"/>
    <x v="113"/>
  </r>
  <r>
    <n v="117"/>
    <s v="Tata motors"/>
    <x v="116"/>
    <x v="2"/>
    <x v="2"/>
    <x v="116"/>
    <x v="0"/>
    <x v="3"/>
    <d v="2021-02-11T00:00:00"/>
    <n v="55"/>
    <n v="45"/>
    <n v="1509"/>
    <n v="67905"/>
    <x v="0"/>
    <n v="1330"/>
    <x v="0"/>
    <x v="0"/>
    <x v="0"/>
    <n v="11"/>
    <n v="29.555555555555557"/>
    <x v="4"/>
    <x v="0"/>
    <x v="3"/>
    <x v="81"/>
    <n v="0.87430555555555556"/>
    <x v="15"/>
    <x v="15"/>
    <x v="114"/>
  </r>
  <r>
    <n v="118"/>
    <s v="Cummins India Limited"/>
    <x v="117"/>
    <x v="3"/>
    <x v="3"/>
    <x v="117"/>
    <x v="0"/>
    <x v="3"/>
    <d v="2021-02-12T00:00:00"/>
    <n v="64"/>
    <n v="54"/>
    <n v="1834"/>
    <n v="99036"/>
    <x v="0"/>
    <n v="1330"/>
    <x v="0"/>
    <x v="5"/>
    <x v="0"/>
    <n v="34"/>
    <n v="24.62962962962963"/>
    <x v="7"/>
    <x v="24"/>
    <x v="3"/>
    <x v="82"/>
    <n v="0.87222222222222223"/>
    <x v="26"/>
    <x v="26"/>
    <x v="115"/>
  </r>
  <r>
    <n v="119"/>
    <s v="Thermax Limited"/>
    <x v="118"/>
    <x v="4"/>
    <x v="4"/>
    <x v="118"/>
    <x v="0"/>
    <x v="3"/>
    <d v="2021-02-13T00:00:00"/>
    <n v="57"/>
    <n v="47"/>
    <n v="1254"/>
    <n v="58938"/>
    <x v="0"/>
    <n v="1330"/>
    <x v="0"/>
    <x v="3"/>
    <x v="0"/>
    <n v="44"/>
    <n v="28.297872340425531"/>
    <x v="1"/>
    <x v="8"/>
    <x v="4"/>
    <x v="82"/>
    <n v="0.87222222222222223"/>
    <x v="9"/>
    <x v="9"/>
    <x v="116"/>
  </r>
  <r>
    <n v="120"/>
    <s v="Force Motors Limited"/>
    <x v="119"/>
    <x v="5"/>
    <x v="1"/>
    <x v="119"/>
    <x v="0"/>
    <x v="3"/>
    <d v="2021-02-14T00:00:00"/>
    <n v="22"/>
    <n v="12"/>
    <n v="1459"/>
    <n v="17508"/>
    <x v="0"/>
    <n v="1330"/>
    <x v="0"/>
    <x v="6"/>
    <x v="0"/>
    <n v="22"/>
    <n v="110.83333333333333"/>
    <x v="2"/>
    <x v="18"/>
    <x v="0"/>
    <x v="14"/>
    <n v="0.89444444444444449"/>
    <x v="25"/>
    <x v="25"/>
    <x v="117"/>
  </r>
  <r>
    <n v="121"/>
    <s v="Tata motors"/>
    <x v="120"/>
    <x v="5"/>
    <x v="1"/>
    <x v="120"/>
    <x v="0"/>
    <x v="4"/>
    <d v="2021-02-15T00:00:00"/>
    <n v="38"/>
    <n v="28"/>
    <n v="1189"/>
    <n v="33292"/>
    <x v="0"/>
    <n v="1330"/>
    <x v="0"/>
    <x v="0"/>
    <x v="0"/>
    <n v="46"/>
    <n v="47.5"/>
    <x v="3"/>
    <x v="3"/>
    <x v="1"/>
    <x v="49"/>
    <n v="0.85"/>
    <x v="3"/>
    <x v="3"/>
    <x v="118"/>
  </r>
  <r>
    <n v="122"/>
    <s v="Force Motors Limited"/>
    <x v="121"/>
    <x v="4"/>
    <x v="3"/>
    <x v="121"/>
    <x v="0"/>
    <x v="4"/>
    <d v="2021-02-16T00:00:00"/>
    <n v="28"/>
    <n v="18"/>
    <n v="1200"/>
    <n v="21600"/>
    <x v="0"/>
    <n v="1330"/>
    <x v="0"/>
    <x v="1"/>
    <x v="9"/>
    <n v="22"/>
    <n v="73.888888888888886"/>
    <x v="17"/>
    <x v="37"/>
    <x v="4"/>
    <x v="44"/>
    <n v="0.88958333333333328"/>
    <x v="40"/>
    <x v="40"/>
    <x v="119"/>
  </r>
  <r>
    <n v="123"/>
    <s v="ISMT Limited"/>
    <x v="122"/>
    <x v="4"/>
    <x v="3"/>
    <x v="122"/>
    <x v="0"/>
    <x v="4"/>
    <d v="2021-02-17T00:00:00"/>
    <n v="22"/>
    <n v="12"/>
    <n v="600.25"/>
    <n v="7203"/>
    <x v="0"/>
    <n v="1330"/>
    <x v="0"/>
    <x v="1"/>
    <x v="5"/>
    <n v="38"/>
    <n v="110.83333333333333"/>
    <x v="2"/>
    <x v="18"/>
    <x v="0"/>
    <x v="11"/>
    <n v="0.87986111111111109"/>
    <x v="25"/>
    <x v="25"/>
    <x v="120"/>
  </r>
  <r>
    <n v="124"/>
    <s v="Cummins India Limited"/>
    <x v="123"/>
    <x v="1"/>
    <x v="1"/>
    <x v="123"/>
    <x v="0"/>
    <x v="4"/>
    <d v="2021-02-18T00:00:00"/>
    <n v="55"/>
    <n v="45"/>
    <n v="895.26"/>
    <n v="40286.699999999997"/>
    <x v="0"/>
    <n v="1330"/>
    <x v="0"/>
    <x v="2"/>
    <x v="10"/>
    <n v="34"/>
    <n v="29.555555555555557"/>
    <x v="4"/>
    <x v="4"/>
    <x v="1"/>
    <x v="83"/>
    <n v="0.80625000000000002"/>
    <x v="4"/>
    <x v="4"/>
    <x v="121"/>
  </r>
  <r>
    <n v="125"/>
    <s v="Thermax Limited"/>
    <x v="124"/>
    <x v="2"/>
    <x v="3"/>
    <x v="124"/>
    <x v="0"/>
    <x v="4"/>
    <d v="2021-02-19T00:00:00"/>
    <n v="36"/>
    <n v="26"/>
    <n v="1350.1"/>
    <n v="35102.6"/>
    <x v="0"/>
    <n v="1330"/>
    <x v="0"/>
    <x v="2"/>
    <x v="0"/>
    <n v="3"/>
    <n v="51.153846153846153"/>
    <x v="18"/>
    <x v="28"/>
    <x v="4"/>
    <x v="29"/>
    <n v="0.92152777777777772"/>
    <x v="41"/>
    <x v="41"/>
    <x v="122"/>
  </r>
  <r>
    <n v="126"/>
    <s v="Force Motors Limited"/>
    <x v="125"/>
    <x v="0"/>
    <x v="4"/>
    <x v="125"/>
    <x v="0"/>
    <x v="4"/>
    <d v="2021-02-20T00:00:00"/>
    <n v="30"/>
    <n v="20"/>
    <n v="1290.5"/>
    <n v="25810"/>
    <x v="0"/>
    <n v="1330"/>
    <x v="0"/>
    <x v="1"/>
    <x v="11"/>
    <n v="39"/>
    <n v="66.5"/>
    <x v="5"/>
    <x v="12"/>
    <x v="0"/>
    <x v="20"/>
    <n v="0.87569444444444444"/>
    <x v="13"/>
    <x v="13"/>
    <x v="123"/>
  </r>
  <r>
    <n v="127"/>
    <s v="Force Motors Limited"/>
    <x v="126"/>
    <x v="1"/>
    <x v="4"/>
    <x v="126"/>
    <x v="0"/>
    <x v="4"/>
    <d v="2021-02-21T00:00:00"/>
    <n v="31"/>
    <n v="21"/>
    <n v="1400"/>
    <n v="29400"/>
    <x v="0"/>
    <n v="1330"/>
    <x v="0"/>
    <x v="3"/>
    <x v="11"/>
    <n v="28"/>
    <n v="63.333333333333336"/>
    <x v="6"/>
    <x v="6"/>
    <x v="4"/>
    <x v="54"/>
    <n v="0.87291666666666667"/>
    <x v="7"/>
    <x v="7"/>
    <x v="124"/>
  </r>
  <r>
    <n v="128"/>
    <s v="ISMT Limited"/>
    <x v="127"/>
    <x v="2"/>
    <x v="3"/>
    <x v="127"/>
    <x v="0"/>
    <x v="4"/>
    <d v="2021-02-22T00:00:00"/>
    <n v="64"/>
    <n v="54"/>
    <n v="1509"/>
    <n v="81486"/>
    <x v="0"/>
    <n v="1330"/>
    <x v="0"/>
    <x v="4"/>
    <x v="5"/>
    <n v="0"/>
    <n v="24.62962962962963"/>
    <x v="7"/>
    <x v="34"/>
    <x v="2"/>
    <x v="25"/>
    <n v="0.83333333333333337"/>
    <x v="2"/>
    <x v="2"/>
    <x v="125"/>
  </r>
  <r>
    <n v="129"/>
    <s v="Cummins India Limited"/>
    <x v="128"/>
    <x v="3"/>
    <x v="1"/>
    <x v="128"/>
    <x v="0"/>
    <x v="4"/>
    <d v="2021-02-23T00:00:00"/>
    <n v="57"/>
    <n v="47"/>
    <n v="1834"/>
    <n v="86198"/>
    <x v="0"/>
    <n v="1330"/>
    <x v="0"/>
    <x v="0"/>
    <x v="0"/>
    <n v="19"/>
    <n v="28.297872340425531"/>
    <x v="1"/>
    <x v="32"/>
    <x v="2"/>
    <x v="72"/>
    <n v="0.86875000000000002"/>
    <x v="2"/>
    <x v="2"/>
    <x v="126"/>
  </r>
  <r>
    <n v="130"/>
    <s v="Thermax Limited"/>
    <x v="129"/>
    <x v="4"/>
    <x v="3"/>
    <x v="129"/>
    <x v="0"/>
    <x v="4"/>
    <d v="2021-02-24T00:00:00"/>
    <n v="22"/>
    <n v="12"/>
    <n v="1254"/>
    <n v="15048"/>
    <x v="0"/>
    <n v="1330"/>
    <x v="0"/>
    <x v="5"/>
    <x v="0"/>
    <n v="53"/>
    <n v="110.83333333333333"/>
    <x v="2"/>
    <x v="14"/>
    <x v="4"/>
    <x v="56"/>
    <n v="0.85902777777777772"/>
    <x v="16"/>
    <x v="16"/>
    <x v="127"/>
  </r>
  <r>
    <n v="131"/>
    <s v="Force Motors Limited"/>
    <x v="130"/>
    <x v="5"/>
    <x v="4"/>
    <x v="130"/>
    <x v="0"/>
    <x v="4"/>
    <d v="2021-02-25T00:00:00"/>
    <n v="38"/>
    <n v="28"/>
    <n v="1459"/>
    <n v="40852"/>
    <x v="0"/>
    <n v="1330"/>
    <x v="0"/>
    <x v="3"/>
    <x v="0"/>
    <n v="59"/>
    <n v="47.5"/>
    <x v="3"/>
    <x v="38"/>
    <x v="0"/>
    <x v="74"/>
    <n v="0.8618055555555556"/>
    <x v="42"/>
    <x v="42"/>
    <x v="128"/>
  </r>
  <r>
    <n v="132"/>
    <s v="Tata motors"/>
    <x v="131"/>
    <x v="5"/>
    <x v="4"/>
    <x v="131"/>
    <x v="0"/>
    <x v="4"/>
    <d v="2021-02-26T00:00:00"/>
    <n v="85"/>
    <n v="75"/>
    <n v="1189"/>
    <n v="89175"/>
    <x v="0"/>
    <n v="1330"/>
    <x v="0"/>
    <x v="6"/>
    <x v="1"/>
    <n v="59"/>
    <n v="17.733333333333334"/>
    <x v="12"/>
    <x v="21"/>
    <x v="0"/>
    <x v="84"/>
    <n v="0.82708333333333328"/>
    <x v="23"/>
    <x v="23"/>
    <x v="129"/>
  </r>
  <r>
    <n v="133"/>
    <s v="Force Motors Limited"/>
    <x v="132"/>
    <x v="0"/>
    <x v="0"/>
    <x v="132"/>
    <x v="0"/>
    <x v="4"/>
    <d v="2021-02-27T00:00:00"/>
    <n v="22"/>
    <n v="12"/>
    <n v="1200"/>
    <n v="14400"/>
    <x v="0"/>
    <n v="1330"/>
    <x v="0"/>
    <x v="2"/>
    <x v="0"/>
    <n v="57"/>
    <n v="110.83333333333333"/>
    <x v="2"/>
    <x v="14"/>
    <x v="4"/>
    <x v="85"/>
    <n v="0.88402777777777775"/>
    <x v="16"/>
    <x v="16"/>
    <x v="130"/>
  </r>
  <r>
    <n v="134"/>
    <s v="ISMT Limited"/>
    <x v="133"/>
    <x v="1"/>
    <x v="1"/>
    <x v="133"/>
    <x v="0"/>
    <x v="4"/>
    <d v="2021-02-28T00:00:00"/>
    <n v="55"/>
    <n v="45"/>
    <n v="600.25"/>
    <n v="27011.25"/>
    <x v="0"/>
    <n v="1330"/>
    <x v="0"/>
    <x v="1"/>
    <x v="0"/>
    <n v="3"/>
    <n v="29.555555555555557"/>
    <x v="4"/>
    <x v="8"/>
    <x v="0"/>
    <x v="80"/>
    <n v="0.91111111111111109"/>
    <x v="33"/>
    <x v="33"/>
    <x v="131"/>
  </r>
  <r>
    <n v="135"/>
    <s v="Cummins India Limited"/>
    <x v="134"/>
    <x v="2"/>
    <x v="2"/>
    <x v="134"/>
    <x v="0"/>
    <x v="4"/>
    <d v="2021-03-01T00:00:00"/>
    <n v="57"/>
    <n v="47"/>
    <n v="895.26"/>
    <n v="42077.22"/>
    <x v="0"/>
    <n v="1330"/>
    <x v="0"/>
    <x v="3"/>
    <x v="0"/>
    <n v="28"/>
    <n v="28.297872340425531"/>
    <x v="1"/>
    <x v="32"/>
    <x v="2"/>
    <x v="13"/>
    <n v="0.8833333333333333"/>
    <x v="2"/>
    <x v="2"/>
    <x v="13"/>
  </r>
  <r>
    <n v="136"/>
    <s v="Thermax Limited"/>
    <x v="135"/>
    <x v="3"/>
    <x v="3"/>
    <x v="135"/>
    <x v="0"/>
    <x v="4"/>
    <d v="2021-03-02T00:00:00"/>
    <n v="30"/>
    <n v="20"/>
    <n v="1350.1"/>
    <n v="27002"/>
    <x v="0"/>
    <n v="1330"/>
    <x v="0"/>
    <x v="4"/>
    <x v="2"/>
    <n v="12"/>
    <n v="66.5"/>
    <x v="5"/>
    <x v="13"/>
    <x v="2"/>
    <x v="86"/>
    <n v="0.74861111111111112"/>
    <x v="2"/>
    <x v="2"/>
    <x v="132"/>
  </r>
  <r>
    <n v="137"/>
    <s v="Force Motors Limited"/>
    <x v="136"/>
    <x v="4"/>
    <x v="4"/>
    <x v="136"/>
    <x v="0"/>
    <x v="4"/>
    <d v="2021-03-03T00:00:00"/>
    <n v="31"/>
    <n v="21"/>
    <n v="1290.5"/>
    <n v="27100.5"/>
    <x v="0"/>
    <n v="1330"/>
    <x v="0"/>
    <x v="0"/>
    <x v="3"/>
    <n v="12"/>
    <n v="63.333333333333336"/>
    <x v="6"/>
    <x v="16"/>
    <x v="0"/>
    <x v="87"/>
    <n v="0.87361111111111112"/>
    <x v="39"/>
    <x v="39"/>
    <x v="133"/>
  </r>
  <r>
    <n v="138"/>
    <s v="Tata motors"/>
    <x v="137"/>
    <x v="5"/>
    <x v="1"/>
    <x v="137"/>
    <x v="0"/>
    <x v="4"/>
    <d v="2021-03-04T00:00:00"/>
    <n v="55"/>
    <n v="45"/>
    <n v="1400"/>
    <n v="63000"/>
    <x v="0"/>
    <n v="1330"/>
    <x v="0"/>
    <x v="5"/>
    <x v="0"/>
    <n v="20"/>
    <n v="29.555555555555557"/>
    <x v="4"/>
    <x v="11"/>
    <x v="4"/>
    <x v="88"/>
    <n v="0.88194444444444442"/>
    <x v="12"/>
    <x v="12"/>
    <x v="134"/>
  </r>
  <r>
    <n v="139"/>
    <s v="Cummins India Limited"/>
    <x v="138"/>
    <x v="5"/>
    <x v="1"/>
    <x v="138"/>
    <x v="0"/>
    <x v="4"/>
    <d v="2021-03-05T00:00:00"/>
    <n v="64"/>
    <n v="54"/>
    <n v="1509"/>
    <n v="81486"/>
    <x v="0"/>
    <n v="1330"/>
    <x v="0"/>
    <x v="3"/>
    <x v="0"/>
    <n v="7"/>
    <n v="24.62962962962963"/>
    <x v="7"/>
    <x v="27"/>
    <x v="4"/>
    <x v="89"/>
    <n v="0.8979166666666667"/>
    <x v="32"/>
    <x v="32"/>
    <x v="135"/>
  </r>
  <r>
    <n v="140"/>
    <s v="Thermax Limited"/>
    <x v="139"/>
    <x v="0"/>
    <x v="3"/>
    <x v="139"/>
    <x v="0"/>
    <x v="4"/>
    <d v="2021-03-06T00:00:00"/>
    <n v="57"/>
    <n v="47"/>
    <n v="1834"/>
    <n v="86198"/>
    <x v="0"/>
    <n v="1330"/>
    <x v="0"/>
    <x v="6"/>
    <x v="0"/>
    <n v="26"/>
    <n v="28.297872340425531"/>
    <x v="1"/>
    <x v="5"/>
    <x v="0"/>
    <x v="43"/>
    <n v="0.89166666666666672"/>
    <x v="5"/>
    <x v="5"/>
    <x v="136"/>
  </r>
  <r>
    <n v="141"/>
    <s v="Force Motors Limited"/>
    <x v="140"/>
    <x v="1"/>
    <x v="3"/>
    <x v="140"/>
    <x v="0"/>
    <x v="4"/>
    <d v="2021-03-07T00:00:00"/>
    <n v="22"/>
    <n v="12"/>
    <n v="1254"/>
    <n v="15048"/>
    <x v="0"/>
    <n v="1330"/>
    <x v="0"/>
    <x v="0"/>
    <x v="4"/>
    <n v="11"/>
    <n v="110.83333333333333"/>
    <x v="2"/>
    <x v="18"/>
    <x v="0"/>
    <x v="50"/>
    <n v="0.86041666666666672"/>
    <x v="25"/>
    <x v="25"/>
    <x v="137"/>
  </r>
  <r>
    <n v="142"/>
    <s v="Tata motors"/>
    <x v="141"/>
    <x v="2"/>
    <x v="1"/>
    <x v="141"/>
    <x v="0"/>
    <x v="4"/>
    <d v="2021-03-08T00:00:00"/>
    <n v="38"/>
    <n v="28"/>
    <n v="1459"/>
    <n v="40852"/>
    <x v="0"/>
    <n v="1330"/>
    <x v="0"/>
    <x v="1"/>
    <x v="0"/>
    <n v="5"/>
    <n v="47.5"/>
    <x v="3"/>
    <x v="3"/>
    <x v="1"/>
    <x v="90"/>
    <n v="0.90972222222222221"/>
    <x v="3"/>
    <x v="3"/>
    <x v="138"/>
  </r>
  <r>
    <n v="143"/>
    <s v="Force Motors Limited"/>
    <x v="142"/>
    <x v="3"/>
    <x v="3"/>
    <x v="142"/>
    <x v="0"/>
    <x v="4"/>
    <d v="2021-03-09T00:00:00"/>
    <n v="28"/>
    <n v="18"/>
    <n v="1189"/>
    <n v="21402"/>
    <x v="0"/>
    <n v="1330"/>
    <x v="0"/>
    <x v="1"/>
    <x v="0"/>
    <n v="39"/>
    <n v="73.888888888888886"/>
    <x v="17"/>
    <x v="6"/>
    <x v="1"/>
    <x v="17"/>
    <n v="0.88611111111111107"/>
    <x v="26"/>
    <x v="26"/>
    <x v="139"/>
  </r>
  <r>
    <n v="144"/>
    <s v="ISMT Limited"/>
    <x v="143"/>
    <x v="4"/>
    <x v="4"/>
    <x v="143"/>
    <x v="0"/>
    <x v="4"/>
    <d v="2021-03-10T00:00:00"/>
    <n v="22"/>
    <n v="12"/>
    <n v="1200"/>
    <n v="14400"/>
    <x v="0"/>
    <n v="1330"/>
    <x v="0"/>
    <x v="2"/>
    <x v="0"/>
    <n v="56"/>
    <n v="110.83333333333333"/>
    <x v="2"/>
    <x v="2"/>
    <x v="2"/>
    <x v="91"/>
    <n v="0.88472222222222219"/>
    <x v="2"/>
    <x v="2"/>
    <x v="140"/>
  </r>
  <r>
    <n v="145"/>
    <s v="Cummins India Limited"/>
    <x v="144"/>
    <x v="5"/>
    <x v="4"/>
    <x v="144"/>
    <x v="0"/>
    <x v="4"/>
    <d v="2021-03-11T00:00:00"/>
    <n v="20"/>
    <n v="10"/>
    <n v="600.25"/>
    <n v="6002.5"/>
    <x v="0"/>
    <n v="1330"/>
    <x v="0"/>
    <x v="2"/>
    <x v="0"/>
    <n v="10"/>
    <n v="133"/>
    <x v="9"/>
    <x v="18"/>
    <x v="2"/>
    <x v="92"/>
    <n v="0.91666666666666663"/>
    <x v="2"/>
    <x v="2"/>
    <x v="141"/>
  </r>
  <r>
    <n v="146"/>
    <s v="Thermax Limited"/>
    <x v="145"/>
    <x v="5"/>
    <x v="0"/>
    <x v="145"/>
    <x v="0"/>
    <x v="4"/>
    <d v="2021-03-12T00:00:00"/>
    <n v="23"/>
    <n v="13"/>
    <n v="895.26"/>
    <n v="11638.38"/>
    <x v="0"/>
    <n v="1330"/>
    <x v="0"/>
    <x v="1"/>
    <x v="5"/>
    <n v="49"/>
    <n v="102.30769230769231"/>
    <x v="19"/>
    <x v="17"/>
    <x v="4"/>
    <x v="82"/>
    <n v="0.87222222222222223"/>
    <x v="43"/>
    <x v="43"/>
    <x v="142"/>
  </r>
  <r>
    <n v="147"/>
    <s v="Force Motors Limited"/>
    <x v="146"/>
    <x v="4"/>
    <x v="1"/>
    <x v="146"/>
    <x v="0"/>
    <x v="4"/>
    <d v="2021-03-13T00:00:00"/>
    <n v="30"/>
    <n v="20"/>
    <n v="1350.1"/>
    <n v="27002"/>
    <x v="0"/>
    <n v="1330"/>
    <x v="0"/>
    <x v="3"/>
    <x v="0"/>
    <n v="14"/>
    <n v="66.5"/>
    <x v="5"/>
    <x v="29"/>
    <x v="4"/>
    <x v="22"/>
    <n v="0.8930555555555556"/>
    <x v="35"/>
    <x v="35"/>
    <x v="143"/>
  </r>
  <r>
    <n v="148"/>
    <s v="Force Motors Limited"/>
    <x v="147"/>
    <x v="4"/>
    <x v="2"/>
    <x v="147"/>
    <x v="0"/>
    <x v="4"/>
    <d v="2021-03-14T00:00:00"/>
    <n v="18"/>
    <n v="8"/>
    <n v="1290.5"/>
    <n v="10324"/>
    <x v="0"/>
    <n v="1330"/>
    <x v="0"/>
    <x v="4"/>
    <x v="5"/>
    <n v="32"/>
    <n v="166.25"/>
    <x v="14"/>
    <x v="39"/>
    <x v="3"/>
    <x v="93"/>
    <n v="0.81111111111111112"/>
    <x v="44"/>
    <x v="44"/>
    <x v="144"/>
  </r>
  <r>
    <n v="149"/>
    <s v="ISMT Limited"/>
    <x v="148"/>
    <x v="1"/>
    <x v="3"/>
    <x v="148"/>
    <x v="0"/>
    <x v="4"/>
    <d v="2021-03-15T00:00:00"/>
    <n v="64"/>
    <n v="54"/>
    <n v="1400"/>
    <n v="75600"/>
    <x v="0"/>
    <n v="1330"/>
    <x v="0"/>
    <x v="0"/>
    <x v="0"/>
    <n v="36"/>
    <n v="24.62962962962963"/>
    <x v="7"/>
    <x v="34"/>
    <x v="2"/>
    <x v="94"/>
    <n v="0.8569444444444444"/>
    <x v="2"/>
    <x v="2"/>
    <x v="145"/>
  </r>
  <r>
    <n v="150"/>
    <s v="Cummins India Limited"/>
    <x v="149"/>
    <x v="2"/>
    <x v="3"/>
    <x v="149"/>
    <x v="0"/>
    <x v="4"/>
    <d v="2021-03-16T00:00:00"/>
    <n v="57"/>
    <n v="47"/>
    <n v="1509"/>
    <n v="70923"/>
    <x v="0"/>
    <n v="1330"/>
    <x v="0"/>
    <x v="5"/>
    <x v="6"/>
    <n v="40"/>
    <n v="28.297872340425531"/>
    <x v="1"/>
    <x v="8"/>
    <x v="4"/>
    <x v="0"/>
    <n v="0.84375"/>
    <x v="9"/>
    <x v="9"/>
    <x v="146"/>
  </r>
  <r>
    <n v="151"/>
    <s v="Thermax Limited"/>
    <x v="150"/>
    <x v="0"/>
    <x v="0"/>
    <x v="150"/>
    <x v="0"/>
    <x v="4"/>
    <d v="2021-03-17T00:00:00"/>
    <n v="22"/>
    <n v="12"/>
    <n v="1834"/>
    <n v="22008"/>
    <x v="0"/>
    <n v="1330"/>
    <x v="0"/>
    <x v="3"/>
    <x v="7"/>
    <n v="51"/>
    <n v="110.83333333333333"/>
    <x v="2"/>
    <x v="14"/>
    <x v="4"/>
    <x v="77"/>
    <n v="0.85624999999999996"/>
    <x v="16"/>
    <x v="16"/>
    <x v="147"/>
  </r>
  <r>
    <n v="152"/>
    <s v="Force Motors Limited"/>
    <x v="151"/>
    <x v="1"/>
    <x v="1"/>
    <x v="151"/>
    <x v="0"/>
    <x v="5"/>
    <d v="2021-03-18T00:00:00"/>
    <n v="38"/>
    <n v="28"/>
    <n v="1254"/>
    <n v="35112"/>
    <x v="0"/>
    <n v="1330"/>
    <x v="0"/>
    <x v="6"/>
    <x v="0"/>
    <n v="23"/>
    <n v="47.5"/>
    <x v="3"/>
    <x v="3"/>
    <x v="1"/>
    <x v="30"/>
    <n v="0.89375000000000004"/>
    <x v="3"/>
    <x v="3"/>
    <x v="148"/>
  </r>
  <r>
    <n v="153"/>
    <s v="Tata motors"/>
    <x v="152"/>
    <x v="2"/>
    <x v="2"/>
    <x v="152"/>
    <x v="0"/>
    <x v="5"/>
    <d v="2021-03-19T00:00:00"/>
    <n v="85"/>
    <n v="75"/>
    <n v="1459"/>
    <n v="109425"/>
    <x v="0"/>
    <n v="1330"/>
    <x v="0"/>
    <x v="2"/>
    <x v="0"/>
    <n v="18"/>
    <n v="17.733333333333334"/>
    <x v="12"/>
    <x v="36"/>
    <x v="4"/>
    <x v="80"/>
    <n v="0.91111111111111109"/>
    <x v="38"/>
    <x v="38"/>
    <x v="149"/>
  </r>
  <r>
    <n v="154"/>
    <s v="Force Motors Limited"/>
    <x v="153"/>
    <x v="3"/>
    <x v="3"/>
    <x v="153"/>
    <x v="0"/>
    <x v="5"/>
    <d v="2021-03-20T00:00:00"/>
    <n v="22"/>
    <n v="12"/>
    <n v="1189"/>
    <n v="14268"/>
    <x v="0"/>
    <n v="1330"/>
    <x v="0"/>
    <x v="1"/>
    <x v="0"/>
    <n v="21"/>
    <n v="110.83333333333333"/>
    <x v="2"/>
    <x v="18"/>
    <x v="0"/>
    <x v="95"/>
    <n v="0.89861111111111114"/>
    <x v="25"/>
    <x v="25"/>
    <x v="150"/>
  </r>
  <r>
    <n v="155"/>
    <s v="ISMT Limited"/>
    <x v="154"/>
    <x v="4"/>
    <x v="4"/>
    <x v="154"/>
    <x v="0"/>
    <x v="5"/>
    <d v="2021-03-21T00:00:00"/>
    <n v="55"/>
    <n v="45"/>
    <n v="1200"/>
    <n v="54000"/>
    <x v="0"/>
    <n v="1330"/>
    <x v="0"/>
    <x v="3"/>
    <x v="0"/>
    <n v="13"/>
    <n v="29.555555555555557"/>
    <x v="4"/>
    <x v="8"/>
    <x v="0"/>
    <x v="30"/>
    <n v="0.89375000000000004"/>
    <x v="33"/>
    <x v="33"/>
    <x v="151"/>
  </r>
  <r>
    <n v="156"/>
    <s v="Cummins India Limited"/>
    <x v="155"/>
    <x v="5"/>
    <x v="1"/>
    <x v="155"/>
    <x v="0"/>
    <x v="5"/>
    <d v="2021-03-22T00:00:00"/>
    <n v="57"/>
    <n v="47"/>
    <n v="600.25"/>
    <n v="28211.75"/>
    <x v="0"/>
    <n v="1330"/>
    <x v="0"/>
    <x v="4"/>
    <x v="8"/>
    <n v="22"/>
    <n v="28.297872340425531"/>
    <x v="1"/>
    <x v="1"/>
    <x v="1"/>
    <x v="96"/>
    <n v="0.76249999999999996"/>
    <x v="1"/>
    <x v="1"/>
    <x v="152"/>
  </r>
  <r>
    <n v="157"/>
    <s v="Thermax Limited"/>
    <x v="156"/>
    <x v="5"/>
    <x v="1"/>
    <x v="156"/>
    <x v="0"/>
    <x v="5"/>
    <d v="2021-03-23T00:00:00"/>
    <n v="30"/>
    <n v="20"/>
    <n v="895.26"/>
    <n v="17905.2"/>
    <x v="0"/>
    <n v="1330"/>
    <x v="0"/>
    <x v="0"/>
    <x v="0"/>
    <n v="44"/>
    <n v="66.5"/>
    <x v="5"/>
    <x v="12"/>
    <x v="0"/>
    <x v="97"/>
    <n v="0.85138888888888886"/>
    <x v="13"/>
    <x v="13"/>
    <x v="153"/>
  </r>
  <r>
    <n v="158"/>
    <s v="Force Motors Limited"/>
    <x v="157"/>
    <x v="0"/>
    <x v="3"/>
    <x v="157"/>
    <x v="0"/>
    <x v="5"/>
    <d v="2021-03-24T00:00:00"/>
    <n v="31"/>
    <n v="21"/>
    <n v="1350.1"/>
    <n v="28352.1"/>
    <x v="0"/>
    <n v="1330"/>
    <x v="0"/>
    <x v="5"/>
    <x v="0"/>
    <n v="40"/>
    <n v="63.333333333333336"/>
    <x v="6"/>
    <x v="13"/>
    <x v="1"/>
    <x v="98"/>
    <n v="0.86805555555555558"/>
    <x v="14"/>
    <x v="14"/>
    <x v="154"/>
  </r>
  <r>
    <n v="159"/>
    <s v="Tata motors"/>
    <x v="158"/>
    <x v="1"/>
    <x v="3"/>
    <x v="158"/>
    <x v="0"/>
    <x v="5"/>
    <d v="2021-03-25T00:00:00"/>
    <n v="26"/>
    <n v="16"/>
    <n v="1290.5"/>
    <n v="20648"/>
    <x v="0"/>
    <n v="1330"/>
    <x v="0"/>
    <x v="3"/>
    <x v="0"/>
    <n v="20"/>
    <n v="83.125"/>
    <x v="20"/>
    <x v="29"/>
    <x v="2"/>
    <x v="73"/>
    <n v="0.88888888888888884"/>
    <x v="2"/>
    <x v="2"/>
    <x v="155"/>
  </r>
  <r>
    <n v="160"/>
    <s v="Cummins India Limited"/>
    <x v="159"/>
    <x v="2"/>
    <x v="1"/>
    <x v="159"/>
    <x v="0"/>
    <x v="5"/>
    <d v="2021-03-26T00:00:00"/>
    <n v="30"/>
    <n v="20"/>
    <n v="1400"/>
    <n v="28000"/>
    <x v="0"/>
    <n v="1330"/>
    <x v="0"/>
    <x v="6"/>
    <x v="0"/>
    <n v="32"/>
    <n v="66.5"/>
    <x v="5"/>
    <x v="13"/>
    <x v="2"/>
    <x v="99"/>
    <n v="0.88749999999999996"/>
    <x v="2"/>
    <x v="2"/>
    <x v="156"/>
  </r>
  <r>
    <n v="161"/>
    <s v="Thermax Limited"/>
    <x v="160"/>
    <x v="3"/>
    <x v="3"/>
    <x v="160"/>
    <x v="0"/>
    <x v="5"/>
    <d v="2021-03-27T00:00:00"/>
    <n v="20"/>
    <n v="10"/>
    <n v="1509"/>
    <n v="15090"/>
    <x v="0"/>
    <n v="1330"/>
    <x v="0"/>
    <x v="0"/>
    <x v="0"/>
    <n v="23"/>
    <n v="133"/>
    <x v="9"/>
    <x v="17"/>
    <x v="1"/>
    <x v="34"/>
    <n v="0.86597222222222225"/>
    <x v="13"/>
    <x v="13"/>
    <x v="157"/>
  </r>
  <r>
    <n v="162"/>
    <s v="Force Motors Limited"/>
    <x v="161"/>
    <x v="4"/>
    <x v="4"/>
    <x v="161"/>
    <x v="0"/>
    <x v="5"/>
    <d v="2021-03-28T00:00:00"/>
    <n v="22"/>
    <n v="12"/>
    <n v="1834"/>
    <n v="22008"/>
    <x v="0"/>
    <n v="1330"/>
    <x v="0"/>
    <x v="1"/>
    <x v="0"/>
    <n v="48"/>
    <n v="110.83333333333333"/>
    <x v="2"/>
    <x v="2"/>
    <x v="2"/>
    <x v="11"/>
    <n v="0.87986111111111109"/>
    <x v="2"/>
    <x v="2"/>
    <x v="158"/>
  </r>
  <r>
    <n v="163"/>
    <s v="Tata motors"/>
    <x v="162"/>
    <x v="5"/>
    <x v="4"/>
    <x v="162"/>
    <x v="0"/>
    <x v="5"/>
    <d v="2021-03-29T00:00:00"/>
    <n v="26"/>
    <n v="16"/>
    <n v="1254"/>
    <n v="20064"/>
    <x v="0"/>
    <n v="1330"/>
    <x v="0"/>
    <x v="1"/>
    <x v="0"/>
    <n v="48"/>
    <n v="83.125"/>
    <x v="20"/>
    <x v="29"/>
    <x v="2"/>
    <x v="11"/>
    <n v="0.87986111111111109"/>
    <x v="2"/>
    <x v="2"/>
    <x v="158"/>
  </r>
  <r>
    <n v="164"/>
    <s v="Force Motors Limited"/>
    <x v="163"/>
    <x v="5"/>
    <x v="0"/>
    <x v="163"/>
    <x v="0"/>
    <x v="5"/>
    <d v="2021-03-30T00:00:00"/>
    <n v="85"/>
    <n v="75"/>
    <n v="1459"/>
    <n v="109425"/>
    <x v="0"/>
    <n v="1330"/>
    <x v="0"/>
    <x v="2"/>
    <x v="0"/>
    <n v="45"/>
    <n v="17.733333333333334"/>
    <x v="12"/>
    <x v="36"/>
    <x v="4"/>
    <x v="21"/>
    <n v="0.89236111111111116"/>
    <x v="38"/>
    <x v="38"/>
    <x v="159"/>
  </r>
  <r>
    <n v="165"/>
    <s v="ISMT Limited"/>
    <x v="164"/>
    <x v="0"/>
    <x v="1"/>
    <x v="164"/>
    <x v="0"/>
    <x v="5"/>
    <d v="2021-03-31T00:00:00"/>
    <n v="22"/>
    <n v="12"/>
    <n v="1189"/>
    <n v="14268"/>
    <x v="0"/>
    <n v="1330"/>
    <x v="0"/>
    <x v="2"/>
    <x v="9"/>
    <n v="56"/>
    <n v="110.83333333333333"/>
    <x v="2"/>
    <x v="17"/>
    <x v="3"/>
    <x v="100"/>
    <n v="0.87638888888888888"/>
    <x v="18"/>
    <x v="18"/>
    <x v="160"/>
  </r>
  <r>
    <n v="166"/>
    <s v="Cummins India Limited"/>
    <x v="165"/>
    <x v="1"/>
    <x v="2"/>
    <x v="165"/>
    <x v="0"/>
    <x v="5"/>
    <d v="2021-04-01T00:00:00"/>
    <n v="55"/>
    <n v="45"/>
    <n v="1200"/>
    <n v="54000"/>
    <x v="0"/>
    <n v="1330"/>
    <x v="0"/>
    <x v="1"/>
    <x v="5"/>
    <n v="29"/>
    <n v="29.555555555555557"/>
    <x v="4"/>
    <x v="4"/>
    <x v="1"/>
    <x v="17"/>
    <n v="0.88611111111111107"/>
    <x v="4"/>
    <x v="4"/>
    <x v="161"/>
  </r>
  <r>
    <n v="167"/>
    <s v="Thermax Limited"/>
    <x v="166"/>
    <x v="2"/>
    <x v="3"/>
    <x v="166"/>
    <x v="0"/>
    <x v="5"/>
    <d v="2021-04-02T00:00:00"/>
    <n v="57"/>
    <n v="47"/>
    <n v="600.25"/>
    <n v="28211.75"/>
    <x v="0"/>
    <n v="1330"/>
    <x v="0"/>
    <x v="3"/>
    <x v="10"/>
    <n v="20"/>
    <n v="28.297872340425531"/>
    <x v="1"/>
    <x v="8"/>
    <x v="4"/>
    <x v="101"/>
    <n v="0.79513888888888884"/>
    <x v="9"/>
    <x v="9"/>
    <x v="162"/>
  </r>
  <r>
    <n v="168"/>
    <s v="Force Motors Limited"/>
    <x v="167"/>
    <x v="3"/>
    <x v="4"/>
    <x v="167"/>
    <x v="0"/>
    <x v="5"/>
    <d v="2021-04-03T00:00:00"/>
    <n v="30"/>
    <n v="20"/>
    <n v="895.26"/>
    <n v="17905.2"/>
    <x v="0"/>
    <n v="1330"/>
    <x v="0"/>
    <x v="4"/>
    <x v="0"/>
    <n v="57"/>
    <n v="66.5"/>
    <x v="5"/>
    <x v="6"/>
    <x v="3"/>
    <x v="102"/>
    <n v="0.80069444444444449"/>
    <x v="6"/>
    <x v="6"/>
    <x v="163"/>
  </r>
  <r>
    <n v="169"/>
    <s v="Force Motors Limited"/>
    <x v="168"/>
    <x v="4"/>
    <x v="1"/>
    <x v="168"/>
    <x v="0"/>
    <x v="5"/>
    <d v="2021-04-04T00:00:00"/>
    <n v="31"/>
    <n v="21"/>
    <n v="1350.1"/>
    <n v="28352.1"/>
    <x v="0"/>
    <n v="1330"/>
    <x v="0"/>
    <x v="0"/>
    <x v="11"/>
    <n v="5"/>
    <n v="63.333333333333336"/>
    <x v="6"/>
    <x v="12"/>
    <x v="3"/>
    <x v="98"/>
    <n v="0.86805555555555558"/>
    <x v="28"/>
    <x v="28"/>
    <x v="164"/>
  </r>
  <r>
    <n v="170"/>
    <s v="ISMT Limited"/>
    <x v="169"/>
    <x v="5"/>
    <x v="1"/>
    <x v="169"/>
    <x v="0"/>
    <x v="5"/>
    <d v="2021-04-05T00:00:00"/>
    <n v="64"/>
    <n v="54"/>
    <n v="1290.5"/>
    <n v="69687"/>
    <x v="0"/>
    <n v="1330"/>
    <x v="0"/>
    <x v="5"/>
    <x v="11"/>
    <n v="4"/>
    <n v="24.62962962962963"/>
    <x v="7"/>
    <x v="34"/>
    <x v="2"/>
    <x v="47"/>
    <n v="0.88263888888888886"/>
    <x v="2"/>
    <x v="2"/>
    <x v="165"/>
  </r>
  <r>
    <n v="171"/>
    <s v="Cummins India Limited"/>
    <x v="170"/>
    <x v="5"/>
    <x v="3"/>
    <x v="170"/>
    <x v="0"/>
    <x v="5"/>
    <d v="2021-04-06T00:00:00"/>
    <n v="57"/>
    <n v="47"/>
    <n v="1400"/>
    <n v="65800"/>
    <x v="0"/>
    <n v="1330"/>
    <x v="0"/>
    <x v="3"/>
    <x v="5"/>
    <n v="56"/>
    <n v="28.297872340425531"/>
    <x v="1"/>
    <x v="8"/>
    <x v="4"/>
    <x v="94"/>
    <n v="0.8569444444444444"/>
    <x v="9"/>
    <x v="9"/>
    <x v="166"/>
  </r>
  <r>
    <n v="172"/>
    <s v="Thermax Limited"/>
    <x v="171"/>
    <x v="4"/>
    <x v="3"/>
    <x v="171"/>
    <x v="0"/>
    <x v="5"/>
    <d v="2021-04-07T00:00:00"/>
    <n v="22"/>
    <n v="12"/>
    <n v="1509"/>
    <n v="18108"/>
    <x v="0"/>
    <n v="1330"/>
    <x v="0"/>
    <x v="6"/>
    <x v="0"/>
    <n v="7"/>
    <n v="110.83333333333333"/>
    <x v="2"/>
    <x v="14"/>
    <x v="4"/>
    <x v="103"/>
    <n v="0.90486111111111112"/>
    <x v="16"/>
    <x v="16"/>
    <x v="167"/>
  </r>
  <r>
    <n v="173"/>
    <s v="Force Motors Limited"/>
    <x v="172"/>
    <x v="4"/>
    <x v="1"/>
    <x v="172"/>
    <x v="0"/>
    <x v="5"/>
    <d v="2021-04-08T00:00:00"/>
    <n v="38"/>
    <n v="28"/>
    <n v="1834"/>
    <n v="51352"/>
    <x v="0"/>
    <n v="1330"/>
    <x v="0"/>
    <x v="2"/>
    <x v="0"/>
    <n v="7"/>
    <n v="47.5"/>
    <x v="3"/>
    <x v="15"/>
    <x v="2"/>
    <x v="104"/>
    <n v="0.91874999999999996"/>
    <x v="2"/>
    <x v="2"/>
    <x v="168"/>
  </r>
  <r>
    <n v="174"/>
    <s v="Tata motors"/>
    <x v="173"/>
    <x v="1"/>
    <x v="3"/>
    <x v="173"/>
    <x v="0"/>
    <x v="5"/>
    <d v="2021-04-09T00:00:00"/>
    <n v="85"/>
    <n v="75"/>
    <n v="1254"/>
    <n v="94050"/>
    <x v="0"/>
    <n v="1330"/>
    <x v="0"/>
    <x v="1"/>
    <x v="0"/>
    <n v="37"/>
    <n v="17.733333333333334"/>
    <x v="12"/>
    <x v="36"/>
    <x v="4"/>
    <x v="99"/>
    <n v="0.88749999999999996"/>
    <x v="38"/>
    <x v="38"/>
    <x v="169"/>
  </r>
  <r>
    <n v="175"/>
    <s v="Force Motors Limited"/>
    <x v="174"/>
    <x v="2"/>
    <x v="4"/>
    <x v="174"/>
    <x v="0"/>
    <x v="5"/>
    <d v="2021-04-10T00:00:00"/>
    <n v="22"/>
    <n v="12"/>
    <n v="1459"/>
    <n v="17508"/>
    <x v="0"/>
    <n v="1330"/>
    <x v="0"/>
    <x v="3"/>
    <x v="1"/>
    <n v="35"/>
    <n v="110.83333333333333"/>
    <x v="2"/>
    <x v="19"/>
    <x v="1"/>
    <x v="105"/>
    <n v="0.83680555555555558"/>
    <x v="22"/>
    <x v="22"/>
    <x v="170"/>
  </r>
  <r>
    <n v="176"/>
    <s v="ISMT Limited"/>
    <x v="175"/>
    <x v="0"/>
    <x v="4"/>
    <x v="175"/>
    <x v="0"/>
    <x v="5"/>
    <d v="2021-04-11T00:00:00"/>
    <n v="55"/>
    <n v="45"/>
    <n v="1189"/>
    <n v="53505"/>
    <x v="0"/>
    <n v="1330"/>
    <x v="0"/>
    <x v="4"/>
    <x v="0"/>
    <n v="47"/>
    <n v="29.555555555555557"/>
    <x v="4"/>
    <x v="8"/>
    <x v="0"/>
    <x v="106"/>
    <n v="0.80763888888888891"/>
    <x v="33"/>
    <x v="33"/>
    <x v="171"/>
  </r>
  <r>
    <n v="177"/>
    <s v="Cummins India Limited"/>
    <x v="176"/>
    <x v="0"/>
    <x v="0"/>
    <x v="176"/>
    <x v="0"/>
    <x v="5"/>
    <d v="2021-04-12T00:00:00"/>
    <n v="57"/>
    <n v="47"/>
    <n v="1200"/>
    <n v="56400"/>
    <x v="0"/>
    <n v="1330"/>
    <x v="0"/>
    <x v="0"/>
    <x v="0"/>
    <n v="55"/>
    <n v="28.297872340425531"/>
    <x v="1"/>
    <x v="1"/>
    <x v="1"/>
    <x v="0"/>
    <n v="0.84375"/>
    <x v="1"/>
    <x v="1"/>
    <x v="172"/>
  </r>
  <r>
    <n v="178"/>
    <s v="Thermax Limited"/>
    <x v="177"/>
    <x v="0"/>
    <x v="1"/>
    <x v="177"/>
    <x v="0"/>
    <x v="5"/>
    <d v="2021-04-13T00:00:00"/>
    <n v="30"/>
    <n v="20"/>
    <n v="600.25"/>
    <n v="12005"/>
    <x v="0"/>
    <n v="1330"/>
    <x v="0"/>
    <x v="5"/>
    <x v="0"/>
    <n v="20"/>
    <n v="66.5"/>
    <x v="5"/>
    <x v="29"/>
    <x v="4"/>
    <x v="88"/>
    <n v="0.88194444444444442"/>
    <x v="35"/>
    <x v="35"/>
    <x v="173"/>
  </r>
  <r>
    <n v="179"/>
    <s v="Force Motors Limited"/>
    <x v="178"/>
    <x v="1"/>
    <x v="2"/>
    <x v="178"/>
    <x v="0"/>
    <x v="5"/>
    <d v="2021-04-14T00:00:00"/>
    <n v="31"/>
    <n v="21"/>
    <n v="895.26"/>
    <n v="18800.46"/>
    <x v="0"/>
    <n v="1330"/>
    <x v="0"/>
    <x v="3"/>
    <x v="2"/>
    <n v="52"/>
    <n v="63.333333333333336"/>
    <x v="6"/>
    <x v="22"/>
    <x v="2"/>
    <x v="107"/>
    <n v="0.78333333333333333"/>
    <x v="2"/>
    <x v="2"/>
    <x v="174"/>
  </r>
  <r>
    <n v="180"/>
    <s v="Tata motors"/>
    <x v="179"/>
    <x v="2"/>
    <x v="3"/>
    <x v="179"/>
    <x v="0"/>
    <x v="5"/>
    <d v="2021-04-15T00:00:00"/>
    <n v="30"/>
    <n v="20"/>
    <n v="1350.1"/>
    <n v="27002"/>
    <x v="0"/>
    <n v="1330"/>
    <x v="0"/>
    <x v="6"/>
    <x v="3"/>
    <n v="12"/>
    <n v="66.5"/>
    <x v="5"/>
    <x v="6"/>
    <x v="3"/>
    <x v="64"/>
    <n v="0.90138888888888891"/>
    <x v="6"/>
    <x v="6"/>
    <x v="175"/>
  </r>
  <r>
    <n v="181"/>
    <s v="Cummins India Limited"/>
    <x v="180"/>
    <x v="3"/>
    <x v="4"/>
    <x v="180"/>
    <x v="0"/>
    <x v="5"/>
    <d v="2021-04-16T00:00:00"/>
    <n v="64"/>
    <n v="54"/>
    <n v="1290.5"/>
    <n v="69687"/>
    <x v="0"/>
    <n v="1330"/>
    <x v="0"/>
    <x v="0"/>
    <x v="0"/>
    <n v="56"/>
    <n v="24.62962962962963"/>
    <x v="7"/>
    <x v="27"/>
    <x v="4"/>
    <x v="108"/>
    <n v="0.84305555555555556"/>
    <x v="32"/>
    <x v="32"/>
    <x v="176"/>
  </r>
  <r>
    <n v="182"/>
    <s v="Thermax Limited"/>
    <x v="181"/>
    <x v="4"/>
    <x v="1"/>
    <x v="181"/>
    <x v="0"/>
    <x v="6"/>
    <d v="2021-04-17T00:00:00"/>
    <n v="57"/>
    <n v="47"/>
    <n v="1400"/>
    <n v="65800"/>
    <x v="0"/>
    <n v="1330"/>
    <x v="0"/>
    <x v="1"/>
    <x v="0"/>
    <n v="28"/>
    <n v="28.297872340425531"/>
    <x v="1"/>
    <x v="8"/>
    <x v="4"/>
    <x v="30"/>
    <n v="0.89375000000000004"/>
    <x v="9"/>
    <x v="9"/>
    <x v="177"/>
  </r>
  <r>
    <n v="183"/>
    <s v="Force Motors Limited"/>
    <x v="182"/>
    <x v="5"/>
    <x v="1"/>
    <x v="182"/>
    <x v="0"/>
    <x v="6"/>
    <d v="2021-04-18T00:00:00"/>
    <n v="22"/>
    <n v="12"/>
    <n v="1509"/>
    <n v="18108"/>
    <x v="0"/>
    <n v="1330"/>
    <x v="0"/>
    <x v="1"/>
    <x v="0"/>
    <n v="2"/>
    <n v="110.83333333333333"/>
    <x v="2"/>
    <x v="19"/>
    <x v="1"/>
    <x v="36"/>
    <n v="0.91180555555555554"/>
    <x v="22"/>
    <x v="22"/>
    <x v="178"/>
  </r>
  <r>
    <n v="184"/>
    <s v="Tata motors"/>
    <x v="183"/>
    <x v="5"/>
    <x v="3"/>
    <x v="183"/>
    <x v="0"/>
    <x v="6"/>
    <d v="2021-04-19T00:00:00"/>
    <n v="38"/>
    <n v="28"/>
    <n v="1834"/>
    <n v="51352"/>
    <x v="0"/>
    <n v="1330"/>
    <x v="0"/>
    <x v="2"/>
    <x v="4"/>
    <n v="44"/>
    <n v="47.5"/>
    <x v="3"/>
    <x v="9"/>
    <x v="3"/>
    <x v="78"/>
    <n v="0.87916666666666665"/>
    <x v="10"/>
    <x v="10"/>
    <x v="179"/>
  </r>
  <r>
    <n v="185"/>
    <s v="Force Motors Limited"/>
    <x v="184"/>
    <x v="0"/>
    <x v="3"/>
    <x v="184"/>
    <x v="0"/>
    <x v="6"/>
    <d v="2021-04-20T00:00:00"/>
    <n v="85"/>
    <n v="75"/>
    <n v="1254"/>
    <n v="94050"/>
    <x v="0"/>
    <n v="1330"/>
    <x v="0"/>
    <x v="2"/>
    <x v="0"/>
    <n v="12"/>
    <n v="17.733333333333334"/>
    <x v="12"/>
    <x v="40"/>
    <x v="2"/>
    <x v="109"/>
    <n v="0.91527777777777775"/>
    <x v="2"/>
    <x v="2"/>
    <x v="180"/>
  </r>
  <r>
    <n v="186"/>
    <s v="ISMT Limited"/>
    <x v="185"/>
    <x v="1"/>
    <x v="1"/>
    <x v="185"/>
    <x v="0"/>
    <x v="6"/>
    <d v="2021-04-21T00:00:00"/>
    <n v="22"/>
    <n v="12"/>
    <n v="1459"/>
    <n v="17508"/>
    <x v="0"/>
    <n v="1330"/>
    <x v="0"/>
    <x v="1"/>
    <x v="0"/>
    <n v="48"/>
    <n v="110.83333333333333"/>
    <x v="2"/>
    <x v="2"/>
    <x v="2"/>
    <x v="11"/>
    <n v="0.87986111111111109"/>
    <x v="2"/>
    <x v="2"/>
    <x v="158"/>
  </r>
  <r>
    <n v="187"/>
    <s v="Cummins India Limited"/>
    <x v="186"/>
    <x v="2"/>
    <x v="3"/>
    <x v="186"/>
    <x v="0"/>
    <x v="6"/>
    <d v="2021-04-22T00:00:00"/>
    <n v="55"/>
    <n v="45"/>
    <n v="1189"/>
    <n v="53505"/>
    <x v="0"/>
    <n v="1330"/>
    <x v="0"/>
    <x v="3"/>
    <x v="0"/>
    <n v="28"/>
    <n v="29.555555555555557"/>
    <x v="4"/>
    <x v="8"/>
    <x v="0"/>
    <x v="13"/>
    <n v="0.8833333333333333"/>
    <x v="33"/>
    <x v="33"/>
    <x v="181"/>
  </r>
  <r>
    <n v="188"/>
    <s v="Thermax Limited"/>
    <x v="187"/>
    <x v="3"/>
    <x v="4"/>
    <x v="187"/>
    <x v="0"/>
    <x v="6"/>
    <d v="2021-04-23T00:00:00"/>
    <n v="18"/>
    <n v="8"/>
    <n v="1200"/>
    <n v="9600"/>
    <x v="0"/>
    <n v="1330"/>
    <x v="0"/>
    <x v="4"/>
    <x v="0"/>
    <n v="51"/>
    <n v="166.25"/>
    <x v="14"/>
    <x v="14"/>
    <x v="2"/>
    <x v="42"/>
    <n v="0.80486111111111114"/>
    <x v="2"/>
    <x v="2"/>
    <x v="182"/>
  </r>
  <r>
    <n v="189"/>
    <s v="Force Motors Limited"/>
    <x v="188"/>
    <x v="4"/>
    <x v="4"/>
    <x v="188"/>
    <x v="0"/>
    <x v="6"/>
    <d v="2021-04-24T00:00:00"/>
    <n v="30"/>
    <n v="20"/>
    <n v="600.25"/>
    <n v="12005"/>
    <x v="0"/>
    <n v="1330"/>
    <x v="0"/>
    <x v="0"/>
    <x v="5"/>
    <n v="9"/>
    <n v="66.5"/>
    <x v="5"/>
    <x v="16"/>
    <x v="1"/>
    <x v="72"/>
    <n v="0.86875000000000002"/>
    <x v="17"/>
    <x v="17"/>
    <x v="183"/>
  </r>
  <r>
    <n v="190"/>
    <s v="Force Motors Limited"/>
    <x v="189"/>
    <x v="5"/>
    <x v="0"/>
    <x v="189"/>
    <x v="0"/>
    <x v="6"/>
    <d v="2021-04-25T00:00:00"/>
    <n v="31"/>
    <n v="21"/>
    <n v="895.26"/>
    <n v="18800.46"/>
    <x v="0"/>
    <n v="1330"/>
    <x v="0"/>
    <x v="5"/>
    <x v="0"/>
    <n v="1"/>
    <n v="63.333333333333336"/>
    <x v="6"/>
    <x v="16"/>
    <x v="0"/>
    <x v="67"/>
    <n v="0.89513888888888893"/>
    <x v="39"/>
    <x v="39"/>
    <x v="184"/>
  </r>
  <r>
    <n v="191"/>
    <s v="Force Motors Limited"/>
    <x v="190"/>
    <x v="5"/>
    <x v="1"/>
    <x v="190"/>
    <x v="0"/>
    <x v="6"/>
    <d v="2021-04-26T00:00:00"/>
    <n v="26"/>
    <n v="16"/>
    <n v="1350.1"/>
    <n v="21601.599999999999"/>
    <x v="0"/>
    <n v="1330"/>
    <x v="0"/>
    <x v="3"/>
    <x v="5"/>
    <n v="4"/>
    <n v="83.125"/>
    <x v="20"/>
    <x v="37"/>
    <x v="0"/>
    <x v="22"/>
    <n v="0.8930555555555556"/>
    <x v="45"/>
    <x v="45"/>
    <x v="185"/>
  </r>
  <r>
    <n v="192"/>
    <s v="ISMT Limited"/>
    <x v="191"/>
    <x v="0"/>
    <x v="2"/>
    <x v="191"/>
    <x v="0"/>
    <x v="6"/>
    <d v="2021-04-27T00:00:00"/>
    <n v="57"/>
    <n v="47"/>
    <n v="1290.5"/>
    <n v="60653.5"/>
    <x v="0"/>
    <n v="1330"/>
    <x v="0"/>
    <x v="6"/>
    <x v="0"/>
    <n v="12"/>
    <n v="28.297872340425531"/>
    <x v="1"/>
    <x v="8"/>
    <x v="4"/>
    <x v="64"/>
    <n v="0.90138888888888891"/>
    <x v="9"/>
    <x v="9"/>
    <x v="186"/>
  </r>
  <r>
    <n v="193"/>
    <s v="Cummins India Limited"/>
    <x v="192"/>
    <x v="1"/>
    <x v="3"/>
    <x v="192"/>
    <x v="0"/>
    <x v="6"/>
    <d v="2021-04-28T00:00:00"/>
    <n v="22"/>
    <n v="12"/>
    <n v="1400"/>
    <n v="16800"/>
    <x v="0"/>
    <n v="1330"/>
    <x v="0"/>
    <x v="2"/>
    <x v="6"/>
    <n v="37"/>
    <n v="110.83333333333333"/>
    <x v="2"/>
    <x v="18"/>
    <x v="0"/>
    <x v="87"/>
    <n v="0.87361111111111112"/>
    <x v="25"/>
    <x v="25"/>
    <x v="187"/>
  </r>
  <r>
    <n v="194"/>
    <s v="Thermax Limited"/>
    <x v="193"/>
    <x v="2"/>
    <x v="4"/>
    <x v="193"/>
    <x v="0"/>
    <x v="6"/>
    <d v="2021-04-29T00:00:00"/>
    <n v="30"/>
    <n v="20"/>
    <n v="1509"/>
    <n v="30180"/>
    <x v="0"/>
    <n v="1330"/>
    <x v="0"/>
    <x v="1"/>
    <x v="7"/>
    <n v="36"/>
    <n v="66.5"/>
    <x v="5"/>
    <x v="29"/>
    <x v="4"/>
    <x v="110"/>
    <n v="0.87708333333333333"/>
    <x v="35"/>
    <x v="35"/>
    <x v="188"/>
  </r>
  <r>
    <n v="195"/>
    <s v="Force Motors Limited"/>
    <x v="194"/>
    <x v="3"/>
    <x v="1"/>
    <x v="194"/>
    <x v="0"/>
    <x v="6"/>
    <d v="2021-04-30T00:00:00"/>
    <n v="39"/>
    <n v="29"/>
    <n v="1834"/>
    <n v="53186"/>
    <x v="0"/>
    <n v="1330"/>
    <x v="0"/>
    <x v="3"/>
    <x v="0"/>
    <n v="41"/>
    <n v="45.862068965517238"/>
    <x v="21"/>
    <x v="9"/>
    <x v="4"/>
    <x v="81"/>
    <n v="0.87430555555555556"/>
    <x v="46"/>
    <x v="46"/>
    <x v="189"/>
  </r>
  <r>
    <n v="196"/>
    <s v="Tata motors"/>
    <x v="195"/>
    <x v="4"/>
    <x v="1"/>
    <x v="195"/>
    <x v="0"/>
    <x v="6"/>
    <d v="2021-05-01T00:00:00"/>
    <n v="22"/>
    <n v="12"/>
    <n v="1254"/>
    <n v="15048"/>
    <x v="0"/>
    <n v="1330"/>
    <x v="0"/>
    <x v="4"/>
    <x v="0"/>
    <n v="55"/>
    <n v="110.83333333333333"/>
    <x v="2"/>
    <x v="17"/>
    <x v="3"/>
    <x v="111"/>
    <n v="0.80208333333333337"/>
    <x v="18"/>
    <x v="18"/>
    <x v="190"/>
  </r>
  <r>
    <n v="197"/>
    <s v="Force Motors Limited"/>
    <x v="196"/>
    <x v="5"/>
    <x v="3"/>
    <x v="196"/>
    <x v="0"/>
    <x v="6"/>
    <d v="2021-05-02T00:00:00"/>
    <n v="55"/>
    <n v="45"/>
    <n v="1459"/>
    <n v="65655"/>
    <x v="0"/>
    <n v="1330"/>
    <x v="0"/>
    <x v="0"/>
    <x v="0"/>
    <n v="13"/>
    <n v="29.555555555555557"/>
    <x v="4"/>
    <x v="4"/>
    <x v="1"/>
    <x v="54"/>
    <n v="0.87291666666666667"/>
    <x v="4"/>
    <x v="4"/>
    <x v="191"/>
  </r>
  <r>
    <n v="198"/>
    <s v="ISMT Limited"/>
    <x v="197"/>
    <x v="5"/>
    <x v="3"/>
    <x v="197"/>
    <x v="0"/>
    <x v="6"/>
    <d v="2021-05-03T00:00:00"/>
    <n v="57"/>
    <n v="47"/>
    <n v="1189"/>
    <n v="55883"/>
    <x v="0"/>
    <n v="1330"/>
    <x v="0"/>
    <x v="5"/>
    <x v="0"/>
    <n v="51"/>
    <n v="28.297872340425531"/>
    <x v="1"/>
    <x v="4"/>
    <x v="3"/>
    <x v="50"/>
    <n v="0.86041666666666672"/>
    <x v="29"/>
    <x v="29"/>
    <x v="192"/>
  </r>
  <r>
    <n v="199"/>
    <s v="Cummins India Limited"/>
    <x v="198"/>
    <x v="4"/>
    <x v="1"/>
    <x v="198"/>
    <x v="0"/>
    <x v="6"/>
    <d v="2021-05-04T00:00:00"/>
    <n v="30"/>
    <n v="20"/>
    <n v="1200"/>
    <n v="24000"/>
    <x v="0"/>
    <n v="1330"/>
    <x v="0"/>
    <x v="3"/>
    <x v="8"/>
    <n v="10"/>
    <n v="66.5"/>
    <x v="5"/>
    <x v="12"/>
    <x v="0"/>
    <x v="25"/>
    <n v="0.83333333333333337"/>
    <x v="13"/>
    <x v="13"/>
    <x v="193"/>
  </r>
  <r>
    <n v="200"/>
    <s v="Thermax Limited"/>
    <x v="199"/>
    <x v="4"/>
    <x v="3"/>
    <x v="199"/>
    <x v="0"/>
    <x v="6"/>
    <d v="2021-05-05T00:00:00"/>
    <n v="31"/>
    <n v="21"/>
    <n v="600.25"/>
    <n v="12605.25"/>
    <x v="0"/>
    <n v="1330"/>
    <x v="0"/>
    <x v="6"/>
    <x v="0"/>
    <n v="39"/>
    <n v="63.333333333333336"/>
    <x v="6"/>
    <x v="22"/>
    <x v="2"/>
    <x v="47"/>
    <n v="0.88263888888888886"/>
    <x v="2"/>
    <x v="2"/>
    <x v="165"/>
  </r>
  <r>
    <n v="201"/>
    <s v="Force Motors Limited"/>
    <x v="200"/>
    <x v="1"/>
    <x v="4"/>
    <x v="200"/>
    <x v="0"/>
    <x v="6"/>
    <d v="2021-05-06T00:00:00"/>
    <n v="26"/>
    <n v="16"/>
    <n v="895.26"/>
    <n v="14324.16"/>
    <x v="0"/>
    <n v="1330"/>
    <x v="0"/>
    <x v="0"/>
    <x v="0"/>
    <n v="21"/>
    <n v="83.125"/>
    <x v="20"/>
    <x v="37"/>
    <x v="0"/>
    <x v="112"/>
    <n v="0.86736111111111114"/>
    <x v="45"/>
    <x v="45"/>
    <x v="194"/>
  </r>
  <r>
    <n v="202"/>
    <s v="Tata motors"/>
    <x v="201"/>
    <x v="2"/>
    <x v="4"/>
    <x v="201"/>
    <x v="0"/>
    <x v="6"/>
    <d v="2021-05-07T00:00:00"/>
    <n v="27"/>
    <n v="17"/>
    <n v="1350.1"/>
    <n v="22951.699999999997"/>
    <x v="0"/>
    <n v="1330"/>
    <x v="0"/>
    <x v="1"/>
    <x v="0"/>
    <n v="55"/>
    <n v="78.235294117647058"/>
    <x v="22"/>
    <x v="41"/>
    <x v="0"/>
    <x v="113"/>
    <n v="0.875"/>
    <x v="47"/>
    <x v="47"/>
    <x v="195"/>
  </r>
  <r>
    <n v="203"/>
    <s v="Cummins India Limited"/>
    <x v="202"/>
    <x v="0"/>
    <x v="3"/>
    <x v="202"/>
    <x v="0"/>
    <x v="6"/>
    <d v="2021-05-08T00:00:00"/>
    <n v="20"/>
    <n v="10"/>
    <n v="1290.5"/>
    <n v="12905"/>
    <x v="0"/>
    <n v="1330"/>
    <x v="0"/>
    <x v="1"/>
    <x v="0"/>
    <n v="48"/>
    <n v="133"/>
    <x v="9"/>
    <x v="17"/>
    <x v="1"/>
    <x v="11"/>
    <n v="0.87986111111111109"/>
    <x v="13"/>
    <x v="13"/>
    <x v="196"/>
  </r>
  <r>
    <n v="204"/>
    <s v="Thermax Limited"/>
    <x v="203"/>
    <x v="1"/>
    <x v="1"/>
    <x v="203"/>
    <x v="0"/>
    <x v="6"/>
    <d v="2021-05-09T00:00:00"/>
    <n v="22"/>
    <n v="12"/>
    <n v="1400"/>
    <n v="16800"/>
    <x v="0"/>
    <n v="1330"/>
    <x v="0"/>
    <x v="2"/>
    <x v="0"/>
    <n v="51"/>
    <n v="110.83333333333333"/>
    <x v="2"/>
    <x v="19"/>
    <x v="1"/>
    <x v="9"/>
    <n v="0.8881944444444444"/>
    <x v="22"/>
    <x v="22"/>
    <x v="197"/>
  </r>
  <r>
    <n v="205"/>
    <s v="Force Motors Limited"/>
    <x v="204"/>
    <x v="2"/>
    <x v="3"/>
    <x v="204"/>
    <x v="0"/>
    <x v="6"/>
    <d v="2021-05-10T00:00:00"/>
    <n v="38"/>
    <n v="28"/>
    <n v="1509"/>
    <n v="42252"/>
    <x v="0"/>
    <n v="1330"/>
    <x v="0"/>
    <x v="2"/>
    <x v="0"/>
    <n v="9"/>
    <n v="47.5"/>
    <x v="3"/>
    <x v="3"/>
    <x v="1"/>
    <x v="114"/>
    <n v="0.91736111111111107"/>
    <x v="3"/>
    <x v="3"/>
    <x v="198"/>
  </r>
  <r>
    <n v="206"/>
    <s v="Tata motors"/>
    <x v="205"/>
    <x v="3"/>
    <x v="4"/>
    <x v="205"/>
    <x v="0"/>
    <x v="6"/>
    <d v="2021-05-11T00:00:00"/>
    <n v="20"/>
    <n v="10"/>
    <n v="1834"/>
    <n v="18340"/>
    <x v="0"/>
    <n v="1330"/>
    <x v="0"/>
    <x v="1"/>
    <x v="0"/>
    <n v="38"/>
    <n v="133"/>
    <x v="9"/>
    <x v="31"/>
    <x v="4"/>
    <x v="16"/>
    <n v="0.88680555555555551"/>
    <x v="36"/>
    <x v="36"/>
    <x v="199"/>
  </r>
  <r>
    <n v="207"/>
    <s v="Force Motors Limited"/>
    <x v="206"/>
    <x v="4"/>
    <x v="4"/>
    <x v="206"/>
    <x v="0"/>
    <x v="6"/>
    <d v="2021-05-12T00:00:00"/>
    <n v="22"/>
    <n v="12"/>
    <n v="1254"/>
    <n v="15048"/>
    <x v="0"/>
    <n v="1330"/>
    <x v="0"/>
    <x v="3"/>
    <x v="0"/>
    <n v="7"/>
    <n v="110.83333333333333"/>
    <x v="2"/>
    <x v="14"/>
    <x v="4"/>
    <x v="89"/>
    <n v="0.8979166666666667"/>
    <x v="16"/>
    <x v="16"/>
    <x v="200"/>
  </r>
  <r>
    <n v="208"/>
    <s v="ISMT Limited"/>
    <x v="207"/>
    <x v="5"/>
    <x v="0"/>
    <x v="207"/>
    <x v="0"/>
    <x v="6"/>
    <d v="2021-05-13T00:00:00"/>
    <n v="55"/>
    <n v="45"/>
    <n v="1459"/>
    <n v="65655"/>
    <x v="0"/>
    <n v="1330"/>
    <x v="0"/>
    <x v="4"/>
    <x v="9"/>
    <n v="13"/>
    <n v="29.555555555555557"/>
    <x v="4"/>
    <x v="5"/>
    <x v="2"/>
    <x v="115"/>
    <n v="0.82291666666666663"/>
    <x v="2"/>
    <x v="2"/>
    <x v="201"/>
  </r>
  <r>
    <n v="209"/>
    <s v="Cummins India Limited"/>
    <x v="208"/>
    <x v="5"/>
    <x v="1"/>
    <x v="208"/>
    <x v="0"/>
    <x v="6"/>
    <d v="2021-05-14T00:00:00"/>
    <n v="57"/>
    <n v="47"/>
    <n v="1189"/>
    <n v="55883"/>
    <x v="0"/>
    <n v="1330"/>
    <x v="0"/>
    <x v="0"/>
    <x v="5"/>
    <n v="47"/>
    <n v="28.297872340425531"/>
    <x v="1"/>
    <x v="1"/>
    <x v="1"/>
    <x v="116"/>
    <n v="0.84236111111111112"/>
    <x v="1"/>
    <x v="1"/>
    <x v="202"/>
  </r>
  <r>
    <n v="210"/>
    <s v="Force Motors Limited"/>
    <x v="209"/>
    <x v="0"/>
    <x v="2"/>
    <x v="209"/>
    <x v="0"/>
    <x v="6"/>
    <d v="2021-05-15T00:00:00"/>
    <n v="30"/>
    <n v="20"/>
    <n v="1200"/>
    <n v="24000"/>
    <x v="0"/>
    <n v="1330"/>
    <x v="0"/>
    <x v="5"/>
    <x v="10"/>
    <n v="6"/>
    <n v="66.5"/>
    <x v="5"/>
    <x v="29"/>
    <x v="4"/>
    <x v="117"/>
    <n v="0.79791666666666672"/>
    <x v="35"/>
    <x v="35"/>
    <x v="203"/>
  </r>
  <r>
    <n v="211"/>
    <s v="Force Motors Limited"/>
    <x v="210"/>
    <x v="1"/>
    <x v="3"/>
    <x v="210"/>
    <x v="0"/>
    <x v="6"/>
    <d v="2021-05-16T00:00:00"/>
    <n v="31"/>
    <n v="21"/>
    <n v="600.25"/>
    <n v="12605.25"/>
    <x v="0"/>
    <n v="1330"/>
    <x v="0"/>
    <x v="3"/>
    <x v="0"/>
    <n v="23"/>
    <n v="63.333333333333336"/>
    <x v="6"/>
    <x v="22"/>
    <x v="2"/>
    <x v="16"/>
    <n v="0.88680555555555551"/>
    <x v="2"/>
    <x v="2"/>
    <x v="204"/>
  </r>
  <r>
    <n v="212"/>
    <s v="ISMT Limited"/>
    <x v="211"/>
    <x v="2"/>
    <x v="4"/>
    <x v="211"/>
    <x v="0"/>
    <x v="6"/>
    <d v="2021-05-17T00:00:00"/>
    <n v="64"/>
    <n v="54"/>
    <n v="895.26"/>
    <n v="48344.04"/>
    <x v="0"/>
    <n v="1330"/>
    <x v="0"/>
    <x v="6"/>
    <x v="11"/>
    <n v="21"/>
    <n v="24.62962962962963"/>
    <x v="7"/>
    <x v="7"/>
    <x v="1"/>
    <x v="91"/>
    <n v="0.88472222222222219"/>
    <x v="8"/>
    <x v="8"/>
    <x v="205"/>
  </r>
  <r>
    <n v="213"/>
    <s v="Cummins India Limited"/>
    <x v="212"/>
    <x v="3"/>
    <x v="1"/>
    <x v="212"/>
    <x v="0"/>
    <x v="7"/>
    <d v="2021-05-18T00:00:00"/>
    <n v="50"/>
    <n v="40"/>
    <n v="1350.1"/>
    <n v="54004"/>
    <x v="0"/>
    <n v="1330"/>
    <x v="0"/>
    <x v="2"/>
    <x v="11"/>
    <n v="30"/>
    <n v="33.25"/>
    <x v="23"/>
    <x v="42"/>
    <x v="4"/>
    <x v="21"/>
    <n v="0.89236111111111116"/>
    <x v="13"/>
    <x v="13"/>
    <x v="206"/>
  </r>
  <r>
    <n v="214"/>
    <s v="Thermax Limited"/>
    <x v="213"/>
    <x v="4"/>
    <x v="1"/>
    <x v="213"/>
    <x v="0"/>
    <x v="7"/>
    <d v="2021-05-19T00:00:00"/>
    <n v="22"/>
    <n v="12"/>
    <n v="1290.5"/>
    <n v="15486"/>
    <x v="0"/>
    <n v="1330"/>
    <x v="0"/>
    <x v="1"/>
    <x v="5"/>
    <n v="2"/>
    <n v="110.83333333333333"/>
    <x v="2"/>
    <x v="2"/>
    <x v="2"/>
    <x v="103"/>
    <n v="0.90486111111111112"/>
    <x v="2"/>
    <x v="2"/>
    <x v="207"/>
  </r>
  <r>
    <n v="215"/>
    <s v="Force Motors Limited"/>
    <x v="214"/>
    <x v="5"/>
    <x v="3"/>
    <x v="214"/>
    <x v="0"/>
    <x v="7"/>
    <d v="2021-05-20T00:00:00"/>
    <n v="38"/>
    <n v="28"/>
    <n v="1400"/>
    <n v="39200"/>
    <x v="0"/>
    <n v="1330"/>
    <x v="0"/>
    <x v="3"/>
    <x v="0"/>
    <n v="13"/>
    <n v="47.5"/>
    <x v="3"/>
    <x v="35"/>
    <x v="4"/>
    <x v="30"/>
    <n v="0.89375000000000004"/>
    <x v="28"/>
    <x v="28"/>
    <x v="208"/>
  </r>
  <r>
    <n v="216"/>
    <s v="Tata motors"/>
    <x v="215"/>
    <x v="5"/>
    <x v="3"/>
    <x v="215"/>
    <x v="0"/>
    <x v="7"/>
    <d v="2021-05-21T00:00:00"/>
    <n v="85"/>
    <n v="75"/>
    <n v="1509"/>
    <n v="113175"/>
    <x v="0"/>
    <n v="1330"/>
    <x v="0"/>
    <x v="4"/>
    <x v="0"/>
    <n v="32"/>
    <n v="17.733333333333334"/>
    <x v="12"/>
    <x v="25"/>
    <x v="3"/>
    <x v="118"/>
    <n v="0.81805555555555554"/>
    <x v="30"/>
    <x v="30"/>
    <x v="209"/>
  </r>
  <r>
    <n v="217"/>
    <s v="Force Motors Limited"/>
    <x v="216"/>
    <x v="0"/>
    <x v="1"/>
    <x v="216"/>
    <x v="0"/>
    <x v="7"/>
    <d v="2021-05-22T00:00:00"/>
    <n v="22"/>
    <n v="12"/>
    <n v="1834"/>
    <n v="22008"/>
    <x v="0"/>
    <n v="1330"/>
    <x v="0"/>
    <x v="0"/>
    <x v="0"/>
    <n v="49"/>
    <n v="110.83333333333333"/>
    <x v="2"/>
    <x v="19"/>
    <x v="1"/>
    <x v="119"/>
    <n v="0.84791666666666665"/>
    <x v="22"/>
    <x v="22"/>
    <x v="210"/>
  </r>
  <r>
    <n v="218"/>
    <s v="ISMT Limited"/>
    <x v="217"/>
    <x v="1"/>
    <x v="3"/>
    <x v="217"/>
    <x v="0"/>
    <x v="7"/>
    <d v="2021-05-23T00:00:00"/>
    <n v="20"/>
    <n v="10"/>
    <n v="1254"/>
    <n v="12540"/>
    <x v="0"/>
    <n v="1330"/>
    <x v="0"/>
    <x v="5"/>
    <x v="1"/>
    <n v="14"/>
    <n v="133"/>
    <x v="9"/>
    <x v="43"/>
    <x v="3"/>
    <x v="71"/>
    <n v="0.84444444444444444"/>
    <x v="48"/>
    <x v="48"/>
    <x v="211"/>
  </r>
  <r>
    <n v="219"/>
    <s v="Cummins India Limited"/>
    <x v="218"/>
    <x v="2"/>
    <x v="4"/>
    <x v="218"/>
    <x v="0"/>
    <x v="7"/>
    <d v="2021-05-24T00:00:00"/>
    <n v="22"/>
    <n v="12"/>
    <n v="1459"/>
    <n v="17508"/>
    <x v="0"/>
    <n v="1330"/>
    <x v="0"/>
    <x v="3"/>
    <x v="0"/>
    <n v="34"/>
    <n v="110.83333333333333"/>
    <x v="2"/>
    <x v="17"/>
    <x v="3"/>
    <x v="78"/>
    <n v="0.87916666666666665"/>
    <x v="18"/>
    <x v="18"/>
    <x v="212"/>
  </r>
  <r>
    <n v="220"/>
    <s v="Thermax Limited"/>
    <x v="219"/>
    <x v="3"/>
    <x v="4"/>
    <x v="219"/>
    <x v="0"/>
    <x v="7"/>
    <d v="2021-05-25T00:00:00"/>
    <n v="30"/>
    <n v="20"/>
    <n v="1189"/>
    <n v="23780"/>
    <x v="0"/>
    <n v="1330"/>
    <x v="0"/>
    <x v="6"/>
    <x v="0"/>
    <n v="4"/>
    <n v="66.5"/>
    <x v="5"/>
    <x v="12"/>
    <x v="0"/>
    <x v="3"/>
    <n v="0.90694444444444444"/>
    <x v="13"/>
    <x v="13"/>
    <x v="213"/>
  </r>
  <r>
    <n v="221"/>
    <s v="Force Motors Limited"/>
    <x v="220"/>
    <x v="4"/>
    <x v="0"/>
    <x v="220"/>
    <x v="0"/>
    <x v="7"/>
    <d v="2021-05-26T00:00:00"/>
    <n v="31"/>
    <n v="21"/>
    <n v="1200"/>
    <n v="25200"/>
    <x v="0"/>
    <n v="1330"/>
    <x v="0"/>
    <x v="2"/>
    <x v="0"/>
    <n v="32"/>
    <n v="63.333333333333336"/>
    <x v="6"/>
    <x v="22"/>
    <x v="2"/>
    <x v="64"/>
    <n v="0.90138888888888891"/>
    <x v="2"/>
    <x v="2"/>
    <x v="85"/>
  </r>
  <r>
    <n v="222"/>
    <s v="Tata motors"/>
    <x v="221"/>
    <x v="5"/>
    <x v="1"/>
    <x v="221"/>
    <x v="0"/>
    <x v="7"/>
    <d v="2021-05-27T00:00:00"/>
    <n v="55"/>
    <n v="45"/>
    <n v="600.25"/>
    <n v="27011.25"/>
    <x v="0"/>
    <n v="1330"/>
    <x v="0"/>
    <x v="1"/>
    <x v="2"/>
    <n v="21"/>
    <n v="29.555555555555557"/>
    <x v="4"/>
    <x v="5"/>
    <x v="2"/>
    <x v="120"/>
    <n v="0.81527777777777777"/>
    <x v="2"/>
    <x v="2"/>
    <x v="214"/>
  </r>
  <r>
    <n v="223"/>
    <s v="Cummins India Limited"/>
    <x v="222"/>
    <x v="5"/>
    <x v="2"/>
    <x v="222"/>
    <x v="0"/>
    <x v="7"/>
    <d v="2021-05-28T00:00:00"/>
    <n v="64"/>
    <n v="54"/>
    <n v="895.26"/>
    <n v="48344.04"/>
    <x v="0"/>
    <n v="1330"/>
    <x v="0"/>
    <x v="3"/>
    <x v="3"/>
    <n v="25"/>
    <n v="24.62962962962963"/>
    <x v="7"/>
    <x v="7"/>
    <x v="1"/>
    <x v="79"/>
    <n v="0.88541666666666663"/>
    <x v="8"/>
    <x v="8"/>
    <x v="215"/>
  </r>
  <r>
    <n v="224"/>
    <s v="Thermax Limited"/>
    <x v="223"/>
    <x v="4"/>
    <x v="3"/>
    <x v="223"/>
    <x v="0"/>
    <x v="7"/>
    <d v="2021-05-29T00:00:00"/>
    <n v="57"/>
    <n v="47"/>
    <n v="1350.1"/>
    <n v="63454.7"/>
    <x v="0"/>
    <n v="1330"/>
    <x v="0"/>
    <x v="4"/>
    <x v="0"/>
    <n v="17"/>
    <n v="28.297872340425531"/>
    <x v="1"/>
    <x v="4"/>
    <x v="3"/>
    <x v="40"/>
    <n v="0.82847222222222228"/>
    <x v="29"/>
    <x v="29"/>
    <x v="216"/>
  </r>
  <r>
    <n v="225"/>
    <s v="Force Motors Limited"/>
    <x v="224"/>
    <x v="4"/>
    <x v="3"/>
    <x v="224"/>
    <x v="0"/>
    <x v="7"/>
    <d v="2021-05-30T00:00:00"/>
    <n v="22"/>
    <n v="12"/>
    <n v="1290.5"/>
    <n v="15486"/>
    <x v="0"/>
    <n v="1330"/>
    <x v="0"/>
    <x v="0"/>
    <x v="0"/>
    <n v="3"/>
    <n v="110.83333333333333"/>
    <x v="2"/>
    <x v="2"/>
    <x v="2"/>
    <x v="11"/>
    <n v="0.87986111111111109"/>
    <x v="2"/>
    <x v="2"/>
    <x v="158"/>
  </r>
  <r>
    <n v="226"/>
    <s v="Tata motors"/>
    <x v="225"/>
    <x v="1"/>
    <x v="0"/>
    <x v="225"/>
    <x v="0"/>
    <x v="7"/>
    <d v="2021-05-31T00:00:00"/>
    <n v="38"/>
    <n v="28"/>
    <n v="1400"/>
    <n v="39200"/>
    <x v="0"/>
    <n v="1330"/>
    <x v="0"/>
    <x v="5"/>
    <x v="0"/>
    <n v="27"/>
    <n v="47.5"/>
    <x v="3"/>
    <x v="15"/>
    <x v="2"/>
    <x v="110"/>
    <n v="0.87708333333333333"/>
    <x v="2"/>
    <x v="2"/>
    <x v="217"/>
  </r>
  <r>
    <n v="227"/>
    <s v="Force Motors Limited"/>
    <x v="226"/>
    <x v="2"/>
    <x v="1"/>
    <x v="226"/>
    <x v="0"/>
    <x v="7"/>
    <d v="2021-06-01T00:00:00"/>
    <n v="85"/>
    <n v="75"/>
    <n v="1509"/>
    <n v="113175"/>
    <x v="0"/>
    <n v="1330"/>
    <x v="0"/>
    <x v="3"/>
    <x v="4"/>
    <n v="23"/>
    <n v="17.733333333333334"/>
    <x v="12"/>
    <x v="25"/>
    <x v="3"/>
    <x v="54"/>
    <n v="0.87291666666666667"/>
    <x v="30"/>
    <x v="30"/>
    <x v="218"/>
  </r>
  <r>
    <n v="228"/>
    <s v="ISMT Limited"/>
    <x v="227"/>
    <x v="0"/>
    <x v="2"/>
    <x v="227"/>
    <x v="0"/>
    <x v="7"/>
    <d v="2021-06-02T00:00:00"/>
    <n v="22"/>
    <n v="12"/>
    <n v="1834"/>
    <n v="22008"/>
    <x v="0"/>
    <n v="1330"/>
    <x v="0"/>
    <x v="6"/>
    <x v="0"/>
    <n v="45"/>
    <n v="110.83333333333333"/>
    <x v="2"/>
    <x v="14"/>
    <x v="4"/>
    <x v="24"/>
    <n v="0.87847222222222221"/>
    <x v="16"/>
    <x v="16"/>
    <x v="219"/>
  </r>
  <r>
    <n v="229"/>
    <s v="Cummins India Limited"/>
    <x v="228"/>
    <x v="1"/>
    <x v="3"/>
    <x v="228"/>
    <x v="0"/>
    <x v="7"/>
    <d v="2021-06-03T00:00:00"/>
    <n v="55"/>
    <n v="45"/>
    <n v="1254"/>
    <n v="56430"/>
    <x v="0"/>
    <n v="1330"/>
    <x v="0"/>
    <x v="0"/>
    <x v="0"/>
    <n v="41"/>
    <n v="29.555555555555557"/>
    <x v="4"/>
    <x v="8"/>
    <x v="0"/>
    <x v="121"/>
    <n v="0.85347222222222219"/>
    <x v="33"/>
    <x v="33"/>
    <x v="220"/>
  </r>
  <r>
    <n v="230"/>
    <s v="Force Motors Limited"/>
    <x v="229"/>
    <x v="2"/>
    <x v="4"/>
    <x v="229"/>
    <x v="0"/>
    <x v="7"/>
    <d v="2021-06-04T00:00:00"/>
    <n v="26"/>
    <n v="16"/>
    <n v="1459"/>
    <n v="23344"/>
    <x v="0"/>
    <n v="1330"/>
    <x v="0"/>
    <x v="1"/>
    <x v="0"/>
    <n v="46"/>
    <n v="83.125"/>
    <x v="20"/>
    <x v="2"/>
    <x v="4"/>
    <x v="1"/>
    <n v="0.88124999999999998"/>
    <x v="18"/>
    <x v="18"/>
    <x v="221"/>
  </r>
  <r>
    <n v="231"/>
    <s v="Force Motors Limited"/>
    <x v="230"/>
    <x v="3"/>
    <x v="1"/>
    <x v="230"/>
    <x v="0"/>
    <x v="7"/>
    <d v="2021-06-05T00:00:00"/>
    <n v="30"/>
    <n v="20"/>
    <n v="1189"/>
    <n v="23780"/>
    <x v="0"/>
    <n v="1330"/>
    <x v="0"/>
    <x v="1"/>
    <x v="0"/>
    <n v="41"/>
    <n v="66.5"/>
    <x v="5"/>
    <x v="12"/>
    <x v="0"/>
    <x v="91"/>
    <n v="0.88472222222222219"/>
    <x v="13"/>
    <x v="13"/>
    <x v="222"/>
  </r>
  <r>
    <n v="232"/>
    <s v="ISMT Limited"/>
    <x v="231"/>
    <x v="4"/>
    <x v="1"/>
    <x v="231"/>
    <x v="0"/>
    <x v="7"/>
    <d v="2021-06-06T00:00:00"/>
    <n v="31"/>
    <n v="21"/>
    <n v="1200"/>
    <n v="25200"/>
    <x v="0"/>
    <n v="1330"/>
    <x v="0"/>
    <x v="2"/>
    <x v="5"/>
    <n v="17"/>
    <n v="63.333333333333336"/>
    <x v="6"/>
    <x v="6"/>
    <x v="4"/>
    <x v="103"/>
    <n v="0.90486111111111112"/>
    <x v="7"/>
    <x v="7"/>
    <x v="223"/>
  </r>
  <r>
    <n v="233"/>
    <s v="Cummins India Limited"/>
    <x v="232"/>
    <x v="5"/>
    <x v="3"/>
    <x v="232"/>
    <x v="0"/>
    <x v="7"/>
    <d v="2021-06-07T00:00:00"/>
    <n v="64"/>
    <n v="54"/>
    <n v="600.25"/>
    <n v="32413.5"/>
    <x v="0"/>
    <n v="1330"/>
    <x v="0"/>
    <x v="2"/>
    <x v="0"/>
    <n v="53"/>
    <n v="24.62962962962963"/>
    <x v="7"/>
    <x v="20"/>
    <x v="0"/>
    <x v="16"/>
    <n v="0.88680555555555551"/>
    <x v="21"/>
    <x v="21"/>
    <x v="64"/>
  </r>
  <r>
    <n v="234"/>
    <s v="Thermax Limited"/>
    <x v="233"/>
    <x v="5"/>
    <x v="3"/>
    <x v="233"/>
    <x v="0"/>
    <x v="7"/>
    <d v="2021-06-08T00:00:00"/>
    <n v="57"/>
    <n v="47"/>
    <n v="895.26"/>
    <n v="42077.22"/>
    <x v="0"/>
    <n v="1330"/>
    <x v="0"/>
    <x v="1"/>
    <x v="5"/>
    <n v="15"/>
    <n v="28.297872340425531"/>
    <x v="1"/>
    <x v="1"/>
    <x v="1"/>
    <x v="68"/>
    <n v="0.89583333333333337"/>
    <x v="1"/>
    <x v="1"/>
    <x v="224"/>
  </r>
  <r>
    <n v="235"/>
    <s v="Force Motors Limited"/>
    <x v="234"/>
    <x v="0"/>
    <x v="1"/>
    <x v="234"/>
    <x v="0"/>
    <x v="7"/>
    <d v="2021-06-09T00:00:00"/>
    <n v="22"/>
    <n v="12"/>
    <n v="1350.1"/>
    <n v="16201.199999999999"/>
    <x v="0"/>
    <n v="1330"/>
    <x v="0"/>
    <x v="3"/>
    <x v="0"/>
    <n v="56"/>
    <n v="110.83333333333333"/>
    <x v="2"/>
    <x v="19"/>
    <x v="1"/>
    <x v="122"/>
    <n v="0.86388888888888893"/>
    <x v="22"/>
    <x v="22"/>
    <x v="225"/>
  </r>
  <r>
    <n v="236"/>
    <s v="Tata motors"/>
    <x v="235"/>
    <x v="1"/>
    <x v="3"/>
    <x v="235"/>
    <x v="0"/>
    <x v="7"/>
    <d v="2021-06-10T00:00:00"/>
    <n v="38"/>
    <n v="28"/>
    <n v="1290.5"/>
    <n v="36134"/>
    <x v="0"/>
    <n v="1330"/>
    <x v="0"/>
    <x v="4"/>
    <x v="6"/>
    <n v="57"/>
    <n v="47.5"/>
    <x v="3"/>
    <x v="3"/>
    <x v="1"/>
    <x v="123"/>
    <n v="0.77638888888888891"/>
    <x v="3"/>
    <x v="3"/>
    <x v="226"/>
  </r>
  <r>
    <n v="237"/>
    <s v="Force Motors Limited"/>
    <x v="236"/>
    <x v="2"/>
    <x v="4"/>
    <x v="236"/>
    <x v="0"/>
    <x v="7"/>
    <d v="2021-06-11T00:00:00"/>
    <n v="55"/>
    <n v="45"/>
    <n v="1400"/>
    <n v="63000"/>
    <x v="0"/>
    <n v="1330"/>
    <x v="0"/>
    <x v="0"/>
    <x v="7"/>
    <n v="3"/>
    <n v="29.555555555555557"/>
    <x v="4"/>
    <x v="5"/>
    <x v="2"/>
    <x v="72"/>
    <n v="0.86875000000000002"/>
    <x v="2"/>
    <x v="2"/>
    <x v="126"/>
  </r>
  <r>
    <n v="238"/>
    <s v="ISMT Limited"/>
    <x v="237"/>
    <x v="3"/>
    <x v="4"/>
    <x v="237"/>
    <x v="0"/>
    <x v="7"/>
    <d v="2021-06-12T00:00:00"/>
    <n v="22"/>
    <n v="12"/>
    <n v="1509"/>
    <n v="18108"/>
    <x v="0"/>
    <n v="1330"/>
    <x v="0"/>
    <x v="5"/>
    <x v="0"/>
    <n v="9"/>
    <n v="110.83333333333333"/>
    <x v="2"/>
    <x v="14"/>
    <x v="4"/>
    <x v="44"/>
    <n v="0.88958333333333328"/>
    <x v="16"/>
    <x v="16"/>
    <x v="227"/>
  </r>
  <r>
    <n v="239"/>
    <s v="Cummins India Limited"/>
    <x v="238"/>
    <x v="4"/>
    <x v="0"/>
    <x v="238"/>
    <x v="0"/>
    <x v="7"/>
    <d v="2021-06-13T00:00:00"/>
    <n v="55"/>
    <n v="45"/>
    <n v="1834"/>
    <n v="82530"/>
    <x v="0"/>
    <n v="1330"/>
    <x v="0"/>
    <x v="3"/>
    <x v="0"/>
    <n v="54"/>
    <n v="29.555555555555557"/>
    <x v="4"/>
    <x v="11"/>
    <x v="4"/>
    <x v="124"/>
    <n v="0.86527777777777781"/>
    <x v="12"/>
    <x v="12"/>
    <x v="228"/>
  </r>
  <r>
    <n v="240"/>
    <s v="Thermax Limited"/>
    <x v="239"/>
    <x v="5"/>
    <x v="1"/>
    <x v="239"/>
    <x v="0"/>
    <x v="7"/>
    <d v="2021-06-14T00:00:00"/>
    <n v="57"/>
    <n v="47"/>
    <n v="1254"/>
    <n v="58938"/>
    <x v="0"/>
    <n v="1330"/>
    <x v="0"/>
    <x v="6"/>
    <x v="0"/>
    <n v="36"/>
    <n v="28.297872340425531"/>
    <x v="1"/>
    <x v="32"/>
    <x v="2"/>
    <x v="91"/>
    <n v="0.88472222222222219"/>
    <x v="2"/>
    <x v="2"/>
    <x v="140"/>
  </r>
  <r>
    <n v="241"/>
    <s v="Force Motors Limited"/>
    <x v="240"/>
    <x v="5"/>
    <x v="2"/>
    <x v="240"/>
    <x v="0"/>
    <x v="7"/>
    <d v="2021-06-15T00:00:00"/>
    <n v="30"/>
    <n v="20"/>
    <n v="1459"/>
    <n v="29180"/>
    <x v="0"/>
    <n v="1330"/>
    <x v="0"/>
    <x v="2"/>
    <x v="0"/>
    <n v="37"/>
    <n v="66.5"/>
    <x v="5"/>
    <x v="12"/>
    <x v="0"/>
    <x v="89"/>
    <n v="0.8979166666666667"/>
    <x v="13"/>
    <x v="13"/>
    <x v="229"/>
  </r>
  <r>
    <n v="242"/>
    <s v="Tata motors"/>
    <x v="241"/>
    <x v="0"/>
    <x v="3"/>
    <x v="241"/>
    <x v="0"/>
    <x v="7"/>
    <d v="2021-06-16T00:00:00"/>
    <n v="31"/>
    <n v="21"/>
    <n v="1189"/>
    <n v="24969"/>
    <x v="0"/>
    <n v="1330"/>
    <x v="0"/>
    <x v="1"/>
    <x v="8"/>
    <n v="33"/>
    <n v="63.333333333333336"/>
    <x v="6"/>
    <x v="6"/>
    <x v="4"/>
    <x v="125"/>
    <n v="0.82777777777777772"/>
    <x v="7"/>
    <x v="7"/>
    <x v="230"/>
  </r>
  <r>
    <n v="243"/>
    <s v="Cummins India Limited"/>
    <x v="242"/>
    <x v="1"/>
    <x v="4"/>
    <x v="242"/>
    <x v="0"/>
    <x v="7"/>
    <d v="2021-06-17T00:00:00"/>
    <n v="55"/>
    <n v="45"/>
    <n v="1200"/>
    <n v="54000"/>
    <x v="0"/>
    <n v="1330"/>
    <x v="0"/>
    <x v="3"/>
    <x v="0"/>
    <n v="39"/>
    <n v="29.555555555555557"/>
    <x v="4"/>
    <x v="11"/>
    <x v="4"/>
    <x v="20"/>
    <n v="0.87569444444444444"/>
    <x v="12"/>
    <x v="12"/>
    <x v="231"/>
  </r>
  <r>
    <n v="244"/>
    <s v="Thermax Limited"/>
    <x v="243"/>
    <x v="2"/>
    <x v="1"/>
    <x v="243"/>
    <x v="0"/>
    <x v="8"/>
    <d v="2021-06-18T00:00:00"/>
    <n v="64"/>
    <n v="54"/>
    <n v="600.25"/>
    <n v="32413.5"/>
    <x v="0"/>
    <n v="1330"/>
    <x v="0"/>
    <x v="4"/>
    <x v="0"/>
    <n v="28"/>
    <n v="24.62962962962963"/>
    <x v="7"/>
    <x v="27"/>
    <x v="4"/>
    <x v="126"/>
    <n v="0.8208333333333333"/>
    <x v="32"/>
    <x v="32"/>
    <x v="232"/>
  </r>
  <r>
    <n v="245"/>
    <s v="Force Motors Limited"/>
    <x v="244"/>
    <x v="3"/>
    <x v="1"/>
    <x v="244"/>
    <x v="0"/>
    <x v="8"/>
    <d v="2021-06-19T00:00:00"/>
    <n v="57"/>
    <n v="47"/>
    <n v="895.26"/>
    <n v="42077.22"/>
    <x v="0"/>
    <n v="1330"/>
    <x v="0"/>
    <x v="0"/>
    <x v="0"/>
    <n v="49"/>
    <n v="28.297872340425531"/>
    <x v="1"/>
    <x v="32"/>
    <x v="2"/>
    <x v="119"/>
    <n v="0.84791666666666665"/>
    <x v="2"/>
    <x v="2"/>
    <x v="233"/>
  </r>
  <r>
    <n v="246"/>
    <s v="Tata motors"/>
    <x v="245"/>
    <x v="4"/>
    <x v="3"/>
    <x v="245"/>
    <x v="0"/>
    <x v="8"/>
    <d v="2021-06-20T00:00:00"/>
    <n v="22"/>
    <n v="12"/>
    <n v="1350.1"/>
    <n v="16201.199999999999"/>
    <x v="0"/>
    <n v="1330"/>
    <x v="0"/>
    <x v="5"/>
    <x v="0"/>
    <n v="32"/>
    <n v="110.83333333333333"/>
    <x v="2"/>
    <x v="14"/>
    <x v="4"/>
    <x v="87"/>
    <n v="0.87361111111111112"/>
    <x v="16"/>
    <x v="16"/>
    <x v="234"/>
  </r>
  <r>
    <n v="247"/>
    <s v="Force Motors Limited"/>
    <x v="246"/>
    <x v="5"/>
    <x v="3"/>
    <x v="246"/>
    <x v="0"/>
    <x v="8"/>
    <d v="2021-06-21T00:00:00"/>
    <n v="38"/>
    <n v="28"/>
    <n v="1290.5"/>
    <n v="36134"/>
    <x v="0"/>
    <n v="1330"/>
    <x v="0"/>
    <x v="3"/>
    <x v="0"/>
    <n v="16"/>
    <n v="47.5"/>
    <x v="3"/>
    <x v="3"/>
    <x v="1"/>
    <x v="43"/>
    <n v="0.89166666666666672"/>
    <x v="3"/>
    <x v="3"/>
    <x v="235"/>
  </r>
  <r>
    <n v="248"/>
    <s v="ISMT Limited"/>
    <x v="247"/>
    <x v="5"/>
    <x v="1"/>
    <x v="247"/>
    <x v="0"/>
    <x v="8"/>
    <d v="2021-06-22T00:00:00"/>
    <n v="85"/>
    <n v="75"/>
    <n v="1400"/>
    <n v="105000"/>
    <x v="0"/>
    <n v="1330"/>
    <x v="0"/>
    <x v="6"/>
    <x v="0"/>
    <n v="17"/>
    <n v="17.733333333333334"/>
    <x v="12"/>
    <x v="40"/>
    <x v="2"/>
    <x v="89"/>
    <n v="0.8979166666666667"/>
    <x v="2"/>
    <x v="2"/>
    <x v="236"/>
  </r>
  <r>
    <n v="249"/>
    <s v="Cummins India Limited"/>
    <x v="248"/>
    <x v="4"/>
    <x v="3"/>
    <x v="248"/>
    <x v="0"/>
    <x v="8"/>
    <d v="2021-06-23T00:00:00"/>
    <n v="22"/>
    <n v="12"/>
    <n v="1509"/>
    <n v="18108"/>
    <x v="0"/>
    <n v="1330"/>
    <x v="0"/>
    <x v="0"/>
    <x v="0"/>
    <n v="13"/>
    <n v="110.83333333333333"/>
    <x v="2"/>
    <x v="2"/>
    <x v="2"/>
    <x v="54"/>
    <n v="0.87291666666666667"/>
    <x v="2"/>
    <x v="2"/>
    <x v="237"/>
  </r>
  <r>
    <n v="250"/>
    <s v="Thermax Limited"/>
    <x v="249"/>
    <x v="4"/>
    <x v="4"/>
    <x v="249"/>
    <x v="0"/>
    <x v="8"/>
    <d v="2021-06-24T00:00:00"/>
    <n v="55"/>
    <n v="45"/>
    <n v="1834"/>
    <n v="82530"/>
    <x v="0"/>
    <n v="1330"/>
    <x v="0"/>
    <x v="1"/>
    <x v="0"/>
    <n v="39"/>
    <n v="29.555555555555557"/>
    <x v="4"/>
    <x v="8"/>
    <x v="0"/>
    <x v="17"/>
    <n v="0.88611111111111107"/>
    <x v="33"/>
    <x v="33"/>
    <x v="238"/>
  </r>
  <r>
    <n v="251"/>
    <s v="Force Motors Limited"/>
    <x v="250"/>
    <x v="1"/>
    <x v="4"/>
    <x v="250"/>
    <x v="0"/>
    <x v="8"/>
    <d v="2021-06-25T00:00:00"/>
    <n v="57"/>
    <n v="47"/>
    <n v="1254"/>
    <n v="58938"/>
    <x v="0"/>
    <n v="1330"/>
    <x v="0"/>
    <x v="1"/>
    <x v="9"/>
    <n v="36"/>
    <n v="28.297872340425531"/>
    <x v="1"/>
    <x v="1"/>
    <x v="1"/>
    <x v="11"/>
    <n v="0.87986111111111109"/>
    <x v="1"/>
    <x v="1"/>
    <x v="239"/>
  </r>
  <r>
    <n v="252"/>
    <s v="Tata motors"/>
    <x v="251"/>
    <x v="2"/>
    <x v="0"/>
    <x v="251"/>
    <x v="0"/>
    <x v="8"/>
    <d v="2021-06-26T00:00:00"/>
    <n v="30"/>
    <n v="20"/>
    <n v="1459"/>
    <n v="29180"/>
    <x v="0"/>
    <n v="1330"/>
    <x v="0"/>
    <x v="2"/>
    <x v="5"/>
    <n v="35"/>
    <n v="66.5"/>
    <x v="5"/>
    <x v="6"/>
    <x v="3"/>
    <x v="21"/>
    <n v="0.89236111111111116"/>
    <x v="6"/>
    <x v="6"/>
    <x v="240"/>
  </r>
  <r>
    <n v="253"/>
    <s v="Force Motors Limited"/>
    <x v="252"/>
    <x v="0"/>
    <x v="1"/>
    <x v="252"/>
    <x v="0"/>
    <x v="8"/>
    <d v="2021-06-27T00:00:00"/>
    <n v="31"/>
    <n v="21"/>
    <n v="1189"/>
    <n v="24969"/>
    <x v="0"/>
    <n v="1330"/>
    <x v="0"/>
    <x v="2"/>
    <x v="10"/>
    <n v="52"/>
    <n v="63.333333333333336"/>
    <x v="6"/>
    <x v="12"/>
    <x v="3"/>
    <x v="127"/>
    <n v="0.79374999999999996"/>
    <x v="28"/>
    <x v="28"/>
    <x v="241"/>
  </r>
  <r>
    <n v="254"/>
    <s v="ISMT Limited"/>
    <x v="253"/>
    <x v="1"/>
    <x v="2"/>
    <x v="253"/>
    <x v="0"/>
    <x v="8"/>
    <d v="2021-06-28T00:00:00"/>
    <n v="30"/>
    <n v="20"/>
    <n v="1200"/>
    <n v="24000"/>
    <x v="0"/>
    <n v="1330"/>
    <x v="0"/>
    <x v="1"/>
    <x v="0"/>
    <n v="42"/>
    <n v="66.5"/>
    <x v="5"/>
    <x v="16"/>
    <x v="1"/>
    <x v="85"/>
    <n v="0.88402777777777775"/>
    <x v="17"/>
    <x v="17"/>
    <x v="242"/>
  </r>
  <r>
    <n v="255"/>
    <s v="Cummins India Limited"/>
    <x v="254"/>
    <x v="2"/>
    <x v="3"/>
    <x v="254"/>
    <x v="0"/>
    <x v="8"/>
    <d v="2021-06-29T00:00:00"/>
    <n v="31"/>
    <n v="21"/>
    <n v="600.25"/>
    <n v="12605.25"/>
    <x v="0"/>
    <n v="1330"/>
    <x v="0"/>
    <x v="3"/>
    <x v="11"/>
    <n v="39"/>
    <n v="63.333333333333336"/>
    <x v="6"/>
    <x v="12"/>
    <x v="3"/>
    <x v="124"/>
    <n v="0.86527777777777781"/>
    <x v="28"/>
    <x v="28"/>
    <x v="243"/>
  </r>
  <r>
    <n v="256"/>
    <s v="Force Motors Limited"/>
    <x v="255"/>
    <x v="3"/>
    <x v="4"/>
    <x v="255"/>
    <x v="0"/>
    <x v="8"/>
    <d v="2021-06-30T00:00:00"/>
    <n v="55"/>
    <n v="45"/>
    <n v="895.26"/>
    <n v="40286.699999999997"/>
    <x v="0"/>
    <n v="1330"/>
    <x v="0"/>
    <x v="4"/>
    <x v="11"/>
    <n v="9"/>
    <n v="29.555555555555557"/>
    <x v="4"/>
    <x v="5"/>
    <x v="2"/>
    <x v="128"/>
    <n v="0.82361111111111107"/>
    <x v="2"/>
    <x v="2"/>
    <x v="244"/>
  </r>
  <r>
    <n v="257"/>
    <s v="Force Motors Limited"/>
    <x v="256"/>
    <x v="4"/>
    <x v="1"/>
    <x v="256"/>
    <x v="0"/>
    <x v="8"/>
    <d v="2021-07-01T00:00:00"/>
    <n v="26"/>
    <n v="16"/>
    <n v="1350.1"/>
    <n v="21601.599999999999"/>
    <x v="0"/>
    <n v="1330"/>
    <x v="0"/>
    <x v="0"/>
    <x v="5"/>
    <n v="53"/>
    <n v="83.125"/>
    <x v="20"/>
    <x v="33"/>
    <x v="3"/>
    <x v="129"/>
    <n v="0.83819444444444446"/>
    <x v="49"/>
    <x v="49"/>
    <x v="245"/>
  </r>
  <r>
    <n v="258"/>
    <s v="ISMT Limited"/>
    <x v="257"/>
    <x v="5"/>
    <x v="1"/>
    <x v="257"/>
    <x v="0"/>
    <x v="8"/>
    <d v="2021-07-02T00:00:00"/>
    <n v="57"/>
    <n v="47"/>
    <n v="1290.5"/>
    <n v="60653.5"/>
    <x v="0"/>
    <n v="1330"/>
    <x v="0"/>
    <x v="5"/>
    <x v="0"/>
    <n v="21"/>
    <n v="28.297872340425531"/>
    <x v="1"/>
    <x v="5"/>
    <x v="0"/>
    <x v="1"/>
    <n v="0.88124999999999998"/>
    <x v="5"/>
    <x v="5"/>
    <x v="246"/>
  </r>
  <r>
    <n v="259"/>
    <s v="Cummins India Limited"/>
    <x v="258"/>
    <x v="5"/>
    <x v="3"/>
    <x v="258"/>
    <x v="0"/>
    <x v="8"/>
    <d v="2021-07-03T00:00:00"/>
    <n v="22"/>
    <n v="12"/>
    <n v="1400"/>
    <n v="16800"/>
    <x v="0"/>
    <n v="1330"/>
    <x v="0"/>
    <x v="3"/>
    <x v="0"/>
    <n v="12"/>
    <n v="110.83333333333333"/>
    <x v="2"/>
    <x v="19"/>
    <x v="1"/>
    <x v="14"/>
    <n v="0.89444444444444449"/>
    <x v="22"/>
    <x v="22"/>
    <x v="247"/>
  </r>
  <r>
    <n v="260"/>
    <s v="Thermax Limited"/>
    <x v="259"/>
    <x v="0"/>
    <x v="3"/>
    <x v="259"/>
    <x v="0"/>
    <x v="8"/>
    <d v="2021-07-04T00:00:00"/>
    <n v="38"/>
    <n v="28"/>
    <n v="1509"/>
    <n v="42252"/>
    <x v="0"/>
    <n v="1330"/>
    <x v="0"/>
    <x v="6"/>
    <x v="0"/>
    <n v="34"/>
    <n v="47.5"/>
    <x v="3"/>
    <x v="15"/>
    <x v="2"/>
    <x v="17"/>
    <n v="0.88611111111111107"/>
    <x v="2"/>
    <x v="2"/>
    <x v="248"/>
  </r>
  <r>
    <n v="261"/>
    <s v="Force Motors Limited"/>
    <x v="260"/>
    <x v="1"/>
    <x v="1"/>
    <x v="260"/>
    <x v="0"/>
    <x v="8"/>
    <d v="2021-07-05T00:00:00"/>
    <n v="23"/>
    <n v="13"/>
    <n v="1834"/>
    <n v="23842"/>
    <x v="0"/>
    <n v="1330"/>
    <x v="0"/>
    <x v="2"/>
    <x v="1"/>
    <n v="2"/>
    <n v="102.30769230769231"/>
    <x v="19"/>
    <x v="17"/>
    <x v="4"/>
    <x v="39"/>
    <n v="0.88055555555555554"/>
    <x v="43"/>
    <x v="43"/>
    <x v="249"/>
  </r>
  <r>
    <n v="262"/>
    <s v="Tata motors"/>
    <x v="261"/>
    <x v="2"/>
    <x v="3"/>
    <x v="261"/>
    <x v="0"/>
    <x v="8"/>
    <d v="2021-07-06T00:00:00"/>
    <n v="22"/>
    <n v="12"/>
    <n v="1254"/>
    <n v="15048"/>
    <x v="0"/>
    <n v="1330"/>
    <x v="0"/>
    <x v="1"/>
    <x v="0"/>
    <n v="23"/>
    <n v="110.83333333333333"/>
    <x v="2"/>
    <x v="17"/>
    <x v="3"/>
    <x v="61"/>
    <n v="0.89722222222222225"/>
    <x v="18"/>
    <x v="18"/>
    <x v="250"/>
  </r>
  <r>
    <n v="263"/>
    <s v="Force Motors Limited"/>
    <x v="262"/>
    <x v="3"/>
    <x v="4"/>
    <x v="262"/>
    <x v="0"/>
    <x v="8"/>
    <d v="2021-07-07T00:00:00"/>
    <n v="36"/>
    <n v="26"/>
    <n v="1459"/>
    <n v="37934"/>
    <x v="0"/>
    <n v="1330"/>
    <x v="0"/>
    <x v="3"/>
    <x v="0"/>
    <n v="14"/>
    <n v="51.153846153846153"/>
    <x v="18"/>
    <x v="28"/>
    <x v="4"/>
    <x v="22"/>
    <n v="0.8930555555555556"/>
    <x v="41"/>
    <x v="41"/>
    <x v="251"/>
  </r>
  <r>
    <n v="264"/>
    <s v="ISMT Limited"/>
    <x v="263"/>
    <x v="4"/>
    <x v="4"/>
    <x v="263"/>
    <x v="0"/>
    <x v="8"/>
    <d v="2021-07-08T00:00:00"/>
    <n v="22"/>
    <n v="12"/>
    <n v="1189"/>
    <n v="14268"/>
    <x v="0"/>
    <n v="1330"/>
    <x v="0"/>
    <x v="4"/>
    <x v="0"/>
    <n v="33"/>
    <n v="110.83333333333333"/>
    <x v="2"/>
    <x v="18"/>
    <x v="0"/>
    <x v="130"/>
    <n v="0.81736111111111109"/>
    <x v="25"/>
    <x v="25"/>
    <x v="252"/>
  </r>
  <r>
    <n v="265"/>
    <s v="Cummins India Limited"/>
    <x v="264"/>
    <x v="5"/>
    <x v="0"/>
    <x v="264"/>
    <x v="0"/>
    <x v="8"/>
    <d v="2021-07-09T00:00:00"/>
    <n v="30"/>
    <n v="20"/>
    <n v="1200"/>
    <n v="24000"/>
    <x v="0"/>
    <n v="1330"/>
    <x v="0"/>
    <x v="0"/>
    <x v="2"/>
    <n v="54"/>
    <n v="66.5"/>
    <x v="5"/>
    <x v="29"/>
    <x v="4"/>
    <x v="131"/>
    <n v="0.76111111111111107"/>
    <x v="35"/>
    <x v="35"/>
    <x v="253"/>
  </r>
  <r>
    <n v="266"/>
    <s v="Thermax Limited"/>
    <x v="265"/>
    <x v="5"/>
    <x v="1"/>
    <x v="265"/>
    <x v="0"/>
    <x v="8"/>
    <d v="2021-07-10T00:00:00"/>
    <n v="31"/>
    <n v="21"/>
    <n v="600.25"/>
    <n v="12605.25"/>
    <x v="0"/>
    <n v="1330"/>
    <x v="0"/>
    <x v="5"/>
    <x v="3"/>
    <n v="38"/>
    <n v="63.333333333333336"/>
    <x v="6"/>
    <x v="12"/>
    <x v="3"/>
    <x v="58"/>
    <n v="0.86944444444444446"/>
    <x v="28"/>
    <x v="28"/>
    <x v="254"/>
  </r>
  <r>
    <n v="267"/>
    <s v="Force Motors Limited"/>
    <x v="266"/>
    <x v="0"/>
    <x v="2"/>
    <x v="266"/>
    <x v="0"/>
    <x v="8"/>
    <d v="2021-07-11T00:00:00"/>
    <n v="30"/>
    <n v="20"/>
    <n v="895.26"/>
    <n v="17905.2"/>
    <x v="0"/>
    <n v="1330"/>
    <x v="0"/>
    <x v="3"/>
    <x v="0"/>
    <n v="12"/>
    <n v="66.5"/>
    <x v="5"/>
    <x v="29"/>
    <x v="4"/>
    <x v="14"/>
    <n v="0.89444444444444449"/>
    <x v="35"/>
    <x v="35"/>
    <x v="255"/>
  </r>
  <r>
    <n v="268"/>
    <s v="Tata motors"/>
    <x v="267"/>
    <x v="1"/>
    <x v="3"/>
    <x v="267"/>
    <x v="0"/>
    <x v="8"/>
    <d v="2021-07-12T00:00:00"/>
    <n v="31"/>
    <n v="21"/>
    <n v="1350.1"/>
    <n v="28352.1"/>
    <x v="0"/>
    <n v="1330"/>
    <x v="0"/>
    <x v="6"/>
    <x v="0"/>
    <n v="49"/>
    <n v="63.333333333333336"/>
    <x v="6"/>
    <x v="6"/>
    <x v="4"/>
    <x v="20"/>
    <n v="0.87569444444444444"/>
    <x v="7"/>
    <x v="7"/>
    <x v="256"/>
  </r>
  <r>
    <n v="269"/>
    <s v="Cummins India Limited"/>
    <x v="268"/>
    <x v="2"/>
    <x v="4"/>
    <x v="268"/>
    <x v="0"/>
    <x v="8"/>
    <d v="2021-07-13T00:00:00"/>
    <n v="55"/>
    <n v="45"/>
    <n v="1290.5"/>
    <n v="58072.5"/>
    <x v="0"/>
    <n v="1330"/>
    <x v="0"/>
    <x v="0"/>
    <x v="0"/>
    <n v="4"/>
    <n v="29.555555555555557"/>
    <x v="4"/>
    <x v="8"/>
    <x v="0"/>
    <x v="78"/>
    <n v="0.87916666666666665"/>
    <x v="33"/>
    <x v="33"/>
    <x v="257"/>
  </r>
  <r>
    <n v="270"/>
    <s v="Thermax Limited"/>
    <x v="269"/>
    <x v="3"/>
    <x v="1"/>
    <x v="269"/>
    <x v="0"/>
    <x v="8"/>
    <d v="2021-07-14T00:00:00"/>
    <n v="64"/>
    <n v="54"/>
    <n v="1400"/>
    <n v="75600"/>
    <x v="0"/>
    <n v="1330"/>
    <x v="0"/>
    <x v="1"/>
    <x v="4"/>
    <n v="32"/>
    <n v="24.62962962962963"/>
    <x v="7"/>
    <x v="34"/>
    <x v="2"/>
    <x v="110"/>
    <n v="0.87708333333333333"/>
    <x v="2"/>
    <x v="2"/>
    <x v="217"/>
  </r>
  <r>
    <n v="271"/>
    <s v="Force Motors Limited"/>
    <x v="270"/>
    <x v="4"/>
    <x v="1"/>
    <x v="270"/>
    <x v="0"/>
    <x v="8"/>
    <d v="2021-07-15T00:00:00"/>
    <n v="23"/>
    <n v="13"/>
    <n v="1509"/>
    <n v="19617"/>
    <x v="0"/>
    <n v="1330"/>
    <x v="0"/>
    <x v="1"/>
    <x v="0"/>
    <n v="37"/>
    <n v="102.30769230769231"/>
    <x v="19"/>
    <x v="18"/>
    <x v="3"/>
    <x v="99"/>
    <n v="0.88749999999999996"/>
    <x v="50"/>
    <x v="50"/>
    <x v="258"/>
  </r>
  <r>
    <n v="272"/>
    <s v="Tata motors"/>
    <x v="271"/>
    <x v="5"/>
    <x v="3"/>
    <x v="271"/>
    <x v="0"/>
    <x v="8"/>
    <d v="2021-07-16T00:00:00"/>
    <n v="22"/>
    <n v="12"/>
    <n v="1834"/>
    <n v="22008"/>
    <x v="0"/>
    <n v="1330"/>
    <x v="0"/>
    <x v="2"/>
    <x v="0"/>
    <n v="57"/>
    <n v="110.83333333333333"/>
    <x v="2"/>
    <x v="2"/>
    <x v="2"/>
    <x v="85"/>
    <n v="0.88402777777777775"/>
    <x v="2"/>
    <x v="2"/>
    <x v="259"/>
  </r>
  <r>
    <n v="273"/>
    <s v="Force Motors Limited"/>
    <x v="272"/>
    <x v="5"/>
    <x v="3"/>
    <x v="272"/>
    <x v="0"/>
    <x v="8"/>
    <d v="2021-07-17T00:00:00"/>
    <n v="38"/>
    <n v="28"/>
    <n v="1254"/>
    <n v="35112"/>
    <x v="0"/>
    <n v="1330"/>
    <x v="0"/>
    <x v="2"/>
    <x v="0"/>
    <n v="22"/>
    <n v="47.5"/>
    <x v="3"/>
    <x v="35"/>
    <x v="4"/>
    <x v="132"/>
    <n v="0.90833333333333333"/>
    <x v="28"/>
    <x v="28"/>
    <x v="260"/>
  </r>
  <r>
    <n v="274"/>
    <s v="Thermax Limited"/>
    <x v="273"/>
    <x v="4"/>
    <x v="1"/>
    <x v="273"/>
    <x v="0"/>
    <x v="9"/>
    <d v="2021-07-18T00:00:00"/>
    <n v="85"/>
    <n v="75"/>
    <n v="1459"/>
    <n v="109425"/>
    <x v="0"/>
    <n v="1330"/>
    <x v="0"/>
    <x v="1"/>
    <x v="0"/>
    <n v="57"/>
    <n v="17.733333333333334"/>
    <x v="12"/>
    <x v="25"/>
    <x v="3"/>
    <x v="87"/>
    <n v="0.87361111111111112"/>
    <x v="30"/>
    <x v="30"/>
    <x v="261"/>
  </r>
  <r>
    <n v="275"/>
    <s v="Force Motors Limited"/>
    <x v="274"/>
    <x v="4"/>
    <x v="3"/>
    <x v="274"/>
    <x v="0"/>
    <x v="9"/>
    <d v="2021-07-19T00:00:00"/>
    <n v="22"/>
    <n v="12"/>
    <n v="1189"/>
    <n v="14268"/>
    <x v="0"/>
    <n v="1330"/>
    <x v="0"/>
    <x v="3"/>
    <x v="5"/>
    <n v="18"/>
    <n v="110.83333333333333"/>
    <x v="2"/>
    <x v="14"/>
    <x v="4"/>
    <x v="13"/>
    <n v="0.8833333333333333"/>
    <x v="16"/>
    <x v="16"/>
    <x v="262"/>
  </r>
  <r>
    <n v="276"/>
    <s v="Tata motors"/>
    <x v="275"/>
    <x v="1"/>
    <x v="4"/>
    <x v="275"/>
    <x v="0"/>
    <x v="9"/>
    <d v="2021-07-20T00:00:00"/>
    <n v="26"/>
    <n v="16"/>
    <n v="1200"/>
    <n v="19200"/>
    <x v="0"/>
    <n v="1330"/>
    <x v="0"/>
    <x v="4"/>
    <x v="0"/>
    <n v="59"/>
    <n v="83.125"/>
    <x v="20"/>
    <x v="33"/>
    <x v="3"/>
    <x v="133"/>
    <n v="0.7993055555555556"/>
    <x v="49"/>
    <x v="49"/>
    <x v="263"/>
  </r>
  <r>
    <n v="277"/>
    <s v="Force Motors Limited"/>
    <x v="276"/>
    <x v="2"/>
    <x v="4"/>
    <x v="276"/>
    <x v="0"/>
    <x v="9"/>
    <d v="2021-07-21T00:00:00"/>
    <n v="24"/>
    <n v="14"/>
    <n v="600.25"/>
    <n v="8403.5"/>
    <x v="0"/>
    <n v="1330"/>
    <x v="0"/>
    <x v="0"/>
    <x v="5"/>
    <n v="16"/>
    <n v="95"/>
    <x v="24"/>
    <x v="2"/>
    <x v="0"/>
    <x v="122"/>
    <n v="0.86388888888888893"/>
    <x v="28"/>
    <x v="28"/>
    <x v="264"/>
  </r>
  <r>
    <n v="278"/>
    <s v="ISMT Limited"/>
    <x v="277"/>
    <x v="0"/>
    <x v="3"/>
    <x v="277"/>
    <x v="0"/>
    <x v="9"/>
    <d v="2021-07-22T00:00:00"/>
    <n v="30"/>
    <n v="20"/>
    <n v="895.26"/>
    <n v="17905.2"/>
    <x v="0"/>
    <n v="1330"/>
    <x v="0"/>
    <x v="5"/>
    <x v="0"/>
    <n v="52"/>
    <n v="66.5"/>
    <x v="5"/>
    <x v="16"/>
    <x v="1"/>
    <x v="134"/>
    <n v="0.85972222222222228"/>
    <x v="17"/>
    <x v="17"/>
    <x v="265"/>
  </r>
  <r>
    <n v="279"/>
    <s v="Cummins India Limited"/>
    <x v="278"/>
    <x v="1"/>
    <x v="1"/>
    <x v="278"/>
    <x v="0"/>
    <x v="9"/>
    <d v="2021-07-23T00:00:00"/>
    <n v="31"/>
    <n v="21"/>
    <n v="1350.1"/>
    <n v="28352.1"/>
    <x v="0"/>
    <n v="1330"/>
    <x v="0"/>
    <x v="3"/>
    <x v="6"/>
    <n v="33"/>
    <n v="63.333333333333336"/>
    <x v="6"/>
    <x v="13"/>
    <x v="1"/>
    <x v="35"/>
    <n v="0.85555555555555551"/>
    <x v="14"/>
    <x v="14"/>
    <x v="266"/>
  </r>
  <r>
    <n v="280"/>
    <s v="Force Motors Limited"/>
    <x v="279"/>
    <x v="2"/>
    <x v="3"/>
    <x v="279"/>
    <x v="0"/>
    <x v="9"/>
    <d v="2021-07-24T00:00:00"/>
    <n v="30"/>
    <n v="20"/>
    <n v="1290.5"/>
    <n v="25810"/>
    <x v="0"/>
    <n v="1330"/>
    <x v="0"/>
    <x v="6"/>
    <x v="7"/>
    <n v="13"/>
    <n v="66.5"/>
    <x v="5"/>
    <x v="13"/>
    <x v="2"/>
    <x v="44"/>
    <n v="0.88958333333333328"/>
    <x v="2"/>
    <x v="2"/>
    <x v="74"/>
  </r>
  <r>
    <n v="281"/>
    <s v="Force Motors Limited"/>
    <x v="280"/>
    <x v="3"/>
    <x v="4"/>
    <x v="280"/>
    <x v="0"/>
    <x v="9"/>
    <d v="2021-07-25T00:00:00"/>
    <n v="31"/>
    <n v="21"/>
    <n v="1400"/>
    <n v="29400"/>
    <x v="0"/>
    <n v="1330"/>
    <x v="0"/>
    <x v="2"/>
    <x v="0"/>
    <n v="47"/>
    <n v="63.333333333333336"/>
    <x v="6"/>
    <x v="16"/>
    <x v="0"/>
    <x v="18"/>
    <n v="0.89097222222222228"/>
    <x v="39"/>
    <x v="39"/>
    <x v="267"/>
  </r>
  <r>
    <n v="282"/>
    <s v="ISMT Limited"/>
    <x v="281"/>
    <x v="4"/>
    <x v="4"/>
    <x v="281"/>
    <x v="0"/>
    <x v="9"/>
    <d v="2021-07-26T00:00:00"/>
    <n v="55"/>
    <n v="45"/>
    <n v="1509"/>
    <n v="67905"/>
    <x v="0"/>
    <n v="1330"/>
    <x v="0"/>
    <x v="1"/>
    <x v="0"/>
    <n v="58"/>
    <n v="29.555555555555557"/>
    <x v="4"/>
    <x v="8"/>
    <x v="0"/>
    <x v="54"/>
    <n v="0.87291666666666667"/>
    <x v="33"/>
    <x v="33"/>
    <x v="268"/>
  </r>
  <r>
    <n v="283"/>
    <s v="Cummins India Limited"/>
    <x v="282"/>
    <x v="5"/>
    <x v="0"/>
    <x v="282"/>
    <x v="0"/>
    <x v="9"/>
    <d v="2021-07-27T00:00:00"/>
    <n v="64"/>
    <n v="54"/>
    <n v="1834"/>
    <n v="99036"/>
    <x v="0"/>
    <n v="1330"/>
    <x v="0"/>
    <x v="3"/>
    <x v="0"/>
    <n v="30"/>
    <n v="24.62962962962963"/>
    <x v="7"/>
    <x v="24"/>
    <x v="3"/>
    <x v="88"/>
    <n v="0.88194444444444442"/>
    <x v="26"/>
    <x v="26"/>
    <x v="269"/>
  </r>
  <r>
    <n v="284"/>
    <s v="Thermax Limited"/>
    <x v="283"/>
    <x v="5"/>
    <x v="1"/>
    <x v="283"/>
    <x v="0"/>
    <x v="9"/>
    <d v="2021-07-28T00:00:00"/>
    <n v="26"/>
    <n v="16"/>
    <n v="1254"/>
    <n v="20064"/>
    <x v="0"/>
    <n v="1330"/>
    <x v="0"/>
    <x v="4"/>
    <x v="0"/>
    <n v="0"/>
    <n v="83.125"/>
    <x v="20"/>
    <x v="37"/>
    <x v="0"/>
    <x v="135"/>
    <n v="0.84027777777777779"/>
    <x v="45"/>
    <x v="45"/>
    <x v="270"/>
  </r>
  <r>
    <n v="285"/>
    <s v="Force Motors Limited"/>
    <x v="284"/>
    <x v="0"/>
    <x v="2"/>
    <x v="284"/>
    <x v="0"/>
    <x v="9"/>
    <d v="2021-07-29T00:00:00"/>
    <n v="22"/>
    <n v="12"/>
    <n v="1459"/>
    <n v="17508"/>
    <x v="0"/>
    <n v="1330"/>
    <x v="0"/>
    <x v="0"/>
    <x v="8"/>
    <n v="52"/>
    <n v="110.83333333333333"/>
    <x v="2"/>
    <x v="19"/>
    <x v="1"/>
    <x v="107"/>
    <n v="0.78333333333333333"/>
    <x v="22"/>
    <x v="22"/>
    <x v="271"/>
  </r>
  <r>
    <n v="286"/>
    <s v="Tata motors"/>
    <x v="285"/>
    <x v="1"/>
    <x v="3"/>
    <x v="285"/>
    <x v="0"/>
    <x v="9"/>
    <d v="2021-07-30T00:00:00"/>
    <n v="38"/>
    <n v="28"/>
    <n v="1189"/>
    <n v="33292"/>
    <x v="0"/>
    <n v="1330"/>
    <x v="0"/>
    <x v="5"/>
    <x v="0"/>
    <n v="7"/>
    <n v="47.5"/>
    <x v="3"/>
    <x v="3"/>
    <x v="1"/>
    <x v="18"/>
    <n v="0.89097222222222228"/>
    <x v="3"/>
    <x v="3"/>
    <x v="272"/>
  </r>
  <r>
    <n v="287"/>
    <s v="Force Motors Limited"/>
    <x v="286"/>
    <x v="2"/>
    <x v="4"/>
    <x v="286"/>
    <x v="0"/>
    <x v="9"/>
    <d v="2021-07-31T00:00:00"/>
    <n v="85"/>
    <n v="75"/>
    <n v="1200"/>
    <n v="90000"/>
    <x v="0"/>
    <n v="1330"/>
    <x v="0"/>
    <x v="3"/>
    <x v="0"/>
    <n v="0"/>
    <n v="17.733333333333334"/>
    <x v="12"/>
    <x v="36"/>
    <x v="4"/>
    <x v="5"/>
    <n v="0.90277777777777779"/>
    <x v="38"/>
    <x v="38"/>
    <x v="273"/>
  </r>
  <r>
    <n v="288"/>
    <s v="ISMT Limited"/>
    <x v="287"/>
    <x v="3"/>
    <x v="1"/>
    <x v="287"/>
    <x v="0"/>
    <x v="9"/>
    <d v="2021-08-01T00:00:00"/>
    <n v="22"/>
    <n v="12"/>
    <n v="600.25"/>
    <n v="7203"/>
    <x v="0"/>
    <n v="1330"/>
    <x v="0"/>
    <x v="6"/>
    <x v="0"/>
    <n v="35"/>
    <n v="110.83333333333333"/>
    <x v="2"/>
    <x v="14"/>
    <x v="4"/>
    <x v="79"/>
    <n v="0.88541666666666663"/>
    <x v="16"/>
    <x v="16"/>
    <x v="274"/>
  </r>
  <r>
    <n v="289"/>
    <s v="Cummins India Limited"/>
    <x v="288"/>
    <x v="4"/>
    <x v="1"/>
    <x v="288"/>
    <x v="0"/>
    <x v="9"/>
    <d v="2021-08-02T00:00:00"/>
    <n v="55"/>
    <n v="45"/>
    <n v="895.26"/>
    <n v="40286.699999999997"/>
    <x v="0"/>
    <n v="1330"/>
    <x v="0"/>
    <x v="0"/>
    <x v="0"/>
    <n v="37"/>
    <n v="29.555555555555557"/>
    <x v="4"/>
    <x v="8"/>
    <x v="0"/>
    <x v="77"/>
    <n v="0.85624999999999996"/>
    <x v="33"/>
    <x v="33"/>
    <x v="275"/>
  </r>
  <r>
    <n v="290"/>
    <s v="Thermax Limited"/>
    <x v="289"/>
    <x v="5"/>
    <x v="3"/>
    <x v="289"/>
    <x v="0"/>
    <x v="9"/>
    <d v="2021-08-03T00:00:00"/>
    <n v="57"/>
    <n v="47"/>
    <n v="1350.1"/>
    <n v="63454.7"/>
    <x v="0"/>
    <n v="1330"/>
    <x v="0"/>
    <x v="1"/>
    <x v="0"/>
    <n v="7"/>
    <n v="28.297872340425531"/>
    <x v="1"/>
    <x v="5"/>
    <x v="0"/>
    <x v="132"/>
    <n v="0.90833333333333333"/>
    <x v="5"/>
    <x v="5"/>
    <x v="276"/>
  </r>
  <r>
    <n v="291"/>
    <s v="Force Motors Limited"/>
    <x v="290"/>
    <x v="5"/>
    <x v="3"/>
    <x v="290"/>
    <x v="0"/>
    <x v="9"/>
    <d v="2021-08-04T00:00:00"/>
    <n v="30"/>
    <n v="20"/>
    <n v="1290.5"/>
    <n v="25810"/>
    <x v="0"/>
    <n v="1330"/>
    <x v="0"/>
    <x v="1"/>
    <x v="0"/>
    <n v="54"/>
    <n v="66.5"/>
    <x v="5"/>
    <x v="29"/>
    <x v="4"/>
    <x v="20"/>
    <n v="0.87569444444444444"/>
    <x v="35"/>
    <x v="35"/>
    <x v="277"/>
  </r>
  <r>
    <n v="292"/>
    <s v="Tata motors"/>
    <x v="291"/>
    <x v="0"/>
    <x v="1"/>
    <x v="291"/>
    <x v="0"/>
    <x v="9"/>
    <d v="2021-08-05T00:00:00"/>
    <n v="31"/>
    <n v="21"/>
    <n v="1400"/>
    <n v="29400"/>
    <x v="0"/>
    <n v="1330"/>
    <x v="0"/>
    <x v="2"/>
    <x v="0"/>
    <n v="27"/>
    <n v="63.333333333333336"/>
    <x v="6"/>
    <x v="13"/>
    <x v="1"/>
    <x v="103"/>
    <n v="0.90486111111111112"/>
    <x v="14"/>
    <x v="14"/>
    <x v="278"/>
  </r>
  <r>
    <n v="293"/>
    <s v="Cummins India Limited"/>
    <x v="292"/>
    <x v="1"/>
    <x v="3"/>
    <x v="292"/>
    <x v="0"/>
    <x v="9"/>
    <d v="2021-08-06T00:00:00"/>
    <n v="30"/>
    <n v="20"/>
    <n v="1509"/>
    <n v="30180"/>
    <x v="0"/>
    <n v="1330"/>
    <x v="0"/>
    <x v="2"/>
    <x v="0"/>
    <n v="1"/>
    <n v="66.5"/>
    <x v="5"/>
    <x v="6"/>
    <x v="3"/>
    <x v="4"/>
    <n v="0.92291666666666672"/>
    <x v="6"/>
    <x v="6"/>
    <x v="279"/>
  </r>
  <r>
    <n v="294"/>
    <s v="Thermax Limited"/>
    <x v="293"/>
    <x v="2"/>
    <x v="4"/>
    <x v="293"/>
    <x v="0"/>
    <x v="9"/>
    <d v="2021-08-07T00:00:00"/>
    <n v="31"/>
    <n v="21"/>
    <n v="1834"/>
    <n v="38514"/>
    <x v="0"/>
    <n v="1330"/>
    <x v="0"/>
    <x v="1"/>
    <x v="9"/>
    <n v="1"/>
    <n v="63.333333333333336"/>
    <x v="6"/>
    <x v="22"/>
    <x v="2"/>
    <x v="136"/>
    <n v="0.90416666666666667"/>
    <x v="2"/>
    <x v="2"/>
    <x v="280"/>
  </r>
  <r>
    <n v="295"/>
    <s v="Force Motors Limited"/>
    <x v="294"/>
    <x v="3"/>
    <x v="4"/>
    <x v="294"/>
    <x v="0"/>
    <x v="9"/>
    <d v="2021-08-08T00:00:00"/>
    <n v="55"/>
    <n v="45"/>
    <n v="1254"/>
    <n v="56430"/>
    <x v="0"/>
    <n v="1330"/>
    <x v="0"/>
    <x v="3"/>
    <x v="5"/>
    <n v="30"/>
    <n v="29.555555555555557"/>
    <x v="4"/>
    <x v="11"/>
    <x v="4"/>
    <x v="113"/>
    <n v="0.875"/>
    <x v="12"/>
    <x v="12"/>
    <x v="281"/>
  </r>
  <r>
    <n v="296"/>
    <s v="Tata motors"/>
    <x v="295"/>
    <x v="4"/>
    <x v="0"/>
    <x v="295"/>
    <x v="0"/>
    <x v="9"/>
    <d v="2021-08-09T00:00:00"/>
    <n v="30"/>
    <n v="20"/>
    <n v="1459"/>
    <n v="29180"/>
    <x v="0"/>
    <n v="1330"/>
    <x v="0"/>
    <x v="4"/>
    <x v="10"/>
    <n v="29"/>
    <n v="66.5"/>
    <x v="5"/>
    <x v="29"/>
    <x v="4"/>
    <x v="137"/>
    <n v="0.72638888888888886"/>
    <x v="35"/>
    <x v="35"/>
    <x v="282"/>
  </r>
  <r>
    <n v="297"/>
    <s v="Force Motors Limited"/>
    <x v="296"/>
    <x v="5"/>
    <x v="1"/>
    <x v="296"/>
    <x v="0"/>
    <x v="9"/>
    <d v="2021-08-10T00:00:00"/>
    <n v="57"/>
    <n v="47"/>
    <n v="1189"/>
    <n v="55883"/>
    <x v="0"/>
    <n v="1330"/>
    <x v="0"/>
    <x v="0"/>
    <x v="0"/>
    <n v="29"/>
    <n v="28.297872340425531"/>
    <x v="1"/>
    <x v="4"/>
    <x v="3"/>
    <x v="74"/>
    <n v="0.8618055555555556"/>
    <x v="29"/>
    <x v="29"/>
    <x v="283"/>
  </r>
  <r>
    <n v="298"/>
    <s v="Thermax Limited"/>
    <x v="297"/>
    <x v="5"/>
    <x v="2"/>
    <x v="297"/>
    <x v="0"/>
    <x v="9"/>
    <d v="2021-08-11T00:00:00"/>
    <n v="22"/>
    <n v="12"/>
    <n v="1200"/>
    <n v="14400"/>
    <x v="0"/>
    <n v="1330"/>
    <x v="0"/>
    <x v="5"/>
    <x v="11"/>
    <n v="45"/>
    <n v="110.83333333333333"/>
    <x v="2"/>
    <x v="2"/>
    <x v="2"/>
    <x v="138"/>
    <n v="0.85416666666666663"/>
    <x v="2"/>
    <x v="2"/>
    <x v="284"/>
  </r>
  <r>
    <n v="299"/>
    <s v="Force Motors Limited"/>
    <x v="298"/>
    <x v="4"/>
    <x v="3"/>
    <x v="298"/>
    <x v="0"/>
    <x v="9"/>
    <d v="2021-08-12T00:00:00"/>
    <n v="38"/>
    <n v="28"/>
    <n v="600.25"/>
    <n v="16807"/>
    <x v="0"/>
    <n v="1330"/>
    <x v="0"/>
    <x v="3"/>
    <x v="11"/>
    <n v="43"/>
    <n v="47.5"/>
    <x v="3"/>
    <x v="15"/>
    <x v="2"/>
    <x v="139"/>
    <n v="0.86250000000000004"/>
    <x v="2"/>
    <x v="2"/>
    <x v="285"/>
  </r>
  <r>
    <n v="300"/>
    <s v="Tata motors"/>
    <x v="299"/>
    <x v="4"/>
    <x v="3"/>
    <x v="299"/>
    <x v="0"/>
    <x v="9"/>
    <d v="2021-08-13T00:00:00"/>
    <n v="26"/>
    <n v="16"/>
    <n v="895.26"/>
    <n v="14324.16"/>
    <x v="0"/>
    <n v="1330"/>
    <x v="0"/>
    <x v="6"/>
    <x v="5"/>
    <n v="41"/>
    <n v="83.125"/>
    <x v="20"/>
    <x v="33"/>
    <x v="3"/>
    <x v="81"/>
    <n v="0.87430555555555556"/>
    <x v="49"/>
    <x v="49"/>
    <x v="286"/>
  </r>
  <r>
    <n v="301"/>
    <s v="Force Motors Limited"/>
    <x v="300"/>
    <x v="1"/>
    <x v="0"/>
    <x v="300"/>
    <x v="0"/>
    <x v="9"/>
    <d v="2021-08-14T00:00:00"/>
    <n v="22"/>
    <n v="12"/>
    <n v="1350.1"/>
    <n v="16201.199999999999"/>
    <x v="0"/>
    <n v="1330"/>
    <x v="0"/>
    <x v="2"/>
    <x v="0"/>
    <n v="5"/>
    <n v="110.83333333333333"/>
    <x v="2"/>
    <x v="2"/>
    <x v="2"/>
    <x v="140"/>
    <n v="0.92013888888888884"/>
    <x v="2"/>
    <x v="2"/>
    <x v="287"/>
  </r>
  <r>
    <n v="302"/>
    <s v="ISMT Limited"/>
    <x v="301"/>
    <x v="2"/>
    <x v="1"/>
    <x v="301"/>
    <x v="0"/>
    <x v="9"/>
    <d v="2021-08-15T00:00:00"/>
    <n v="55"/>
    <n v="45"/>
    <n v="1290.5"/>
    <n v="58072.5"/>
    <x v="0"/>
    <n v="1330"/>
    <x v="0"/>
    <x v="1"/>
    <x v="0"/>
    <n v="31"/>
    <n v="29.555555555555557"/>
    <x v="4"/>
    <x v="8"/>
    <x v="0"/>
    <x v="43"/>
    <n v="0.89166666666666672"/>
    <x v="33"/>
    <x v="33"/>
    <x v="288"/>
  </r>
  <r>
    <n v="303"/>
    <s v="Cummins India Limited"/>
    <x v="302"/>
    <x v="0"/>
    <x v="2"/>
    <x v="302"/>
    <x v="0"/>
    <x v="9"/>
    <d v="2021-08-16T00:00:00"/>
    <n v="57"/>
    <n v="47"/>
    <n v="1400"/>
    <n v="65800"/>
    <x v="0"/>
    <n v="1330"/>
    <x v="0"/>
    <x v="3"/>
    <x v="0"/>
    <n v="47"/>
    <n v="28.297872340425531"/>
    <x v="1"/>
    <x v="1"/>
    <x v="1"/>
    <x v="41"/>
    <n v="0.87013888888888891"/>
    <x v="1"/>
    <x v="1"/>
    <x v="289"/>
  </r>
  <r>
    <n v="304"/>
    <s v="Force Motors Limited"/>
    <x v="303"/>
    <x v="1"/>
    <x v="3"/>
    <x v="303"/>
    <x v="0"/>
    <x v="9"/>
    <d v="2021-08-17T00:00:00"/>
    <n v="21"/>
    <n v="11"/>
    <n v="1509"/>
    <n v="16599"/>
    <x v="0"/>
    <n v="1330"/>
    <x v="0"/>
    <x v="4"/>
    <x v="1"/>
    <n v="9"/>
    <n v="120.90909090909091"/>
    <x v="11"/>
    <x v="14"/>
    <x v="3"/>
    <x v="141"/>
    <n v="0.79236111111111107"/>
    <x v="51"/>
    <x v="51"/>
    <x v="290"/>
  </r>
  <r>
    <n v="305"/>
    <s v="Force Motors Limited"/>
    <x v="304"/>
    <x v="2"/>
    <x v="4"/>
    <x v="304"/>
    <x v="0"/>
    <x v="10"/>
    <d v="2021-08-18T00:00:00"/>
    <n v="31"/>
    <n v="21"/>
    <n v="1834"/>
    <n v="38514"/>
    <x v="0"/>
    <n v="1330"/>
    <x v="0"/>
    <x v="0"/>
    <x v="0"/>
    <n v="60"/>
    <n v="63.333333333333336"/>
    <x v="6"/>
    <x v="6"/>
    <x v="4"/>
    <x v="135"/>
    <n v="0.84027777777777779"/>
    <x v="7"/>
    <x v="7"/>
    <x v="291"/>
  </r>
  <r>
    <n v="306"/>
    <s v="ISMT Limited"/>
    <x v="305"/>
    <x v="3"/>
    <x v="1"/>
    <x v="305"/>
    <x v="0"/>
    <x v="10"/>
    <d v="2021-08-19T00:00:00"/>
    <n v="58"/>
    <n v="48"/>
    <n v="1254"/>
    <n v="60192"/>
    <x v="0"/>
    <n v="1330"/>
    <x v="0"/>
    <x v="5"/>
    <x v="0"/>
    <n v="1"/>
    <n v="27.708333333333332"/>
    <x v="25"/>
    <x v="44"/>
    <x v="2"/>
    <x v="67"/>
    <n v="0.89513888888888893"/>
    <x v="2"/>
    <x v="2"/>
    <x v="292"/>
  </r>
  <r>
    <n v="307"/>
    <s v="Cummins India Limited"/>
    <x v="306"/>
    <x v="4"/>
    <x v="1"/>
    <x v="306"/>
    <x v="0"/>
    <x v="10"/>
    <d v="2021-08-20T00:00:00"/>
    <n v="33"/>
    <n v="23"/>
    <n v="1459"/>
    <n v="33557"/>
    <x v="0"/>
    <n v="1330"/>
    <x v="0"/>
    <x v="3"/>
    <x v="0"/>
    <n v="46"/>
    <n v="57.826086956521742"/>
    <x v="13"/>
    <x v="45"/>
    <x v="2"/>
    <x v="52"/>
    <n v="0.87083333333333335"/>
    <x v="2"/>
    <x v="2"/>
    <x v="293"/>
  </r>
  <r>
    <n v="308"/>
    <s v="Thermax Limited"/>
    <x v="307"/>
    <x v="5"/>
    <x v="3"/>
    <x v="307"/>
    <x v="0"/>
    <x v="10"/>
    <d v="2021-08-21T00:00:00"/>
    <n v="55"/>
    <n v="45"/>
    <n v="1189"/>
    <n v="53505"/>
    <x v="0"/>
    <n v="1330"/>
    <x v="0"/>
    <x v="6"/>
    <x v="2"/>
    <n v="44"/>
    <n v="29.555555555555557"/>
    <x v="4"/>
    <x v="4"/>
    <x v="1"/>
    <x v="142"/>
    <n v="0.79583333333333328"/>
    <x v="4"/>
    <x v="4"/>
    <x v="294"/>
  </r>
  <r>
    <n v="309"/>
    <s v="Force Motors Limited"/>
    <x v="308"/>
    <x v="5"/>
    <x v="2"/>
    <x v="308"/>
    <x v="0"/>
    <x v="10"/>
    <d v="2021-08-22T00:00:00"/>
    <n v="60"/>
    <n v="50"/>
    <n v="1578"/>
    <n v="78900"/>
    <x v="0"/>
    <n v="1330"/>
    <x v="0"/>
    <x v="0"/>
    <x v="3"/>
    <n v="46"/>
    <n v="26.6"/>
    <x v="26"/>
    <x v="27"/>
    <x v="2"/>
    <x v="49"/>
    <n v="0.85"/>
    <x v="2"/>
    <x v="2"/>
    <x v="295"/>
  </r>
  <r>
    <n v="310"/>
    <s v="ISMT Limited"/>
    <x v="309"/>
    <x v="5"/>
    <x v="1"/>
    <x v="309"/>
    <x v="0"/>
    <x v="10"/>
    <d v="2021-08-23T00:00:00"/>
    <n v="54"/>
    <n v="44"/>
    <n v="1200"/>
    <n v="52800"/>
    <x v="0"/>
    <n v="1330"/>
    <x v="0"/>
    <x v="1"/>
    <x v="0"/>
    <n v="18"/>
    <n v="30.227272727272727"/>
    <x v="0"/>
    <x v="4"/>
    <x v="2"/>
    <x v="63"/>
    <n v="0.90069444444444446"/>
    <x v="2"/>
    <x v="2"/>
    <x v="296"/>
  </r>
  <r>
    <n v="311"/>
    <s v="Cummins India Limited"/>
    <x v="309"/>
    <x v="4"/>
    <x v="1"/>
    <x v="310"/>
    <x v="0"/>
    <x v="10"/>
    <d v="2021-08-24T00:00:00"/>
    <n v="57"/>
    <n v="47"/>
    <n v="600.25"/>
    <n v="28211.75"/>
    <x v="0"/>
    <n v="1330"/>
    <x v="0"/>
    <x v="1"/>
    <x v="0"/>
    <n v="53"/>
    <n v="28.297872340425531"/>
    <x v="1"/>
    <x v="1"/>
    <x v="1"/>
    <x v="100"/>
    <n v="0.87638888888888888"/>
    <x v="1"/>
    <x v="1"/>
    <x v="297"/>
  </r>
  <r>
    <n v="312"/>
    <s v="Thermax Limited"/>
    <x v="309"/>
    <x v="4"/>
    <x v="3"/>
    <x v="311"/>
    <x v="0"/>
    <x v="10"/>
    <d v="2021-08-25T00:00:00"/>
    <n v="22"/>
    <n v="12"/>
    <n v="895.26"/>
    <n v="10743.119999999999"/>
    <x v="0"/>
    <n v="1330"/>
    <x v="0"/>
    <x v="2"/>
    <x v="0"/>
    <n v="48"/>
    <n v="110.83333333333333"/>
    <x v="2"/>
    <x v="14"/>
    <x v="4"/>
    <x v="10"/>
    <n v="0.89027777777777772"/>
    <x v="16"/>
    <x v="16"/>
    <x v="298"/>
  </r>
  <r>
    <n v="313"/>
    <s v="Force Motors Limited"/>
    <x v="309"/>
    <x v="1"/>
    <x v="3"/>
    <x v="312"/>
    <x v="0"/>
    <x v="10"/>
    <d v="2021-08-26T00:00:00"/>
    <n v="38"/>
    <n v="28"/>
    <n v="1350.1"/>
    <n v="37802.799999999996"/>
    <x v="0"/>
    <n v="1330"/>
    <x v="0"/>
    <x v="2"/>
    <x v="4"/>
    <n v="21"/>
    <n v="47.5"/>
    <x v="3"/>
    <x v="3"/>
    <x v="1"/>
    <x v="67"/>
    <n v="0.89513888888888893"/>
    <x v="3"/>
    <x v="3"/>
    <x v="299"/>
  </r>
  <r>
    <n v="314"/>
    <s v="Tata motors"/>
    <x v="309"/>
    <x v="2"/>
    <x v="1"/>
    <x v="313"/>
    <x v="0"/>
    <x v="10"/>
    <d v="2021-08-27T00:00:00"/>
    <n v="55"/>
    <n v="45"/>
    <n v="1290.5"/>
    <n v="58072.5"/>
    <x v="0"/>
    <n v="1330"/>
    <x v="0"/>
    <x v="1"/>
    <x v="0"/>
    <n v="48"/>
    <n v="29.555555555555557"/>
    <x v="4"/>
    <x v="0"/>
    <x v="3"/>
    <x v="11"/>
    <n v="0.87986111111111109"/>
    <x v="15"/>
    <x v="15"/>
    <x v="300"/>
  </r>
  <r>
    <n v="315"/>
    <s v="Force Motors Limited"/>
    <x v="309"/>
    <x v="0"/>
    <x v="3"/>
    <x v="314"/>
    <x v="0"/>
    <x v="10"/>
    <d v="2021-08-28T00:00:00"/>
    <n v="22"/>
    <n v="12"/>
    <n v="1400"/>
    <n v="16800"/>
    <x v="0"/>
    <n v="1330"/>
    <x v="0"/>
    <x v="3"/>
    <x v="0"/>
    <n v="41"/>
    <n v="110.83333333333333"/>
    <x v="2"/>
    <x v="17"/>
    <x v="3"/>
    <x v="81"/>
    <n v="0.87430555555555556"/>
    <x v="18"/>
    <x v="18"/>
    <x v="301"/>
  </r>
  <r>
    <n v="316"/>
    <s v="ISMT Limited"/>
    <x v="309"/>
    <x v="1"/>
    <x v="4"/>
    <x v="315"/>
    <x v="0"/>
    <x v="10"/>
    <d v="2021-08-29T00:00:00"/>
    <n v="55"/>
    <n v="45"/>
    <n v="1509"/>
    <n v="67905"/>
    <x v="0"/>
    <n v="1330"/>
    <x v="0"/>
    <x v="4"/>
    <x v="0"/>
    <n v="9"/>
    <n v="29.555555555555557"/>
    <x v="4"/>
    <x v="5"/>
    <x v="2"/>
    <x v="32"/>
    <n v="0.83402777777777781"/>
    <x v="2"/>
    <x v="2"/>
    <x v="302"/>
  </r>
  <r>
    <n v="317"/>
    <s v="Cummins India Limited"/>
    <x v="309"/>
    <x v="2"/>
    <x v="4"/>
    <x v="316"/>
    <x v="0"/>
    <x v="10"/>
    <d v="2021-08-30T00:00:00"/>
    <n v="57"/>
    <n v="47"/>
    <n v="1834"/>
    <n v="86198"/>
    <x v="0"/>
    <n v="1330"/>
    <x v="0"/>
    <x v="0"/>
    <x v="0"/>
    <n v="44"/>
    <n v="28.297872340425531"/>
    <x v="1"/>
    <x v="4"/>
    <x v="3"/>
    <x v="97"/>
    <n v="0.85138888888888886"/>
    <x v="29"/>
    <x v="29"/>
    <x v="303"/>
  </r>
  <r>
    <n v="318"/>
    <s v="Thermax Limited"/>
    <x v="309"/>
    <x v="3"/>
    <x v="0"/>
    <x v="317"/>
    <x v="0"/>
    <x v="10"/>
    <d v="2021-08-31T00:00:00"/>
    <n v="30"/>
    <n v="20"/>
    <n v="1254"/>
    <n v="25080"/>
    <x v="0"/>
    <n v="1330"/>
    <x v="0"/>
    <x v="5"/>
    <x v="5"/>
    <n v="54"/>
    <n v="66.5"/>
    <x v="5"/>
    <x v="13"/>
    <x v="2"/>
    <x v="97"/>
    <n v="0.85138888888888886"/>
    <x v="2"/>
    <x v="2"/>
    <x v="304"/>
  </r>
  <r>
    <n v="319"/>
    <s v="Force Motors Limited"/>
    <x v="309"/>
    <x v="4"/>
    <x v="1"/>
    <x v="318"/>
    <x v="0"/>
    <x v="10"/>
    <d v="2021-09-01T00:00:00"/>
    <n v="31"/>
    <n v="21"/>
    <n v="1459"/>
    <n v="30639"/>
    <x v="0"/>
    <n v="1330"/>
    <x v="0"/>
    <x v="3"/>
    <x v="0"/>
    <n v="32"/>
    <n v="63.333333333333336"/>
    <x v="6"/>
    <x v="13"/>
    <x v="1"/>
    <x v="39"/>
    <n v="0.88055555555555554"/>
    <x v="14"/>
    <x v="14"/>
    <x v="305"/>
  </r>
  <r>
    <n v="320"/>
    <s v="Tata motors"/>
    <x v="309"/>
    <x v="5"/>
    <x v="2"/>
    <x v="319"/>
    <x v="0"/>
    <x v="10"/>
    <d v="2021-09-02T00:00:00"/>
    <n v="55"/>
    <n v="45"/>
    <n v="1189"/>
    <n v="53505"/>
    <x v="0"/>
    <n v="1330"/>
    <x v="0"/>
    <x v="6"/>
    <x v="5"/>
    <n v="8"/>
    <n v="29.555555555555557"/>
    <x v="4"/>
    <x v="4"/>
    <x v="1"/>
    <x v="61"/>
    <n v="0.89722222222222225"/>
    <x v="4"/>
    <x v="4"/>
    <x v="306"/>
  </r>
  <r>
    <n v="321"/>
    <s v="Cummins India Limited"/>
    <x v="309"/>
    <x v="5"/>
    <x v="3"/>
    <x v="320"/>
    <x v="0"/>
    <x v="10"/>
    <d v="2021-09-03T00:00:00"/>
    <n v="64"/>
    <n v="54"/>
    <n v="1200"/>
    <n v="64800"/>
    <x v="0"/>
    <n v="1330"/>
    <x v="0"/>
    <x v="2"/>
    <x v="0"/>
    <n v="55"/>
    <n v="24.62962962962963"/>
    <x v="7"/>
    <x v="27"/>
    <x v="4"/>
    <x v="79"/>
    <n v="0.88541666666666663"/>
    <x v="32"/>
    <x v="32"/>
    <x v="307"/>
  </r>
  <r>
    <n v="322"/>
    <s v="Thermax Limited"/>
    <x v="309"/>
    <x v="0"/>
    <x v="3"/>
    <x v="321"/>
    <x v="0"/>
    <x v="10"/>
    <d v="2021-09-04T00:00:00"/>
    <n v="57"/>
    <n v="47"/>
    <n v="600.25"/>
    <n v="28211.75"/>
    <x v="0"/>
    <n v="1330"/>
    <x v="0"/>
    <x v="1"/>
    <x v="6"/>
    <n v="34"/>
    <n v="28.297872340425531"/>
    <x v="1"/>
    <x v="5"/>
    <x v="0"/>
    <x v="124"/>
    <n v="0.86527777777777781"/>
    <x v="5"/>
    <x v="5"/>
    <x v="308"/>
  </r>
  <r>
    <n v="323"/>
    <s v="Force Motors Limited"/>
    <x v="309"/>
    <x v="1"/>
    <x v="0"/>
    <x v="322"/>
    <x v="0"/>
    <x v="10"/>
    <d v="2021-09-05T00:00:00"/>
    <n v="22"/>
    <n v="12"/>
    <n v="895.26"/>
    <n v="10743.119999999999"/>
    <x v="0"/>
    <n v="1330"/>
    <x v="0"/>
    <x v="3"/>
    <x v="7"/>
    <n v="1"/>
    <n v="110.83333333333333"/>
    <x v="2"/>
    <x v="18"/>
    <x v="0"/>
    <x v="18"/>
    <n v="0.89097222222222228"/>
    <x v="25"/>
    <x v="25"/>
    <x v="309"/>
  </r>
  <r>
    <n v="324"/>
    <s v="Tata motors"/>
    <x v="309"/>
    <x v="2"/>
    <x v="1"/>
    <x v="323"/>
    <x v="0"/>
    <x v="10"/>
    <d v="2021-09-06T00:00:00"/>
    <n v="38"/>
    <n v="28"/>
    <n v="1350.1"/>
    <n v="37802.799999999996"/>
    <x v="0"/>
    <n v="1330"/>
    <x v="0"/>
    <x v="4"/>
    <x v="0"/>
    <n v="11"/>
    <n v="47.5"/>
    <x v="3"/>
    <x v="15"/>
    <x v="2"/>
    <x v="143"/>
    <n v="0.83263888888888893"/>
    <x v="2"/>
    <x v="2"/>
    <x v="310"/>
  </r>
  <r>
    <n v="325"/>
    <s v="Force Motors Limited"/>
    <x v="309"/>
    <x v="3"/>
    <x v="2"/>
    <x v="324"/>
    <x v="0"/>
    <x v="10"/>
    <d v="2021-09-07T00:00:00"/>
    <n v="81"/>
    <n v="71"/>
    <n v="1290.5"/>
    <n v="91625.5"/>
    <x v="0"/>
    <n v="1330"/>
    <x v="0"/>
    <x v="0"/>
    <x v="0"/>
    <n v="55"/>
    <n v="18.732394366197184"/>
    <x v="8"/>
    <x v="10"/>
    <x v="1"/>
    <x v="0"/>
    <n v="0.84375"/>
    <x v="11"/>
    <x v="11"/>
    <x v="311"/>
  </r>
  <r>
    <n v="326"/>
    <s v="Thermax Limited"/>
    <x v="309"/>
    <x v="4"/>
    <x v="3"/>
    <x v="325"/>
    <x v="0"/>
    <x v="10"/>
    <d v="2021-09-08T00:00:00"/>
    <n v="22"/>
    <n v="12"/>
    <n v="1400"/>
    <n v="16800"/>
    <x v="0"/>
    <n v="1330"/>
    <x v="0"/>
    <x v="5"/>
    <x v="0"/>
    <n v="34"/>
    <n v="110.83333333333333"/>
    <x v="2"/>
    <x v="14"/>
    <x v="4"/>
    <x v="82"/>
    <n v="0.87222222222222223"/>
    <x v="16"/>
    <x v="16"/>
    <x v="312"/>
  </r>
  <r>
    <n v="327"/>
    <s v="Force Motors Limited"/>
    <x v="309"/>
    <x v="5"/>
    <x v="4"/>
    <x v="326"/>
    <x v="0"/>
    <x v="10"/>
    <d v="2021-09-09T00:00:00"/>
    <n v="55"/>
    <n v="45"/>
    <n v="1509"/>
    <n v="67905"/>
    <x v="0"/>
    <n v="1330"/>
    <x v="0"/>
    <x v="3"/>
    <x v="0"/>
    <n v="46"/>
    <n v="29.555555555555557"/>
    <x v="4"/>
    <x v="11"/>
    <x v="4"/>
    <x v="52"/>
    <n v="0.87083333333333335"/>
    <x v="12"/>
    <x v="12"/>
    <x v="313"/>
  </r>
  <r>
    <n v="328"/>
    <s v="Tata motors"/>
    <x v="309"/>
    <x v="5"/>
    <x v="1"/>
    <x v="327"/>
    <x v="0"/>
    <x v="10"/>
    <d v="2021-09-10T00:00:00"/>
    <n v="57"/>
    <n v="47"/>
    <n v="1834"/>
    <n v="86198"/>
    <x v="0"/>
    <n v="1330"/>
    <x v="0"/>
    <x v="6"/>
    <x v="8"/>
    <n v="37"/>
    <n v="28.297872340425531"/>
    <x v="1"/>
    <x v="8"/>
    <x v="4"/>
    <x v="144"/>
    <n v="0.82152777777777775"/>
    <x v="9"/>
    <x v="9"/>
    <x v="314"/>
  </r>
  <r>
    <n v="329"/>
    <s v="Force Motors Limited"/>
    <x v="309"/>
    <x v="0"/>
    <x v="1"/>
    <x v="328"/>
    <x v="0"/>
    <x v="10"/>
    <d v="2021-09-11T00:00:00"/>
    <n v="30"/>
    <n v="20"/>
    <n v="1254"/>
    <n v="25080"/>
    <x v="0"/>
    <n v="1330"/>
    <x v="0"/>
    <x v="0"/>
    <x v="0"/>
    <n v="4"/>
    <n v="66.5"/>
    <x v="5"/>
    <x v="13"/>
    <x v="2"/>
    <x v="78"/>
    <n v="0.87916666666666665"/>
    <x v="2"/>
    <x v="2"/>
    <x v="315"/>
  </r>
  <r>
    <n v="330"/>
    <s v="ISMT Limited"/>
    <x v="309"/>
    <x v="1"/>
    <x v="3"/>
    <x v="329"/>
    <x v="0"/>
    <x v="10"/>
    <d v="2021-09-12T00:00:00"/>
    <n v="31"/>
    <n v="21"/>
    <n v="1459"/>
    <n v="30639"/>
    <x v="0"/>
    <n v="1330"/>
    <x v="0"/>
    <x v="1"/>
    <x v="0"/>
    <n v="15"/>
    <n v="63.333333333333336"/>
    <x v="6"/>
    <x v="16"/>
    <x v="0"/>
    <x v="5"/>
    <n v="0.90277777777777779"/>
    <x v="39"/>
    <x v="39"/>
    <x v="316"/>
  </r>
  <r>
    <n v="331"/>
    <s v="ISMT Limited"/>
    <x v="309"/>
    <x v="2"/>
    <x v="2"/>
    <x v="330"/>
    <x v="0"/>
    <x v="10"/>
    <d v="2021-09-13T00:00:00"/>
    <n v="55"/>
    <n v="45"/>
    <n v="1189"/>
    <n v="53505"/>
    <x v="0"/>
    <n v="1330"/>
    <x v="0"/>
    <x v="1"/>
    <x v="0"/>
    <n v="58"/>
    <n v="29.555555555555557"/>
    <x v="4"/>
    <x v="4"/>
    <x v="1"/>
    <x v="54"/>
    <n v="0.87291666666666667"/>
    <x v="4"/>
    <x v="4"/>
    <x v="191"/>
  </r>
  <r>
    <n v="332"/>
    <s v="Cummins India Limited"/>
    <x v="309"/>
    <x v="3"/>
    <x v="1"/>
    <x v="331"/>
    <x v="0"/>
    <x v="10"/>
    <d v="2021-09-14T00:00:00"/>
    <n v="64"/>
    <n v="54"/>
    <n v="1200"/>
    <n v="64800"/>
    <x v="0"/>
    <n v="1330"/>
    <x v="0"/>
    <x v="2"/>
    <x v="0"/>
    <n v="41"/>
    <n v="24.62962962962963"/>
    <x v="7"/>
    <x v="34"/>
    <x v="2"/>
    <x v="67"/>
    <n v="0.89513888888888893"/>
    <x v="2"/>
    <x v="2"/>
    <x v="292"/>
  </r>
  <r>
    <n v="333"/>
    <s v="Thermax Limited"/>
    <x v="309"/>
    <x v="4"/>
    <x v="1"/>
    <x v="332"/>
    <x v="0"/>
    <x v="10"/>
    <d v="2021-09-15T00:00:00"/>
    <n v="57"/>
    <n v="47"/>
    <n v="600.25"/>
    <n v="28211.75"/>
    <x v="0"/>
    <n v="1330"/>
    <x v="0"/>
    <x v="2"/>
    <x v="0"/>
    <n v="9"/>
    <n v="28.297872340425531"/>
    <x v="1"/>
    <x v="5"/>
    <x v="0"/>
    <x v="114"/>
    <n v="0.91736111111111107"/>
    <x v="5"/>
    <x v="5"/>
    <x v="317"/>
  </r>
  <r>
    <n v="334"/>
    <s v="Force Motors Limited"/>
    <x v="309"/>
    <x v="5"/>
    <x v="3"/>
    <x v="333"/>
    <x v="0"/>
    <x v="10"/>
    <d v="2021-09-16T00:00:00"/>
    <n v="22"/>
    <n v="12"/>
    <n v="895.26"/>
    <n v="10743.119999999999"/>
    <x v="0"/>
    <n v="1330"/>
    <x v="0"/>
    <x v="1"/>
    <x v="0"/>
    <n v="49"/>
    <n v="110.83333333333333"/>
    <x v="2"/>
    <x v="17"/>
    <x v="3"/>
    <x v="78"/>
    <n v="0.87916666666666665"/>
    <x v="18"/>
    <x v="18"/>
    <x v="212"/>
  </r>
  <r>
    <n v="335"/>
    <s v="Tata motors"/>
    <x v="309"/>
    <x v="5"/>
    <x v="3"/>
    <x v="334"/>
    <x v="0"/>
    <x v="11"/>
    <d v="2021-09-17T00:00:00"/>
    <n v="38"/>
    <n v="28"/>
    <n v="1350.1"/>
    <n v="37802.799999999996"/>
    <x v="0"/>
    <n v="1330"/>
    <x v="0"/>
    <x v="3"/>
    <x v="0"/>
    <n v="19"/>
    <n v="47.5"/>
    <x v="3"/>
    <x v="15"/>
    <x v="2"/>
    <x v="44"/>
    <n v="0.88958333333333328"/>
    <x v="2"/>
    <x v="2"/>
    <x v="74"/>
  </r>
  <r>
    <n v="336"/>
    <s v="Force Motors Limited"/>
    <x v="309"/>
    <x v="4"/>
    <x v="1"/>
    <x v="335"/>
    <x v="0"/>
    <x v="11"/>
    <d v="2021-09-18T00:00:00"/>
    <n v="30"/>
    <n v="20"/>
    <n v="1290.5"/>
    <n v="25810"/>
    <x v="0"/>
    <n v="1330"/>
    <x v="0"/>
    <x v="4"/>
    <x v="0"/>
    <n v="56"/>
    <n v="66.5"/>
    <x v="5"/>
    <x v="29"/>
    <x v="4"/>
    <x v="145"/>
    <n v="0.80138888888888893"/>
    <x v="35"/>
    <x v="35"/>
    <x v="318"/>
  </r>
  <r>
    <n v="337"/>
    <s v="ISMT Limited"/>
    <x v="309"/>
    <x v="4"/>
    <x v="3"/>
    <x v="336"/>
    <x v="0"/>
    <x v="11"/>
    <d v="2021-09-19T00:00:00"/>
    <n v="22"/>
    <n v="12"/>
    <n v="1400"/>
    <n v="16800"/>
    <x v="0"/>
    <n v="1330"/>
    <x v="0"/>
    <x v="0"/>
    <x v="9"/>
    <n v="30"/>
    <n v="110.83333333333333"/>
    <x v="2"/>
    <x v="14"/>
    <x v="4"/>
    <x v="19"/>
    <n v="0.85277777777777775"/>
    <x v="16"/>
    <x v="16"/>
    <x v="319"/>
  </r>
  <r>
    <n v="338"/>
    <s v="Cummins India Limited"/>
    <x v="309"/>
    <x v="5"/>
    <x v="4"/>
    <x v="337"/>
    <x v="0"/>
    <x v="11"/>
    <d v="2021-09-20T00:00:00"/>
    <n v="20"/>
    <n v="10"/>
    <n v="1509"/>
    <n v="15090"/>
    <x v="0"/>
    <n v="1330"/>
    <x v="0"/>
    <x v="5"/>
    <x v="5"/>
    <n v="37"/>
    <n v="133"/>
    <x v="9"/>
    <x v="18"/>
    <x v="2"/>
    <x v="146"/>
    <n v="0.86319444444444449"/>
    <x v="2"/>
    <x v="2"/>
    <x v="320"/>
  </r>
  <r>
    <n v="339"/>
    <s v="Thermax Limited"/>
    <x v="309"/>
    <x v="4"/>
    <x v="4"/>
    <x v="338"/>
    <x v="0"/>
    <x v="11"/>
    <d v="2021-09-21T00:00:00"/>
    <n v="25"/>
    <n v="15"/>
    <n v="1834"/>
    <n v="27510"/>
    <x v="0"/>
    <n v="1330"/>
    <x v="0"/>
    <x v="3"/>
    <x v="10"/>
    <n v="48"/>
    <n v="88.666666666666671"/>
    <x v="10"/>
    <x v="41"/>
    <x v="2"/>
    <x v="147"/>
    <n v="0.77569444444444446"/>
    <x v="2"/>
    <x v="2"/>
    <x v="321"/>
  </r>
  <r>
    <n v="340"/>
    <s v="Force Motors Limited"/>
    <x v="309"/>
    <x v="4"/>
    <x v="0"/>
    <x v="339"/>
    <x v="0"/>
    <x v="11"/>
    <d v="2021-09-22T00:00:00"/>
    <n v="30"/>
    <n v="20"/>
    <n v="1254"/>
    <n v="25080"/>
    <x v="0"/>
    <n v="1330"/>
    <x v="0"/>
    <x v="6"/>
    <x v="0"/>
    <n v="21"/>
    <n v="66.5"/>
    <x v="5"/>
    <x v="29"/>
    <x v="4"/>
    <x v="67"/>
    <n v="0.89513888888888893"/>
    <x v="35"/>
    <x v="35"/>
    <x v="322"/>
  </r>
  <r>
    <n v="341"/>
    <s v="Tata motors"/>
    <x v="309"/>
    <x v="1"/>
    <x v="1"/>
    <x v="340"/>
    <x v="0"/>
    <x v="11"/>
    <d v="2021-09-23T00:00:00"/>
    <n v="21"/>
    <n v="11"/>
    <n v="1459"/>
    <n v="16049"/>
    <x v="0"/>
    <n v="1330"/>
    <x v="0"/>
    <x v="2"/>
    <x v="11"/>
    <n v="32"/>
    <n v="120.90909090909091"/>
    <x v="11"/>
    <x v="19"/>
    <x v="2"/>
    <x v="18"/>
    <n v="0.89097222222222228"/>
    <x v="2"/>
    <x v="2"/>
    <x v="323"/>
  </r>
  <r>
    <n v="342"/>
    <s v="Cummins India Limited"/>
    <x v="309"/>
    <x v="2"/>
    <x v="2"/>
    <x v="341"/>
    <x v="0"/>
    <x v="11"/>
    <d v="2021-09-24T00:00:00"/>
    <n v="55"/>
    <n v="45"/>
    <n v="1189"/>
    <n v="53505"/>
    <x v="0"/>
    <n v="1330"/>
    <x v="0"/>
    <x v="1"/>
    <x v="11"/>
    <n v="7"/>
    <n v="29.555555555555557"/>
    <x v="4"/>
    <x v="8"/>
    <x v="0"/>
    <x v="89"/>
    <n v="0.8979166666666667"/>
    <x v="33"/>
    <x v="33"/>
    <x v="324"/>
  </r>
  <r>
    <n v="343"/>
    <s v="Thermax Limited"/>
    <x v="309"/>
    <x v="0"/>
    <x v="3"/>
    <x v="342"/>
    <x v="0"/>
    <x v="11"/>
    <d v="2021-09-25T00:00:00"/>
    <n v="64"/>
    <n v="54"/>
    <n v="1200"/>
    <n v="64800"/>
    <x v="0"/>
    <n v="1330"/>
    <x v="0"/>
    <x v="3"/>
    <x v="5"/>
    <n v="20"/>
    <n v="24.62962962962963"/>
    <x v="7"/>
    <x v="7"/>
    <x v="1"/>
    <x v="88"/>
    <n v="0.88194444444444442"/>
    <x v="8"/>
    <x v="8"/>
    <x v="325"/>
  </r>
  <r>
    <n v="344"/>
    <s v="Force Motors Limited"/>
    <x v="309"/>
    <x v="1"/>
    <x v="3"/>
    <x v="343"/>
    <x v="0"/>
    <x v="11"/>
    <d v="2021-09-26T00:00:00"/>
    <n v="57"/>
    <n v="47"/>
    <n v="600.25"/>
    <n v="28211.75"/>
    <x v="0"/>
    <n v="1330"/>
    <x v="0"/>
    <x v="4"/>
    <x v="0"/>
    <n v="47"/>
    <n v="28.297872340425531"/>
    <x v="1"/>
    <x v="32"/>
    <x v="2"/>
    <x v="106"/>
    <n v="0.80763888888888891"/>
    <x v="2"/>
    <x v="2"/>
    <x v="326"/>
  </r>
  <r>
    <n v="345"/>
    <s v="Tata motors"/>
    <x v="309"/>
    <x v="2"/>
    <x v="0"/>
    <x v="344"/>
    <x v="0"/>
    <x v="11"/>
    <d v="2021-09-27T00:00:00"/>
    <n v="22"/>
    <n v="12"/>
    <n v="895.26"/>
    <n v="10743.119999999999"/>
    <x v="0"/>
    <n v="1330"/>
    <x v="0"/>
    <x v="0"/>
    <x v="0"/>
    <n v="51"/>
    <n v="110.83333333333333"/>
    <x v="2"/>
    <x v="18"/>
    <x v="0"/>
    <x v="148"/>
    <n v="0.84652777777777777"/>
    <x v="25"/>
    <x v="25"/>
    <x v="327"/>
  </r>
  <r>
    <n v="346"/>
    <s v="Force Motors Limited"/>
    <x v="309"/>
    <x v="3"/>
    <x v="1"/>
    <x v="345"/>
    <x v="0"/>
    <x v="11"/>
    <d v="2021-09-28T00:00:00"/>
    <n v="38"/>
    <n v="28"/>
    <n v="1350.1"/>
    <n v="37802.799999999996"/>
    <x v="0"/>
    <n v="1330"/>
    <x v="0"/>
    <x v="5"/>
    <x v="0"/>
    <n v="41"/>
    <n v="47.5"/>
    <x v="3"/>
    <x v="15"/>
    <x v="2"/>
    <x v="112"/>
    <n v="0.86736111111111114"/>
    <x v="2"/>
    <x v="2"/>
    <x v="328"/>
  </r>
  <r>
    <n v="347"/>
    <s v="Thermax Limited"/>
    <x v="309"/>
    <x v="4"/>
    <x v="2"/>
    <x v="346"/>
    <x v="0"/>
    <x v="11"/>
    <d v="2021-09-29T00:00:00"/>
    <n v="85"/>
    <n v="75"/>
    <n v="1290.5"/>
    <n v="96787.5"/>
    <x v="0"/>
    <n v="1330"/>
    <x v="0"/>
    <x v="3"/>
    <x v="1"/>
    <n v="37"/>
    <n v="17.733333333333334"/>
    <x v="12"/>
    <x v="23"/>
    <x v="1"/>
    <x v="149"/>
    <n v="0.8354166666666667"/>
    <x v="24"/>
    <x v="24"/>
    <x v="329"/>
  </r>
  <r>
    <n v="348"/>
    <s v="Force Motors Limited"/>
    <x v="309"/>
    <x v="5"/>
    <x v="3"/>
    <x v="347"/>
    <x v="0"/>
    <x v="11"/>
    <d v="2021-09-30T00:00:00"/>
    <n v="22"/>
    <n v="12"/>
    <n v="1400"/>
    <n v="16800"/>
    <x v="0"/>
    <n v="1330"/>
    <x v="0"/>
    <x v="6"/>
    <x v="0"/>
    <n v="11"/>
    <n v="110.83333333333333"/>
    <x v="2"/>
    <x v="14"/>
    <x v="4"/>
    <x v="150"/>
    <n v="0.90208333333333335"/>
    <x v="16"/>
    <x v="16"/>
    <x v="330"/>
  </r>
  <r>
    <n v="349"/>
    <s v="Tata motors"/>
    <x v="309"/>
    <x v="5"/>
    <x v="4"/>
    <x v="348"/>
    <x v="0"/>
    <x v="11"/>
    <d v="2021-10-01T00:00:00"/>
    <n v="55"/>
    <n v="45"/>
    <n v="1509"/>
    <n v="67905"/>
    <x v="0"/>
    <n v="1330"/>
    <x v="0"/>
    <x v="0"/>
    <x v="0"/>
    <n v="24"/>
    <n v="29.555555555555557"/>
    <x v="4"/>
    <x v="11"/>
    <x v="4"/>
    <x v="124"/>
    <n v="0.86527777777777781"/>
    <x v="12"/>
    <x v="12"/>
    <x v="228"/>
  </r>
  <r>
    <n v="350"/>
    <s v="Force Motors Limited"/>
    <x v="309"/>
    <x v="0"/>
    <x v="1"/>
    <x v="349"/>
    <x v="0"/>
    <x v="11"/>
    <d v="2021-10-02T00:00:00"/>
    <n v="22"/>
    <n v="12"/>
    <n v="1834"/>
    <n v="22008"/>
    <x v="0"/>
    <n v="1330"/>
    <x v="0"/>
    <x v="1"/>
    <x v="0"/>
    <n v="60"/>
    <n v="110.83333333333333"/>
    <x v="2"/>
    <x v="18"/>
    <x v="0"/>
    <x v="8"/>
    <n v="0.87152777777777779"/>
    <x v="25"/>
    <x v="25"/>
    <x v="331"/>
  </r>
  <r>
    <n v="351"/>
    <s v="ISMT Limited"/>
    <x v="309"/>
    <x v="1"/>
    <x v="1"/>
    <x v="350"/>
    <x v="0"/>
    <x v="11"/>
    <d v="2021-10-03T00:00:00"/>
    <n v="30"/>
    <n v="20"/>
    <n v="1254"/>
    <n v="25080"/>
    <x v="0"/>
    <n v="1330"/>
    <x v="0"/>
    <x v="1"/>
    <x v="2"/>
    <n v="48"/>
    <n v="66.5"/>
    <x v="5"/>
    <x v="29"/>
    <x v="4"/>
    <x v="151"/>
    <n v="0.79652777777777772"/>
    <x v="35"/>
    <x v="35"/>
    <x v="332"/>
  </r>
  <r>
    <n v="352"/>
    <s v="ISMT Limited"/>
    <x v="309"/>
    <x v="2"/>
    <x v="3"/>
    <x v="351"/>
    <x v="0"/>
    <x v="11"/>
    <d v="2021-10-04T00:00:00"/>
    <n v="31"/>
    <n v="21"/>
    <n v="1459"/>
    <n v="30639"/>
    <x v="0"/>
    <n v="1330"/>
    <x v="0"/>
    <x v="2"/>
    <x v="3"/>
    <n v="46"/>
    <n v="63.333333333333336"/>
    <x v="6"/>
    <x v="12"/>
    <x v="3"/>
    <x v="43"/>
    <n v="0.89166666666666672"/>
    <x v="28"/>
    <x v="28"/>
    <x v="333"/>
  </r>
  <r>
    <n v="353"/>
    <s v="Cummins India Limited"/>
    <x v="309"/>
    <x v="3"/>
    <x v="2"/>
    <x v="352"/>
    <x v="0"/>
    <x v="11"/>
    <d v="2021-10-05T00:00:00"/>
    <n v="22"/>
    <n v="12"/>
    <n v="1189"/>
    <n v="14268"/>
    <x v="0"/>
    <n v="1330"/>
    <x v="0"/>
    <x v="2"/>
    <x v="0"/>
    <n v="12"/>
    <n v="110.83333333333333"/>
    <x v="2"/>
    <x v="17"/>
    <x v="3"/>
    <x v="109"/>
    <n v="0.91527777777777775"/>
    <x v="18"/>
    <x v="18"/>
    <x v="334"/>
  </r>
  <r>
    <n v="354"/>
    <s v="Thermax Limited"/>
    <x v="309"/>
    <x v="4"/>
    <x v="1"/>
    <x v="353"/>
    <x v="0"/>
    <x v="11"/>
    <d v="2021-10-06T00:00:00"/>
    <n v="22"/>
    <n v="12"/>
    <n v="1200"/>
    <n v="14400"/>
    <x v="0"/>
    <n v="1330"/>
    <x v="0"/>
    <x v="1"/>
    <x v="0"/>
    <n v="20"/>
    <n v="110.83333333333333"/>
    <x v="2"/>
    <x v="19"/>
    <x v="1"/>
    <x v="152"/>
    <n v="0.89930555555555558"/>
    <x v="22"/>
    <x v="22"/>
    <x v="335"/>
  </r>
  <r>
    <n v="355"/>
    <s v="Force Motors Limited"/>
    <x v="309"/>
    <x v="5"/>
    <x v="1"/>
    <x v="354"/>
    <x v="0"/>
    <x v="11"/>
    <d v="2021-10-07T00:00:00"/>
    <n v="22"/>
    <n v="12"/>
    <n v="600.25"/>
    <n v="7203"/>
    <x v="0"/>
    <n v="1330"/>
    <x v="0"/>
    <x v="3"/>
    <x v="0"/>
    <n v="21"/>
    <n v="110.83333333333333"/>
    <x v="2"/>
    <x v="18"/>
    <x v="0"/>
    <x v="9"/>
    <n v="0.8881944444444444"/>
    <x v="25"/>
    <x v="25"/>
    <x v="336"/>
  </r>
  <r>
    <n v="356"/>
    <s v="Tata motors"/>
    <x v="309"/>
    <x v="5"/>
    <x v="3"/>
    <x v="355"/>
    <x v="0"/>
    <x v="11"/>
    <d v="2021-10-08T00:00:00"/>
    <n v="25"/>
    <n v="15"/>
    <n v="895.26"/>
    <n v="13428.9"/>
    <x v="0"/>
    <n v="1330"/>
    <x v="0"/>
    <x v="4"/>
    <x v="4"/>
    <n v="5"/>
    <n v="88.666666666666671"/>
    <x v="10"/>
    <x v="33"/>
    <x v="0"/>
    <x v="115"/>
    <n v="0.82291666666666663"/>
    <x v="37"/>
    <x v="37"/>
    <x v="337"/>
  </r>
  <r>
    <n v="357"/>
    <s v="Force Motors Limited"/>
    <x v="309"/>
    <x v="0"/>
    <x v="3"/>
    <x v="356"/>
    <x v="0"/>
    <x v="11"/>
    <d v="2021-10-09T00:00:00"/>
    <n v="85"/>
    <n v="75"/>
    <n v="1350.1"/>
    <n v="101257.5"/>
    <x v="0"/>
    <n v="1330"/>
    <x v="0"/>
    <x v="0"/>
    <x v="0"/>
    <n v="35"/>
    <n v="17.733333333333334"/>
    <x v="12"/>
    <x v="25"/>
    <x v="3"/>
    <x v="153"/>
    <n v="0.85763888888888884"/>
    <x v="30"/>
    <x v="30"/>
    <x v="338"/>
  </r>
  <r>
    <n v="358"/>
    <s v="ISMT Limited"/>
    <x v="309"/>
    <x v="1"/>
    <x v="1"/>
    <x v="357"/>
    <x v="0"/>
    <x v="11"/>
    <d v="2021-10-10T00:00:00"/>
    <n v="22"/>
    <n v="12"/>
    <n v="1290.5"/>
    <n v="15486"/>
    <x v="0"/>
    <n v="1330"/>
    <x v="0"/>
    <x v="5"/>
    <x v="0"/>
    <n v="29"/>
    <n v="110.83333333333333"/>
    <x v="2"/>
    <x v="19"/>
    <x v="1"/>
    <x v="20"/>
    <n v="0.87569444444444444"/>
    <x v="22"/>
    <x v="22"/>
    <x v="339"/>
  </r>
  <r>
    <n v="359"/>
    <s v="Cummins India Limited"/>
    <x v="309"/>
    <x v="2"/>
    <x v="3"/>
    <x v="358"/>
    <x v="0"/>
    <x v="11"/>
    <d v="2021-10-11T00:00:00"/>
    <n v="55"/>
    <n v="45"/>
    <n v="1400"/>
    <n v="63000"/>
    <x v="0"/>
    <n v="1330"/>
    <x v="0"/>
    <x v="3"/>
    <x v="0"/>
    <n v="23"/>
    <n v="29.555555555555557"/>
    <x v="4"/>
    <x v="8"/>
    <x v="0"/>
    <x v="16"/>
    <n v="0.88680555555555551"/>
    <x v="33"/>
    <x v="33"/>
    <x v="340"/>
  </r>
  <r>
    <n v="360"/>
    <s v="Thermax Limited"/>
    <x v="309"/>
    <x v="3"/>
    <x v="4"/>
    <x v="359"/>
    <x v="0"/>
    <x v="11"/>
    <d v="2021-10-12T00:00:00"/>
    <n v="57"/>
    <n v="47"/>
    <n v="1509"/>
    <n v="70923"/>
    <x v="0"/>
    <n v="1330"/>
    <x v="0"/>
    <x v="6"/>
    <x v="0"/>
    <n v="46"/>
    <n v="28.297872340425531"/>
    <x v="1"/>
    <x v="1"/>
    <x v="1"/>
    <x v="31"/>
    <n v="0.87777777777777777"/>
    <x v="1"/>
    <x v="1"/>
    <x v="341"/>
  </r>
  <r>
    <n v="361"/>
    <s v="Force Motors Limited"/>
    <x v="309"/>
    <x v="4"/>
    <x v="4"/>
    <x v="360"/>
    <x v="0"/>
    <x v="11"/>
    <d v="2021-10-13T00:00:00"/>
    <n v="30"/>
    <n v="20"/>
    <n v="1834"/>
    <n v="36680"/>
    <x v="0"/>
    <n v="1330"/>
    <x v="0"/>
    <x v="2"/>
    <x v="5"/>
    <n v="16"/>
    <n v="66.5"/>
    <x v="5"/>
    <x v="12"/>
    <x v="0"/>
    <x v="12"/>
    <n v="0.90555555555555556"/>
    <x v="13"/>
    <x v="13"/>
    <x v="342"/>
  </r>
  <r>
    <n v="362"/>
    <s v="Tata motors"/>
    <x v="309"/>
    <x v="5"/>
    <x v="0"/>
    <x v="361"/>
    <x v="0"/>
    <x v="11"/>
    <d v="2021-10-14T00:00:00"/>
    <n v="31"/>
    <n v="21"/>
    <n v="1254"/>
    <n v="26334"/>
    <x v="0"/>
    <n v="1330"/>
    <x v="0"/>
    <x v="1"/>
    <x v="0"/>
    <n v="45"/>
    <n v="63.333333333333336"/>
    <x v="6"/>
    <x v="16"/>
    <x v="0"/>
    <x v="88"/>
    <n v="0.88194444444444442"/>
    <x v="39"/>
    <x v="39"/>
    <x v="343"/>
  </r>
  <r>
    <n v="363"/>
    <s v="Cummins India Limited"/>
    <x v="309"/>
    <x v="5"/>
    <x v="1"/>
    <x v="362"/>
    <x v="0"/>
    <x v="11"/>
    <d v="2021-10-15T00:00:00"/>
    <n v="55"/>
    <n v="45"/>
    <n v="1459"/>
    <n v="65655"/>
    <x v="0"/>
    <n v="1330"/>
    <x v="0"/>
    <x v="3"/>
    <x v="5"/>
    <n v="41"/>
    <n v="29.555555555555557"/>
    <x v="4"/>
    <x v="4"/>
    <x v="1"/>
    <x v="112"/>
    <n v="0.86736111111111114"/>
    <x v="4"/>
    <x v="4"/>
    <x v="344"/>
  </r>
  <r>
    <n v="364"/>
    <s v="Thermax Limited"/>
    <x v="309"/>
    <x v="4"/>
    <x v="2"/>
    <x v="363"/>
    <x v="0"/>
    <x v="11"/>
    <d v="2021-10-16T00:00:00"/>
    <n v="64"/>
    <n v="54"/>
    <n v="1189"/>
    <n v="64206"/>
    <x v="0"/>
    <n v="1330"/>
    <x v="0"/>
    <x v="4"/>
    <x v="0"/>
    <n v="2"/>
    <n v="24.62962962962963"/>
    <x v="7"/>
    <x v="24"/>
    <x v="3"/>
    <x v="55"/>
    <n v="0.83888888888888891"/>
    <x v="26"/>
    <x v="26"/>
    <x v="345"/>
  </r>
  <r>
    <n v="365"/>
    <s v="Force Motors Limited"/>
    <x v="309"/>
    <x v="4"/>
    <x v="3"/>
    <x v="364"/>
    <x v="0"/>
    <x v="11"/>
    <d v="2021-10-17T00:00:00"/>
    <n v="33"/>
    <n v="23"/>
    <n v="1200"/>
    <n v="27600"/>
    <x v="0"/>
    <n v="1330"/>
    <x v="0"/>
    <x v="0"/>
    <x v="6"/>
    <n v="34"/>
    <n v="57.826086956521742"/>
    <x v="13"/>
    <x v="13"/>
    <x v="3"/>
    <x v="32"/>
    <n v="0.83402777777777781"/>
    <x v="52"/>
    <x v="52"/>
    <x v="346"/>
  </r>
  <r>
    <n v="366"/>
    <s v="Tata motors"/>
    <x v="309"/>
    <x v="5"/>
    <x v="3"/>
    <x v="365"/>
    <x v="1"/>
    <x v="0"/>
    <d v="2021-10-18T00:00:00"/>
    <n v="22"/>
    <n v="12"/>
    <n v="600.25"/>
    <n v="7203"/>
    <x v="0"/>
    <n v="1330"/>
    <x v="0"/>
    <x v="5"/>
    <x v="7"/>
    <n v="5"/>
    <n v="110.83333333333333"/>
    <x v="2"/>
    <x v="2"/>
    <x v="2"/>
    <x v="1"/>
    <n v="0.88124999999999998"/>
    <x v="2"/>
    <x v="2"/>
    <x v="347"/>
  </r>
  <r>
    <n v="367"/>
    <s v="Force Motors Limited"/>
    <x v="309"/>
    <x v="4"/>
    <x v="0"/>
    <x v="366"/>
    <x v="1"/>
    <x v="0"/>
    <d v="2021-10-19T00:00:00"/>
    <n v="38"/>
    <n v="28"/>
    <n v="895.26"/>
    <n v="25067.279999999999"/>
    <x v="0"/>
    <n v="1330"/>
    <x v="0"/>
    <x v="3"/>
    <x v="0"/>
    <n v="42"/>
    <n v="47.5"/>
    <x v="3"/>
    <x v="35"/>
    <x v="4"/>
    <x v="87"/>
    <n v="0.87361111111111112"/>
    <x v="28"/>
    <x v="28"/>
    <x v="348"/>
  </r>
  <r>
    <n v="368"/>
    <s v="Thermax Limited"/>
    <x v="309"/>
    <x v="4"/>
    <x v="1"/>
    <x v="367"/>
    <x v="1"/>
    <x v="0"/>
    <d v="2021-10-20T00:00:00"/>
    <n v="85"/>
    <n v="75"/>
    <n v="1350.1"/>
    <n v="101257.5"/>
    <x v="0"/>
    <n v="1330"/>
    <x v="0"/>
    <x v="6"/>
    <x v="0"/>
    <n v="6"/>
    <n v="17.733333333333334"/>
    <x v="12"/>
    <x v="36"/>
    <x v="4"/>
    <x v="12"/>
    <n v="0.90555555555555556"/>
    <x v="38"/>
    <x v="38"/>
    <x v="349"/>
  </r>
  <r>
    <n v="369"/>
    <s v="Force Motors Limited"/>
    <x v="309"/>
    <x v="1"/>
    <x v="2"/>
    <x v="368"/>
    <x v="1"/>
    <x v="0"/>
    <d v="2021-10-21T00:00:00"/>
    <n v="22"/>
    <n v="12"/>
    <n v="1290.5"/>
    <n v="15486"/>
    <x v="0"/>
    <n v="1330"/>
    <x v="0"/>
    <x v="0"/>
    <x v="0"/>
    <n v="4"/>
    <n v="110.83333333333333"/>
    <x v="2"/>
    <x v="18"/>
    <x v="0"/>
    <x v="78"/>
    <n v="0.87916666666666665"/>
    <x v="25"/>
    <x v="25"/>
    <x v="350"/>
  </r>
  <r>
    <n v="370"/>
    <s v="Tata motors"/>
    <x v="309"/>
    <x v="2"/>
    <x v="3"/>
    <x v="369"/>
    <x v="1"/>
    <x v="0"/>
    <d v="2021-10-22T00:00:00"/>
    <n v="55"/>
    <n v="45"/>
    <n v="1400"/>
    <n v="63000"/>
    <x v="0"/>
    <n v="1330"/>
    <x v="0"/>
    <x v="1"/>
    <x v="0"/>
    <n v="33"/>
    <n v="29.555555555555557"/>
    <x v="4"/>
    <x v="4"/>
    <x v="1"/>
    <x v="10"/>
    <n v="0.89027777777777772"/>
    <x v="4"/>
    <x v="4"/>
    <x v="10"/>
  </r>
  <r>
    <n v="371"/>
    <s v="Force Motors Limited"/>
    <x v="309"/>
    <x v="0"/>
    <x v="4"/>
    <x v="370"/>
    <x v="1"/>
    <x v="0"/>
    <d v="2021-10-23T00:00:00"/>
    <n v="57"/>
    <n v="47"/>
    <n v="1509"/>
    <n v="70923"/>
    <x v="0"/>
    <n v="1330"/>
    <x v="0"/>
    <x v="1"/>
    <x v="8"/>
    <n v="44"/>
    <n v="28.297872340425531"/>
    <x v="1"/>
    <x v="32"/>
    <x v="2"/>
    <x v="154"/>
    <n v="0.82013888888888886"/>
    <x v="2"/>
    <x v="2"/>
    <x v="351"/>
  </r>
  <r>
    <n v="372"/>
    <s v="ISMT Limited"/>
    <x v="309"/>
    <x v="1"/>
    <x v="1"/>
    <x v="371"/>
    <x v="1"/>
    <x v="0"/>
    <d v="2021-10-24T00:00:00"/>
    <n v="30"/>
    <n v="20"/>
    <n v="1834"/>
    <n v="36680"/>
    <x v="0"/>
    <n v="1330"/>
    <x v="0"/>
    <x v="2"/>
    <x v="0"/>
    <n v="46"/>
    <n v="66.5"/>
    <x v="5"/>
    <x v="16"/>
    <x v="1"/>
    <x v="43"/>
    <n v="0.89166666666666672"/>
    <x v="17"/>
    <x v="17"/>
    <x v="352"/>
  </r>
  <r>
    <n v="373"/>
    <s v="ISMT Limited"/>
    <x v="309"/>
    <x v="2"/>
    <x v="1"/>
    <x v="372"/>
    <x v="1"/>
    <x v="0"/>
    <d v="2021-10-25T00:00:00"/>
    <n v="31"/>
    <n v="21"/>
    <n v="1254"/>
    <n v="26334"/>
    <x v="0"/>
    <n v="1330"/>
    <x v="0"/>
    <x v="2"/>
    <x v="0"/>
    <n v="47"/>
    <n v="63.333333333333336"/>
    <x v="6"/>
    <x v="6"/>
    <x v="4"/>
    <x v="18"/>
    <n v="0.89097222222222228"/>
    <x v="7"/>
    <x v="7"/>
    <x v="353"/>
  </r>
  <r>
    <n v="374"/>
    <s v="Cummins India Limited"/>
    <x v="309"/>
    <x v="3"/>
    <x v="3"/>
    <x v="373"/>
    <x v="1"/>
    <x v="0"/>
    <d v="2021-10-26T00:00:00"/>
    <n v="64"/>
    <n v="54"/>
    <n v="1459"/>
    <n v="78786"/>
    <x v="0"/>
    <n v="1330"/>
    <x v="0"/>
    <x v="1"/>
    <x v="0"/>
    <n v="4"/>
    <n v="24.62962962962963"/>
    <x v="7"/>
    <x v="20"/>
    <x v="0"/>
    <x v="60"/>
    <n v="0.91041666666666665"/>
    <x v="21"/>
    <x v="21"/>
    <x v="354"/>
  </r>
  <r>
    <n v="375"/>
    <s v="Thermax Limited"/>
    <x v="309"/>
    <x v="4"/>
    <x v="2"/>
    <x v="374"/>
    <x v="1"/>
    <x v="0"/>
    <d v="2021-10-27T00:00:00"/>
    <n v="57"/>
    <n v="47"/>
    <n v="1189"/>
    <n v="55883"/>
    <x v="0"/>
    <n v="1330"/>
    <x v="0"/>
    <x v="3"/>
    <x v="0"/>
    <n v="5"/>
    <n v="28.297872340425531"/>
    <x v="1"/>
    <x v="4"/>
    <x v="3"/>
    <x v="152"/>
    <n v="0.89930555555555558"/>
    <x v="29"/>
    <x v="29"/>
    <x v="355"/>
  </r>
  <r>
    <n v="376"/>
    <s v="Force Motors Limited"/>
    <x v="309"/>
    <x v="5"/>
    <x v="1"/>
    <x v="375"/>
    <x v="1"/>
    <x v="0"/>
    <d v="2021-10-28T00:00:00"/>
    <n v="22"/>
    <n v="12"/>
    <n v="1200"/>
    <n v="14400"/>
    <x v="0"/>
    <n v="1330"/>
    <x v="0"/>
    <x v="4"/>
    <x v="0"/>
    <n v="22"/>
    <n v="110.83333333333333"/>
    <x v="2"/>
    <x v="19"/>
    <x v="1"/>
    <x v="155"/>
    <n v="0.82499999999999996"/>
    <x v="22"/>
    <x v="22"/>
    <x v="356"/>
  </r>
  <r>
    <n v="377"/>
    <s v="Tata motors"/>
    <x v="309"/>
    <x v="5"/>
    <x v="1"/>
    <x v="376"/>
    <x v="1"/>
    <x v="0"/>
    <d v="2021-10-29T00:00:00"/>
    <n v="38"/>
    <n v="28"/>
    <n v="600.25"/>
    <n v="16807"/>
    <x v="0"/>
    <n v="1330"/>
    <x v="0"/>
    <x v="0"/>
    <x v="0"/>
    <n v="36"/>
    <n v="47.5"/>
    <x v="3"/>
    <x v="38"/>
    <x v="0"/>
    <x v="94"/>
    <n v="0.8569444444444444"/>
    <x v="42"/>
    <x v="42"/>
    <x v="357"/>
  </r>
  <r>
    <n v="378"/>
    <s v="Force Motors Limited"/>
    <x v="309"/>
    <x v="0"/>
    <x v="3"/>
    <x v="377"/>
    <x v="1"/>
    <x v="0"/>
    <d v="2021-10-30T00:00:00"/>
    <n v="85"/>
    <n v="75"/>
    <n v="895.26"/>
    <n v="67144.5"/>
    <x v="0"/>
    <n v="1330"/>
    <x v="0"/>
    <x v="5"/>
    <x v="0"/>
    <n v="16"/>
    <n v="17.733333333333334"/>
    <x v="12"/>
    <x v="40"/>
    <x v="2"/>
    <x v="91"/>
    <n v="0.88472222222222219"/>
    <x v="2"/>
    <x v="2"/>
    <x v="140"/>
  </r>
  <r>
    <n v="379"/>
    <s v="ISMT Limited"/>
    <x v="309"/>
    <x v="1"/>
    <x v="3"/>
    <x v="378"/>
    <x v="1"/>
    <x v="0"/>
    <d v="2021-10-31T00:00:00"/>
    <n v="22"/>
    <n v="12"/>
    <n v="1350.1"/>
    <n v="16201.199999999999"/>
    <x v="0"/>
    <n v="1330"/>
    <x v="0"/>
    <x v="3"/>
    <x v="0"/>
    <n v="12"/>
    <n v="110.83333333333333"/>
    <x v="2"/>
    <x v="2"/>
    <x v="2"/>
    <x v="14"/>
    <n v="0.89444444444444449"/>
    <x v="2"/>
    <x v="2"/>
    <x v="358"/>
  </r>
  <r>
    <n v="380"/>
    <s v="Cummins India Limited"/>
    <x v="309"/>
    <x v="2"/>
    <x v="1"/>
    <x v="379"/>
    <x v="1"/>
    <x v="0"/>
    <d v="2021-11-01T00:00:00"/>
    <n v="55"/>
    <n v="45"/>
    <n v="1290.5"/>
    <n v="58072.5"/>
    <x v="0"/>
    <n v="1330"/>
    <x v="0"/>
    <x v="6"/>
    <x v="9"/>
    <n v="22"/>
    <n v="29.555555555555557"/>
    <x v="4"/>
    <x v="4"/>
    <x v="1"/>
    <x v="17"/>
    <n v="0.88611111111111107"/>
    <x v="4"/>
    <x v="4"/>
    <x v="161"/>
  </r>
  <r>
    <n v="381"/>
    <s v="Thermax Limited"/>
    <x v="309"/>
    <x v="3"/>
    <x v="3"/>
    <x v="380"/>
    <x v="1"/>
    <x v="0"/>
    <d v="2021-11-02T00:00:00"/>
    <n v="18"/>
    <n v="8"/>
    <n v="1400"/>
    <n v="11200"/>
    <x v="0"/>
    <n v="1330"/>
    <x v="0"/>
    <x v="2"/>
    <x v="5"/>
    <n v="56"/>
    <n v="166.25"/>
    <x v="14"/>
    <x v="39"/>
    <x v="3"/>
    <x v="31"/>
    <n v="0.87777777777777777"/>
    <x v="44"/>
    <x v="44"/>
    <x v="359"/>
  </r>
  <r>
    <n v="382"/>
    <s v="Force Motors Limited"/>
    <x v="309"/>
    <x v="4"/>
    <x v="4"/>
    <x v="381"/>
    <x v="1"/>
    <x v="0"/>
    <d v="2021-11-03T00:00:00"/>
    <n v="30"/>
    <n v="20"/>
    <n v="1509"/>
    <n v="30180"/>
    <x v="0"/>
    <n v="1330"/>
    <x v="0"/>
    <x v="1"/>
    <x v="10"/>
    <n v="25"/>
    <n v="66.5"/>
    <x v="5"/>
    <x v="29"/>
    <x v="4"/>
    <x v="111"/>
    <n v="0.80208333333333337"/>
    <x v="35"/>
    <x v="35"/>
    <x v="360"/>
  </r>
  <r>
    <n v="383"/>
    <s v="Tata motors"/>
    <x v="309"/>
    <x v="5"/>
    <x v="4"/>
    <x v="382"/>
    <x v="1"/>
    <x v="0"/>
    <d v="2021-11-04T00:00:00"/>
    <n v="31"/>
    <n v="21"/>
    <n v="1834"/>
    <n v="38514"/>
    <x v="0"/>
    <n v="1330"/>
    <x v="0"/>
    <x v="3"/>
    <x v="0"/>
    <n v="20"/>
    <n v="63.333333333333336"/>
    <x v="6"/>
    <x v="13"/>
    <x v="1"/>
    <x v="73"/>
    <n v="0.88888888888888884"/>
    <x v="14"/>
    <x v="14"/>
    <x v="361"/>
  </r>
  <r>
    <n v="384"/>
    <s v="Cummins India Limited"/>
    <x v="309"/>
    <x v="5"/>
    <x v="0"/>
    <x v="383"/>
    <x v="1"/>
    <x v="0"/>
    <d v="2021-11-05T00:00:00"/>
    <n v="55"/>
    <n v="45"/>
    <n v="1254"/>
    <n v="56430"/>
    <x v="0"/>
    <n v="1330"/>
    <x v="0"/>
    <x v="4"/>
    <x v="11"/>
    <n v="45"/>
    <n v="29.555555555555557"/>
    <x v="4"/>
    <x v="11"/>
    <x v="4"/>
    <x v="156"/>
    <n v="0.79861111111111116"/>
    <x v="12"/>
    <x v="12"/>
    <x v="362"/>
  </r>
  <r>
    <n v="385"/>
    <s v="Thermax Limited"/>
    <x v="309"/>
    <x v="0"/>
    <x v="1"/>
    <x v="384"/>
    <x v="1"/>
    <x v="0"/>
    <d v="2021-11-06T00:00:00"/>
    <n v="64"/>
    <n v="54"/>
    <n v="1459"/>
    <n v="78786"/>
    <x v="0"/>
    <n v="1330"/>
    <x v="0"/>
    <x v="0"/>
    <x v="11"/>
    <n v="53"/>
    <n v="24.62962962962963"/>
    <x v="7"/>
    <x v="7"/>
    <x v="1"/>
    <x v="157"/>
    <n v="0.83472222222222225"/>
    <x v="8"/>
    <x v="8"/>
    <x v="363"/>
  </r>
  <r>
    <n v="386"/>
    <s v="Force Motors Limited"/>
    <x v="309"/>
    <x v="1"/>
    <x v="2"/>
    <x v="385"/>
    <x v="1"/>
    <x v="0"/>
    <d v="2021-11-07T00:00:00"/>
    <n v="57"/>
    <n v="47"/>
    <n v="1189"/>
    <n v="55883"/>
    <x v="0"/>
    <n v="1330"/>
    <x v="0"/>
    <x v="5"/>
    <x v="5"/>
    <n v="6"/>
    <n v="28.297872340425531"/>
    <x v="1"/>
    <x v="5"/>
    <x v="0"/>
    <x v="91"/>
    <n v="0.88472222222222219"/>
    <x v="5"/>
    <x v="5"/>
    <x v="364"/>
  </r>
  <r>
    <n v="387"/>
    <s v="Tata motors"/>
    <x v="309"/>
    <x v="2"/>
    <x v="3"/>
    <x v="386"/>
    <x v="1"/>
    <x v="0"/>
    <d v="2021-11-08T00:00:00"/>
    <n v="22"/>
    <n v="12"/>
    <n v="1200"/>
    <n v="14400"/>
    <x v="0"/>
    <n v="1330"/>
    <x v="0"/>
    <x v="3"/>
    <x v="0"/>
    <n v="6"/>
    <n v="110.83333333333333"/>
    <x v="2"/>
    <x v="18"/>
    <x v="0"/>
    <x v="95"/>
    <n v="0.89861111111111114"/>
    <x v="25"/>
    <x v="25"/>
    <x v="150"/>
  </r>
  <r>
    <n v="388"/>
    <s v="Force Motors Limited"/>
    <x v="309"/>
    <x v="3"/>
    <x v="3"/>
    <x v="387"/>
    <x v="1"/>
    <x v="0"/>
    <d v="2021-11-09T00:00:00"/>
    <n v="38"/>
    <n v="28"/>
    <n v="600.25"/>
    <n v="16807"/>
    <x v="0"/>
    <n v="1330"/>
    <x v="0"/>
    <x v="6"/>
    <x v="0"/>
    <n v="11"/>
    <n v="47.5"/>
    <x v="3"/>
    <x v="38"/>
    <x v="0"/>
    <x v="150"/>
    <n v="0.90208333333333335"/>
    <x v="42"/>
    <x v="42"/>
    <x v="365"/>
  </r>
  <r>
    <n v="389"/>
    <s v="Thermax Limited"/>
    <x v="309"/>
    <x v="4"/>
    <x v="0"/>
    <x v="388"/>
    <x v="1"/>
    <x v="0"/>
    <d v="2021-11-10T00:00:00"/>
    <n v="35"/>
    <n v="25"/>
    <n v="895.26"/>
    <n v="22381.5"/>
    <x v="0"/>
    <n v="1330"/>
    <x v="0"/>
    <x v="0"/>
    <x v="0"/>
    <n v="48"/>
    <n v="53.2"/>
    <x v="15"/>
    <x v="45"/>
    <x v="0"/>
    <x v="158"/>
    <n v="0.84861111111111109"/>
    <x v="53"/>
    <x v="53"/>
    <x v="366"/>
  </r>
  <r>
    <n v="390"/>
    <s v="Force Motors Limited"/>
    <x v="309"/>
    <x v="5"/>
    <x v="1"/>
    <x v="389"/>
    <x v="1"/>
    <x v="0"/>
    <d v="2021-11-11T00:00:00"/>
    <n v="22"/>
    <n v="12"/>
    <n v="1350.1"/>
    <n v="16201.199999999999"/>
    <x v="0"/>
    <n v="1330"/>
    <x v="0"/>
    <x v="1"/>
    <x v="1"/>
    <n v="20"/>
    <n v="110.83333333333333"/>
    <x v="2"/>
    <x v="18"/>
    <x v="0"/>
    <x v="153"/>
    <n v="0.85763888888888884"/>
    <x v="25"/>
    <x v="25"/>
    <x v="367"/>
  </r>
  <r>
    <n v="391"/>
    <s v="Tata motors"/>
    <x v="309"/>
    <x v="5"/>
    <x v="2"/>
    <x v="390"/>
    <x v="1"/>
    <x v="0"/>
    <d v="2021-11-12T00:00:00"/>
    <n v="55"/>
    <n v="45"/>
    <n v="1290.5"/>
    <n v="58072.5"/>
    <x v="0"/>
    <n v="1330"/>
    <x v="0"/>
    <x v="1"/>
    <x v="0"/>
    <n v="11"/>
    <n v="29.555555555555557"/>
    <x v="4"/>
    <x v="11"/>
    <x v="4"/>
    <x v="12"/>
    <n v="0.90555555555555556"/>
    <x v="12"/>
    <x v="12"/>
    <x v="368"/>
  </r>
  <r>
    <n v="392"/>
    <s v="Force Motors Limited"/>
    <x v="309"/>
    <x v="4"/>
    <x v="3"/>
    <x v="391"/>
    <x v="1"/>
    <x v="0"/>
    <d v="2021-11-13T00:00:00"/>
    <n v="35"/>
    <n v="25"/>
    <n v="1400"/>
    <n v="35000"/>
    <x v="0"/>
    <n v="1330"/>
    <x v="0"/>
    <x v="2"/>
    <x v="0"/>
    <n v="31"/>
    <n v="53.2"/>
    <x v="15"/>
    <x v="22"/>
    <x v="4"/>
    <x v="150"/>
    <n v="0.90208333333333335"/>
    <x v="54"/>
    <x v="54"/>
    <x v="369"/>
  </r>
  <r>
    <n v="393"/>
    <s v="ISMT Limited"/>
    <x v="309"/>
    <x v="4"/>
    <x v="4"/>
    <x v="392"/>
    <x v="1"/>
    <x v="0"/>
    <d v="2021-11-14T00:00:00"/>
    <n v="30"/>
    <n v="20"/>
    <n v="1509"/>
    <n v="30180"/>
    <x v="0"/>
    <n v="1330"/>
    <x v="0"/>
    <x v="2"/>
    <x v="0"/>
    <n v="12"/>
    <n v="66.5"/>
    <x v="5"/>
    <x v="16"/>
    <x v="1"/>
    <x v="109"/>
    <n v="0.91527777777777775"/>
    <x v="17"/>
    <x v="17"/>
    <x v="370"/>
  </r>
  <r>
    <n v="394"/>
    <s v="Tata motors"/>
    <x v="309"/>
    <x v="3"/>
    <x v="1"/>
    <x v="393"/>
    <x v="1"/>
    <x v="0"/>
    <d v="2021-11-15T00:00:00"/>
    <n v="31"/>
    <n v="21"/>
    <n v="1834"/>
    <n v="38514"/>
    <x v="0"/>
    <n v="1330"/>
    <x v="0"/>
    <x v="1"/>
    <x v="2"/>
    <n v="45"/>
    <n v="63.333333333333336"/>
    <x v="6"/>
    <x v="12"/>
    <x v="3"/>
    <x v="156"/>
    <n v="0.79861111111111116"/>
    <x v="28"/>
    <x v="28"/>
    <x v="371"/>
  </r>
  <r>
    <n v="395"/>
    <s v="Force Motors Limited"/>
    <x v="309"/>
    <x v="3"/>
    <x v="1"/>
    <x v="394"/>
    <x v="1"/>
    <x v="0"/>
    <d v="2021-11-16T00:00:00"/>
    <n v="40"/>
    <n v="30"/>
    <n v="1254"/>
    <n v="37620"/>
    <x v="0"/>
    <n v="1330"/>
    <x v="0"/>
    <x v="3"/>
    <x v="3"/>
    <n v="1"/>
    <n v="44.333333333333336"/>
    <x v="16"/>
    <x v="15"/>
    <x v="0"/>
    <x v="150"/>
    <n v="0.90208333333333335"/>
    <x v="15"/>
    <x v="15"/>
    <x v="372"/>
  </r>
  <r>
    <n v="395"/>
    <s v="Force Motors Limited"/>
    <x v="309"/>
    <x v="5"/>
    <x v="3"/>
    <x v="395"/>
    <x v="1"/>
    <x v="0"/>
    <d v="2021-11-17T00:00:00"/>
    <n v="20"/>
    <n v="10"/>
    <n v="1459"/>
    <n v="14590"/>
    <x v="0"/>
    <n v="1330"/>
    <x v="0"/>
    <x v="4"/>
    <x v="0"/>
    <n v="49"/>
    <n v="133"/>
    <x v="9"/>
    <x v="43"/>
    <x v="3"/>
    <x v="83"/>
    <n v="0.80625000000000002"/>
    <x v="48"/>
    <x v="48"/>
    <x v="3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91D7DBF-9013-4EFF-A503-94CC6D2ABA56}" name="PivotTable1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1">
  <location ref="P9:Q16" firstHeaderRow="1" firstDataRow="1" firstDataCol="1"/>
  <pivotFields count="30">
    <pivotField showAll="0"/>
    <pivotField showAll="0"/>
    <pivotField showAll="0"/>
    <pivotField showAll="0">
      <items count="7">
        <item h="1" x="0"/>
        <item h="1" x="5"/>
        <item x="1"/>
        <item h="1" x="3"/>
        <item h="1" x="2"/>
        <item h="1" x="4"/>
        <item t="default"/>
      </items>
    </pivotField>
    <pivotField showAll="0">
      <items count="6">
        <item x="3"/>
        <item x="0"/>
        <item x="4"/>
        <item x="2"/>
        <item x="1"/>
        <item t="default"/>
      </items>
    </pivotField>
    <pivotField axis="axisRow" numFmtId="165" showAll="0">
      <items count="15">
        <item x="0"/>
        <item x="1"/>
        <item x="2"/>
        <item x="3"/>
        <item x="4"/>
        <item x="5"/>
        <item x="6"/>
        <item x="7"/>
        <item x="8"/>
        <item x="9"/>
        <item x="10"/>
        <item x="11"/>
        <item x="12"/>
        <item x="13"/>
        <item t="default"/>
      </items>
    </pivotField>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items count="56">
        <item x="31"/>
        <item x="36"/>
        <item x="44"/>
        <item x="16"/>
        <item x="43"/>
        <item x="48"/>
        <item x="51"/>
        <item x="19"/>
        <item x="18"/>
        <item x="50"/>
        <item x="40"/>
        <item x="35"/>
        <item x="7"/>
        <item x="49"/>
        <item x="27"/>
        <item x="25"/>
        <item x="54"/>
        <item x="41"/>
        <item x="6"/>
        <item x="28"/>
        <item x="46"/>
        <item x="37"/>
        <item x="52"/>
        <item x="45"/>
        <item x="34"/>
        <item x="47"/>
        <item x="10"/>
        <item x="13"/>
        <item x="39"/>
        <item x="20"/>
        <item x="12"/>
        <item x="9"/>
        <item x="22"/>
        <item x="53"/>
        <item x="32"/>
        <item x="42"/>
        <item x="15"/>
        <item x="29"/>
        <item x="26"/>
        <item x="38"/>
        <item x="17"/>
        <item x="14"/>
        <item x="0"/>
        <item x="33"/>
        <item x="5"/>
        <item x="30"/>
        <item x="21"/>
        <item x="3"/>
        <item x="23"/>
        <item x="4"/>
        <item x="1"/>
        <item x="8"/>
        <item x="11"/>
        <item x="24"/>
        <item x="2"/>
        <item t="default"/>
      </items>
    </pivotField>
    <pivotField dataField="1" numFmtId="9" showAll="0">
      <items count="56">
        <item x="31"/>
        <item x="36"/>
        <item x="44"/>
        <item x="16"/>
        <item x="43"/>
        <item x="48"/>
        <item x="51"/>
        <item x="19"/>
        <item x="18"/>
        <item x="50"/>
        <item x="40"/>
        <item x="35"/>
        <item x="7"/>
        <item x="49"/>
        <item x="27"/>
        <item x="25"/>
        <item x="54"/>
        <item x="41"/>
        <item x="6"/>
        <item x="28"/>
        <item x="46"/>
        <item x="37"/>
        <item x="52"/>
        <item x="45"/>
        <item x="34"/>
        <item x="47"/>
        <item x="10"/>
        <item x="13"/>
        <item x="39"/>
        <item x="20"/>
        <item x="12"/>
        <item x="9"/>
        <item x="22"/>
        <item x="53"/>
        <item x="32"/>
        <item x="42"/>
        <item x="15"/>
        <item x="29"/>
        <item x="26"/>
        <item x="38"/>
        <item x="17"/>
        <item x="14"/>
        <item x="0"/>
        <item x="33"/>
        <item x="5"/>
        <item x="30"/>
        <item x="21"/>
        <item x="3"/>
        <item x="23"/>
        <item x="4"/>
        <item x="1"/>
        <item x="8"/>
        <item x="11"/>
        <item x="24"/>
        <item x="2"/>
        <item t="default"/>
      </items>
    </pivotField>
    <pivotField axis="axisRow"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5"/>
    <field x="27"/>
  </rowFields>
  <rowItems count="7">
    <i>
      <x v="8"/>
    </i>
    <i r="1">
      <x v="28"/>
    </i>
    <i r="1">
      <x v="156"/>
    </i>
    <i r="1">
      <x v="164"/>
    </i>
    <i r="1">
      <x v="223"/>
    </i>
    <i r="1">
      <x v="340"/>
    </i>
    <i t="grand">
      <x/>
    </i>
  </rowItems>
  <colItems count="1">
    <i/>
  </colItems>
  <dataFields count="1">
    <dataField name="Sum of QUALITY PERFORMANCES" fld="26" baseField="0" baseItem="0"/>
  </dataFields>
  <chartFormats count="2">
    <chartFormat chart="5" format="1" series="1">
      <pivotArea type="data" outline="0" fieldPosition="0">
        <references count="1">
          <reference field="4294967294" count="1" selected="0">
            <x v="0"/>
          </reference>
        </references>
      </pivotArea>
    </chartFormat>
    <chartFormat chart="9"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50C8EF04-4368-4DAF-830B-D14305DED611}" name="PivotTable088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9">
  <location ref="BE3:BF7" firstHeaderRow="1" firstDataRow="1" firstDataCol="1"/>
  <pivotFields count="30">
    <pivotField showAll="0"/>
    <pivotField showAll="0"/>
    <pivotField showAll="0"/>
    <pivotField showAll="0">
      <items count="7">
        <item h="1" x="0"/>
        <item h="1" x="5"/>
        <item x="1"/>
        <item h="1" x="3"/>
        <item h="1" x="2"/>
        <item h="1" x="4"/>
        <item t="default"/>
      </items>
    </pivotField>
    <pivotField axis="axisRow"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dataField="1"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t="grand">
      <x/>
    </i>
  </rowItems>
  <colItems count="1">
    <i/>
  </colItems>
  <dataFields count="1">
    <dataField name="Average of OEE PERFORMANCES" fld="27" subtotal="average" baseField="4" baseItem="0" numFmtId="9"/>
  </dataFields>
  <formats count="1">
    <format dxfId="8">
      <pivotArea outline="0" collapsedLevelsAreSubtotals="1" fieldPosition="0"/>
    </format>
  </formats>
  <chartFormats count="9">
    <chartFormat chart="24" format="0" series="1">
      <pivotArea type="data" outline="0" fieldPosition="0">
        <references count="1">
          <reference field="4294967294" count="1" selected="0">
            <x v="0"/>
          </reference>
        </references>
      </pivotArea>
    </chartFormat>
    <chartFormat chart="28" format="15" series="1">
      <pivotArea type="data" outline="0" fieldPosition="0">
        <references count="1">
          <reference field="4294967294" count="1" selected="0">
            <x v="0"/>
          </reference>
        </references>
      </pivotArea>
    </chartFormat>
    <chartFormat chart="28" format="16">
      <pivotArea type="data" outline="0" fieldPosition="0">
        <references count="2">
          <reference field="4294967294" count="1" selected="0">
            <x v="0"/>
          </reference>
          <reference field="4" count="1" selected="0">
            <x v="4"/>
          </reference>
        </references>
      </pivotArea>
    </chartFormat>
    <chartFormat chart="28" format="17">
      <pivotArea type="data" outline="0" fieldPosition="0">
        <references count="2">
          <reference field="4294967294" count="1" selected="0">
            <x v="0"/>
          </reference>
          <reference field="4" count="1" selected="0">
            <x v="2"/>
          </reference>
        </references>
      </pivotArea>
    </chartFormat>
    <chartFormat chart="24" format="1">
      <pivotArea type="data" outline="0" fieldPosition="0">
        <references count="2">
          <reference field="4294967294" count="1" selected="0">
            <x v="0"/>
          </reference>
          <reference field="4" count="1" selected="0">
            <x v="2"/>
          </reference>
        </references>
      </pivotArea>
    </chartFormat>
    <chartFormat chart="24" format="2">
      <pivotArea type="data" outline="0" fieldPosition="0">
        <references count="2">
          <reference field="4294967294" count="1" selected="0">
            <x v="0"/>
          </reference>
          <reference field="4" count="1" selected="0">
            <x v="0"/>
          </reference>
        </references>
      </pivotArea>
    </chartFormat>
    <chartFormat chart="24" format="3">
      <pivotArea type="data" outline="0" fieldPosition="0">
        <references count="2">
          <reference field="4294967294" count="1" selected="0">
            <x v="0"/>
          </reference>
          <reference field="4" count="1" selected="0">
            <x v="1"/>
          </reference>
        </references>
      </pivotArea>
    </chartFormat>
    <chartFormat chart="24" format="4">
      <pivotArea type="data" outline="0" fieldPosition="0">
        <references count="2">
          <reference field="4294967294" count="1" selected="0">
            <x v="0"/>
          </reference>
          <reference field="4" count="1" selected="0">
            <x v="3"/>
          </reference>
        </references>
      </pivotArea>
    </chartFormat>
    <chartFormat chart="24" format="5">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C4BA39E7-35C0-4A2A-82ED-9C0D9B21737D}" name="PivotTable2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8">
  <location ref="AS6:AT8" firstHeaderRow="1" firstDataRow="1" firstDataCol="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dataField="1"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Items count="1">
    <i/>
  </colItems>
  <dataFields count="1">
    <dataField name="Sum of AMOUNT" fld="12" baseField="0" baseItem="0"/>
  </dataFields>
  <chartFormats count="4">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 chart="35" format="3">
      <pivotArea type="data" outline="0" fieldPosition="0">
        <references count="2">
          <reference field="4294967294" count="1" selected="0">
            <x v="0"/>
          </reference>
          <reference field="3" count="1" selected="0">
            <x v="0"/>
          </reference>
        </references>
      </pivotArea>
    </chartFormat>
    <chartFormat chart="35" format="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E8BE2E07-A326-4F19-B734-DE98E1284E2C}" name="PivotTable3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AM20:AO37" firstHeaderRow="1" firstDataRow="1" firstDataCol="0"/>
  <pivotFields count="30">
    <pivotField showAll="0"/>
    <pivotField showAll="0"/>
    <pivotField showAll="0"/>
    <pivotField showAll="0">
      <items count="7">
        <item h="1" x="0"/>
        <item h="1" x="5"/>
        <item x="1"/>
        <item h="1" x="3"/>
        <item h="1" x="2"/>
        <item h="1" x="4"/>
        <item t="default"/>
      </items>
    </pivotField>
    <pivotField showAll="0">
      <items count="6">
        <item h="1" x="3"/>
        <item h="1" x="0"/>
        <item h="1" x="4"/>
        <item h="1" x="2"/>
        <item x="1"/>
        <item t="default"/>
      </items>
    </pivotField>
    <pivotField numFmtId="165" showAll="0"/>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numFmtId="10"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71218439-0DDB-4E15-A477-C2C7BB9FF88B}" name="PivotTable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5">
  <location ref="BF56:BG58" firstHeaderRow="1" firstDataRow="1" firstDataCol="1"/>
  <pivotFields count="30">
    <pivotField showAll="0"/>
    <pivotField showAll="0"/>
    <pivotField showAll="0"/>
    <pivotField showAll="0">
      <items count="7">
        <item h="1" x="0"/>
        <item h="1" x="5"/>
        <item x="1"/>
        <item h="1" x="3"/>
        <item h="1" x="2"/>
        <item h="1" x="4"/>
        <item t="default"/>
      </items>
    </pivotField>
    <pivotField axis="axisRow" showAll="0">
      <items count="6">
        <item h="1" x="3"/>
        <item h="1" x="0"/>
        <item x="4"/>
        <item h="1" x="2"/>
        <item h="1" x="1"/>
        <item t="default"/>
      </items>
    </pivotField>
    <pivotField numFmtId="165" showAll="0"/>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dataField="1"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numFmtId="10" showAll="0"/>
    <pivotField showAll="0" defaultSubtotal="0"/>
    <pivotField showAll="0" defaultSubtotal="0"/>
  </pivotFields>
  <rowFields count="1">
    <field x="4"/>
  </rowFields>
  <rowItems count="2">
    <i>
      <x v="2"/>
    </i>
    <i t="grand">
      <x/>
    </i>
  </rowItems>
  <colItems count="1">
    <i/>
  </colItems>
  <dataFields count="1">
    <dataField name="Sum of AMOUNT" fld="12" baseField="0" baseItem="0" numFmtId="166"/>
  </dataFields>
  <formats count="1">
    <format dxfId="9">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13"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FAF5A5-55DC-4966-ACC2-BCF37E8A5BE5}" name="PivotTable9"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4">
  <location ref="BW19:BX23" firstHeaderRow="1"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showAll="0">
      <items count="7">
        <item h="1" x="0"/>
        <item h="1" x="5"/>
        <item x="1"/>
        <item h="1" x="3"/>
        <item h="1" x="2"/>
        <item h="1" x="4"/>
        <item t="default"/>
      </items>
    </pivotField>
    <pivotField axis="axisRow"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dataField="1"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t="grand">
      <x/>
    </i>
  </rowItems>
  <colItems count="1">
    <i/>
  </colItems>
  <pageFields count="1">
    <pageField fld="7" hier="-1"/>
  </pageFields>
  <dataFields count="1">
    <dataField name="Sum of MAINTENANS DOWN TIME" fld="17" baseField="0" baseItem="0"/>
  </dataFields>
  <formats count="2">
    <format dxfId="11">
      <pivotArea grandRow="1" outline="0" collapsedLevelsAreSubtotals="1" fieldPosition="0"/>
    </format>
    <format dxfId="10">
      <pivotArea field="4" grandRow="1" outline="0" collapsedLevelsAreSubtotals="1" axis="axisRow" fieldPosition="0">
        <references count="1">
          <reference field="4294967294" count="1" selected="0">
            <x v="0"/>
          </reference>
        </references>
      </pivotArea>
    </format>
  </formats>
  <chartFormats count="2">
    <chartFormat chart="36" format="0"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BAC91AD6-778F-41A2-B360-937D2B410314}" name="PivotTable2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7">
  <location ref="Z17:AA19" firstHeaderRow="1" firstDataRow="1" firstDataCol="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sortType="descending">
      <items count="7">
        <item h="1" x="0"/>
        <item h="1" x="5"/>
        <item x="1"/>
        <item h="1" x="3"/>
        <item h="1" x="2"/>
        <item h="1" x="4"/>
        <item t="default"/>
      </items>
      <autoSortScope>
        <pivotArea dataOnly="0" outline="0" fieldPosition="0">
          <references count="1">
            <reference field="4294967294" count="1" selected="0">
              <x v="0"/>
            </reference>
          </references>
        </pivotArea>
      </autoSortScope>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dataField="1"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Items count="1">
    <i/>
  </colItems>
  <dataFields count="1">
    <dataField name="Sum of QUANTITY" fld="10"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16D55C20-D730-416B-A1CF-CDEA9E190142}" name="PivotTable2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3">
  <location ref="CO6:CR8" firstHeaderRow="0"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items count="7">
        <item h="1" x="0"/>
        <item h="1" x="5"/>
        <item x="1"/>
        <item h="1" x="3"/>
        <item h="1" x="2"/>
        <item h="1" x="4"/>
        <item t="default"/>
      </items>
    </pivotField>
    <pivotField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dataField="1" showAll="0"/>
    <pivotField showAll="0"/>
    <pivotField showAll="0"/>
    <pivotField showAll="0"/>
    <pivotField showAll="0"/>
    <pivotField showAll="0"/>
    <pivotField showAll="0"/>
    <pivotField showAll="0"/>
    <pivotField showAll="0"/>
    <pivotField showAll="0"/>
    <pivotField numFmtId="2" showAll="0"/>
    <pivotField dataField="1"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dataField="1"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Fields count="1">
    <field x="-2"/>
  </colFields>
  <colItems count="3">
    <i>
      <x/>
    </i>
    <i i="1">
      <x v="1"/>
    </i>
    <i i="2">
      <x v="2"/>
    </i>
  </colItems>
  <pageFields count="1">
    <pageField fld="7" hier="-1"/>
  </pageFields>
  <dataFields count="3">
    <dataField name="Sum of INVENTORY" fld="9" baseField="0" baseItem="0"/>
    <dataField name="Sum of TARGAET" fld="20" baseField="0" baseItem="0"/>
    <dataField name="Sum of OUTPUT QUANTITY" fld="21" baseField="0" baseItem="0"/>
  </dataFields>
  <formats count="1">
    <format dxfId="12">
      <pivotArea grandRow="1" outline="0" collapsedLevelsAreSubtotals="1" fieldPosition="0"/>
    </format>
  </formats>
  <chartFormats count="6">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2" format="4" series="1">
      <pivotArea type="data" outline="0" fieldPosition="0">
        <references count="1">
          <reference field="4294967294" count="1" selected="0">
            <x v="0"/>
          </reference>
        </references>
      </pivotArea>
    </chartFormat>
    <chartFormat chart="42" format="5" series="1">
      <pivotArea type="data" outline="0" fieldPosition="0">
        <references count="1">
          <reference field="4294967294" count="1" selected="0">
            <x v="1"/>
          </reference>
        </references>
      </pivotArea>
    </chartFormat>
    <chartFormat chart="42" format="7" series="1">
      <pivotArea type="data" outline="0" fieldPosition="0">
        <references count="1">
          <reference field="4294967294" count="1" selected="0">
            <x v="2"/>
          </reference>
        </references>
      </pivotArea>
    </chartFormat>
    <chartFormat chart="40" format="3"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CFECD358-1084-493B-BF34-085B88D8BDA8}" name="PivotTable2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H34:CJ51" firstHeaderRow="1" firstDataRow="1" firstDataCol="0"/>
  <pivotFields count="30">
    <pivotField showAll="0"/>
    <pivotField showAll="0"/>
    <pivotField showAll="0"/>
    <pivotField showAll="0">
      <items count="7">
        <item h="1" x="0"/>
        <item h="1" x="5"/>
        <item x="1"/>
        <item h="1" x="3"/>
        <item h="1" x="2"/>
        <item h="1" x="4"/>
        <item t="default"/>
      </items>
    </pivotField>
    <pivotField showAll="0"/>
    <pivotField numFmtId="165" showAll="0"/>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numFmtId="10"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88294EC3-0457-4EC6-9D9A-3439BD425AC5}" name="PivotTable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BG79:BH80" firstHeaderRow="1" firstDataRow="1" firstDataCol="1"/>
  <pivotFields count="30">
    <pivotField showAll="0"/>
    <pivotField showAll="0"/>
    <pivotField showAll="0"/>
    <pivotField showAll="0">
      <items count="7">
        <item h="1" x="0"/>
        <item h="1" x="5"/>
        <item x="1"/>
        <item h="1" x="3"/>
        <item h="1" x="2"/>
        <item h="1" x="4"/>
        <item t="default"/>
      </items>
    </pivotField>
    <pivotField axis="axisRow" showAll="0">
      <items count="6">
        <item h="1" x="3"/>
        <item h="1" x="0"/>
        <item h="1" x="4"/>
        <item h="1" x="2"/>
        <item x="1"/>
        <item t="default"/>
      </items>
    </pivotField>
    <pivotField numFmtId="165" showAll="0"/>
    <pivotField showAll="0">
      <items count="3">
        <item x="0"/>
        <item x="1"/>
        <item t="default"/>
      </items>
    </pivotField>
    <pivotField axis="axisRow"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dataField="1" numFmtId="10" showAll="0"/>
    <pivotField showAll="0" defaultSubtotal="0"/>
    <pivotField showAll="0" defaultSubtotal="0"/>
  </pivotFields>
  <rowFields count="2">
    <field x="4"/>
    <field x="7"/>
  </rowFields>
  <rowItems count="1">
    <i t="grand">
      <x/>
    </i>
  </rowItems>
  <colItems count="1">
    <i/>
  </colItems>
  <dataFields count="1">
    <dataField name="Average of OEE PERFORMANCES" fld="27" subtotal="average" baseField="4" baseItem="1"/>
  </dataFields>
  <formats count="2">
    <format dxfId="14">
      <pivotArea outline="0" collapsedLevelsAreSubtotals="1" fieldPosition="0"/>
    </format>
    <format dxfId="13">
      <pivotArea collapsedLevelsAreSubtotals="1" fieldPosition="0">
        <references count="2">
          <reference field="4" count="0" selected="0"/>
          <reference field="7"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84219F01-01A1-4C2D-A070-ABC925F89F44}" name="PivotTable2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7">
  <location ref="Z4:AA6" firstHeaderRow="1" firstDataRow="1" firstDataCol="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sortType="ascending">
      <items count="7">
        <item h="1" x="0"/>
        <item h="1" x="5"/>
        <item x="1"/>
        <item h="1" x="3"/>
        <item h="1" x="2"/>
        <item h="1" x="4"/>
        <item t="default"/>
      </items>
      <autoSortScope>
        <pivotArea dataOnly="0" outline="0" fieldPosition="0">
          <references count="1">
            <reference field="4294967294" count="1" selected="0">
              <x v="0"/>
            </reference>
          </references>
        </pivotArea>
      </autoSortScope>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dataField="1"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Items count="1">
    <i/>
  </colItems>
  <dataFields count="1">
    <dataField name="Sum of QUANTITY" fld="10" baseField="0" baseItem="0"/>
  </dataField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3E14DC-2147-4711-8BA1-D3B79C8EEFD0}"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4">
  <location ref="BF38:BG40" firstHeaderRow="1" firstDataRow="1" firstDataCol="1"/>
  <pivotFields count="30">
    <pivotField showAll="0"/>
    <pivotField showAll="0"/>
    <pivotField showAll="0"/>
    <pivotField showAll="0">
      <items count="7">
        <item h="1" x="0"/>
        <item h="1" x="5"/>
        <item x="1"/>
        <item h="1" x="3"/>
        <item h="1" x="2"/>
        <item h="1" x="4"/>
        <item t="default"/>
      </items>
    </pivotField>
    <pivotField axis="axisRow" showAll="0">
      <items count="6">
        <item h="1" x="3"/>
        <item h="1" x="0"/>
        <item x="4"/>
        <item h="1" x="2"/>
        <item h="1"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dataField="1"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2">
    <i>
      <x v="2"/>
    </i>
    <i t="grand">
      <x/>
    </i>
  </rowItems>
  <colItems count="1">
    <i/>
  </colItems>
  <dataFields count="1">
    <dataField name="Average of QUALITY PERFORMANCES" fld="26" subtotal="average" baseField="4" baseItem="0"/>
  </dataFields>
  <formats count="1">
    <format dxfId="1">
      <pivotArea outline="0" collapsedLevelsAreSubtotals="1" fieldPosition="0"/>
    </format>
  </formats>
  <chartFormats count="3">
    <chartFormat chart="27" format="1" series="1">
      <pivotArea type="data" outline="0" fieldPosition="0">
        <references count="1">
          <reference field="4294967294" count="1" selected="0">
            <x v="0"/>
          </reference>
        </references>
      </pivotArea>
    </chartFormat>
    <chartFormat chart="33" format="13" series="1">
      <pivotArea type="data" outline="0" fieldPosition="0">
        <references count="1">
          <reference field="4294967294" count="1" selected="0">
            <x v="0"/>
          </reference>
        </references>
      </pivotArea>
    </chartFormat>
    <chartFormat chart="33" format="14">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7A49E1EC-6D3C-4F0C-BBEA-FB76AD1FCDBE}" name="PivotTable1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7">
  <location ref="A2:A3" firstHeaderRow="1" firstDataRow="1" firstDataCol="0"/>
  <pivotFields count="30">
    <pivotField showAll="0"/>
    <pivotField showAll="0"/>
    <pivotField showAll="0"/>
    <pivotField showAll="0">
      <items count="7">
        <item h="1" x="0"/>
        <item h="1" x="5"/>
        <item x="1"/>
        <item h="1" x="3"/>
        <item h="1" x="2"/>
        <item h="1" x="4"/>
        <item t="default"/>
      </items>
    </pivotField>
    <pivotField showAll="0">
      <items count="6">
        <item x="3"/>
        <item x="0"/>
        <item x="4"/>
        <item x="2"/>
        <item x="1"/>
        <item t="default"/>
      </items>
    </pivotField>
    <pivotField numFmtId="165" showAll="0" sumSubtotal="1" countASubtotal="1" avgSubtotal="1" maxSubtotal="1" minSubtotal="1" productSubtotal="1" countSubtotal="1" stdDevSubtotal="1" stdDevPSubtotal="1" varSubtotal="1" varPSubtotal="1">
      <items count="25">
        <item x="0"/>
        <item x="1"/>
        <item x="2"/>
        <item x="3"/>
        <item x="4"/>
        <item x="5"/>
        <item x="6"/>
        <item x="7"/>
        <item x="8"/>
        <item x="9"/>
        <item x="10"/>
        <item x="11"/>
        <item x="12"/>
        <item x="13"/>
        <item t="sum"/>
        <item t="countA"/>
        <item t="avg"/>
        <item t="max"/>
        <item t="min"/>
        <item t="product"/>
        <item t="count"/>
        <item t="stdDev"/>
        <item t="stdDevP"/>
        <item t="var"/>
        <item t="varP"/>
      </items>
    </pivotField>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dataField="1"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numFmtId="10" showAll="0"/>
    <pivotField showAll="0">
      <items count="7">
        <item sd="0" x="0"/>
        <item sd="0" x="1"/>
        <item sd="0" x="2"/>
        <item sd="0" x="3"/>
        <item sd="0" x="4"/>
        <item sd="0" x="5"/>
        <item t="default"/>
      </items>
    </pivotField>
    <pivotField showAll="0">
      <items count="5">
        <item sd="0" x="0"/>
        <item sd="0" x="1"/>
        <item sd="0" x="2"/>
        <item sd="0" x="3"/>
        <item t="default"/>
      </items>
    </pivotField>
  </pivotFields>
  <rowItems count="1">
    <i/>
  </rowItems>
  <colItems count="1">
    <i/>
  </colItems>
  <dataFields count="1">
    <dataField name="Sum of AMOUNT" fld="12" baseField="0" baseItem="0"/>
  </dataFields>
  <chartFormats count="3">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10C6BE00-929A-458A-9793-4F3A2380B890}" name="PivotTable1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5">
  <location ref="BY54:CC56" firstHeaderRow="0"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showAll="0">
      <items count="7">
        <item h="1" x="0"/>
        <item h="1" x="5"/>
        <item x="1"/>
        <item h="1" x="3"/>
        <item h="1" x="2"/>
        <item h="1" x="4"/>
        <item t="default"/>
      </items>
    </pivotField>
    <pivotField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axis="axisRow" showAll="0">
      <items count="2">
        <item x="0"/>
        <item t="default"/>
      </items>
    </pivotField>
    <pivotField showAll="0"/>
    <pivotField dataField="1" showAll="0">
      <items count="2">
        <item x="0"/>
        <item t="default"/>
      </items>
    </pivotField>
    <pivotField dataField="1" showAll="0">
      <items count="8">
        <item x="2"/>
        <item x="1"/>
        <item x="6"/>
        <item x="3"/>
        <item x="5"/>
        <item x="0"/>
        <item x="4"/>
        <item t="default"/>
      </items>
    </pivotField>
    <pivotField dataField="1" showAll="0">
      <items count="13">
        <item x="0"/>
        <item x="5"/>
        <item x="9"/>
        <item x="11"/>
        <item x="7"/>
        <item x="4"/>
        <item x="6"/>
        <item x="1"/>
        <item x="8"/>
        <item x="2"/>
        <item x="10"/>
        <item x="3"/>
        <item t="default"/>
      </items>
    </pivotField>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dataField="1"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13"/>
  </rowFields>
  <rowItems count="2">
    <i>
      <x/>
    </i>
    <i t="grand">
      <x/>
    </i>
  </rowItems>
  <colFields count="1">
    <field x="-2"/>
  </colFields>
  <colItems count="4">
    <i>
      <x/>
    </i>
    <i i="1">
      <x v="1"/>
    </i>
    <i i="2">
      <x v="2"/>
    </i>
    <i i="3">
      <x v="3"/>
    </i>
  </colItems>
  <pageFields count="1">
    <pageField fld="7" hier="-1"/>
  </pageFields>
  <dataFields count="4">
    <dataField name="Sum of MAINTENANS DOWN TIME" fld="17" baseField="0" baseItem="0"/>
    <dataField name="Sum of ACTUAL WORKING MIN" fld="23" baseField="0" baseItem="0"/>
    <dataField name="Sum of SETUP TIME" fld="16" baseField="0" baseItem="0"/>
    <dataField name="Sum of CONSIDERABLE TIME" fld="15" baseField="0" baseItem="0"/>
  </dataFields>
  <formats count="1">
    <format dxfId="15">
      <pivotArea grandRow="1" outline="0" collapsedLevelsAreSubtotals="1" fieldPosition="0"/>
    </format>
  </formats>
  <chartFormats count="8">
    <chartFormat chart="40" format="0" series="1">
      <pivotArea type="data" outline="0" fieldPosition="0">
        <references count="1">
          <reference field="4294967294" count="1" selected="0">
            <x v="0"/>
          </reference>
        </references>
      </pivotArea>
    </chartFormat>
    <chartFormat chart="40" format="1" series="1">
      <pivotArea type="data" outline="0" fieldPosition="0">
        <references count="1">
          <reference field="4294967294" count="1" selected="0">
            <x v="1"/>
          </reference>
        </references>
      </pivotArea>
    </chartFormat>
    <chartFormat chart="40" format="2" series="1">
      <pivotArea type="data" outline="0" fieldPosition="0">
        <references count="1">
          <reference field="4294967294" count="1" selected="0">
            <x v="2"/>
          </reference>
        </references>
      </pivotArea>
    </chartFormat>
    <chartFormat chart="40" format="3" series="1">
      <pivotArea type="data" outline="0" fieldPosition="0">
        <references count="1">
          <reference field="4294967294" count="1" selected="0">
            <x v="3"/>
          </reference>
        </references>
      </pivotArea>
    </chartFormat>
    <chartFormat chart="42" format="8" series="1">
      <pivotArea type="data" outline="0" fieldPosition="0">
        <references count="1">
          <reference field="4294967294" count="1" selected="0">
            <x v="0"/>
          </reference>
        </references>
      </pivotArea>
    </chartFormat>
    <chartFormat chart="42" format="9" series="1">
      <pivotArea type="data" outline="0" fieldPosition="0">
        <references count="1">
          <reference field="4294967294" count="1" selected="0">
            <x v="1"/>
          </reference>
        </references>
      </pivotArea>
    </chartFormat>
    <chartFormat chart="42" format="10" series="1">
      <pivotArea type="data" outline="0" fieldPosition="0">
        <references count="1">
          <reference field="4294967294" count="1" selected="0">
            <x v="2"/>
          </reference>
        </references>
      </pivotArea>
    </chartFormat>
    <chartFormat chart="42" format="11"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3CD0D733-1378-4439-BCC7-B8140EB4577E}" name="PivotTable1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3">
  <location ref="A39:C41" firstHeaderRow="0" firstDataRow="1" firstDataCol="1"/>
  <pivotFields count="30">
    <pivotField showAll="0"/>
    <pivotField showAll="0"/>
    <pivotField showAll="0"/>
    <pivotField showAll="0">
      <items count="7">
        <item h="1" x="0"/>
        <item h="1" x="5"/>
        <item x="1"/>
        <item h="1" x="3"/>
        <item h="1" x="2"/>
        <item h="1" x="4"/>
        <item t="default"/>
      </items>
    </pivotField>
    <pivotField showAll="0">
      <items count="6">
        <item x="3"/>
        <item x="0"/>
        <item x="4"/>
        <item x="2"/>
        <item x="1"/>
        <item t="default"/>
      </items>
    </pivotField>
    <pivotField numFmtId="165" showAll="0">
      <items count="15">
        <item x="0"/>
        <item x="1"/>
        <item x="2"/>
        <item x="3"/>
        <item x="4"/>
        <item x="5"/>
        <item x="6"/>
        <item x="7"/>
        <item x="8"/>
        <item x="9"/>
        <item x="10"/>
        <item x="11"/>
        <item x="12"/>
        <item x="13"/>
        <item t="default"/>
      </items>
    </pivotField>
    <pivotField showAll="0"/>
    <pivotField axis="axisRow"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dataField="1" showAll="0">
      <items count="13">
        <item x="0"/>
        <item x="5"/>
        <item x="9"/>
        <item x="11"/>
        <item x="7"/>
        <item x="4"/>
        <item x="6"/>
        <item x="1"/>
        <item x="8"/>
        <item x="2"/>
        <item x="10"/>
        <item x="3"/>
        <item t="default"/>
      </items>
    </pivotField>
    <pivotField showAll="0"/>
    <pivotField numFmtId="2" showAll="0"/>
    <pivotField showAll="0"/>
    <pivotField showAll="0"/>
    <pivotField showAll="0"/>
    <pivotField dataField="1"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showAll="0"/>
    <pivotField numFmtId="10"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2">
    <i>
      <x v="7"/>
    </i>
    <i t="grand">
      <x/>
    </i>
  </rowItems>
  <colFields count="1">
    <field x="-2"/>
  </colFields>
  <colItems count="2">
    <i>
      <x/>
    </i>
    <i i="1">
      <x v="1"/>
    </i>
  </colItems>
  <dataFields count="2">
    <dataField name="Sum of MAINTENANS DOWN TIME" fld="17" baseField="0" baseItem="0"/>
    <dataField name="Sum of ACTUAL WORKING MIN" fld="23" baseField="0" baseItem="0"/>
  </dataFields>
  <chartFormats count="9">
    <chartFormat chart="25"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1"/>
          </reference>
        </references>
      </pivotArea>
    </chartFormat>
    <chartFormat chart="26" format="2" series="1">
      <pivotArea type="data" outline="0" fieldPosition="0">
        <references count="1">
          <reference field="4294967294" count="1" selected="0">
            <x v="0"/>
          </reference>
        </references>
      </pivotArea>
    </chartFormat>
    <chartFormat chart="26" format="3" series="1">
      <pivotArea type="data" outline="0" fieldPosition="0">
        <references count="1">
          <reference field="4294967294" count="1" selected="0">
            <x v="1"/>
          </reference>
        </references>
      </pivotArea>
    </chartFormat>
    <chartFormat chart="29" format="8" series="1">
      <pivotArea type="data" outline="0" fieldPosition="0">
        <references count="1">
          <reference field="4294967294" count="1" selected="0">
            <x v="0"/>
          </reference>
        </references>
      </pivotArea>
    </chartFormat>
    <chartFormat chart="29" format="9" series="1">
      <pivotArea type="data" outline="0" fieldPosition="0">
        <references count="1">
          <reference field="4294967294" count="1" selected="0">
            <x v="1"/>
          </reference>
        </references>
      </pivotArea>
    </chartFormat>
    <chartFormat chart="34" format="12" series="1">
      <pivotArea type="data" outline="0" fieldPosition="0">
        <references count="1">
          <reference field="4294967294" count="1" selected="0">
            <x v="0"/>
          </reference>
        </references>
      </pivotArea>
    </chartFormat>
    <chartFormat chart="34" format="13" series="1">
      <pivotArea type="data" outline="0" fieldPosition="0">
        <references count="1">
          <reference field="4294967294" count="1" selected="0">
            <x v="1"/>
          </reference>
        </references>
      </pivotArea>
    </chartFormat>
    <chartFormat chart="29" format="10">
      <pivotArea type="data" outline="0" fieldPosition="0">
        <references count="2">
          <reference field="4294967294" count="1" selected="0">
            <x v="1"/>
          </reference>
          <reference field="7"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9066BDBD-CFD7-445F-816B-D131B11494A1}" name="PivotTable2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0">
  <location ref="CI5:CJ9" firstHeaderRow="1"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showAll="0">
      <items count="7">
        <item h="1" x="0"/>
        <item h="1" x="5"/>
        <item x="1"/>
        <item h="1" x="3"/>
        <item h="1" x="2"/>
        <item h="1" x="4"/>
        <item t="default"/>
      </items>
    </pivotField>
    <pivotField axis="axisRow"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dataField="1"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t="grand">
      <x/>
    </i>
  </rowItems>
  <colItems count="1">
    <i/>
  </colItems>
  <pageFields count="1">
    <pageField fld="7" hier="-1"/>
  </pageFields>
  <dataFields count="1">
    <dataField name="Sum of SETUP TIME" fld="16" baseField="0" baseItem="0"/>
  </dataFields>
  <formats count="1">
    <format dxfId="1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F5BE8023-E0CB-43F3-ADF7-38442E1099B6}" name="PivotTable1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1">
  <location ref="J10:L14" firstHeaderRow="0" firstDataRow="1" firstDataCol="1"/>
  <pivotFields count="30">
    <pivotField showAll="0"/>
    <pivotField showAll="0"/>
    <pivotField showAll="0"/>
    <pivotField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axis="axisRow"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dataField="1"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dataField="1"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20"/>
  </rowFields>
  <rowItems count="4">
    <i>
      <x v="1"/>
    </i>
    <i>
      <x v="15"/>
    </i>
    <i>
      <x v="20"/>
    </i>
    <i t="grand">
      <x/>
    </i>
  </rowItems>
  <colFields count="1">
    <field x="-2"/>
  </colFields>
  <colItems count="2">
    <i>
      <x/>
    </i>
    <i i="1">
      <x v="1"/>
    </i>
  </colItems>
  <dataFields count="2">
    <dataField name="Sum of QUALITY PERFORMANCES" fld="26" baseField="0" baseItem="0"/>
    <dataField name="Sum of OEE PERFORMANCES" fld="2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A018B50-BAFC-47C3-95D8-1CD2A69B7879}" name="PivotTable24"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21">
  <location ref="T3:U5" firstHeaderRow="1" firstDataRow="1" firstDataCol="1"/>
  <pivotFields count="30">
    <pivotField showAll="0"/>
    <pivotField showAll="0"/>
    <pivotField showAll="0"/>
    <pivotField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axis="axisRow"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dataField="1"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2">
    <i>
      <x v="7"/>
    </i>
    <i t="grand">
      <x/>
    </i>
  </rowItems>
  <colItems count="1">
    <i/>
  </colItems>
  <dataFields count="1">
    <dataField name="Sum of REJECTION/REWORK"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A317BF0E-426F-40B7-92CD-F792DB0F98FC}"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BH108:BI110" firstHeaderRow="1" firstDataRow="1" firstDataCol="1" rowPageCount="1" colPageCount="1"/>
  <pivotFields count="30">
    <pivotField showAll="0"/>
    <pivotField showAll="0"/>
    <pivotField showAll="0"/>
    <pivotField showAll="0">
      <items count="7">
        <item h="1" x="0"/>
        <item h="1" x="5"/>
        <item x="1"/>
        <item h="1" x="3"/>
        <item h="1" x="2"/>
        <item h="1" x="4"/>
        <item t="default"/>
      </items>
    </pivotField>
    <pivotField axis="axisRow" showAll="0">
      <items count="6">
        <item x="3"/>
        <item h="1" x="0"/>
        <item h="1" x="4"/>
        <item h="1" x="2"/>
        <item h="1" x="1"/>
        <item t="default"/>
      </items>
    </pivotField>
    <pivotField numFmtId="165" showAll="0"/>
    <pivotField showAll="0"/>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dataField="1" showAll="0"/>
    <pivotField showAll="0"/>
    <pivotField numFmtId="9" showAll="0"/>
    <pivotField numFmtId="9" showAll="0"/>
    <pivotField numFmtId="9" showAll="0"/>
    <pivotField numFmtId="10" showAll="0"/>
    <pivotField showAll="0" defaultSubtotal="0"/>
    <pivotField showAll="0" defaultSubtotal="0"/>
  </pivotFields>
  <rowFields count="1">
    <field x="4"/>
  </rowFields>
  <rowItems count="2">
    <i>
      <x/>
    </i>
    <i t="grand">
      <x/>
    </i>
  </rowItems>
  <colItems count="1">
    <i/>
  </colItems>
  <pageFields count="1">
    <pageField fld="7" hier="-1"/>
  </pageFields>
  <dataFields count="1">
    <dataField name="Sum of REJECTION/REWORK"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D3C88631-C5E7-45E0-8971-FCB8206F047D}" name="PivotTable30"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3">
  <location ref="CQ79:CR81" firstHeaderRow="1"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items count="7">
        <item h="1" x="0"/>
        <item h="1" x="5"/>
        <item x="1"/>
        <item h="1" x="3"/>
        <item h="1" x="2"/>
        <item h="1" x="4"/>
        <item t="default"/>
      </items>
    </pivotField>
    <pivotField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dataField="1" showAll="0"/>
    <pivotField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Items count="1">
    <i/>
  </colItems>
  <pageFields count="1">
    <pageField fld="7" hier="-1"/>
  </pageFields>
  <dataFields count="1">
    <dataField name="Sum of INVENTORY" fld="9" baseField="0" baseItem="0"/>
  </dataFields>
  <formats count="1">
    <format dxfId="17">
      <pivotArea grandRow="1" outline="0" collapsedLevelsAreSubtotals="1" fieldPosition="0"/>
    </format>
  </formats>
  <chartFormats count="2">
    <chartFormat chart="40" format="0" series="1">
      <pivotArea type="data" outline="0" fieldPosition="0">
        <references count="1">
          <reference field="4294967294" count="1" selected="0">
            <x v="0"/>
          </reference>
        </references>
      </pivotArea>
    </chartFormat>
    <chartFormat chart="4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3702B481-DEB5-41A4-B156-00BA0ED3C4DA}" name="PivotTable1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B59:C66" firstHeaderRow="1" firstDataRow="1" firstDataCol="1"/>
  <pivotFields count="30">
    <pivotField showAll="0"/>
    <pivotField showAll="0"/>
    <pivotField axis="axisRow"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showAll="0">
      <items count="7">
        <item h="1" x="0"/>
        <item h="1" x="5"/>
        <item x="1"/>
        <item h="1" x="3"/>
        <item h="1" x="2"/>
        <item h="1" x="4"/>
        <item t="default"/>
      </items>
    </pivotField>
    <pivotField showAll="0">
      <items count="6">
        <item h="1" x="3"/>
        <item h="1" x="0"/>
        <item h="1" x="4"/>
        <item h="1" x="2"/>
        <item x="1"/>
        <item t="default"/>
      </items>
    </pivotField>
    <pivotField axis="axisRow" numFmtId="165" showAll="0">
      <items count="15">
        <item sd="0" x="0"/>
        <item sd="0" x="1"/>
        <item sd="0" x="2"/>
        <item sd="0" x="3"/>
        <item sd="0" x="4"/>
        <item sd="0" x="5"/>
        <item sd="0" x="6"/>
        <item sd="0" x="7"/>
        <item x="8"/>
        <item sd="0" x="9"/>
        <item sd="0" x="10"/>
        <item sd="0" x="11"/>
        <item sd="0" x="12"/>
        <item sd="0" x="13"/>
        <item t="default" sd="0"/>
      </items>
    </pivotField>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dataField="1"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numFmtId="10" showAll="0"/>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5"/>
    <field x="2"/>
  </rowFields>
  <rowItems count="7">
    <i>
      <x v="8"/>
    </i>
    <i r="1">
      <x v="139"/>
    </i>
    <i r="1">
      <x v="143"/>
    </i>
    <i r="1">
      <x v="218"/>
    </i>
    <i r="1">
      <x v="246"/>
    </i>
    <i r="1">
      <x v="258"/>
    </i>
    <i t="grand">
      <x/>
    </i>
  </rowItems>
  <colItems count="1">
    <i/>
  </colItems>
  <dataFields count="1">
    <dataField name="Sum of AMOUNT" fld="12"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6AD04F77-A4BE-40F0-8669-ACE0BAA62667}" name="PivotTable2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0">
  <location ref="CJ20:CK24" firstHeaderRow="1"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showAll="0">
      <items count="7">
        <item h="1" x="0"/>
        <item h="1" x="5"/>
        <item x="1"/>
        <item h="1" x="3"/>
        <item h="1" x="2"/>
        <item h="1" x="4"/>
        <item t="default"/>
      </items>
    </pivotField>
    <pivotField axis="axisRow"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dataField="1"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t="grand">
      <x/>
    </i>
  </rowItems>
  <colItems count="1">
    <i/>
  </colItems>
  <pageFields count="1">
    <pageField fld="7" hier="-1"/>
  </pageFields>
  <dataFields count="1">
    <dataField name="Sum of OTHER LOSS TIME" fld="18" baseField="0" baseItem="0"/>
  </dataFields>
  <formats count="1">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E59965-2872-4785-8ACF-07C872869713}" name="PivotTable2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F85:G87" firstHeaderRow="1" firstDataRow="1" firstDataCol="1"/>
  <pivotFields count="30">
    <pivotField showAll="0"/>
    <pivotField showAll="0"/>
    <pivotField showAll="0"/>
    <pivotField showAll="0">
      <items count="7">
        <item h="1" x="0"/>
        <item h="1" x="5"/>
        <item x="1"/>
        <item h="1" x="3"/>
        <item h="1" x="2"/>
        <item h="1" x="4"/>
        <item t="default"/>
      </items>
    </pivotField>
    <pivotField showAll="0"/>
    <pivotField numFmtId="165" showAll="0"/>
    <pivotField showAll="0"/>
    <pivotField axis="axisRow"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dataField="1" showAll="0"/>
    <pivotField showAll="0"/>
    <pivotField numFmtId="9" showAll="0"/>
    <pivotField numFmtId="9" showAll="0"/>
    <pivotField numFmtId="9" showAll="0"/>
    <pivotField numFmtId="10" showAll="0"/>
    <pivotField showAll="0" defaultSubtotal="0"/>
    <pivotField showAll="0" defaultSubtotal="0"/>
  </pivotFields>
  <rowFields count="1">
    <field x="7"/>
  </rowFields>
  <rowItems count="2">
    <i>
      <x v="7"/>
    </i>
    <i t="grand">
      <x/>
    </i>
  </rowItems>
  <colItems count="1">
    <i/>
  </colItems>
  <dataFields count="1">
    <dataField name="Sum of REJECTION/REWORK" fld="2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A5B631CA-5E29-4B71-B457-03227B01CE4D}"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BH100:BI101" firstHeaderRow="1" firstDataRow="1" firstDataCol="1"/>
  <pivotFields count="30">
    <pivotField showAll="0"/>
    <pivotField showAll="0"/>
    <pivotField showAll="0"/>
    <pivotField showAll="0">
      <items count="7">
        <item h="1" x="0"/>
        <item h="1" x="5"/>
        <item x="1"/>
        <item h="1" x="3"/>
        <item h="1" x="2"/>
        <item h="1" x="4"/>
        <item t="default"/>
      </items>
    </pivotField>
    <pivotField axis="axisRow" showAll="0">
      <items count="6">
        <item h="1" x="3"/>
        <item h="1" x="0"/>
        <item h="1" x="4"/>
        <item h="1" x="2"/>
        <item x="1"/>
        <item t="default"/>
      </items>
    </pivotField>
    <pivotField numFmtId="165" showAll="0"/>
    <pivotField showAll="0">
      <items count="3">
        <item x="0"/>
        <item x="1"/>
        <item t="default"/>
      </items>
    </pivotField>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dataField="1" numFmtId="10" showAll="0"/>
    <pivotField showAll="0" defaultSubtotal="0"/>
    <pivotField showAll="0" defaultSubtotal="0"/>
  </pivotFields>
  <rowFields count="1">
    <field x="4"/>
  </rowFields>
  <rowItems count="1">
    <i t="grand">
      <x/>
    </i>
  </rowItems>
  <colItems count="1">
    <i/>
  </colItems>
  <dataFields count="1">
    <dataField name="Average of OEE PERFORMANCES" fld="27" subtotal="average" baseField="4" baseItem="1"/>
  </dataFields>
  <formats count="1">
    <format dxfId="1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956AEF2-4D35-4A62-AFCB-F03172D09A38}" name="PivotTable1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0">
  <location ref="CD4:CE8" firstHeaderRow="1" firstDataRow="1" firstDataCol="1" rowPageCount="1" colPageCount="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showAll="0">
      <items count="7">
        <item h="1" x="0"/>
        <item h="1" x="5"/>
        <item x="1"/>
        <item h="1" x="3"/>
        <item h="1" x="2"/>
        <item h="1" x="4"/>
        <item t="default"/>
      </items>
    </pivotField>
    <pivotField axis="axisRow" showAll="0">
      <items count="6">
        <item x="3"/>
        <item x="0"/>
        <item x="4"/>
        <item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axis="axisPage"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dataField="1"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items count="160">
        <item x="137"/>
        <item x="86"/>
        <item x="131"/>
        <item x="96"/>
        <item x="62"/>
        <item x="33"/>
        <item x="147"/>
        <item x="123"/>
        <item x="6"/>
        <item x="107"/>
        <item x="141"/>
        <item x="127"/>
        <item x="101"/>
        <item x="142"/>
        <item x="151"/>
        <item x="117"/>
        <item x="156"/>
        <item x="133"/>
        <item x="102"/>
        <item x="145"/>
        <item x="111"/>
        <item x="75"/>
        <item x="42"/>
        <item x="7"/>
        <item x="83"/>
        <item x="106"/>
        <item x="65"/>
        <item x="93"/>
        <item x="70"/>
        <item x="48"/>
        <item x="120"/>
        <item x="15"/>
        <item x="130"/>
        <item x="118"/>
        <item x="26"/>
        <item x="154"/>
        <item x="126"/>
        <item x="144"/>
        <item x="57"/>
        <item x="115"/>
        <item x="128"/>
        <item x="155"/>
        <item x="84"/>
        <item x="125"/>
        <item x="40"/>
        <item x="143"/>
        <item x="25"/>
        <item x="32"/>
        <item x="157"/>
        <item x="149"/>
        <item x="69"/>
        <item x="105"/>
        <item x="129"/>
        <item x="55"/>
        <item x="135"/>
        <item x="2"/>
        <item x="116"/>
        <item x="108"/>
        <item x="0"/>
        <item x="71"/>
        <item x="76"/>
        <item x="148"/>
        <item x="119"/>
        <item x="158"/>
        <item x="49"/>
        <item x="27"/>
        <item x="97"/>
        <item x="53"/>
        <item x="19"/>
        <item x="121"/>
        <item x="138"/>
        <item x="35"/>
        <item x="77"/>
        <item x="94"/>
        <item x="153"/>
        <item x="66"/>
        <item x="56"/>
        <item x="134"/>
        <item x="50"/>
        <item x="51"/>
        <item x="74"/>
        <item x="139"/>
        <item x="146"/>
        <item x="122"/>
        <item x="38"/>
        <item x="124"/>
        <item x="34"/>
        <item x="112"/>
        <item x="98"/>
        <item x="72"/>
        <item x="58"/>
        <item x="41"/>
        <item x="52"/>
        <item x="8"/>
        <item x="82"/>
        <item x="54"/>
        <item x="87"/>
        <item x="81"/>
        <item x="113"/>
        <item x="20"/>
        <item x="100"/>
        <item x="110"/>
        <item x="31"/>
        <item x="24"/>
        <item x="78"/>
        <item x="11"/>
        <item x="39"/>
        <item x="1"/>
        <item x="88"/>
        <item x="47"/>
        <item x="13"/>
        <item x="85"/>
        <item x="91"/>
        <item x="79"/>
        <item x="17"/>
        <item x="16"/>
        <item x="99"/>
        <item x="9"/>
        <item x="73"/>
        <item x="44"/>
        <item x="10"/>
        <item x="18"/>
        <item x="43"/>
        <item x="21"/>
        <item x="22"/>
        <item x="30"/>
        <item x="14"/>
        <item x="67"/>
        <item x="68"/>
        <item x="28"/>
        <item x="61"/>
        <item x="89"/>
        <item x="95"/>
        <item x="152"/>
        <item x="63"/>
        <item x="64"/>
        <item x="150"/>
        <item x="5"/>
        <item x="37"/>
        <item x="136"/>
        <item x="103"/>
        <item x="12"/>
        <item x="59"/>
        <item x="3"/>
        <item x="46"/>
        <item x="132"/>
        <item x="90"/>
        <item x="60"/>
        <item x="80"/>
        <item x="36"/>
        <item x="109"/>
        <item x="23"/>
        <item x="92"/>
        <item x="114"/>
        <item x="104"/>
        <item x="140"/>
        <item x="29"/>
        <item x="4"/>
        <item x="45"/>
        <item t="default"/>
      </items>
    </pivotField>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4"/>
  </rowFields>
  <rowItems count="4">
    <i>
      <x/>
    </i>
    <i>
      <x v="1"/>
    </i>
    <i>
      <x v="2"/>
    </i>
    <i t="grand">
      <x/>
    </i>
  </rowItems>
  <colItems count="1">
    <i/>
  </colItems>
  <pageFields count="1">
    <pageField fld="7" hier="-1"/>
  </pageFields>
  <dataFields count="1">
    <dataField name="Sum of MAINTENANS DOWN TIME" fld="17" baseField="0" baseItem="0"/>
  </dataFields>
  <formats count="2">
    <format dxfId="3">
      <pivotArea grandRow="1" outline="0" collapsedLevelsAreSubtotals="1" fieldPosition="0"/>
    </format>
    <format dxfId="2">
      <pivotArea field="4" grandRow="1" outline="0" collapsedLevelsAreSubtotals="1" axis="axisRow" fieldPosition="0">
        <references count="1">
          <reference field="4294967294" count="1" selected="0">
            <x v="0"/>
          </reference>
        </references>
      </pivotArea>
    </format>
  </formats>
  <chartFormats count="2">
    <chartFormat chart="36" format="0" series="1">
      <pivotArea type="data" outline="0" fieldPosition="0">
        <references count="1">
          <reference field="4294967294" count="1" selected="0">
            <x v="0"/>
          </reference>
        </references>
      </pivotArea>
    </chartFormat>
    <chartFormat chart="3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009529-84CE-48EE-9CA7-BAA4D7F902F6}" name="PivotTable21"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8" rowHeaderCaption="Z">
  <location ref="S37:T39" firstHeaderRow="1" firstDataRow="1" firstDataCol="1"/>
  <pivotFields count="30">
    <pivotField showAll="0"/>
    <pivotField showAll="0"/>
    <pivotField showAll="0"/>
    <pivotField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axis="axisRow"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dataField="1"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2">
    <i>
      <x v="7"/>
    </i>
    <i t="grand">
      <x/>
    </i>
  </rowItems>
  <colItems count="1">
    <i/>
  </colItems>
  <dataFields count="1">
    <dataField name="Average of OEE PERFORMANCES" fld="27" subtotal="average" baseField="7" baseItem="1"/>
  </dataFields>
  <formats count="1">
    <format dxfId="4">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95D0314-44EB-441F-9EBA-11EB69A541CA}" name="PivotTable18"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18" rowHeaderCaption="Z">
  <location ref="J57:K70" firstHeaderRow="1" firstDataRow="1" firstDataCol="1"/>
  <pivotFields count="30">
    <pivotField showAll="0"/>
    <pivotField showAll="0"/>
    <pivotField showAll="0"/>
    <pivotField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pivotField axis="axisRow" multipleItemSelectionAllowed="1" showAll="0">
      <items count="13">
        <item x="0"/>
        <item x="1"/>
        <item x="2"/>
        <item x="3"/>
        <item x="4"/>
        <item x="5"/>
        <item x="6"/>
        <item x="7"/>
        <item x="8"/>
        <item x="9"/>
        <item x="10"/>
        <item x="11"/>
        <item t="default"/>
      </items>
    </pivotField>
    <pivotField numFmtId="164" showAll="0"/>
    <pivotField showAll="0"/>
    <pivotField showAll="0"/>
    <pivotField showAll="0"/>
    <pivotField dataField="1"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7"/>
  </rowFields>
  <rowItems count="13">
    <i>
      <x/>
    </i>
    <i>
      <x v="1"/>
    </i>
    <i>
      <x v="2"/>
    </i>
    <i>
      <x v="3"/>
    </i>
    <i>
      <x v="4"/>
    </i>
    <i>
      <x v="5"/>
    </i>
    <i>
      <x v="6"/>
    </i>
    <i>
      <x v="7"/>
    </i>
    <i>
      <x v="8"/>
    </i>
    <i>
      <x v="9"/>
    </i>
    <i>
      <x v="10"/>
    </i>
    <i>
      <x v="11"/>
    </i>
    <i t="grand">
      <x/>
    </i>
  </rowItems>
  <colItems count="1">
    <i/>
  </colItems>
  <dataFields count="1">
    <dataField name="Sum of AMOUNT" fld="12" baseField="0" baseItem="0"/>
  </dataFields>
  <formats count="1">
    <format dxfId="5">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DF52F0E-6DFD-4451-9BF6-D9DA98C7D56A}" name="PivotTable3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6">
  <location ref="AU37:AV39" firstHeaderRow="1" firstDataRow="1" firstDataCol="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dataField="1"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Items count="1">
    <i/>
  </colItems>
  <dataFields count="1">
    <dataField name="Average of OEE PERFORMANCES" fld="27" subtotal="average" baseField="3" baseItem="1"/>
  </dataFields>
  <formats count="1">
    <format dxfId="6">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C149DC-729E-47B5-A49C-79137F15FB0C}" name="PivotTable3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6">
  <location ref="AT28:AU30" firstHeaderRow="1" firstDataRow="1" firstDataCol="1"/>
  <pivotFields count="30">
    <pivotField showAll="0"/>
    <pivotField showAll="0"/>
    <pivotField showAll="0">
      <items count="311">
        <item x="97"/>
        <item x="262"/>
        <item x="182"/>
        <item x="147"/>
        <item x="32"/>
        <item x="105"/>
        <item x="112"/>
        <item x="123"/>
        <item x="233"/>
        <item x="239"/>
        <item x="286"/>
        <item x="85"/>
        <item x="49"/>
        <item x="51"/>
        <item x="163"/>
        <item x="87"/>
        <item x="86"/>
        <item x="63"/>
        <item x="295"/>
        <item x="34"/>
        <item x="18"/>
        <item x="137"/>
        <item x="210"/>
        <item x="134"/>
        <item x="191"/>
        <item x="127"/>
        <item x="57"/>
        <item x="288"/>
        <item x="229"/>
        <item x="274"/>
        <item x="48"/>
        <item x="153"/>
        <item x="12"/>
        <item x="82"/>
        <item x="39"/>
        <item x="68"/>
        <item x="278"/>
        <item x="298"/>
        <item x="58"/>
        <item x="253"/>
        <item x="149"/>
        <item x="237"/>
        <item x="283"/>
        <item x="197"/>
        <item x="128"/>
        <item x="113"/>
        <item x="275"/>
        <item x="297"/>
        <item x="43"/>
        <item x="91"/>
        <item x="272"/>
        <item x="287"/>
        <item x="293"/>
        <item x="263"/>
        <item x="156"/>
        <item x="13"/>
        <item x="90"/>
        <item x="20"/>
        <item x="50"/>
        <item x="96"/>
        <item x="5"/>
        <item x="25"/>
        <item x="160"/>
        <item x="80"/>
        <item x="258"/>
        <item x="4"/>
        <item x="84"/>
        <item x="292"/>
        <item x="214"/>
        <item x="125"/>
        <item x="265"/>
        <item x="279"/>
        <item x="164"/>
        <item x="192"/>
        <item x="188"/>
        <item x="247"/>
        <item x="114"/>
        <item x="101"/>
        <item x="111"/>
        <item x="6"/>
        <item x="99"/>
        <item x="290"/>
        <item x="54"/>
        <item x="139"/>
        <item x="30"/>
        <item x="35"/>
        <item x="218"/>
        <item x="193"/>
        <item x="209"/>
        <item x="169"/>
        <item x="281"/>
        <item x="183"/>
        <item x="175"/>
        <item x="19"/>
        <item x="234"/>
        <item x="207"/>
        <item x="144"/>
        <item x="107"/>
        <item x="277"/>
        <item x="246"/>
        <item x="69"/>
        <item x="231"/>
        <item x="11"/>
        <item x="201"/>
        <item x="171"/>
        <item x="256"/>
        <item x="92"/>
        <item x="238"/>
        <item x="70"/>
        <item x="143"/>
        <item x="81"/>
        <item x="304"/>
        <item x="16"/>
        <item x="226"/>
        <item x="189"/>
        <item x="126"/>
        <item x="206"/>
        <item x="135"/>
        <item x="165"/>
        <item x="215"/>
        <item x="301"/>
        <item x="131"/>
        <item x="194"/>
        <item x="94"/>
        <item x="243"/>
        <item x="195"/>
        <item x="77"/>
        <item x="115"/>
        <item x="202"/>
        <item x="45"/>
        <item x="173"/>
        <item x="31"/>
        <item x="75"/>
        <item x="285"/>
        <item x="155"/>
        <item x="98"/>
        <item x="121"/>
        <item x="47"/>
        <item x="100"/>
        <item x="225"/>
        <item x="203"/>
        <item x="211"/>
        <item x="74"/>
        <item x="228"/>
        <item x="230"/>
        <item x="7"/>
        <item x="83"/>
        <item x="61"/>
        <item x="187"/>
        <item x="26"/>
        <item x="44"/>
        <item x="261"/>
        <item x="106"/>
        <item x="220"/>
        <item x="222"/>
        <item x="151"/>
        <item x="212"/>
        <item x="244"/>
        <item x="273"/>
        <item x="9"/>
        <item x="118"/>
        <item x="159"/>
        <item x="104"/>
        <item x="52"/>
        <item x="157"/>
        <item x="282"/>
        <item x="109"/>
        <item x="37"/>
        <item x="296"/>
        <item x="249"/>
        <item x="254"/>
        <item x="64"/>
        <item x="103"/>
        <item x="284"/>
        <item x="224"/>
        <item x="1"/>
        <item x="199"/>
        <item x="2"/>
        <item x="208"/>
        <item x="76"/>
        <item x="181"/>
        <item x="36"/>
        <item x="33"/>
        <item x="41"/>
        <item x="152"/>
        <item x="255"/>
        <item x="108"/>
        <item x="306"/>
        <item x="14"/>
        <item x="302"/>
        <item x="15"/>
        <item x="271"/>
        <item x="264"/>
        <item x="53"/>
        <item x="154"/>
        <item x="221"/>
        <item x="23"/>
        <item x="40"/>
        <item x="172"/>
        <item x="42"/>
        <item x="148"/>
        <item x="55"/>
        <item x="138"/>
        <item x="176"/>
        <item x="227"/>
        <item x="88"/>
        <item x="184"/>
        <item x="178"/>
        <item x="93"/>
        <item x="170"/>
        <item x="270"/>
        <item x="180"/>
        <item x="3"/>
        <item x="167"/>
        <item x="142"/>
        <item x="236"/>
        <item x="145"/>
        <item x="245"/>
        <item x="235"/>
        <item x="119"/>
        <item x="300"/>
        <item x="140"/>
        <item x="24"/>
        <item x="223"/>
        <item x="162"/>
        <item x="250"/>
        <item x="257"/>
        <item x="130"/>
        <item x="232"/>
        <item x="120"/>
        <item x="252"/>
        <item x="305"/>
        <item x="110"/>
        <item x="10"/>
        <item x="204"/>
        <item x="71"/>
        <item x="117"/>
        <item x="251"/>
        <item x="291"/>
        <item x="196"/>
        <item x="158"/>
        <item x="168"/>
        <item x="17"/>
        <item x="267"/>
        <item x="268"/>
        <item x="216"/>
        <item x="242"/>
        <item x="219"/>
        <item x="248"/>
        <item x="122"/>
        <item x="136"/>
        <item x="124"/>
        <item x="307"/>
        <item x="174"/>
        <item x="46"/>
        <item x="166"/>
        <item x="62"/>
        <item x="72"/>
        <item x="217"/>
        <item x="95"/>
        <item x="132"/>
        <item x="266"/>
        <item x="66"/>
        <item x="308"/>
        <item x="27"/>
        <item x="146"/>
        <item x="89"/>
        <item x="269"/>
        <item x="150"/>
        <item x="299"/>
        <item x="0"/>
        <item x="179"/>
        <item x="200"/>
        <item x="177"/>
        <item x="8"/>
        <item x="133"/>
        <item x="198"/>
        <item x="60"/>
        <item x="289"/>
        <item x="116"/>
        <item x="294"/>
        <item x="29"/>
        <item x="28"/>
        <item x="73"/>
        <item x="240"/>
        <item x="259"/>
        <item x="241"/>
        <item x="22"/>
        <item x="260"/>
        <item x="186"/>
        <item x="65"/>
        <item x="78"/>
        <item x="102"/>
        <item x="56"/>
        <item x="303"/>
        <item x="59"/>
        <item x="161"/>
        <item x="190"/>
        <item x="129"/>
        <item x="67"/>
        <item x="141"/>
        <item x="21"/>
        <item x="276"/>
        <item x="185"/>
        <item x="213"/>
        <item x="38"/>
        <item x="280"/>
        <item x="205"/>
        <item x="79"/>
        <item x="309"/>
        <item t="default"/>
      </items>
    </pivotField>
    <pivotField axis="axisRow" showAll="0">
      <items count="7">
        <item h="1" x="0"/>
        <item h="1" x="5"/>
        <item x="1"/>
        <item h="1" x="3"/>
        <item h="1" x="2"/>
        <item h="1" x="4"/>
        <item t="default"/>
      </items>
    </pivotField>
    <pivotField showAll="0">
      <items count="6">
        <item h="1" x="3"/>
        <item h="1" x="0"/>
        <item h="1" x="4"/>
        <item h="1" x="2"/>
        <item x="1"/>
        <item t="default"/>
      </items>
    </pivotField>
    <pivotField numFmtId="165" multipleItemSelectionAllowed="1" showAll="0">
      <items count="15">
        <item x="0"/>
        <item x="1"/>
        <item x="2"/>
        <item x="3"/>
        <item x="4"/>
        <item x="5"/>
        <item x="6"/>
        <item x="7"/>
        <item x="8"/>
        <item x="9"/>
        <item x="10"/>
        <item x="11"/>
        <item x="12"/>
        <item x="13"/>
        <item t="default"/>
      </items>
    </pivotField>
    <pivotField showAll="0">
      <items count="3">
        <item x="0"/>
        <item h="1" x="1"/>
        <item t="default"/>
      </items>
    </pivotField>
    <pivotField multipleItemSelectionAllowed="1"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dataField="1" showAll="0"/>
    <pivotField showAll="0"/>
    <pivotField showAll="0"/>
    <pivotField showAll="0"/>
    <pivotField showAll="0"/>
    <pivotField showAll="0"/>
    <pivotField showAll="0"/>
    <pivotField numFmtId="2" showAll="0"/>
    <pivotField showAll="0">
      <items count="28">
        <item x="14"/>
        <item x="9"/>
        <item x="11"/>
        <item x="2"/>
        <item x="19"/>
        <item x="24"/>
        <item x="10"/>
        <item x="20"/>
        <item x="22"/>
        <item x="17"/>
        <item x="5"/>
        <item x="6"/>
        <item x="13"/>
        <item x="15"/>
        <item x="18"/>
        <item x="3"/>
        <item x="21"/>
        <item x="16"/>
        <item x="23"/>
        <item x="0"/>
        <item x="4"/>
        <item x="1"/>
        <item x="25"/>
        <item x="26"/>
        <item x="7"/>
        <item x="8"/>
        <item x="12"/>
        <item t="default"/>
      </items>
    </pivotField>
    <pivotField showAll="0">
      <items count="47">
        <item x="26"/>
        <item x="39"/>
        <item x="31"/>
        <item x="43"/>
        <item x="14"/>
        <item x="17"/>
        <item x="18"/>
        <item x="19"/>
        <item x="2"/>
        <item x="33"/>
        <item x="37"/>
        <item x="41"/>
        <item x="29"/>
        <item x="6"/>
        <item x="12"/>
        <item x="16"/>
        <item x="13"/>
        <item x="22"/>
        <item x="28"/>
        <item x="45"/>
        <item x="35"/>
        <item x="9"/>
        <item x="38"/>
        <item x="3"/>
        <item x="15"/>
        <item x="30"/>
        <item x="42"/>
        <item x="11"/>
        <item x="0"/>
        <item x="8"/>
        <item x="4"/>
        <item x="5"/>
        <item x="1"/>
        <item x="32"/>
        <item x="44"/>
        <item x="27"/>
        <item x="24"/>
        <item x="20"/>
        <item x="7"/>
        <item x="34"/>
        <item x="10"/>
        <item x="36"/>
        <item x="25"/>
        <item x="21"/>
        <item x="23"/>
        <item x="40"/>
        <item t="default"/>
      </items>
    </pivotField>
    <pivotField showAll="0">
      <items count="6">
        <item x="2"/>
        <item x="1"/>
        <item x="0"/>
        <item x="3"/>
        <item x="4"/>
        <item t="default"/>
      </items>
    </pivotField>
    <pivotField showAll="0"/>
    <pivotField numFmtId="9" showAll="0"/>
    <pivotField numFmtId="9" showAll="0"/>
    <pivotField numFmtId="9" multipleItemSelectionAllowed="1" showAll="0">
      <items count="56">
        <item x="31"/>
        <item h="1" x="36"/>
        <item h="1" x="44"/>
        <item h="1" x="16"/>
        <item h="1" x="43"/>
        <item h="1" x="48"/>
        <item h="1" x="51"/>
        <item h="1" x="19"/>
        <item h="1" x="18"/>
        <item h="1" x="50"/>
        <item h="1" x="40"/>
        <item h="1" x="35"/>
        <item h="1" x="7"/>
        <item h="1" x="49"/>
        <item h="1" x="27"/>
        <item h="1" x="25"/>
        <item h="1" x="54"/>
        <item h="1" x="41"/>
        <item h="1" x="6"/>
        <item h="1" x="28"/>
        <item h="1" x="46"/>
        <item h="1" x="37"/>
        <item h="1" x="52"/>
        <item h="1" x="45"/>
        <item h="1" x="34"/>
        <item h="1" x="47"/>
        <item h="1" x="10"/>
        <item h="1" x="13"/>
        <item h="1" x="39"/>
        <item h="1" x="20"/>
        <item h="1" x="12"/>
        <item h="1" x="9"/>
        <item h="1" x="22"/>
        <item h="1" x="53"/>
        <item h="1" x="32"/>
        <item h="1" x="42"/>
        <item h="1" x="15"/>
        <item h="1" x="29"/>
        <item h="1" x="26"/>
        <item h="1" x="38"/>
        <item h="1" x="17"/>
        <item h="1" x="14"/>
        <item h="1" x="0"/>
        <item h="1" x="33"/>
        <item h="1" x="5"/>
        <item h="1" x="30"/>
        <item h="1" x="21"/>
        <item h="1" x="3"/>
        <item h="1" x="23"/>
        <item h="1" x="4"/>
        <item h="1" x="1"/>
        <item h="1" x="8"/>
        <item h="1" x="11"/>
        <item h="1" x="24"/>
        <item x="2"/>
        <item t="default"/>
      </items>
    </pivotField>
    <pivotField numFmtId="10" showAll="0">
      <items count="375">
        <item x="71"/>
        <item x="89"/>
        <item x="86"/>
        <item x="144"/>
        <item x="199"/>
        <item x="359"/>
        <item x="87"/>
        <item x="107"/>
        <item x="319"/>
        <item x="147"/>
        <item x="127"/>
        <item x="45"/>
        <item x="312"/>
        <item x="234"/>
        <item x="219"/>
        <item x="262"/>
        <item x="130"/>
        <item x="274"/>
        <item x="373"/>
        <item x="227"/>
        <item x="298"/>
        <item x="66"/>
        <item x="200"/>
        <item x="330"/>
        <item x="38"/>
        <item x="167"/>
        <item x="43"/>
        <item x="24"/>
        <item x="211"/>
        <item x="142"/>
        <item x="290"/>
        <item x="249"/>
        <item x="80"/>
        <item x="190"/>
        <item x="27"/>
        <item x="69"/>
        <item x="282"/>
        <item x="46"/>
        <item x="29"/>
        <item x="253"/>
        <item x="301"/>
        <item x="160"/>
        <item x="212"/>
        <item x="221"/>
        <item x="77"/>
        <item x="101"/>
        <item x="250"/>
        <item x="332"/>
        <item x="203"/>
        <item x="100"/>
        <item x="318"/>
        <item x="360"/>
        <item x="334"/>
        <item x="258"/>
        <item x="263"/>
        <item x="119"/>
        <item x="230"/>
        <item x="291"/>
        <item x="245"/>
        <item x="55"/>
        <item x="277"/>
        <item x="188"/>
        <item x="173"/>
        <item x="252"/>
        <item x="143"/>
        <item x="124"/>
        <item x="255"/>
        <item x="322"/>
        <item x="256"/>
        <item x="83"/>
        <item x="286"/>
        <item x="163"/>
        <item x="9"/>
        <item x="241"/>
        <item x="353"/>
        <item x="94"/>
        <item x="104"/>
        <item x="371"/>
        <item x="327"/>
        <item x="223"/>
        <item x="367"/>
        <item x="137"/>
        <item x="48"/>
        <item x="59"/>
        <item x="331"/>
        <item x="187"/>
        <item x="350"/>
        <item x="120"/>
        <item x="98"/>
        <item x="110"/>
        <item x="336"/>
        <item x="337"/>
        <item x="309"/>
        <item x="117"/>
        <item x="150"/>
        <item x="108"/>
        <item x="8"/>
        <item x="346"/>
        <item x="96"/>
        <item x="264"/>
        <item x="41"/>
        <item x="243"/>
        <item x="369"/>
        <item x="164"/>
        <item x="254"/>
        <item x="251"/>
        <item x="63"/>
        <item x="348"/>
        <item x="51"/>
        <item x="270"/>
        <item x="240"/>
        <item x="30"/>
        <item x="189"/>
        <item x="175"/>
        <item x="103"/>
        <item x="333"/>
        <item x="208"/>
        <item x="271"/>
        <item x="122"/>
        <item x="84"/>
        <item x="362"/>
        <item x="194"/>
        <item x="162"/>
        <item x="279"/>
        <item x="260"/>
        <item x="49"/>
        <item x="73"/>
        <item x="106"/>
        <item x="113"/>
        <item x="82"/>
        <item x="193"/>
        <item x="102"/>
        <item x="195"/>
        <item x="185"/>
        <item x="314"/>
        <item x="35"/>
        <item x="153"/>
        <item x="356"/>
        <item x="179"/>
        <item x="157"/>
        <item x="170"/>
        <item x="232"/>
        <item x="146"/>
        <item x="123"/>
        <item x="210"/>
        <item x="196"/>
        <item x="14"/>
        <item x="56"/>
        <item x="75"/>
        <item x="133"/>
        <item x="222"/>
        <item x="166"/>
        <item x="366"/>
        <item x="228"/>
        <item x="39"/>
        <item x="19"/>
        <item x="226"/>
        <item x="343"/>
        <item x="176"/>
        <item x="206"/>
        <item x="313"/>
        <item x="225"/>
        <item x="216"/>
        <item x="281"/>
        <item x="231"/>
        <item x="229"/>
        <item x="267"/>
        <item x="116"/>
        <item x="152"/>
        <item x="134"/>
        <item x="184"/>
        <item x="342"/>
        <item x="72"/>
        <item x="37"/>
        <item x="213"/>
        <item x="339"/>
        <item x="17"/>
        <item x="171"/>
        <item x="7"/>
        <item x="357"/>
        <item x="316"/>
        <item x="60"/>
        <item x="128"/>
        <item x="91"/>
        <item x="6"/>
        <item x="303"/>
        <item x="197"/>
        <item x="177"/>
        <item x="345"/>
        <item x="31"/>
        <item x="132"/>
        <item x="247"/>
        <item x="368"/>
        <item x="26"/>
        <item x="90"/>
        <item x="88"/>
        <item x="209"/>
        <item x="192"/>
        <item x="186"/>
        <item x="283"/>
        <item x="335"/>
        <item x="70"/>
        <item x="12"/>
        <item x="307"/>
        <item x="44"/>
        <item x="294"/>
        <item x="97"/>
        <item x="114"/>
        <item x="21"/>
        <item x="32"/>
        <item x="178"/>
        <item x="300"/>
        <item x="135"/>
        <item x="121"/>
        <item x="65"/>
        <item x="20"/>
        <item x="36"/>
        <item x="321"/>
        <item x="265"/>
        <item x="266"/>
        <item x="112"/>
        <item x="365"/>
        <item x="115"/>
        <item x="220"/>
        <item x="76"/>
        <item x="275"/>
        <item x="174"/>
        <item x="129"/>
        <item x="183"/>
        <item x="372"/>
        <item x="269"/>
        <item x="54"/>
        <item x="154"/>
        <item x="109"/>
        <item x="355"/>
        <item x="118"/>
        <item x="139"/>
        <item x="338"/>
        <item x="68"/>
        <item x="308"/>
        <item x="15"/>
        <item x="169"/>
        <item x="268"/>
        <item x="242"/>
        <item x="305"/>
        <item x="159"/>
        <item x="257"/>
        <item x="363"/>
        <item x="218"/>
        <item x="34"/>
        <item x="352"/>
        <item x="182"/>
        <item x="261"/>
        <item x="361"/>
        <item x="47"/>
        <item x="181"/>
        <item x="202"/>
        <item x="326"/>
        <item x="246"/>
        <item x="172"/>
        <item x="273"/>
        <item x="238"/>
        <item x="93"/>
        <item x="340"/>
        <item x="364"/>
        <item x="349"/>
        <item x="95"/>
        <item x="329"/>
        <item x="288"/>
        <item x="214"/>
        <item x="58"/>
        <item x="151"/>
        <item x="149"/>
        <item x="136"/>
        <item x="81"/>
        <item x="324"/>
        <item x="351"/>
        <item x="311"/>
        <item x="278"/>
        <item x="64"/>
        <item x="201"/>
        <item x="244"/>
        <item x="370"/>
        <item x="99"/>
        <item x="272"/>
        <item x="33"/>
        <item x="235"/>
        <item x="344"/>
        <item x="148"/>
        <item x="131"/>
        <item x="299"/>
        <item x="0"/>
        <item x="310"/>
        <item x="276"/>
        <item x="125"/>
        <item x="289"/>
        <item x="302"/>
        <item x="191"/>
        <item x="92"/>
        <item x="61"/>
        <item x="67"/>
        <item x="297"/>
        <item x="341"/>
        <item x="317"/>
        <item x="2"/>
        <item x="239"/>
        <item x="3"/>
        <item x="1"/>
        <item x="354"/>
        <item x="138"/>
        <item x="161"/>
        <item x="11"/>
        <item x="233"/>
        <item x="18"/>
        <item x="325"/>
        <item x="295"/>
        <item x="28"/>
        <item x="10"/>
        <item x="304"/>
        <item x="205"/>
        <item x="215"/>
        <item x="198"/>
        <item x="50"/>
        <item x="284"/>
        <item x="23"/>
        <item x="40"/>
        <item x="145"/>
        <item x="306"/>
        <item x="224"/>
        <item x="22"/>
        <item x="57"/>
        <item x="105"/>
        <item x="285"/>
        <item x="320"/>
        <item x="78"/>
        <item x="328"/>
        <item x="126"/>
        <item x="293"/>
        <item x="16"/>
        <item x="237"/>
        <item x="217"/>
        <item x="25"/>
        <item x="315"/>
        <item x="158"/>
        <item x="347"/>
        <item x="4"/>
        <item x="165"/>
        <item x="13"/>
        <item x="259"/>
        <item x="140"/>
        <item x="248"/>
        <item x="204"/>
        <item x="156"/>
        <item x="155"/>
        <item x="74"/>
        <item x="62"/>
        <item x="323"/>
        <item x="42"/>
        <item x="358"/>
        <item x="292"/>
        <item x="79"/>
        <item x="236"/>
        <item x="296"/>
        <item x="85"/>
        <item x="5"/>
        <item x="280"/>
        <item x="207"/>
        <item x="53"/>
        <item x="111"/>
        <item x="180"/>
        <item x="141"/>
        <item x="168"/>
        <item x="287"/>
        <item x="52"/>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3"/>
  </rowFields>
  <rowItems count="2">
    <i>
      <x v="2"/>
    </i>
    <i t="grand">
      <x/>
    </i>
  </rowItems>
  <colItems count="1">
    <i/>
  </colItems>
  <dataFields count="1">
    <dataField name="Sum of AMOUNT" fld="12" baseField="0" baseItem="0"/>
  </dataFields>
  <formats count="1">
    <format dxfId="7">
      <pivotArea grandRow="1" outline="0" collapsedLevelsAreSubtotals="1" fieldPosition="0"/>
    </format>
  </formats>
  <chartFormats count="2">
    <chartFormat chart="33" format="0" series="1">
      <pivotArea type="data" outline="0" fieldPosition="0">
        <references count="1">
          <reference field="4294967294" count="1" selected="0">
            <x v="0"/>
          </reference>
        </references>
      </pivotArea>
    </chartFormat>
    <chartFormat chart="3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C320014-4220-4CE0-B1D7-7E3BC3F885D9}" name="PivotTable35"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location ref="CO96:CQ113" firstHeaderRow="1" firstDataRow="1" firstDataCol="0"/>
  <pivotFields count="30">
    <pivotField showAll="0"/>
    <pivotField showAll="0"/>
    <pivotField showAll="0"/>
    <pivotField showAll="0">
      <items count="7">
        <item h="1" x="0"/>
        <item h="1" x="5"/>
        <item x="1"/>
        <item h="1" x="3"/>
        <item h="1" x="2"/>
        <item h="1" x="4"/>
        <item t="default"/>
      </items>
    </pivotField>
    <pivotField showAll="0"/>
    <pivotField numFmtId="165" showAll="0"/>
    <pivotField showAll="0"/>
    <pivotField showAll="0">
      <items count="13">
        <item h="1" x="0"/>
        <item h="1" x="1"/>
        <item h="1" x="2"/>
        <item h="1" x="3"/>
        <item h="1" x="4"/>
        <item h="1" x="5"/>
        <item h="1" x="6"/>
        <item x="7"/>
        <item h="1" x="8"/>
        <item h="1" x="9"/>
        <item h="1" x="10"/>
        <item h="1" x="11"/>
        <item t="default"/>
      </items>
    </pivotField>
    <pivotField numFmtId="164" showAll="0"/>
    <pivotField showAll="0"/>
    <pivotField showAll="0"/>
    <pivotField showAll="0"/>
    <pivotField showAll="0"/>
    <pivotField showAll="0"/>
    <pivotField showAll="0"/>
    <pivotField showAll="0"/>
    <pivotField showAll="0"/>
    <pivotField showAll="0"/>
    <pivotField showAll="0"/>
    <pivotField numFmtId="2" showAll="0"/>
    <pivotField showAll="0"/>
    <pivotField showAll="0"/>
    <pivotField showAll="0"/>
    <pivotField showAll="0"/>
    <pivotField numFmtId="9" showAll="0"/>
    <pivotField numFmtId="9" showAll="0"/>
    <pivotField numFmtId="9" showAll="0"/>
    <pivotField numFmtId="10" showAll="0"/>
    <pivotField showAll="0" defaultSubtotal="0"/>
    <pivotField showAll="0" defaultSubtota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DCD327D-46EE-4016-A19F-7A382F4B4EB0}" sourceName="MONTH">
  <pivotTables>
    <pivotTable tabId="11" name="PivotTable3"/>
    <pivotTable tabId="11" name="PivotTable4"/>
    <pivotTable tabId="11" name="PivotTable0880"/>
    <pivotTable tabId="11" name="PivotTable10"/>
    <pivotTable tabId="11" name="PivotTable11"/>
    <pivotTable tabId="11" name="PivotTable12"/>
    <pivotTable tabId="11" name="PivotTable13"/>
    <pivotTable tabId="11" name="PivotTable14"/>
    <pivotTable tabId="11" name="PivotTable15"/>
    <pivotTable tabId="11" name="PivotTable17"/>
    <pivotTable tabId="11" name="PivotTable20"/>
    <pivotTable tabId="11" name="PivotTable21"/>
    <pivotTable tabId="11" name="PivotTable22"/>
    <pivotTable tabId="11" name="PivotTable23"/>
    <pivotTable tabId="11" name="PivotTable24"/>
    <pivotTable tabId="11" name="PivotTable25"/>
    <pivotTable tabId="11" name="PivotTable26"/>
    <pivotTable tabId="11" name="PivotTable27"/>
    <pivotTable tabId="11" name="PivotTable28"/>
    <pivotTable tabId="11" name="PivotTable29"/>
    <pivotTable tabId="11" name="PivotTable30"/>
    <pivotTable tabId="11" name="PivotTable31"/>
    <pivotTable tabId="11" name="PivotTable32"/>
    <pivotTable tabId="11" name="PivotTable33"/>
    <pivotTable tabId="11" name="PivotTable35"/>
    <pivotTable tabId="11" name="PivotTable5"/>
    <pivotTable tabId="11" name="PivotTable6"/>
    <pivotTable tabId="11" name="PivotTable7"/>
    <pivotTable tabId="11" name="PivotTable9"/>
  </pivotTables>
  <data>
    <tabular pivotCacheId="429499430">
      <items count="12">
        <i x="0"/>
        <i x="1"/>
        <i x="2"/>
        <i x="3"/>
        <i x="4"/>
        <i x="5"/>
        <i x="6"/>
        <i x="7" s="1"/>
        <i x="8"/>
        <i x="9"/>
        <i x="10"/>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T_NAME" xr10:uid="{EB3493DE-BA13-487C-9B3A-7313E88BAAAF}" sourceName="PART NAME">
  <pivotTables>
    <pivotTable tabId="11" name="PivotTable12"/>
    <pivotTable tabId="11" name="PivotTable17"/>
    <pivotTable tabId="11" name="PivotTable13"/>
    <pivotTable tabId="11" name="PivotTable18"/>
    <pivotTable tabId="11" name="PivotTable21"/>
    <pivotTable tabId="11" name="PivotTable24"/>
    <pivotTable tabId="11" name="PivotTable0880"/>
    <pivotTable tabId="11" name="PivotTable10"/>
    <pivotTable tabId="11" name="PivotTable11"/>
    <pivotTable tabId="11" name="PivotTable14"/>
    <pivotTable tabId="11" name="PivotTable15"/>
    <pivotTable tabId="11" name="PivotTable20"/>
    <pivotTable tabId="11" name="PivotTable22"/>
    <pivotTable tabId="11" name="PivotTable23"/>
    <pivotTable tabId="11" name="PivotTable25"/>
    <pivotTable tabId="11" name="PivotTable26"/>
    <pivotTable tabId="11" name="PivotTable27"/>
    <pivotTable tabId="11" name="PivotTable30"/>
    <pivotTable tabId="11" name="PivotTable28"/>
    <pivotTable tabId="11" name="PivotTable29"/>
    <pivotTable tabId="11" name="PivotTable31"/>
    <pivotTable tabId="11" name="PivotTable32"/>
    <pivotTable tabId="11" name="PivotTable33"/>
    <pivotTable tabId="11" name="PivotTable35"/>
    <pivotTable tabId="11" name="PivotTable4"/>
    <pivotTable tabId="11" name="PivotTable5"/>
    <pivotTable tabId="11" name="PivotTable6"/>
    <pivotTable tabId="11" name="PivotTable7"/>
    <pivotTable tabId="11" name="PivotTable9"/>
    <pivotTable tabId="11" name="PivotTable3"/>
  </pivotTables>
  <data>
    <tabular pivotCacheId="429499430">
      <items count="6">
        <i x="0"/>
        <i x="5"/>
        <i x="1" s="1"/>
        <i x="3"/>
        <i x="2"/>
        <i x="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F198031-4359-41C3-BF63-DA8552156F0B}" sourceName="YEAR">
  <pivotTables>
    <pivotTable tabId="11" name="PivotTable25"/>
    <pivotTable tabId="11" name="PivotTable29"/>
    <pivotTable tabId="11" name="PivotTable32"/>
    <pivotTable tabId="11" name="PivotTable33"/>
    <pivotTable tabId="11" name="PivotTable9"/>
    <pivotTable tabId="11" name="PivotTable10"/>
    <pivotTable tabId="11" name="PivotTable11"/>
    <pivotTable tabId="11" name="PivotTable20"/>
    <pivotTable tabId="11" name="PivotTable27"/>
    <pivotTable tabId="11" name="PivotTable28"/>
    <pivotTable tabId="11" name="PivotTable30"/>
  </pivotTables>
  <data>
    <tabular pivotCacheId="429499430">
      <items count="2">
        <i x="0" s="1"/>
        <i x="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_DEPARTMENT" xr10:uid="{A371245E-DD28-45D7-8E6E-306DFEEBFD9C}" sourceName="PRODUCTION DEPARTMENT">
  <pivotTables>
    <pivotTable tabId="11" name="PivotTable10"/>
    <pivotTable tabId="11" name="PivotTable11"/>
    <pivotTable tabId="11" name="PivotTable13"/>
    <pivotTable tabId="11" name="PivotTable20"/>
    <pivotTable tabId="11" name="PivotTable27"/>
    <pivotTable tabId="11" name="PivotTable9"/>
    <pivotTable tabId="11" name="PivotTable28"/>
    <pivotTable tabId="11" name="PivotTable30"/>
    <pivotTable tabId="11" name="PivotTable17"/>
    <pivotTable tabId="11" name="PivotTable0880"/>
    <pivotTable tabId="11" name="PivotTable12"/>
  </pivotTables>
  <data>
    <tabular pivotCacheId="429499430">
      <items count="5">
        <i x="3" s="1"/>
        <i x="0" s="1"/>
        <i x="4" s="1"/>
        <i x="2" s="1" nd="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91F448A3-DBD4-449C-A452-F4CE9495846A}" cache="Slicer_MONTH" caption="MONTH" columnCount="12" rowHeight="234950"/>
  <slicer name="MONTH 3" xr10:uid="{52FC832A-384D-40AA-8D57-7EE583BA4EAD}" cache="Slicer_MONTH" caption="MONTH" columnCount="12" rowHeight="222250"/>
  <slicer name="MONTH 6" xr10:uid="{407BF618-8E9B-4B4F-8FC3-232C48F2BF04}" cache="Slicer_MONTH" caption="MONTH" columnCount="12" rowHeight="222250"/>
  <slicer name="PART NAME" xr10:uid="{D8D8CD72-8D62-45D4-8BB9-808E664909A0}" cache="Slicer_PART_NAME" caption="PART NAME" columnCount="6" rowHeight="234950"/>
  <slicer name="PART NAME 2" xr10:uid="{2591BFE4-B3A5-4B96-9A2B-04AA25046151}" cache="Slicer_PART_NAME" caption="PART NAME" columnCount="3" rowHeight="234950"/>
  <slicer name="YEAR" xr10:uid="{2D641A2D-6F81-4243-B71B-70A5741AA584}" cache="Slicer_YEAR" caption="YEAR" rowHeight="234950"/>
  <slicer name="PRODUCTION DEPARTMENT" xr10:uid="{07FE24FE-B703-408C-816F-500C03030D42}" cache="Slicer_PRODUCTION_DEPARTMENT" caption="PRODUCTION DEPARTMENT" columnCount="5" rowHeight="234950"/>
  <slicer name="PRODUCTION DEPARTMENT 1" xr10:uid="{40B4FF1C-3450-4CE4-A0E7-A5592B0F7F0D}" cache="Slicer_PRODUCTION_DEPARTMENT" caption="PRODUCTION DEPARTMENT"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4" xr10:uid="{CAED3459-B57E-42D6-AF36-FF557B878A8E}" cache="Slicer_MONTH" caption="MONTH" columnCount="12" rowHeight="234950"/>
  <slicer name="PRODUCTION DEPARTMENT 3" xr10:uid="{1FDA1171-B09D-4602-888C-3EE6311C9951}" cache="Slicer_PRODUCTION_DEPARTMENT" caption="PRODUCTION DEPARTMENT" columnCoun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7" xr10:uid="{0AEF8340-2C3A-41F9-BF2C-5C86F8142580}" cache="Slicer_MONTH" caption="MONTH" columnCount="12" rowHeight="234950"/>
  <slicer name="PART NAME 3" xr10:uid="{84806341-B0BE-4BC9-997D-E71C96722346}" cache="Slicer_PART_NAME" caption="PART NAME"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9" xr10:uid="{FB79AAB3-646E-4B56-894B-80F933040FDE}" cache="Slicer_MONTH" caption="MONTH" columnCount="12" rowHeight="2222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8" xr10:uid="{73DBC93E-17D3-4D92-9CA7-56F0B7E353E9}" cache="Slicer_MONTH" caption="MONTH" columnCount="12" rowHeight="2222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2" xr10:uid="{B3CE891C-9E20-41BE-9A29-CF467AA6290E}" cache="Slicer_MONTH" caption="MONTH" columnCount="12" style="SlicerStyleDark3" rowHeight="234950"/>
  <slicer name="PART NAME 1" xr10:uid="{FCA75E4E-C15F-447E-A514-ED10CD3E2B77}" cache="Slicer_PART_NAME" caption="PART NAME" columnCount="6" rowHeight="23495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32" Type="http://schemas.microsoft.com/office/2007/relationships/slicer" Target="../slicers/slicer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31"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 Id="rId30" Type="http://schemas.openxmlformats.org/officeDocument/2006/relationships/pivotTable" Target="../pivotTables/pivotTable30.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7B4E40-5486-4A17-BB59-6CA9791E7444}">
  <dimension ref="A2:CT113"/>
  <sheetViews>
    <sheetView topLeftCell="CM23" zoomScale="72" zoomScaleNormal="72" workbookViewId="0">
      <selection activeCell="R70" sqref="R70"/>
    </sheetView>
  </sheetViews>
  <sheetFormatPr defaultRowHeight="13.8"/>
  <cols>
    <col min="1" max="2" width="12.5" bestFit="1" customWidth="1"/>
    <col min="3" max="3" width="14" bestFit="1" customWidth="1"/>
    <col min="6" max="6" width="12.5" bestFit="1" customWidth="1"/>
    <col min="7" max="7" width="23.3984375" bestFit="1" customWidth="1"/>
    <col min="10" max="10" width="12.5" bestFit="1" customWidth="1"/>
    <col min="11" max="11" width="27.59765625" bestFit="1" customWidth="1"/>
    <col min="12" max="12" width="23.69921875" bestFit="1" customWidth="1"/>
    <col min="13" max="13" width="11.8984375" customWidth="1"/>
    <col min="14" max="14" width="4.8984375" customWidth="1"/>
    <col min="15" max="15" width="11.3984375" customWidth="1"/>
    <col min="16" max="16" width="12.5" bestFit="1" customWidth="1"/>
    <col min="17" max="17" width="27.59765625" bestFit="1" customWidth="1"/>
    <col min="18" max="18" width="22.69921875" customWidth="1"/>
    <col min="19" max="19" width="10.09765625" bestFit="1" customWidth="1"/>
    <col min="20" max="20" width="12.5" bestFit="1" customWidth="1"/>
    <col min="21" max="21" width="23.3984375" bestFit="1" customWidth="1"/>
    <col min="22" max="22" width="11.8984375" customWidth="1"/>
    <col min="23" max="23" width="2.8984375" customWidth="1"/>
    <col min="24" max="24" width="11.8984375" customWidth="1"/>
    <col min="26" max="26" width="12.5" bestFit="1" customWidth="1"/>
    <col min="27" max="27" width="15.09765625" bestFit="1" customWidth="1"/>
    <col min="45" max="47" width="12.5" bestFit="1" customWidth="1"/>
    <col min="48" max="48" width="27.09765625" bestFit="1" customWidth="1"/>
    <col min="57" max="57" width="19" bestFit="1" customWidth="1"/>
    <col min="58" max="58" width="27.09765625" bestFit="1" customWidth="1"/>
    <col min="59" max="59" width="12.5" bestFit="1" customWidth="1"/>
    <col min="60" max="60" width="14.69921875" bestFit="1" customWidth="1"/>
    <col min="61" max="61" width="23.3984375" bestFit="1" customWidth="1"/>
    <col min="62" max="62" width="16.296875" customWidth="1"/>
    <col min="75" max="75" width="19" bestFit="1" customWidth="1"/>
    <col min="76" max="76" width="27.5" bestFit="1" customWidth="1"/>
    <col min="77" max="77" width="12.5" bestFit="1" customWidth="1"/>
    <col min="78" max="78" width="27.5" bestFit="1" customWidth="1"/>
    <col min="79" max="79" width="25.5" bestFit="1" customWidth="1"/>
    <col min="80" max="80" width="15.8984375" bestFit="1" customWidth="1"/>
    <col min="81" max="81" width="23.296875" bestFit="1" customWidth="1"/>
    <col min="82" max="82" width="19" bestFit="1" customWidth="1"/>
    <col min="83" max="83" width="27.5" bestFit="1" customWidth="1"/>
    <col min="84" max="84" width="30.59765625" customWidth="1"/>
    <col min="85" max="85" width="21.796875" customWidth="1"/>
    <col min="86" max="86" width="30.59765625" customWidth="1"/>
    <col min="87" max="88" width="19" bestFit="1" customWidth="1"/>
    <col min="89" max="89" width="20.8984375" bestFit="1" customWidth="1"/>
    <col min="90" max="90" width="30.59765625" customWidth="1"/>
    <col min="91" max="91" width="21.796875" customWidth="1"/>
    <col min="92" max="92" width="34.09765625" customWidth="1"/>
    <col min="93" max="93" width="12.5" bestFit="1" customWidth="1"/>
    <col min="94" max="94" width="16.19921875" bestFit="1" customWidth="1"/>
    <col min="95" max="95" width="12.5" bestFit="1" customWidth="1"/>
    <col min="96" max="96" width="16.19921875" bestFit="1" customWidth="1"/>
    <col min="97" max="97" width="24" customWidth="1"/>
  </cols>
  <sheetData>
    <row r="2" spans="1:97">
      <c r="A2" t="s">
        <v>46</v>
      </c>
      <c r="CD2" s="19" t="s">
        <v>6</v>
      </c>
      <c r="CE2" t="s">
        <v>71</v>
      </c>
    </row>
    <row r="3" spans="1:97">
      <c r="A3">
        <v>198304</v>
      </c>
      <c r="T3" s="19" t="s">
        <v>43</v>
      </c>
      <c r="U3" t="s">
        <v>48</v>
      </c>
      <c r="BE3" s="19" t="s">
        <v>43</v>
      </c>
      <c r="BF3" t="s">
        <v>54</v>
      </c>
      <c r="CI3" s="19" t="s">
        <v>6</v>
      </c>
      <c r="CJ3" t="s">
        <v>71</v>
      </c>
    </row>
    <row r="4" spans="1:97">
      <c r="T4" s="20" t="s">
        <v>71</v>
      </c>
      <c r="U4">
        <v>10</v>
      </c>
      <c r="Z4" s="19" t="s">
        <v>43</v>
      </c>
      <c r="AA4" t="s">
        <v>55</v>
      </c>
      <c r="BE4" s="20" t="s">
        <v>38</v>
      </c>
      <c r="BF4" s="27">
        <v>0.6383315017193435</v>
      </c>
      <c r="CD4" s="19" t="s">
        <v>43</v>
      </c>
      <c r="CE4" t="s">
        <v>47</v>
      </c>
      <c r="CO4" s="19" t="s">
        <v>6</v>
      </c>
      <c r="CP4" t="s">
        <v>71</v>
      </c>
    </row>
    <row r="5" spans="1:97">
      <c r="T5" s="20" t="s">
        <v>44</v>
      </c>
      <c r="U5">
        <v>10</v>
      </c>
      <c r="Z5" s="20" t="s">
        <v>31</v>
      </c>
      <c r="AA5">
        <v>156</v>
      </c>
      <c r="BE5" s="20" t="s">
        <v>29</v>
      </c>
      <c r="BF5" s="27">
        <v>0.87708333333333333</v>
      </c>
      <c r="CD5" s="20" t="s">
        <v>38</v>
      </c>
      <c r="CE5">
        <v>95</v>
      </c>
      <c r="CI5" s="19" t="s">
        <v>43</v>
      </c>
      <c r="CJ5" t="s">
        <v>58</v>
      </c>
    </row>
    <row r="6" spans="1:97">
      <c r="Z6" s="20" t="s">
        <v>44</v>
      </c>
      <c r="AA6">
        <v>156</v>
      </c>
      <c r="AS6" s="19" t="s">
        <v>43</v>
      </c>
      <c r="AT6" t="s">
        <v>46</v>
      </c>
      <c r="BE6" s="20" t="s">
        <v>40</v>
      </c>
      <c r="BF6" s="27">
        <v>0.7269344993141289</v>
      </c>
      <c r="CD6" s="20" t="s">
        <v>29</v>
      </c>
      <c r="CE6">
        <v>0</v>
      </c>
      <c r="CF6">
        <f>GETPIVOTDATA("MAINTENANS DOWN TIME",$CD$4)</f>
        <v>95</v>
      </c>
      <c r="CI6" s="20" t="s">
        <v>38</v>
      </c>
      <c r="CJ6">
        <v>220</v>
      </c>
      <c r="CO6" s="19" t="s">
        <v>43</v>
      </c>
      <c r="CP6" t="s">
        <v>61</v>
      </c>
      <c r="CQ6" t="s">
        <v>62</v>
      </c>
      <c r="CR6" t="s">
        <v>63</v>
      </c>
    </row>
    <row r="7" spans="1:97">
      <c r="AS7" s="20" t="s">
        <v>31</v>
      </c>
      <c r="AT7">
        <v>198304</v>
      </c>
      <c r="BE7" s="20" t="s">
        <v>44</v>
      </c>
      <c r="BF7" s="27">
        <v>0.70380246756109854</v>
      </c>
      <c r="CD7" s="20" t="s">
        <v>40</v>
      </c>
      <c r="CE7">
        <v>0</v>
      </c>
      <c r="CI7" s="20" t="s">
        <v>29</v>
      </c>
      <c r="CJ7">
        <v>40</v>
      </c>
      <c r="CK7">
        <f>GETPIVOTDATA("SETUP TIME",$CI$5)</f>
        <v>290</v>
      </c>
      <c r="CO7" s="20" t="s">
        <v>31</v>
      </c>
      <c r="CP7">
        <v>206</v>
      </c>
      <c r="CQ7">
        <v>156</v>
      </c>
      <c r="CR7">
        <v>146</v>
      </c>
    </row>
    <row r="8" spans="1:97">
      <c r="AS8" s="20" t="s">
        <v>44</v>
      </c>
      <c r="AT8">
        <v>198304</v>
      </c>
      <c r="CD8" s="20" t="s">
        <v>44</v>
      </c>
      <c r="CE8">
        <v>95</v>
      </c>
      <c r="CI8" s="20" t="s">
        <v>40</v>
      </c>
      <c r="CJ8">
        <v>30</v>
      </c>
      <c r="CO8" s="20" t="s">
        <v>44</v>
      </c>
      <c r="CP8">
        <v>206</v>
      </c>
      <c r="CQ8">
        <v>156</v>
      </c>
      <c r="CR8">
        <v>146</v>
      </c>
    </row>
    <row r="9" spans="1:97">
      <c r="P9" s="19" t="s">
        <v>43</v>
      </c>
      <c r="Q9" t="s">
        <v>50</v>
      </c>
      <c r="CI9" s="20" t="s">
        <v>44</v>
      </c>
      <c r="CJ9">
        <v>290</v>
      </c>
    </row>
    <row r="10" spans="1:97">
      <c r="J10" s="19" t="s">
        <v>43</v>
      </c>
      <c r="K10" t="s">
        <v>50</v>
      </c>
      <c r="L10" t="s">
        <v>51</v>
      </c>
      <c r="P10" s="21" t="s">
        <v>76</v>
      </c>
      <c r="Q10">
        <v>4.5309523809523808</v>
      </c>
    </row>
    <row r="11" spans="1:97">
      <c r="J11" s="20">
        <v>10</v>
      </c>
      <c r="K11">
        <v>0.7</v>
      </c>
      <c r="L11">
        <v>0.41377777777777769</v>
      </c>
      <c r="P11" s="22">
        <v>0.41377777777777769</v>
      </c>
      <c r="Q11">
        <v>0.7</v>
      </c>
    </row>
    <row r="12" spans="1:97">
      <c r="J12" s="20">
        <v>28</v>
      </c>
      <c r="K12">
        <v>1.9642857142857144</v>
      </c>
      <c r="L12">
        <v>1.5990061649659864</v>
      </c>
      <c r="P12" s="22">
        <v>0.72192283163265314</v>
      </c>
      <c r="Q12">
        <v>0.9642857142857143</v>
      </c>
      <c r="CS12">
        <f>GETPIVOTDATA("Sum of INVENTORY",$CO$6)-GETPIVOTDATA("Sum of TARGAET",$CO$6)</f>
        <v>50</v>
      </c>
    </row>
    <row r="13" spans="1:97">
      <c r="J13" s="20">
        <v>45</v>
      </c>
      <c r="K13">
        <v>1.8666666666666667</v>
      </c>
      <c r="L13">
        <v>1.5062283950617283</v>
      </c>
      <c r="P13" s="22">
        <v>0.7269344993141289</v>
      </c>
      <c r="Q13">
        <v>0.91111111111111109</v>
      </c>
    </row>
    <row r="14" spans="1:97">
      <c r="J14" s="20" t="s">
        <v>44</v>
      </c>
      <c r="K14">
        <v>4.5309523809523817</v>
      </c>
      <c r="L14">
        <v>3.5190123378054925</v>
      </c>
      <c r="P14" s="22">
        <v>0.77929389574759955</v>
      </c>
      <c r="Q14">
        <v>0.9555555555555556</v>
      </c>
    </row>
    <row r="15" spans="1:97">
      <c r="P15" s="22">
        <v>0.87708333333333333</v>
      </c>
      <c r="Q15">
        <v>1</v>
      </c>
    </row>
    <row r="16" spans="1:97">
      <c r="P16" s="21" t="s">
        <v>44</v>
      </c>
      <c r="Q16">
        <v>4.5309523809523808</v>
      </c>
      <c r="V16">
        <f>GETPIVOTDATA("REJECTION/REWORK",$T$3)</f>
        <v>10</v>
      </c>
    </row>
    <row r="17" spans="26:90">
      <c r="Z17" s="19" t="s">
        <v>43</v>
      </c>
      <c r="AA17" t="s">
        <v>55</v>
      </c>
      <c r="BW17" s="19" t="s">
        <v>6</v>
      </c>
      <c r="BX17" t="s">
        <v>71</v>
      </c>
    </row>
    <row r="18" spans="26:90">
      <c r="Z18" s="20" t="s">
        <v>31</v>
      </c>
      <c r="AA18">
        <v>156</v>
      </c>
      <c r="CJ18" s="19" t="s">
        <v>6</v>
      </c>
      <c r="CK18" t="s">
        <v>71</v>
      </c>
    </row>
    <row r="19" spans="26:90">
      <c r="Z19" s="20" t="s">
        <v>44</v>
      </c>
      <c r="AA19">
        <v>156</v>
      </c>
      <c r="BW19" s="19" t="s">
        <v>43</v>
      </c>
      <c r="BX19" t="s">
        <v>47</v>
      </c>
    </row>
    <row r="20" spans="26:90">
      <c r="AM20" s="9"/>
      <c r="AN20" s="10"/>
      <c r="AO20" s="11"/>
      <c r="BW20" s="20" t="s">
        <v>38</v>
      </c>
      <c r="BX20">
        <v>95</v>
      </c>
      <c r="CJ20" s="19" t="s">
        <v>43</v>
      </c>
      <c r="CK20" t="s">
        <v>60</v>
      </c>
    </row>
    <row r="21" spans="26:90">
      <c r="AM21" s="12"/>
      <c r="AN21" s="13"/>
      <c r="AO21" s="14"/>
      <c r="BW21" s="20" t="s">
        <v>29</v>
      </c>
      <c r="BX21">
        <v>0</v>
      </c>
      <c r="CJ21" s="20" t="s">
        <v>38</v>
      </c>
      <c r="CK21">
        <v>112</v>
      </c>
    </row>
    <row r="22" spans="26:90">
      <c r="AM22" s="12"/>
      <c r="AN22" s="13"/>
      <c r="AO22" s="14"/>
      <c r="BW22" s="20" t="s">
        <v>40</v>
      </c>
      <c r="BX22">
        <v>0</v>
      </c>
      <c r="CJ22" s="20" t="s">
        <v>29</v>
      </c>
      <c r="CK22">
        <v>27</v>
      </c>
      <c r="CL22">
        <f>GETPIVOTDATA("OTHER LOSS TIME",$CJ$20)</f>
        <v>178</v>
      </c>
    </row>
    <row r="23" spans="26:90">
      <c r="AM23" s="12"/>
      <c r="AN23" s="13"/>
      <c r="AO23" s="14"/>
      <c r="BW23" s="20" t="s">
        <v>44</v>
      </c>
      <c r="BX23">
        <v>95</v>
      </c>
      <c r="CJ23" s="20" t="s">
        <v>40</v>
      </c>
      <c r="CK23">
        <v>39</v>
      </c>
    </row>
    <row r="24" spans="26:90">
      <c r="AM24" s="12"/>
      <c r="AN24" s="13"/>
      <c r="AO24" s="14"/>
      <c r="CJ24" s="20" t="s">
        <v>44</v>
      </c>
      <c r="CK24">
        <v>178</v>
      </c>
    </row>
    <row r="25" spans="26:90">
      <c r="AM25" s="12"/>
      <c r="AN25" s="13"/>
      <c r="AO25" s="14"/>
    </row>
    <row r="26" spans="26:90">
      <c r="AM26" s="12"/>
      <c r="AN26" s="13"/>
      <c r="AO26" s="14"/>
    </row>
    <row r="27" spans="26:90">
      <c r="AM27" s="12"/>
      <c r="AN27" s="13"/>
      <c r="AO27" s="14"/>
    </row>
    <row r="28" spans="26:90">
      <c r="AM28" s="12"/>
      <c r="AN28" s="13"/>
      <c r="AO28" s="14"/>
      <c r="AT28" s="19" t="s">
        <v>43</v>
      </c>
      <c r="AU28" t="s">
        <v>46</v>
      </c>
      <c r="BG28" s="26"/>
    </row>
    <row r="29" spans="26:90">
      <c r="AM29" s="12"/>
      <c r="AN29" s="13"/>
      <c r="AO29" s="14"/>
      <c r="AT29" s="20" t="s">
        <v>31</v>
      </c>
      <c r="AU29">
        <v>198304</v>
      </c>
    </row>
    <row r="30" spans="26:90">
      <c r="AM30" s="12"/>
      <c r="AN30" s="13"/>
      <c r="AO30" s="14"/>
      <c r="AT30" s="20" t="s">
        <v>44</v>
      </c>
      <c r="AU30" s="23">
        <v>198304</v>
      </c>
      <c r="AV30" s="23">
        <f>GETPIVOTDATA("AMOUNT",$AT$28)</f>
        <v>198304</v>
      </c>
    </row>
    <row r="31" spans="26:90">
      <c r="AM31" s="12"/>
      <c r="AN31" s="13"/>
      <c r="AO31" s="14"/>
    </row>
    <row r="32" spans="26:90">
      <c r="AM32" s="12"/>
      <c r="AN32" s="13"/>
      <c r="AO32" s="14"/>
    </row>
    <row r="33" spans="1:98">
      <c r="AM33" s="12"/>
      <c r="AN33" s="13"/>
      <c r="AO33" s="14"/>
    </row>
    <row r="34" spans="1:98">
      <c r="AM34" s="12"/>
      <c r="AN34" s="13"/>
      <c r="AO34" s="14"/>
      <c r="CH34" s="9"/>
      <c r="CI34" s="10"/>
      <c r="CJ34" s="11"/>
    </row>
    <row r="35" spans="1:98">
      <c r="AM35" s="12"/>
      <c r="AN35" s="13"/>
      <c r="AO35" s="14"/>
      <c r="CH35" s="12"/>
      <c r="CI35" s="13"/>
      <c r="CJ35" s="14"/>
    </row>
    <row r="36" spans="1:98">
      <c r="AM36" s="12"/>
      <c r="AN36" s="13"/>
      <c r="AO36" s="14"/>
      <c r="CH36" s="12"/>
      <c r="CI36" s="13"/>
      <c r="CJ36" s="14"/>
    </row>
    <row r="37" spans="1:98">
      <c r="S37" s="19" t="s">
        <v>52</v>
      </c>
      <c r="T37" t="s">
        <v>54</v>
      </c>
      <c r="AM37" s="15"/>
      <c r="AN37" s="16"/>
      <c r="AO37" s="17"/>
      <c r="AU37" s="19" t="s">
        <v>43</v>
      </c>
      <c r="AV37" t="s">
        <v>54</v>
      </c>
      <c r="CH37" s="12"/>
      <c r="CI37" s="13"/>
      <c r="CJ37" s="14"/>
    </row>
    <row r="38" spans="1:98">
      <c r="S38" s="20" t="s">
        <v>71</v>
      </c>
      <c r="T38">
        <v>0.70380246756109854</v>
      </c>
      <c r="AU38" s="20" t="s">
        <v>31</v>
      </c>
      <c r="AV38">
        <v>0.70380246756109854</v>
      </c>
      <c r="BF38" s="19" t="s">
        <v>43</v>
      </c>
      <c r="BG38" t="s">
        <v>56</v>
      </c>
      <c r="CH38" s="12"/>
      <c r="CI38" s="13"/>
      <c r="CJ38" s="14"/>
    </row>
    <row r="39" spans="1:98">
      <c r="A39" s="19" t="s">
        <v>43</v>
      </c>
      <c r="B39" t="s">
        <v>47</v>
      </c>
      <c r="C39" t="s">
        <v>49</v>
      </c>
      <c r="S39" s="20" t="s">
        <v>44</v>
      </c>
      <c r="T39" s="23">
        <v>0.70380246756109854</v>
      </c>
      <c r="U39" s="26">
        <f>GETPIVOTDATA("OEE PERFORMANCES",$S$37)</f>
        <v>0.70380246756109854</v>
      </c>
      <c r="AU39" s="20" t="s">
        <v>44</v>
      </c>
      <c r="AV39" s="27">
        <v>0.70380246756109854</v>
      </c>
      <c r="AW39" s="26">
        <f>GETPIVOTDATA("OEE PERFORMANCES",$AU$37)</f>
        <v>0.70380246756109854</v>
      </c>
      <c r="BF39" s="20" t="s">
        <v>40</v>
      </c>
      <c r="BG39" s="27">
        <v>0.91111111111111109</v>
      </c>
      <c r="CH39" s="12"/>
      <c r="CI39" s="13"/>
      <c r="CJ39" s="14"/>
    </row>
    <row r="40" spans="1:98">
      <c r="A40" s="20" t="s">
        <v>71</v>
      </c>
      <c r="B40">
        <v>95</v>
      </c>
      <c r="C40">
        <v>6087</v>
      </c>
      <c r="BF40" s="20" t="s">
        <v>44</v>
      </c>
      <c r="BG40" s="27">
        <v>0.91111111111111109</v>
      </c>
      <c r="CH40" s="12"/>
      <c r="CI40" s="13"/>
      <c r="CJ40" s="14"/>
    </row>
    <row r="41" spans="1:98">
      <c r="A41" s="20" t="s">
        <v>44</v>
      </c>
      <c r="B41">
        <v>95</v>
      </c>
      <c r="C41">
        <v>6087</v>
      </c>
      <c r="CH41" s="12"/>
      <c r="CI41" s="13"/>
      <c r="CJ41" s="14"/>
    </row>
    <row r="42" spans="1:98">
      <c r="CH42" s="12"/>
      <c r="CI42" s="13"/>
      <c r="CJ42" s="14"/>
    </row>
    <row r="43" spans="1:98">
      <c r="CH43" s="12"/>
      <c r="CI43" s="13"/>
      <c r="CJ43" s="14"/>
    </row>
    <row r="44" spans="1:98">
      <c r="CH44" s="12"/>
      <c r="CI44" s="13"/>
      <c r="CJ44" s="14"/>
      <c r="CQ44" t="s">
        <v>43</v>
      </c>
      <c r="CR44" t="s">
        <v>61</v>
      </c>
      <c r="CS44" t="s">
        <v>62</v>
      </c>
      <c r="CT44" t="s">
        <v>63</v>
      </c>
    </row>
    <row r="45" spans="1:98">
      <c r="CH45" s="12"/>
      <c r="CI45" s="13"/>
      <c r="CJ45" s="14"/>
      <c r="CQ45" s="20" t="s">
        <v>28</v>
      </c>
      <c r="CR45">
        <v>55</v>
      </c>
      <c r="CS45">
        <v>45</v>
      </c>
      <c r="CT45">
        <v>43</v>
      </c>
    </row>
    <row r="46" spans="1:98">
      <c r="CH46" s="12"/>
      <c r="CI46" s="13"/>
      <c r="CJ46" s="14"/>
      <c r="CQ46" s="20" t="s">
        <v>42</v>
      </c>
      <c r="CR46">
        <v>26</v>
      </c>
      <c r="CS46">
        <v>16</v>
      </c>
      <c r="CT46">
        <v>16</v>
      </c>
    </row>
    <row r="47" spans="1:98">
      <c r="CH47" s="12"/>
      <c r="CI47" s="13"/>
      <c r="CJ47" s="14"/>
      <c r="CQ47" s="20" t="s">
        <v>37</v>
      </c>
      <c r="CR47">
        <v>94</v>
      </c>
      <c r="CS47">
        <v>74</v>
      </c>
      <c r="CT47">
        <v>67</v>
      </c>
    </row>
    <row r="48" spans="1:98">
      <c r="CH48" s="12"/>
      <c r="CI48" s="13"/>
      <c r="CJ48" s="14"/>
      <c r="CQ48" s="20" t="s">
        <v>34</v>
      </c>
      <c r="CR48">
        <v>22</v>
      </c>
      <c r="CS48">
        <v>12</v>
      </c>
      <c r="CT48">
        <v>11</v>
      </c>
    </row>
    <row r="49" spans="2:98">
      <c r="CH49" s="12"/>
      <c r="CI49" s="13"/>
      <c r="CJ49" s="14"/>
      <c r="CQ49" s="20" t="s">
        <v>39</v>
      </c>
      <c r="CR49">
        <v>77</v>
      </c>
      <c r="CS49">
        <v>57</v>
      </c>
      <c r="CT49">
        <v>55</v>
      </c>
    </row>
    <row r="50" spans="2:98">
      <c r="CH50" s="12"/>
      <c r="CI50" s="13"/>
      <c r="CJ50" s="14"/>
      <c r="CQ50" s="20" t="s">
        <v>44</v>
      </c>
      <c r="CR50">
        <v>274</v>
      </c>
      <c r="CS50">
        <v>204</v>
      </c>
      <c r="CT50">
        <v>192</v>
      </c>
    </row>
    <row r="51" spans="2:98">
      <c r="CH51" s="15"/>
      <c r="CI51" s="16"/>
      <c r="CJ51" s="17"/>
    </row>
    <row r="52" spans="2:98">
      <c r="BY52" s="19" t="s">
        <v>6</v>
      </c>
      <c r="BZ52" t="s">
        <v>71</v>
      </c>
    </row>
    <row r="54" spans="2:98">
      <c r="BY54" s="19" t="s">
        <v>43</v>
      </c>
      <c r="BZ54" t="s">
        <v>47</v>
      </c>
      <c r="CA54" t="s">
        <v>49</v>
      </c>
      <c r="CB54" t="s">
        <v>58</v>
      </c>
      <c r="CC54" t="s">
        <v>59</v>
      </c>
    </row>
    <row r="55" spans="2:98">
      <c r="BY55" s="20">
        <v>1440</v>
      </c>
      <c r="BZ55">
        <v>95</v>
      </c>
      <c r="CA55">
        <v>6087</v>
      </c>
      <c r="CB55">
        <v>290</v>
      </c>
      <c r="CC55">
        <v>550</v>
      </c>
    </row>
    <row r="56" spans="2:98">
      <c r="BF56" s="19" t="s">
        <v>43</v>
      </c>
      <c r="BG56" t="s">
        <v>46</v>
      </c>
      <c r="BY56" s="20" t="s">
        <v>44</v>
      </c>
      <c r="BZ56" s="27">
        <v>95</v>
      </c>
      <c r="CA56" s="27">
        <v>6087</v>
      </c>
      <c r="CB56" s="27">
        <v>290</v>
      </c>
      <c r="CC56" s="27">
        <v>550</v>
      </c>
    </row>
    <row r="57" spans="2:98">
      <c r="J57" s="19" t="s">
        <v>52</v>
      </c>
      <c r="K57" t="s">
        <v>46</v>
      </c>
      <c r="BF57" s="20" t="s">
        <v>40</v>
      </c>
      <c r="BG57" s="24">
        <v>54000</v>
      </c>
    </row>
    <row r="58" spans="2:98">
      <c r="J58" s="20" t="s">
        <v>69</v>
      </c>
      <c r="K58">
        <v>323189.2</v>
      </c>
      <c r="BF58" s="20" t="s">
        <v>44</v>
      </c>
      <c r="BG58" s="24">
        <v>54000</v>
      </c>
      <c r="BH58" s="24">
        <f>GETPIVOTDATA("AMOUNT",$BF$56)</f>
        <v>54000</v>
      </c>
    </row>
    <row r="59" spans="2:98">
      <c r="B59" s="19" t="s">
        <v>43</v>
      </c>
      <c r="C59" t="s">
        <v>46</v>
      </c>
      <c r="J59" s="20" t="s">
        <v>67</v>
      </c>
      <c r="K59">
        <v>240231.5</v>
      </c>
      <c r="L59" s="24"/>
    </row>
    <row r="60" spans="2:98">
      <c r="B60" s="21" t="s">
        <v>76</v>
      </c>
      <c r="C60">
        <v>198304</v>
      </c>
      <c r="J60" s="20" t="s">
        <v>68</v>
      </c>
      <c r="K60">
        <v>180460</v>
      </c>
    </row>
    <row r="61" spans="2:98">
      <c r="B61" s="30">
        <v>751639</v>
      </c>
      <c r="C61">
        <v>39200</v>
      </c>
      <c r="J61" s="20" t="s">
        <v>64</v>
      </c>
      <c r="K61">
        <v>82662.239999999991</v>
      </c>
    </row>
    <row r="62" spans="2:98">
      <c r="B62" s="30">
        <v>754508</v>
      </c>
      <c r="C62">
        <v>56430</v>
      </c>
      <c r="J62" s="20" t="s">
        <v>66</v>
      </c>
      <c r="K62">
        <v>187345.95</v>
      </c>
      <c r="BH62" t="str">
        <f>BF56</f>
        <v>Row Labels</v>
      </c>
    </row>
    <row r="63" spans="2:98">
      <c r="B63" s="30">
        <v>859163</v>
      </c>
      <c r="C63">
        <v>36134</v>
      </c>
      <c r="J63" s="20" t="s">
        <v>65</v>
      </c>
      <c r="K63">
        <v>222610.46</v>
      </c>
      <c r="BG63" s="24"/>
    </row>
    <row r="64" spans="2:98">
      <c r="B64" s="30">
        <v>887952</v>
      </c>
      <c r="C64">
        <v>54000</v>
      </c>
      <c r="J64" s="20" t="s">
        <v>70</v>
      </c>
      <c r="K64">
        <v>78037.41</v>
      </c>
    </row>
    <row r="65" spans="2:96">
      <c r="B65" s="30">
        <v>904978</v>
      </c>
      <c r="C65">
        <v>12540</v>
      </c>
      <c r="J65" s="20" t="s">
        <v>71</v>
      </c>
      <c r="K65">
        <v>198304</v>
      </c>
    </row>
    <row r="66" spans="2:96">
      <c r="B66" s="21" t="s">
        <v>44</v>
      </c>
      <c r="C66">
        <v>198304</v>
      </c>
      <c r="J66" s="20" t="s">
        <v>72</v>
      </c>
      <c r="K66">
        <v>135132.1</v>
      </c>
    </row>
    <row r="67" spans="2:96">
      <c r="J67" s="20" t="s">
        <v>73</v>
      </c>
      <c r="K67">
        <v>143824.29999999999</v>
      </c>
    </row>
    <row r="68" spans="2:96">
      <c r="J68" s="20" t="s">
        <v>74</v>
      </c>
      <c r="K68">
        <v>147089.91999999998</v>
      </c>
    </row>
    <row r="69" spans="2:96">
      <c r="J69" s="20" t="s">
        <v>75</v>
      </c>
      <c r="K69">
        <v>84826.75</v>
      </c>
    </row>
    <row r="70" spans="2:96">
      <c r="J70" s="20" t="s">
        <v>44</v>
      </c>
      <c r="K70" s="23">
        <v>2023713.8299999998</v>
      </c>
      <c r="L70" s="24">
        <f>GETPIVOTDATA("AMOUNT",$J$57)</f>
        <v>2023713.8299999998</v>
      </c>
    </row>
    <row r="77" spans="2:96">
      <c r="CQ77" s="19" t="s">
        <v>6</v>
      </c>
      <c r="CR77" t="s">
        <v>71</v>
      </c>
    </row>
    <row r="79" spans="2:96">
      <c r="BG79" s="19" t="s">
        <v>43</v>
      </c>
      <c r="BH79" t="s">
        <v>54</v>
      </c>
      <c r="CQ79" s="19" t="s">
        <v>43</v>
      </c>
      <c r="CR79" t="s">
        <v>61</v>
      </c>
    </row>
    <row r="80" spans="2:96">
      <c r="BG80" s="20" t="s">
        <v>44</v>
      </c>
      <c r="BH80" s="28"/>
      <c r="CQ80" s="20" t="s">
        <v>31</v>
      </c>
      <c r="CR80">
        <v>206</v>
      </c>
    </row>
    <row r="81" spans="6:97">
      <c r="BI81" s="24"/>
      <c r="CQ81" s="20" t="s">
        <v>44</v>
      </c>
      <c r="CR81">
        <v>206</v>
      </c>
    </row>
    <row r="85" spans="6:97">
      <c r="F85" s="19" t="s">
        <v>43</v>
      </c>
      <c r="G85" t="s">
        <v>48</v>
      </c>
      <c r="CS85">
        <f>GETPIVOTDATA("INVENTORY",$CQ$79)</f>
        <v>206</v>
      </c>
    </row>
    <row r="86" spans="6:97">
      <c r="F86" s="20" t="s">
        <v>71</v>
      </c>
      <c r="G86">
        <v>10</v>
      </c>
    </row>
    <row r="87" spans="6:97">
      <c r="F87" s="20" t="s">
        <v>44</v>
      </c>
      <c r="G87">
        <v>10</v>
      </c>
      <c r="H87">
        <f>GETPIVOTDATA("REJECTION/REWORK",$F$85)</f>
        <v>10</v>
      </c>
    </row>
    <row r="96" spans="6:97">
      <c r="CO96" s="9"/>
      <c r="CP96" s="10"/>
      <c r="CQ96" s="11"/>
    </row>
    <row r="97" spans="60:95">
      <c r="CO97" s="12"/>
      <c r="CP97" s="13"/>
      <c r="CQ97" s="14"/>
    </row>
    <row r="98" spans="60:95">
      <c r="CO98" s="12"/>
      <c r="CP98" s="13"/>
      <c r="CQ98" s="14"/>
    </row>
    <row r="99" spans="60:95">
      <c r="CO99" s="12"/>
      <c r="CP99" s="13"/>
      <c r="CQ99" s="14"/>
    </row>
    <row r="100" spans="60:95">
      <c r="BH100" s="19" t="s">
        <v>43</v>
      </c>
      <c r="BI100" t="s">
        <v>54</v>
      </c>
      <c r="BP100">
        <v>2</v>
      </c>
      <c r="CO100" s="12"/>
      <c r="CP100" s="13"/>
      <c r="CQ100" s="14"/>
    </row>
    <row r="101" spans="60:95">
      <c r="BH101" s="20" t="s">
        <v>44</v>
      </c>
      <c r="BI101" s="28"/>
      <c r="BP101">
        <v>2</v>
      </c>
      <c r="CO101" s="12"/>
      <c r="CP101" s="13"/>
      <c r="CQ101" s="14"/>
    </row>
    <row r="102" spans="60:95">
      <c r="BP102">
        <f>SUM(BP100:BP101)</f>
        <v>4</v>
      </c>
      <c r="CO102" s="12"/>
      <c r="CP102" s="13"/>
      <c r="CQ102" s="14"/>
    </row>
    <row r="103" spans="60:95">
      <c r="CO103" s="12"/>
      <c r="CP103" s="13"/>
      <c r="CQ103" s="14"/>
    </row>
    <row r="104" spans="60:95">
      <c r="CO104" s="12"/>
      <c r="CP104" s="13"/>
      <c r="CQ104" s="14"/>
    </row>
    <row r="105" spans="60:95">
      <c r="CO105" s="12"/>
      <c r="CP105" s="13"/>
      <c r="CQ105" s="14"/>
    </row>
    <row r="106" spans="60:95">
      <c r="BH106" s="19" t="s">
        <v>6</v>
      </c>
      <c r="BI106" t="s">
        <v>71</v>
      </c>
      <c r="CO106" s="12"/>
      <c r="CP106" s="13"/>
      <c r="CQ106" s="14"/>
    </row>
    <row r="107" spans="60:95">
      <c r="CO107" s="12"/>
      <c r="CP107" s="13"/>
      <c r="CQ107" s="14"/>
    </row>
    <row r="108" spans="60:95">
      <c r="BH108" s="19" t="s">
        <v>43</v>
      </c>
      <c r="BI108" t="s">
        <v>48</v>
      </c>
      <c r="CO108" s="12"/>
      <c r="CP108" s="13"/>
      <c r="CQ108" s="14"/>
    </row>
    <row r="109" spans="60:95">
      <c r="BH109" s="20" t="s">
        <v>38</v>
      </c>
      <c r="BI109">
        <v>6</v>
      </c>
      <c r="CO109" s="12"/>
      <c r="CP109" s="13"/>
      <c r="CQ109" s="14"/>
    </row>
    <row r="110" spans="60:95">
      <c r="BH110" s="20" t="s">
        <v>44</v>
      </c>
      <c r="BI110">
        <v>6</v>
      </c>
      <c r="BJ110">
        <f>GETPIVOTDATA("REJECTION/REWORK",$BH$108)*2500</f>
        <v>15000</v>
      </c>
      <c r="CO110" s="12"/>
      <c r="CP110" s="13"/>
      <c r="CQ110" s="14"/>
    </row>
    <row r="111" spans="60:95">
      <c r="CO111" s="12"/>
      <c r="CP111" s="13"/>
      <c r="CQ111" s="14"/>
    </row>
    <row r="112" spans="60:95">
      <c r="CO112" s="12"/>
      <c r="CP112" s="13"/>
      <c r="CQ112" s="14"/>
    </row>
    <row r="113" spans="93:95">
      <c r="CO113" s="15"/>
      <c r="CP113" s="16"/>
      <c r="CQ113" s="17"/>
    </row>
  </sheetData>
  <pageMargins left="0.7" right="0.7" top="0.75" bottom="0.75" header="0.3" footer="0.3"/>
  <drawing r:id="rId31"/>
  <extLst>
    <ext xmlns:x14="http://schemas.microsoft.com/office/spreadsheetml/2009/9/main" uri="{A8765BA9-456A-4dab-B4F3-ACF838C121DE}">
      <x14:slicerList>
        <x14:slicer r:id="rId3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88378-7B48-45A1-8FB9-2640D0DC9A64}">
  <dimension ref="A1:AD400"/>
  <sheetViews>
    <sheetView topLeftCell="C1" zoomScale="95" zoomScaleNormal="10" workbookViewId="0">
      <selection activeCell="AD20" sqref="AD20"/>
    </sheetView>
  </sheetViews>
  <sheetFormatPr defaultRowHeight="13.8"/>
  <cols>
    <col min="1" max="22" width="19.8984375" customWidth="1"/>
    <col min="23" max="24" width="36" customWidth="1"/>
    <col min="25" max="27" width="19.8984375" customWidth="1"/>
    <col min="28" max="28" width="43.09765625" customWidth="1"/>
    <col min="29" max="29" width="37" customWidth="1"/>
    <col min="30" max="30" width="11.3984375" customWidth="1"/>
  </cols>
  <sheetData>
    <row r="1" spans="1:30" ht="19.2" customHeight="1">
      <c r="A1" s="1" t="s">
        <v>0</v>
      </c>
      <c r="B1" s="1" t="s">
        <v>1</v>
      </c>
      <c r="C1" s="1" t="s">
        <v>2</v>
      </c>
      <c r="D1" s="1" t="s">
        <v>3</v>
      </c>
      <c r="E1" s="1" t="s">
        <v>4</v>
      </c>
      <c r="F1" s="1" t="s">
        <v>5</v>
      </c>
      <c r="G1" s="1" t="s">
        <v>45</v>
      </c>
      <c r="H1" s="1" t="s">
        <v>6</v>
      </c>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c r="X1" s="1" t="s">
        <v>57</v>
      </c>
      <c r="Y1" s="1" t="s">
        <v>22</v>
      </c>
      <c r="Z1" s="1" t="s">
        <v>23</v>
      </c>
      <c r="AA1" s="1" t="s">
        <v>24</v>
      </c>
      <c r="AB1" s="1" t="s">
        <v>25</v>
      </c>
      <c r="AC1" s="1" t="s">
        <v>26</v>
      </c>
    </row>
    <row r="2" spans="1:30" ht="19.2" customHeight="1">
      <c r="A2" s="2">
        <v>1</v>
      </c>
      <c r="B2" s="3" t="s">
        <v>27</v>
      </c>
      <c r="C2" s="2">
        <v>922378</v>
      </c>
      <c r="D2" s="3" t="s">
        <v>28</v>
      </c>
      <c r="E2" s="2" t="s">
        <v>29</v>
      </c>
      <c r="F2" s="18">
        <v>44197</v>
      </c>
      <c r="G2" s="18" t="str">
        <f>TEXT(F2,"YYYY")</f>
        <v>2021</v>
      </c>
      <c r="H2" s="4" t="str">
        <f t="shared" ref="H2:H65" si="0">TEXT(F2,"MMMM")</f>
        <v>January</v>
      </c>
      <c r="I2" s="4">
        <f t="shared" ref="I2:I65" si="1">F2+12</f>
        <v>44209</v>
      </c>
      <c r="J2" s="2">
        <f>K2+10</f>
        <v>54</v>
      </c>
      <c r="K2" s="2">
        <v>44</v>
      </c>
      <c r="L2" s="2">
        <v>1200</v>
      </c>
      <c r="M2" s="2">
        <f>K2*L2</f>
        <v>52800</v>
      </c>
      <c r="N2" s="2">
        <v>1440</v>
      </c>
      <c r="O2" s="2">
        <f>N2-P2</f>
        <v>1330</v>
      </c>
      <c r="P2" s="2">
        <v>110</v>
      </c>
      <c r="Q2" s="2">
        <v>60</v>
      </c>
      <c r="R2" s="2">
        <v>0</v>
      </c>
      <c r="S2" s="2">
        <v>55</v>
      </c>
      <c r="T2" s="5">
        <f>O2/U2</f>
        <v>30.227272727272727</v>
      </c>
      <c r="U2" s="2">
        <v>44</v>
      </c>
      <c r="V2" s="2">
        <f>U2-W2</f>
        <v>42</v>
      </c>
      <c r="W2" s="2">
        <v>2</v>
      </c>
      <c r="X2" s="2">
        <f>W2*2500</f>
        <v>5000</v>
      </c>
      <c r="Y2" s="2">
        <f>N2-P2-Q2-R2-S2</f>
        <v>1215</v>
      </c>
      <c r="Z2" s="6">
        <f>Y2/O2</f>
        <v>0.9135338345864662</v>
      </c>
      <c r="AA2" s="6">
        <f>V2/U2</f>
        <v>0.95454545454545459</v>
      </c>
      <c r="AB2" s="6">
        <f>V2/U2</f>
        <v>0.95454545454545459</v>
      </c>
      <c r="AC2" s="7">
        <f>Z2*AA2*AB2</f>
        <v>0.83237277076990002</v>
      </c>
    </row>
    <row r="3" spans="1:30" ht="19.2" customHeight="1">
      <c r="A3" s="2">
        <v>2</v>
      </c>
      <c r="B3" s="3" t="s">
        <v>30</v>
      </c>
      <c r="C3" s="2">
        <v>797665</v>
      </c>
      <c r="D3" s="3" t="s">
        <v>31</v>
      </c>
      <c r="E3" s="2" t="s">
        <v>32</v>
      </c>
      <c r="F3" s="18">
        <v>44198</v>
      </c>
      <c r="G3" s="18" t="str">
        <f t="shared" ref="G3:G66" si="2">TEXT(F3,"YYYY")</f>
        <v>2021</v>
      </c>
      <c r="H3" s="4" t="str">
        <f t="shared" si="0"/>
        <v>January</v>
      </c>
      <c r="I3" s="4">
        <f t="shared" si="1"/>
        <v>44210</v>
      </c>
      <c r="J3" s="2">
        <f t="shared" ref="J3:J66" si="3">K3+10</f>
        <v>57</v>
      </c>
      <c r="K3" s="2">
        <v>47</v>
      </c>
      <c r="L3" s="2">
        <v>600.25</v>
      </c>
      <c r="M3" s="2">
        <f t="shared" ref="M3:M66" si="4">K3*L3</f>
        <v>28211.75</v>
      </c>
      <c r="N3" s="2">
        <v>1440</v>
      </c>
      <c r="O3" s="2">
        <f t="shared" ref="O3:O66" si="5">N3-P3</f>
        <v>1330</v>
      </c>
      <c r="P3" s="2">
        <v>110</v>
      </c>
      <c r="Q3" s="2">
        <v>15</v>
      </c>
      <c r="R3" s="2">
        <v>0</v>
      </c>
      <c r="S3" s="2">
        <v>46</v>
      </c>
      <c r="T3" s="5">
        <f t="shared" ref="T3:T66" si="6">O3/U3</f>
        <v>28.297872340425531</v>
      </c>
      <c r="U3" s="2">
        <v>47</v>
      </c>
      <c r="V3" s="2">
        <f t="shared" ref="V3:V66" si="7">U3-W3</f>
        <v>46</v>
      </c>
      <c r="W3" s="2">
        <v>1</v>
      </c>
      <c r="X3" s="2">
        <f t="shared" ref="X3:X66" si="8">W3*2500</f>
        <v>2500</v>
      </c>
      <c r="Y3" s="2">
        <f t="shared" ref="Y3:Y66" si="9">N3-P3-Q3-R3-S3</f>
        <v>1269</v>
      </c>
      <c r="Z3" s="6">
        <f t="shared" ref="Z3:Z66" si="10">Y3/N3</f>
        <v>0.88124999999999998</v>
      </c>
      <c r="AA3" s="6">
        <f t="shared" ref="AA3:AA66" si="11">V3/U3</f>
        <v>0.97872340425531912</v>
      </c>
      <c r="AB3" s="6">
        <f t="shared" ref="AB3:AB66" si="12">V3/U3</f>
        <v>0.97872340425531912</v>
      </c>
      <c r="AC3" s="7">
        <f t="shared" ref="AC3:AC66" si="13">Z3*AA3*AB3</f>
        <v>0.84414893617021269</v>
      </c>
    </row>
    <row r="4" spans="1:30" ht="19.2" customHeight="1">
      <c r="A4" s="2">
        <v>3</v>
      </c>
      <c r="B4" s="3" t="s">
        <v>33</v>
      </c>
      <c r="C4" s="2">
        <v>798026</v>
      </c>
      <c r="D4" s="3" t="s">
        <v>34</v>
      </c>
      <c r="E4" s="2" t="s">
        <v>35</v>
      </c>
      <c r="F4" s="18">
        <v>44199</v>
      </c>
      <c r="G4" s="18" t="str">
        <f t="shared" si="2"/>
        <v>2021</v>
      </c>
      <c r="H4" s="4" t="str">
        <f t="shared" si="0"/>
        <v>January</v>
      </c>
      <c r="I4" s="4">
        <f t="shared" si="1"/>
        <v>44211</v>
      </c>
      <c r="J4" s="2">
        <f t="shared" si="3"/>
        <v>22</v>
      </c>
      <c r="K4" s="2">
        <v>12</v>
      </c>
      <c r="L4" s="2">
        <v>895.26</v>
      </c>
      <c r="M4" s="2">
        <f t="shared" si="4"/>
        <v>10743.119999999999</v>
      </c>
      <c r="N4" s="2">
        <v>1440</v>
      </c>
      <c r="O4" s="2">
        <f t="shared" si="5"/>
        <v>1330</v>
      </c>
      <c r="P4" s="2">
        <v>110</v>
      </c>
      <c r="Q4" s="2">
        <v>15</v>
      </c>
      <c r="R4" s="2">
        <v>60</v>
      </c>
      <c r="S4" s="2">
        <v>43</v>
      </c>
      <c r="T4" s="5">
        <f t="shared" si="6"/>
        <v>110.83333333333333</v>
      </c>
      <c r="U4" s="2">
        <v>12</v>
      </c>
      <c r="V4" s="2">
        <f t="shared" si="7"/>
        <v>12</v>
      </c>
      <c r="W4" s="2">
        <v>0</v>
      </c>
      <c r="X4" s="2">
        <f t="shared" si="8"/>
        <v>0</v>
      </c>
      <c r="Y4" s="2">
        <f t="shared" si="9"/>
        <v>1212</v>
      </c>
      <c r="Z4" s="6">
        <f t="shared" si="10"/>
        <v>0.84166666666666667</v>
      </c>
      <c r="AA4" s="6">
        <f t="shared" si="11"/>
        <v>1</v>
      </c>
      <c r="AB4" s="6">
        <f t="shared" si="12"/>
        <v>1</v>
      </c>
      <c r="AC4" s="7">
        <f t="shared" si="13"/>
        <v>0.84166666666666667</v>
      </c>
    </row>
    <row r="5" spans="1:30" ht="19.2" customHeight="1">
      <c r="A5" s="2">
        <v>4</v>
      </c>
      <c r="B5" s="3" t="s">
        <v>36</v>
      </c>
      <c r="C5" s="2">
        <v>847173</v>
      </c>
      <c r="D5" s="3" t="s">
        <v>37</v>
      </c>
      <c r="E5" s="2" t="s">
        <v>38</v>
      </c>
      <c r="F5" s="18">
        <v>44200</v>
      </c>
      <c r="G5" s="18" t="str">
        <f t="shared" si="2"/>
        <v>2021</v>
      </c>
      <c r="H5" s="4" t="str">
        <f t="shared" si="0"/>
        <v>January</v>
      </c>
      <c r="I5" s="4">
        <f t="shared" si="1"/>
        <v>44212</v>
      </c>
      <c r="J5" s="2">
        <f t="shared" si="3"/>
        <v>38</v>
      </c>
      <c r="K5" s="2">
        <v>28</v>
      </c>
      <c r="L5" s="2">
        <v>1350.1</v>
      </c>
      <c r="M5" s="2">
        <f t="shared" si="4"/>
        <v>37802.799999999996</v>
      </c>
      <c r="N5" s="2">
        <v>1440</v>
      </c>
      <c r="O5" s="2">
        <f t="shared" si="5"/>
        <v>1330</v>
      </c>
      <c r="P5" s="2">
        <v>110</v>
      </c>
      <c r="Q5" s="2">
        <v>0</v>
      </c>
      <c r="R5" s="2">
        <v>0</v>
      </c>
      <c r="S5" s="2">
        <v>24</v>
      </c>
      <c r="T5" s="5">
        <f t="shared" si="6"/>
        <v>47.5</v>
      </c>
      <c r="U5" s="2">
        <v>28</v>
      </c>
      <c r="V5" s="2">
        <f t="shared" si="7"/>
        <v>27</v>
      </c>
      <c r="W5" s="2">
        <v>1</v>
      </c>
      <c r="X5" s="2">
        <f t="shared" si="8"/>
        <v>2500</v>
      </c>
      <c r="Y5" s="2">
        <f t="shared" si="9"/>
        <v>1306</v>
      </c>
      <c r="Z5" s="6">
        <f t="shared" si="10"/>
        <v>0.90694444444444444</v>
      </c>
      <c r="AA5" s="6">
        <f t="shared" si="11"/>
        <v>0.9642857142857143</v>
      </c>
      <c r="AB5" s="6">
        <f t="shared" si="12"/>
        <v>0.9642857142857143</v>
      </c>
      <c r="AC5" s="7">
        <f t="shared" si="13"/>
        <v>0.84331951530612248</v>
      </c>
    </row>
    <row r="6" spans="1:30" ht="19.2" customHeight="1">
      <c r="A6" s="2">
        <v>5</v>
      </c>
      <c r="B6" s="3" t="s">
        <v>27</v>
      </c>
      <c r="C6" s="2">
        <v>651077</v>
      </c>
      <c r="D6" s="3" t="s">
        <v>39</v>
      </c>
      <c r="E6" s="2" t="s">
        <v>40</v>
      </c>
      <c r="F6" s="18">
        <v>44201</v>
      </c>
      <c r="G6" s="18" t="str">
        <f t="shared" si="2"/>
        <v>2021</v>
      </c>
      <c r="H6" s="4" t="str">
        <f t="shared" si="0"/>
        <v>January</v>
      </c>
      <c r="I6" s="4">
        <f t="shared" si="1"/>
        <v>44213</v>
      </c>
      <c r="J6" s="2">
        <f t="shared" si="3"/>
        <v>55</v>
      </c>
      <c r="K6" s="2">
        <v>45</v>
      </c>
      <c r="L6" s="2">
        <v>1290.5</v>
      </c>
      <c r="M6" s="2">
        <f t="shared" si="4"/>
        <v>58072.5</v>
      </c>
      <c r="N6" s="2">
        <v>1440</v>
      </c>
      <c r="O6" s="2">
        <f t="shared" si="5"/>
        <v>1330</v>
      </c>
      <c r="P6" s="2">
        <v>110</v>
      </c>
      <c r="Q6" s="2">
        <v>0</v>
      </c>
      <c r="R6" s="2">
        <v>0</v>
      </c>
      <c r="S6" s="2">
        <v>1</v>
      </c>
      <c r="T6" s="5">
        <f t="shared" si="6"/>
        <v>29.555555555555557</v>
      </c>
      <c r="U6" s="2">
        <v>45</v>
      </c>
      <c r="V6" s="2">
        <f t="shared" si="7"/>
        <v>44</v>
      </c>
      <c r="W6" s="2">
        <v>1</v>
      </c>
      <c r="X6" s="2">
        <f t="shared" si="8"/>
        <v>2500</v>
      </c>
      <c r="Y6" s="2">
        <f t="shared" si="9"/>
        <v>1329</v>
      </c>
      <c r="Z6" s="6">
        <f t="shared" si="10"/>
        <v>0.92291666666666672</v>
      </c>
      <c r="AA6" s="6">
        <f t="shared" si="11"/>
        <v>0.97777777777777775</v>
      </c>
      <c r="AB6" s="6">
        <f t="shared" si="12"/>
        <v>0.97777777777777775</v>
      </c>
      <c r="AC6" s="7">
        <f t="shared" si="13"/>
        <v>0.88235390946502057</v>
      </c>
    </row>
    <row r="7" spans="1:30" ht="19.2" customHeight="1">
      <c r="A7" s="2">
        <v>6</v>
      </c>
      <c r="B7" s="3" t="s">
        <v>41</v>
      </c>
      <c r="C7" s="2">
        <v>644653</v>
      </c>
      <c r="D7" s="3" t="s">
        <v>42</v>
      </c>
      <c r="E7" s="2" t="s">
        <v>32</v>
      </c>
      <c r="F7" s="18">
        <v>44202</v>
      </c>
      <c r="G7" s="18" t="str">
        <f t="shared" si="2"/>
        <v>2021</v>
      </c>
      <c r="H7" s="4" t="str">
        <f t="shared" si="0"/>
        <v>January</v>
      </c>
      <c r="I7" s="4">
        <f t="shared" si="1"/>
        <v>44214</v>
      </c>
      <c r="J7" s="2">
        <f t="shared" si="3"/>
        <v>22</v>
      </c>
      <c r="K7" s="2">
        <v>12</v>
      </c>
      <c r="L7" s="2">
        <v>1400</v>
      </c>
      <c r="M7" s="2">
        <f t="shared" si="4"/>
        <v>16800</v>
      </c>
      <c r="N7" s="2">
        <v>1440</v>
      </c>
      <c r="O7" s="2">
        <f t="shared" si="5"/>
        <v>1330</v>
      </c>
      <c r="P7" s="2">
        <v>110</v>
      </c>
      <c r="Q7" s="2">
        <v>15</v>
      </c>
      <c r="R7" s="2">
        <v>0</v>
      </c>
      <c r="S7" s="2">
        <v>15</v>
      </c>
      <c r="T7" s="5">
        <f t="shared" si="6"/>
        <v>110.83333333333333</v>
      </c>
      <c r="U7" s="2">
        <v>12</v>
      </c>
      <c r="V7" s="2">
        <f t="shared" si="7"/>
        <v>12</v>
      </c>
      <c r="W7" s="2">
        <v>0</v>
      </c>
      <c r="X7" s="2">
        <f t="shared" si="8"/>
        <v>0</v>
      </c>
      <c r="Y7" s="2">
        <f t="shared" si="9"/>
        <v>1300</v>
      </c>
      <c r="Z7" s="6">
        <f t="shared" si="10"/>
        <v>0.90277777777777779</v>
      </c>
      <c r="AA7" s="6">
        <f t="shared" si="11"/>
        <v>1</v>
      </c>
      <c r="AB7" s="6">
        <f t="shared" si="12"/>
        <v>1</v>
      </c>
      <c r="AC7" s="7">
        <f t="shared" si="13"/>
        <v>0.90277777777777779</v>
      </c>
    </row>
    <row r="8" spans="1:30" ht="19.2" customHeight="1">
      <c r="A8" s="2">
        <v>7</v>
      </c>
      <c r="B8" s="3" t="s">
        <v>27</v>
      </c>
      <c r="C8" s="2">
        <v>673298</v>
      </c>
      <c r="D8" s="3" t="s">
        <v>42</v>
      </c>
      <c r="E8" s="2" t="s">
        <v>32</v>
      </c>
      <c r="F8" s="18">
        <v>44203</v>
      </c>
      <c r="G8" s="18" t="str">
        <f t="shared" si="2"/>
        <v>2021</v>
      </c>
      <c r="H8" s="4" t="str">
        <f t="shared" si="0"/>
        <v>January</v>
      </c>
      <c r="I8" s="4">
        <f t="shared" si="1"/>
        <v>44215</v>
      </c>
      <c r="J8" s="2">
        <f t="shared" si="3"/>
        <v>55</v>
      </c>
      <c r="K8" s="2">
        <v>45</v>
      </c>
      <c r="L8" s="2">
        <v>1509</v>
      </c>
      <c r="M8" s="2">
        <f t="shared" si="4"/>
        <v>67905</v>
      </c>
      <c r="N8" s="2">
        <v>1440</v>
      </c>
      <c r="O8" s="2">
        <f t="shared" si="5"/>
        <v>1330</v>
      </c>
      <c r="P8" s="2">
        <v>110</v>
      </c>
      <c r="Q8" s="2">
        <v>30</v>
      </c>
      <c r="R8" s="2">
        <v>120</v>
      </c>
      <c r="S8" s="2">
        <v>59</v>
      </c>
      <c r="T8" s="5">
        <f t="shared" si="6"/>
        <v>29.555555555555557</v>
      </c>
      <c r="U8" s="2">
        <v>45</v>
      </c>
      <c r="V8" s="2">
        <f t="shared" si="7"/>
        <v>44</v>
      </c>
      <c r="W8" s="2">
        <v>1</v>
      </c>
      <c r="X8" s="2">
        <f t="shared" si="8"/>
        <v>2500</v>
      </c>
      <c r="Y8" s="2">
        <f t="shared" si="9"/>
        <v>1121</v>
      </c>
      <c r="Z8" s="6">
        <f t="shared" si="10"/>
        <v>0.77847222222222223</v>
      </c>
      <c r="AA8" s="6">
        <f t="shared" si="11"/>
        <v>0.97777777777777775</v>
      </c>
      <c r="AB8" s="6">
        <f t="shared" si="12"/>
        <v>0.97777777777777775</v>
      </c>
      <c r="AC8" s="7">
        <f t="shared" si="13"/>
        <v>0.74425788751714683</v>
      </c>
    </row>
    <row r="9" spans="1:30" ht="19.2" customHeight="1">
      <c r="A9" s="2">
        <v>8</v>
      </c>
      <c r="B9" s="3" t="s">
        <v>30</v>
      </c>
      <c r="C9" s="2">
        <v>757260</v>
      </c>
      <c r="D9" s="3" t="s">
        <v>28</v>
      </c>
      <c r="E9" s="2" t="s">
        <v>38</v>
      </c>
      <c r="F9" s="18">
        <v>44204</v>
      </c>
      <c r="G9" s="18" t="str">
        <f t="shared" si="2"/>
        <v>2021</v>
      </c>
      <c r="H9" s="4" t="str">
        <f t="shared" si="0"/>
        <v>January</v>
      </c>
      <c r="I9" s="4">
        <f t="shared" si="1"/>
        <v>44216</v>
      </c>
      <c r="J9" s="2">
        <f t="shared" si="3"/>
        <v>57</v>
      </c>
      <c r="K9" s="2">
        <v>47</v>
      </c>
      <c r="L9" s="2">
        <v>1834</v>
      </c>
      <c r="M9" s="2">
        <f t="shared" si="4"/>
        <v>86198</v>
      </c>
      <c r="N9" s="2">
        <v>1440</v>
      </c>
      <c r="O9" s="2">
        <f t="shared" si="5"/>
        <v>1330</v>
      </c>
      <c r="P9" s="2">
        <v>110</v>
      </c>
      <c r="Q9" s="2">
        <v>120</v>
      </c>
      <c r="R9" s="2"/>
      <c r="S9" s="2">
        <v>50</v>
      </c>
      <c r="T9" s="5">
        <f t="shared" si="6"/>
        <v>28.297872340425531</v>
      </c>
      <c r="U9" s="2">
        <v>47</v>
      </c>
      <c r="V9" s="2">
        <f t="shared" si="7"/>
        <v>45</v>
      </c>
      <c r="W9" s="2">
        <v>2</v>
      </c>
      <c r="X9" s="2">
        <f t="shared" si="8"/>
        <v>5000</v>
      </c>
      <c r="Y9" s="2">
        <f t="shared" si="9"/>
        <v>1160</v>
      </c>
      <c r="Z9" s="6">
        <f t="shared" si="10"/>
        <v>0.80555555555555558</v>
      </c>
      <c r="AA9" s="6">
        <f t="shared" si="11"/>
        <v>0.95744680851063835</v>
      </c>
      <c r="AB9" s="6">
        <f t="shared" si="12"/>
        <v>0.95744680851063835</v>
      </c>
      <c r="AC9" s="7">
        <f t="shared" si="13"/>
        <v>0.73845631507469445</v>
      </c>
    </row>
    <row r="10" spans="1:30" ht="19.2" customHeight="1">
      <c r="A10" s="2">
        <v>9</v>
      </c>
      <c r="B10" s="3" t="s">
        <v>33</v>
      </c>
      <c r="C10" s="2">
        <v>925025</v>
      </c>
      <c r="D10" s="3" t="s">
        <v>31</v>
      </c>
      <c r="E10" s="2" t="s">
        <v>40</v>
      </c>
      <c r="F10" s="18">
        <v>44205</v>
      </c>
      <c r="G10" s="18" t="str">
        <f t="shared" si="2"/>
        <v>2021</v>
      </c>
      <c r="H10" s="4" t="str">
        <f t="shared" si="0"/>
        <v>January</v>
      </c>
      <c r="I10" s="4">
        <f t="shared" si="1"/>
        <v>44217</v>
      </c>
      <c r="J10" s="2">
        <f t="shared" si="3"/>
        <v>30</v>
      </c>
      <c r="K10" s="2">
        <v>20</v>
      </c>
      <c r="L10" s="2">
        <v>1254</v>
      </c>
      <c r="M10" s="2">
        <f t="shared" si="4"/>
        <v>25080</v>
      </c>
      <c r="N10" s="2">
        <v>1440</v>
      </c>
      <c r="O10" s="2">
        <f t="shared" si="5"/>
        <v>1330</v>
      </c>
      <c r="P10" s="2">
        <v>110</v>
      </c>
      <c r="Q10" s="2">
        <v>60</v>
      </c>
      <c r="R10" s="2">
        <v>0</v>
      </c>
      <c r="S10" s="2">
        <v>15</v>
      </c>
      <c r="T10" s="5">
        <f t="shared" si="6"/>
        <v>66.5</v>
      </c>
      <c r="U10" s="2">
        <v>20</v>
      </c>
      <c r="V10" s="2">
        <f t="shared" si="7"/>
        <v>17</v>
      </c>
      <c r="W10" s="2">
        <v>3</v>
      </c>
      <c r="X10" s="2">
        <f t="shared" si="8"/>
        <v>7500</v>
      </c>
      <c r="Y10" s="2">
        <f t="shared" si="9"/>
        <v>1255</v>
      </c>
      <c r="Z10" s="6">
        <f t="shared" si="10"/>
        <v>0.87152777777777779</v>
      </c>
      <c r="AA10" s="6">
        <f t="shared" si="11"/>
        <v>0.85</v>
      </c>
      <c r="AB10" s="6">
        <f t="shared" si="12"/>
        <v>0.85</v>
      </c>
      <c r="AC10" s="7">
        <f t="shared" si="13"/>
        <v>0.62967881944444448</v>
      </c>
      <c r="AD10" s="26"/>
    </row>
    <row r="11" spans="1:30" ht="19.2" customHeight="1">
      <c r="A11" s="2">
        <v>10</v>
      </c>
      <c r="B11" s="3" t="s">
        <v>36</v>
      </c>
      <c r="C11" s="2">
        <v>776160</v>
      </c>
      <c r="D11" s="3" t="s">
        <v>34</v>
      </c>
      <c r="E11" s="2" t="s">
        <v>32</v>
      </c>
      <c r="F11" s="18">
        <v>44206</v>
      </c>
      <c r="G11" s="18" t="str">
        <f t="shared" si="2"/>
        <v>2021</v>
      </c>
      <c r="H11" s="4" t="str">
        <f t="shared" si="0"/>
        <v>January</v>
      </c>
      <c r="I11" s="4">
        <f t="shared" si="1"/>
        <v>44218</v>
      </c>
      <c r="J11" s="2">
        <f t="shared" si="3"/>
        <v>31</v>
      </c>
      <c r="K11" s="2">
        <v>21</v>
      </c>
      <c r="L11" s="2">
        <v>1459</v>
      </c>
      <c r="M11" s="2">
        <f t="shared" si="4"/>
        <v>30639</v>
      </c>
      <c r="N11" s="2">
        <v>1440</v>
      </c>
      <c r="O11" s="2">
        <f t="shared" si="5"/>
        <v>1330</v>
      </c>
      <c r="P11" s="2">
        <v>110</v>
      </c>
      <c r="Q11" s="2">
        <v>40</v>
      </c>
      <c r="R11" s="2">
        <v>0</v>
      </c>
      <c r="S11" s="2">
        <v>11</v>
      </c>
      <c r="T11" s="5">
        <f t="shared" si="6"/>
        <v>63.333333333333336</v>
      </c>
      <c r="U11" s="2">
        <v>21</v>
      </c>
      <c r="V11" s="2">
        <f t="shared" si="7"/>
        <v>17</v>
      </c>
      <c r="W11" s="2">
        <v>4</v>
      </c>
      <c r="X11" s="2">
        <f t="shared" si="8"/>
        <v>10000</v>
      </c>
      <c r="Y11" s="2">
        <f t="shared" si="9"/>
        <v>1279</v>
      </c>
      <c r="Z11" s="6">
        <f t="shared" si="10"/>
        <v>0.8881944444444444</v>
      </c>
      <c r="AA11" s="6">
        <f t="shared" si="11"/>
        <v>0.80952380952380953</v>
      </c>
      <c r="AB11" s="6">
        <f t="shared" si="12"/>
        <v>0.80952380952380953</v>
      </c>
      <c r="AC11" s="7">
        <f t="shared" si="13"/>
        <v>0.58205939783320726</v>
      </c>
    </row>
    <row r="12" spans="1:30" ht="19.2" customHeight="1">
      <c r="A12" s="2">
        <v>11</v>
      </c>
      <c r="B12" s="3" t="s">
        <v>27</v>
      </c>
      <c r="C12" s="2">
        <v>869961</v>
      </c>
      <c r="D12" s="3" t="s">
        <v>37</v>
      </c>
      <c r="E12" s="2" t="s">
        <v>38</v>
      </c>
      <c r="F12" s="18">
        <v>44207</v>
      </c>
      <c r="G12" s="18" t="str">
        <f t="shared" si="2"/>
        <v>2021</v>
      </c>
      <c r="H12" s="4" t="str">
        <f t="shared" si="0"/>
        <v>January</v>
      </c>
      <c r="I12" s="4">
        <f t="shared" si="1"/>
        <v>44219</v>
      </c>
      <c r="J12" s="2">
        <f t="shared" si="3"/>
        <v>55</v>
      </c>
      <c r="K12" s="2">
        <v>45</v>
      </c>
      <c r="L12" s="2">
        <v>1189</v>
      </c>
      <c r="M12" s="2">
        <f t="shared" si="4"/>
        <v>53505</v>
      </c>
      <c r="N12" s="2">
        <v>1440</v>
      </c>
      <c r="O12" s="2">
        <f t="shared" si="5"/>
        <v>1330</v>
      </c>
      <c r="P12" s="2">
        <v>110</v>
      </c>
      <c r="Q12" s="2">
        <v>30</v>
      </c>
      <c r="R12" s="2">
        <v>0</v>
      </c>
      <c r="S12" s="2">
        <v>18</v>
      </c>
      <c r="T12" s="5">
        <f t="shared" si="6"/>
        <v>29.555555555555557</v>
      </c>
      <c r="U12" s="2">
        <v>45</v>
      </c>
      <c r="V12" s="2">
        <f t="shared" si="7"/>
        <v>44</v>
      </c>
      <c r="W12" s="2">
        <v>1</v>
      </c>
      <c r="X12" s="2">
        <f t="shared" si="8"/>
        <v>2500</v>
      </c>
      <c r="Y12" s="2">
        <f t="shared" si="9"/>
        <v>1282</v>
      </c>
      <c r="Z12" s="6">
        <f t="shared" si="10"/>
        <v>0.89027777777777772</v>
      </c>
      <c r="AA12" s="6">
        <f t="shared" si="11"/>
        <v>0.97777777777777775</v>
      </c>
      <c r="AB12" s="6">
        <f t="shared" si="12"/>
        <v>0.97777777777777775</v>
      </c>
      <c r="AC12" s="7">
        <f t="shared" si="13"/>
        <v>0.85114951989026055</v>
      </c>
      <c r="AD12" s="25"/>
    </row>
    <row r="13" spans="1:30" ht="19.2" customHeight="1">
      <c r="A13" s="2">
        <v>12</v>
      </c>
      <c r="B13" s="3" t="s">
        <v>41</v>
      </c>
      <c r="C13" s="2">
        <v>705741</v>
      </c>
      <c r="D13" s="3" t="s">
        <v>39</v>
      </c>
      <c r="E13" s="2" t="s">
        <v>40</v>
      </c>
      <c r="F13" s="18">
        <v>44208</v>
      </c>
      <c r="G13" s="18" t="str">
        <f t="shared" si="2"/>
        <v>2021</v>
      </c>
      <c r="H13" s="4" t="str">
        <f t="shared" si="0"/>
        <v>January</v>
      </c>
      <c r="I13" s="4">
        <f t="shared" si="1"/>
        <v>44220</v>
      </c>
      <c r="J13" s="2">
        <f t="shared" si="3"/>
        <v>64</v>
      </c>
      <c r="K13" s="2">
        <v>54</v>
      </c>
      <c r="L13" s="2">
        <v>1200</v>
      </c>
      <c r="M13" s="2">
        <f t="shared" si="4"/>
        <v>64800</v>
      </c>
      <c r="N13" s="2">
        <v>1440</v>
      </c>
      <c r="O13" s="2">
        <f t="shared" si="5"/>
        <v>1330</v>
      </c>
      <c r="P13" s="2">
        <v>110</v>
      </c>
      <c r="Q13" s="2">
        <v>20</v>
      </c>
      <c r="R13" s="2">
        <v>20</v>
      </c>
      <c r="S13" s="2">
        <v>23</v>
      </c>
      <c r="T13" s="5">
        <f t="shared" si="6"/>
        <v>24.62962962962963</v>
      </c>
      <c r="U13" s="2">
        <v>54</v>
      </c>
      <c r="V13" s="2">
        <f t="shared" si="7"/>
        <v>53</v>
      </c>
      <c r="W13" s="2">
        <v>1</v>
      </c>
      <c r="X13" s="2">
        <f t="shared" si="8"/>
        <v>2500</v>
      </c>
      <c r="Y13" s="2">
        <f t="shared" si="9"/>
        <v>1267</v>
      </c>
      <c r="Z13" s="6">
        <f t="shared" si="10"/>
        <v>0.87986111111111109</v>
      </c>
      <c r="AA13" s="6">
        <f t="shared" si="11"/>
        <v>0.98148148148148151</v>
      </c>
      <c r="AB13" s="6">
        <f t="shared" si="12"/>
        <v>0.98148148148148151</v>
      </c>
      <c r="AC13" s="7">
        <f t="shared" si="13"/>
        <v>0.84757539818625216</v>
      </c>
    </row>
    <row r="14" spans="1:30" ht="19.2" customHeight="1">
      <c r="A14" s="2">
        <v>13</v>
      </c>
      <c r="B14" s="3" t="s">
        <v>33</v>
      </c>
      <c r="C14" s="2">
        <v>609250</v>
      </c>
      <c r="D14" s="3" t="s">
        <v>42</v>
      </c>
      <c r="E14" s="2" t="s">
        <v>40</v>
      </c>
      <c r="F14" s="18">
        <v>44209</v>
      </c>
      <c r="G14" s="18" t="str">
        <f t="shared" si="2"/>
        <v>2021</v>
      </c>
      <c r="H14" s="4" t="str">
        <f t="shared" si="0"/>
        <v>January</v>
      </c>
      <c r="I14" s="4">
        <f t="shared" si="1"/>
        <v>44221</v>
      </c>
      <c r="J14" s="2">
        <f t="shared" si="3"/>
        <v>57</v>
      </c>
      <c r="K14" s="2">
        <v>47</v>
      </c>
      <c r="L14" s="2">
        <v>600.25</v>
      </c>
      <c r="M14" s="2">
        <f t="shared" si="4"/>
        <v>28211.75</v>
      </c>
      <c r="N14" s="2">
        <v>1440</v>
      </c>
      <c r="O14" s="2">
        <f t="shared" si="5"/>
        <v>1330</v>
      </c>
      <c r="P14" s="2">
        <v>110</v>
      </c>
      <c r="Q14" s="2">
        <v>0</v>
      </c>
      <c r="R14" s="2">
        <v>0</v>
      </c>
      <c r="S14" s="2">
        <v>26</v>
      </c>
      <c r="T14" s="5">
        <f t="shared" si="6"/>
        <v>28.297872340425531</v>
      </c>
      <c r="U14" s="2">
        <v>47</v>
      </c>
      <c r="V14" s="2">
        <f t="shared" si="7"/>
        <v>43</v>
      </c>
      <c r="W14" s="2">
        <v>4</v>
      </c>
      <c r="X14" s="2">
        <f t="shared" si="8"/>
        <v>10000</v>
      </c>
      <c r="Y14" s="2">
        <f t="shared" si="9"/>
        <v>1304</v>
      </c>
      <c r="Z14" s="6">
        <f t="shared" si="10"/>
        <v>0.90555555555555556</v>
      </c>
      <c r="AA14" s="6">
        <f t="shared" si="11"/>
        <v>0.91489361702127658</v>
      </c>
      <c r="AB14" s="6">
        <f t="shared" si="12"/>
        <v>0.91489361702127658</v>
      </c>
      <c r="AC14" s="7">
        <f t="shared" si="13"/>
        <v>0.75797746592223736</v>
      </c>
    </row>
    <row r="15" spans="1:30" ht="19.2" customHeight="1">
      <c r="A15" s="2">
        <v>14</v>
      </c>
      <c r="B15" s="3" t="s">
        <v>36</v>
      </c>
      <c r="C15" s="2">
        <v>639711</v>
      </c>
      <c r="D15" s="3" t="s">
        <v>42</v>
      </c>
      <c r="E15" s="2" t="s">
        <v>29</v>
      </c>
      <c r="F15" s="18">
        <v>44210</v>
      </c>
      <c r="G15" s="18" t="str">
        <f t="shared" si="2"/>
        <v>2021</v>
      </c>
      <c r="H15" s="4" t="str">
        <f t="shared" si="0"/>
        <v>January</v>
      </c>
      <c r="I15" s="4">
        <f t="shared" si="1"/>
        <v>44222</v>
      </c>
      <c r="J15" s="2">
        <f t="shared" si="3"/>
        <v>22</v>
      </c>
      <c r="K15" s="2">
        <v>12</v>
      </c>
      <c r="L15" s="2">
        <v>895.26</v>
      </c>
      <c r="M15" s="2">
        <f t="shared" si="4"/>
        <v>10743.119999999999</v>
      </c>
      <c r="N15" s="2">
        <v>1440</v>
      </c>
      <c r="O15" s="2">
        <f t="shared" si="5"/>
        <v>1330</v>
      </c>
      <c r="P15" s="2">
        <v>110</v>
      </c>
      <c r="Q15" s="2">
        <v>15</v>
      </c>
      <c r="R15" s="2">
        <v>0</v>
      </c>
      <c r="S15" s="2">
        <v>43</v>
      </c>
      <c r="T15" s="5">
        <f t="shared" si="6"/>
        <v>110.83333333333333</v>
      </c>
      <c r="U15" s="2">
        <v>12</v>
      </c>
      <c r="V15" s="2">
        <f t="shared" si="7"/>
        <v>12</v>
      </c>
      <c r="W15" s="2">
        <v>0</v>
      </c>
      <c r="X15" s="2">
        <f t="shared" si="8"/>
        <v>0</v>
      </c>
      <c r="Y15" s="2">
        <f t="shared" si="9"/>
        <v>1272</v>
      </c>
      <c r="Z15" s="6">
        <f t="shared" si="10"/>
        <v>0.8833333333333333</v>
      </c>
      <c r="AA15" s="6">
        <f t="shared" si="11"/>
        <v>1</v>
      </c>
      <c r="AB15" s="6">
        <f t="shared" si="12"/>
        <v>1</v>
      </c>
      <c r="AC15" s="7">
        <f t="shared" si="13"/>
        <v>0.8833333333333333</v>
      </c>
    </row>
    <row r="16" spans="1:30" ht="19.2" customHeight="1">
      <c r="A16" s="2">
        <v>15</v>
      </c>
      <c r="B16" s="3" t="s">
        <v>27</v>
      </c>
      <c r="C16" s="2">
        <v>812992</v>
      </c>
      <c r="D16" s="3" t="s">
        <v>28</v>
      </c>
      <c r="E16" s="2" t="s">
        <v>32</v>
      </c>
      <c r="F16" s="18">
        <v>44211</v>
      </c>
      <c r="G16" s="18" t="str">
        <f t="shared" si="2"/>
        <v>2021</v>
      </c>
      <c r="H16" s="4" t="str">
        <f t="shared" si="0"/>
        <v>January</v>
      </c>
      <c r="I16" s="4">
        <f t="shared" si="1"/>
        <v>44223</v>
      </c>
      <c r="J16" s="2">
        <f t="shared" si="3"/>
        <v>38</v>
      </c>
      <c r="K16" s="2">
        <v>28</v>
      </c>
      <c r="L16" s="2">
        <v>1350.1</v>
      </c>
      <c r="M16" s="2">
        <f t="shared" si="4"/>
        <v>37802.799999999996</v>
      </c>
      <c r="N16" s="2">
        <v>1440</v>
      </c>
      <c r="O16" s="2">
        <f t="shared" si="5"/>
        <v>1330</v>
      </c>
      <c r="P16" s="2">
        <v>110</v>
      </c>
      <c r="Q16" s="2">
        <v>30</v>
      </c>
      <c r="R16" s="2">
        <v>0</v>
      </c>
      <c r="S16" s="2">
        <v>12</v>
      </c>
      <c r="T16" s="5">
        <f t="shared" si="6"/>
        <v>47.5</v>
      </c>
      <c r="U16" s="2">
        <v>28</v>
      </c>
      <c r="V16" s="2">
        <f t="shared" si="7"/>
        <v>25</v>
      </c>
      <c r="W16" s="2">
        <v>3</v>
      </c>
      <c r="X16" s="2">
        <f t="shared" si="8"/>
        <v>7500</v>
      </c>
      <c r="Y16" s="2">
        <f t="shared" si="9"/>
        <v>1288</v>
      </c>
      <c r="Z16" s="6">
        <f t="shared" si="10"/>
        <v>0.89444444444444449</v>
      </c>
      <c r="AA16" s="6">
        <f t="shared" si="11"/>
        <v>0.8928571428571429</v>
      </c>
      <c r="AB16" s="6">
        <f t="shared" si="12"/>
        <v>0.8928571428571429</v>
      </c>
      <c r="AC16" s="7">
        <f t="shared" si="13"/>
        <v>0.713045634920635</v>
      </c>
    </row>
    <row r="17" spans="1:29" ht="19.2" customHeight="1">
      <c r="A17" s="2">
        <v>16</v>
      </c>
      <c r="B17" s="3" t="s">
        <v>41</v>
      </c>
      <c r="C17" s="2">
        <v>817271</v>
      </c>
      <c r="D17" s="3" t="s">
        <v>31</v>
      </c>
      <c r="E17" s="2" t="s">
        <v>35</v>
      </c>
      <c r="F17" s="18">
        <v>44212</v>
      </c>
      <c r="G17" s="18" t="str">
        <f t="shared" si="2"/>
        <v>2021</v>
      </c>
      <c r="H17" s="4" t="str">
        <f t="shared" si="0"/>
        <v>January</v>
      </c>
      <c r="I17" s="4">
        <f t="shared" si="1"/>
        <v>44224</v>
      </c>
      <c r="J17" s="2">
        <f t="shared" si="3"/>
        <v>81</v>
      </c>
      <c r="K17" s="2">
        <v>71</v>
      </c>
      <c r="L17" s="2">
        <v>1290.5</v>
      </c>
      <c r="M17" s="2">
        <f t="shared" si="4"/>
        <v>91625.5</v>
      </c>
      <c r="N17" s="2">
        <v>1440</v>
      </c>
      <c r="O17" s="2">
        <f t="shared" si="5"/>
        <v>1330</v>
      </c>
      <c r="P17" s="2">
        <v>110</v>
      </c>
      <c r="Q17" s="2">
        <v>120</v>
      </c>
      <c r="R17" s="2">
        <v>0</v>
      </c>
      <c r="S17" s="2">
        <v>34</v>
      </c>
      <c r="T17" s="5">
        <f t="shared" si="6"/>
        <v>18.732394366197184</v>
      </c>
      <c r="U17" s="2">
        <v>71</v>
      </c>
      <c r="V17" s="2">
        <f t="shared" si="7"/>
        <v>70</v>
      </c>
      <c r="W17" s="2">
        <v>1</v>
      </c>
      <c r="X17" s="2">
        <f t="shared" si="8"/>
        <v>2500</v>
      </c>
      <c r="Y17" s="2">
        <f t="shared" si="9"/>
        <v>1176</v>
      </c>
      <c r="Z17" s="6">
        <f t="shared" si="10"/>
        <v>0.81666666666666665</v>
      </c>
      <c r="AA17" s="6">
        <f t="shared" si="11"/>
        <v>0.9859154929577465</v>
      </c>
      <c r="AB17" s="6">
        <f t="shared" si="12"/>
        <v>0.9859154929577465</v>
      </c>
      <c r="AC17" s="7">
        <f t="shared" si="13"/>
        <v>0.79382397672419491</v>
      </c>
    </row>
    <row r="18" spans="1:29" ht="19.2" customHeight="1">
      <c r="A18" s="2">
        <v>17</v>
      </c>
      <c r="B18" s="3" t="s">
        <v>27</v>
      </c>
      <c r="C18" s="2">
        <v>716941</v>
      </c>
      <c r="D18" s="3" t="s">
        <v>34</v>
      </c>
      <c r="E18" s="2" t="s">
        <v>38</v>
      </c>
      <c r="F18" s="18">
        <v>44213</v>
      </c>
      <c r="G18" s="18" t="str">
        <f t="shared" si="2"/>
        <v>2021</v>
      </c>
      <c r="H18" s="4" t="str">
        <f t="shared" si="0"/>
        <v>January</v>
      </c>
      <c r="I18" s="4">
        <f t="shared" si="1"/>
        <v>44225</v>
      </c>
      <c r="J18" s="2">
        <f t="shared" si="3"/>
        <v>22</v>
      </c>
      <c r="K18" s="3">
        <v>12</v>
      </c>
      <c r="L18" s="2">
        <v>1400</v>
      </c>
      <c r="M18" s="2">
        <f t="shared" si="4"/>
        <v>16800</v>
      </c>
      <c r="N18" s="2">
        <v>1440</v>
      </c>
      <c r="O18" s="2">
        <f t="shared" si="5"/>
        <v>1330</v>
      </c>
      <c r="P18" s="2">
        <v>110</v>
      </c>
      <c r="Q18" s="2">
        <v>60</v>
      </c>
      <c r="R18" s="2">
        <v>10</v>
      </c>
      <c r="S18" s="2">
        <v>5</v>
      </c>
      <c r="T18" s="5">
        <f t="shared" si="6"/>
        <v>110.83333333333333</v>
      </c>
      <c r="U18" s="3">
        <v>12</v>
      </c>
      <c r="V18" s="2">
        <f t="shared" si="7"/>
        <v>12</v>
      </c>
      <c r="W18" s="2">
        <v>0</v>
      </c>
      <c r="X18" s="2">
        <f t="shared" si="8"/>
        <v>0</v>
      </c>
      <c r="Y18" s="2">
        <f t="shared" si="9"/>
        <v>1255</v>
      </c>
      <c r="Z18" s="6">
        <f t="shared" si="10"/>
        <v>0.87152777777777779</v>
      </c>
      <c r="AA18" s="6">
        <f t="shared" si="11"/>
        <v>1</v>
      </c>
      <c r="AB18" s="6">
        <f t="shared" si="12"/>
        <v>1</v>
      </c>
      <c r="AC18" s="7">
        <f t="shared" si="13"/>
        <v>0.87152777777777779</v>
      </c>
    </row>
    <row r="19" spans="1:29" ht="19.2" customHeight="1">
      <c r="A19" s="2">
        <v>18</v>
      </c>
      <c r="B19" s="3" t="s">
        <v>30</v>
      </c>
      <c r="C19" s="2">
        <v>882667</v>
      </c>
      <c r="D19" s="3" t="s">
        <v>37</v>
      </c>
      <c r="E19" s="2" t="s">
        <v>40</v>
      </c>
      <c r="F19" s="18">
        <v>44214</v>
      </c>
      <c r="G19" s="18" t="str">
        <f t="shared" si="2"/>
        <v>2021</v>
      </c>
      <c r="H19" s="4" t="str">
        <f t="shared" si="0"/>
        <v>January</v>
      </c>
      <c r="I19" s="4">
        <f t="shared" si="1"/>
        <v>44226</v>
      </c>
      <c r="J19" s="2">
        <f t="shared" si="3"/>
        <v>55</v>
      </c>
      <c r="K19" s="3">
        <v>45</v>
      </c>
      <c r="L19" s="2">
        <v>1509</v>
      </c>
      <c r="M19" s="2">
        <f t="shared" si="4"/>
        <v>67905</v>
      </c>
      <c r="N19" s="2">
        <v>1440</v>
      </c>
      <c r="O19" s="2">
        <f t="shared" si="5"/>
        <v>1330</v>
      </c>
      <c r="P19" s="2">
        <v>110</v>
      </c>
      <c r="Q19" s="2">
        <v>40</v>
      </c>
      <c r="R19" s="2">
        <v>0</v>
      </c>
      <c r="S19" s="2">
        <v>13</v>
      </c>
      <c r="T19" s="5">
        <f t="shared" si="6"/>
        <v>29.555555555555557</v>
      </c>
      <c r="U19" s="3">
        <v>45</v>
      </c>
      <c r="V19" s="2">
        <f t="shared" si="7"/>
        <v>41</v>
      </c>
      <c r="W19" s="2">
        <v>4</v>
      </c>
      <c r="X19" s="2">
        <f t="shared" si="8"/>
        <v>10000</v>
      </c>
      <c r="Y19" s="2">
        <f t="shared" si="9"/>
        <v>1277</v>
      </c>
      <c r="Z19" s="6">
        <f t="shared" si="10"/>
        <v>0.88680555555555551</v>
      </c>
      <c r="AA19" s="6">
        <f t="shared" si="11"/>
        <v>0.91111111111111109</v>
      </c>
      <c r="AB19" s="6">
        <f t="shared" si="12"/>
        <v>0.91111111111111109</v>
      </c>
      <c r="AC19" s="7">
        <f t="shared" si="13"/>
        <v>0.7361580932784636</v>
      </c>
    </row>
    <row r="20" spans="1:29" ht="19.2" customHeight="1">
      <c r="A20" s="2">
        <v>19</v>
      </c>
      <c r="B20" s="3" t="s">
        <v>33</v>
      </c>
      <c r="C20" s="2">
        <v>597143</v>
      </c>
      <c r="D20" s="3" t="s">
        <v>39</v>
      </c>
      <c r="E20" s="2" t="s">
        <v>32</v>
      </c>
      <c r="F20" s="18">
        <v>44215</v>
      </c>
      <c r="G20" s="18" t="str">
        <f t="shared" si="2"/>
        <v>2021</v>
      </c>
      <c r="H20" s="4" t="str">
        <f t="shared" si="0"/>
        <v>January</v>
      </c>
      <c r="I20" s="4">
        <f t="shared" si="1"/>
        <v>44227</v>
      </c>
      <c r="J20" s="2">
        <f t="shared" si="3"/>
        <v>57</v>
      </c>
      <c r="K20" s="3">
        <v>47</v>
      </c>
      <c r="L20" s="2">
        <v>1834</v>
      </c>
      <c r="M20" s="2">
        <f t="shared" si="4"/>
        <v>86198</v>
      </c>
      <c r="N20" s="2">
        <v>1440</v>
      </c>
      <c r="O20" s="2">
        <f t="shared" si="5"/>
        <v>1330</v>
      </c>
      <c r="P20" s="2">
        <v>110</v>
      </c>
      <c r="Q20" s="2">
        <v>30</v>
      </c>
      <c r="R20" s="2">
        <v>10</v>
      </c>
      <c r="S20" s="2">
        <v>14</v>
      </c>
      <c r="T20" s="5">
        <f t="shared" si="6"/>
        <v>28.297872340425531</v>
      </c>
      <c r="U20" s="3">
        <v>47</v>
      </c>
      <c r="V20" s="2">
        <f t="shared" si="7"/>
        <v>46</v>
      </c>
      <c r="W20" s="2">
        <v>1</v>
      </c>
      <c r="X20" s="2">
        <f t="shared" si="8"/>
        <v>2500</v>
      </c>
      <c r="Y20" s="2">
        <f t="shared" si="9"/>
        <v>1276</v>
      </c>
      <c r="Z20" s="6">
        <f t="shared" si="10"/>
        <v>0.88611111111111107</v>
      </c>
      <c r="AA20" s="6">
        <f t="shared" si="11"/>
        <v>0.97872340425531912</v>
      </c>
      <c r="AB20" s="6">
        <f t="shared" si="12"/>
        <v>0.97872340425531912</v>
      </c>
      <c r="AC20" s="7">
        <f t="shared" si="13"/>
        <v>0.84880539208289318</v>
      </c>
    </row>
    <row r="21" spans="1:29" ht="19.2" customHeight="1">
      <c r="A21" s="2">
        <v>20</v>
      </c>
      <c r="B21" s="3" t="s">
        <v>36</v>
      </c>
      <c r="C21" s="2">
        <v>690031</v>
      </c>
      <c r="D21" s="3" t="s">
        <v>42</v>
      </c>
      <c r="E21" s="2" t="s">
        <v>32</v>
      </c>
      <c r="F21" s="18">
        <v>44216</v>
      </c>
      <c r="G21" s="18" t="str">
        <f t="shared" si="2"/>
        <v>2021</v>
      </c>
      <c r="H21" s="4" t="str">
        <f t="shared" si="0"/>
        <v>January</v>
      </c>
      <c r="I21" s="4">
        <f t="shared" si="1"/>
        <v>44228</v>
      </c>
      <c r="J21" s="2">
        <f t="shared" si="3"/>
        <v>30</v>
      </c>
      <c r="K21" s="3">
        <v>20</v>
      </c>
      <c r="L21" s="2">
        <v>1254</v>
      </c>
      <c r="M21" s="2">
        <f t="shared" si="4"/>
        <v>25080</v>
      </c>
      <c r="N21" s="2">
        <v>1440</v>
      </c>
      <c r="O21" s="2">
        <f t="shared" si="5"/>
        <v>1330</v>
      </c>
      <c r="P21" s="2">
        <v>110</v>
      </c>
      <c r="Q21" s="2">
        <v>20</v>
      </c>
      <c r="R21" s="2">
        <v>0</v>
      </c>
      <c r="S21" s="2">
        <v>27</v>
      </c>
      <c r="T21" s="5">
        <f t="shared" si="6"/>
        <v>66.5</v>
      </c>
      <c r="U21" s="3">
        <v>20</v>
      </c>
      <c r="V21" s="2">
        <f t="shared" si="7"/>
        <v>18</v>
      </c>
      <c r="W21" s="2">
        <v>2</v>
      </c>
      <c r="X21" s="2">
        <f t="shared" si="8"/>
        <v>5000</v>
      </c>
      <c r="Y21" s="2">
        <f t="shared" si="9"/>
        <v>1283</v>
      </c>
      <c r="Z21" s="6">
        <f t="shared" si="10"/>
        <v>0.89097222222222228</v>
      </c>
      <c r="AA21" s="6">
        <f t="shared" si="11"/>
        <v>0.9</v>
      </c>
      <c r="AB21" s="6">
        <f t="shared" si="12"/>
        <v>0.9</v>
      </c>
      <c r="AC21" s="7">
        <f t="shared" si="13"/>
        <v>0.72168750000000015</v>
      </c>
    </row>
    <row r="22" spans="1:29" ht="19.2" customHeight="1">
      <c r="A22" s="2">
        <v>21</v>
      </c>
      <c r="B22" s="3" t="s">
        <v>27</v>
      </c>
      <c r="C22" s="2">
        <v>641961</v>
      </c>
      <c r="D22" s="3" t="s">
        <v>42</v>
      </c>
      <c r="E22" s="2" t="s">
        <v>38</v>
      </c>
      <c r="F22" s="18">
        <v>44217</v>
      </c>
      <c r="G22" s="18" t="str">
        <f t="shared" si="2"/>
        <v>2021</v>
      </c>
      <c r="H22" s="4" t="str">
        <f t="shared" si="0"/>
        <v>January</v>
      </c>
      <c r="I22" s="4">
        <f t="shared" si="1"/>
        <v>44229</v>
      </c>
      <c r="J22" s="2">
        <f t="shared" si="3"/>
        <v>31</v>
      </c>
      <c r="K22" s="3">
        <v>21</v>
      </c>
      <c r="L22" s="2">
        <v>1459</v>
      </c>
      <c r="M22" s="2">
        <f t="shared" si="4"/>
        <v>30639</v>
      </c>
      <c r="N22" s="2">
        <v>1440</v>
      </c>
      <c r="O22" s="2">
        <f t="shared" si="5"/>
        <v>1330</v>
      </c>
      <c r="P22" s="2">
        <v>110</v>
      </c>
      <c r="Q22" s="2">
        <v>60</v>
      </c>
      <c r="R22" s="2">
        <v>35</v>
      </c>
      <c r="S22" s="2">
        <v>7</v>
      </c>
      <c r="T22" s="5">
        <f t="shared" si="6"/>
        <v>63.333333333333336</v>
      </c>
      <c r="U22" s="3">
        <v>21</v>
      </c>
      <c r="V22" s="2">
        <f t="shared" si="7"/>
        <v>20</v>
      </c>
      <c r="W22" s="2">
        <v>1</v>
      </c>
      <c r="X22" s="2">
        <f t="shared" si="8"/>
        <v>2500</v>
      </c>
      <c r="Y22" s="2">
        <f t="shared" si="9"/>
        <v>1228</v>
      </c>
      <c r="Z22" s="6">
        <f t="shared" si="10"/>
        <v>0.85277777777777775</v>
      </c>
      <c r="AA22" s="6">
        <f t="shared" si="11"/>
        <v>0.95238095238095233</v>
      </c>
      <c r="AB22" s="6">
        <f t="shared" si="12"/>
        <v>0.95238095238095233</v>
      </c>
      <c r="AC22" s="7">
        <f t="shared" si="13"/>
        <v>0.77349458301839247</v>
      </c>
    </row>
    <row r="23" spans="1:29" ht="19.2" customHeight="1">
      <c r="A23" s="2">
        <v>22</v>
      </c>
      <c r="B23" s="3" t="s">
        <v>27</v>
      </c>
      <c r="C23" s="2">
        <v>975367</v>
      </c>
      <c r="D23" s="2" t="s">
        <v>39</v>
      </c>
      <c r="E23" s="2" t="s">
        <v>40</v>
      </c>
      <c r="F23" s="18">
        <v>44218</v>
      </c>
      <c r="G23" s="18" t="str">
        <f t="shared" si="2"/>
        <v>2021</v>
      </c>
      <c r="H23" s="4" t="str">
        <f t="shared" si="0"/>
        <v>January</v>
      </c>
      <c r="I23" s="4">
        <f t="shared" si="1"/>
        <v>44230</v>
      </c>
      <c r="J23" s="2">
        <f t="shared" si="3"/>
        <v>55</v>
      </c>
      <c r="K23" s="3">
        <v>45</v>
      </c>
      <c r="L23" s="2">
        <v>1189</v>
      </c>
      <c r="M23" s="2">
        <f t="shared" si="4"/>
        <v>53505</v>
      </c>
      <c r="N23" s="2">
        <v>1440</v>
      </c>
      <c r="O23" s="2">
        <f t="shared" si="5"/>
        <v>1330</v>
      </c>
      <c r="P23" s="2">
        <v>110</v>
      </c>
      <c r="Q23" s="2">
        <v>15</v>
      </c>
      <c r="R23" s="2">
        <v>16</v>
      </c>
      <c r="S23" s="2">
        <v>38</v>
      </c>
      <c r="T23" s="5">
        <f t="shared" si="6"/>
        <v>29.555555555555557</v>
      </c>
      <c r="U23" s="3">
        <v>45</v>
      </c>
      <c r="V23" s="2">
        <f t="shared" si="7"/>
        <v>42</v>
      </c>
      <c r="W23" s="2">
        <v>3</v>
      </c>
      <c r="X23" s="2">
        <f t="shared" si="8"/>
        <v>7500</v>
      </c>
      <c r="Y23" s="2">
        <f t="shared" si="9"/>
        <v>1261</v>
      </c>
      <c r="Z23" s="6">
        <f t="shared" si="10"/>
        <v>0.87569444444444444</v>
      </c>
      <c r="AA23" s="6">
        <f t="shared" si="11"/>
        <v>0.93333333333333335</v>
      </c>
      <c r="AB23" s="6">
        <f t="shared" si="12"/>
        <v>0.93333333333333335</v>
      </c>
      <c r="AC23" s="7">
        <f t="shared" si="13"/>
        <v>0.76282716049382715</v>
      </c>
    </row>
    <row r="24" spans="1:29" ht="19.2" customHeight="1">
      <c r="A24" s="2">
        <v>23</v>
      </c>
      <c r="B24" s="3" t="s">
        <v>30</v>
      </c>
      <c r="C24" s="2">
        <v>956035</v>
      </c>
      <c r="D24" s="2" t="s">
        <v>39</v>
      </c>
      <c r="E24" s="2" t="s">
        <v>32</v>
      </c>
      <c r="F24" s="18">
        <v>44219</v>
      </c>
      <c r="G24" s="18" t="str">
        <f t="shared" si="2"/>
        <v>2021</v>
      </c>
      <c r="H24" s="4" t="str">
        <f t="shared" si="0"/>
        <v>January</v>
      </c>
      <c r="I24" s="4">
        <f t="shared" si="1"/>
        <v>44231</v>
      </c>
      <c r="J24" s="2">
        <f t="shared" si="3"/>
        <v>64</v>
      </c>
      <c r="K24" s="2">
        <v>54</v>
      </c>
      <c r="L24" s="2">
        <v>1200</v>
      </c>
      <c r="M24" s="2">
        <f t="shared" si="4"/>
        <v>64800</v>
      </c>
      <c r="N24" s="2">
        <v>1440</v>
      </c>
      <c r="O24" s="2">
        <f t="shared" si="5"/>
        <v>1330</v>
      </c>
      <c r="P24" s="2">
        <v>110</v>
      </c>
      <c r="Q24" s="2">
        <v>15</v>
      </c>
      <c r="R24" s="2">
        <v>0</v>
      </c>
      <c r="S24" s="2">
        <v>30</v>
      </c>
      <c r="T24" s="5">
        <f t="shared" si="6"/>
        <v>24.62962962962963</v>
      </c>
      <c r="U24" s="2">
        <v>54</v>
      </c>
      <c r="V24" s="2">
        <f t="shared" si="7"/>
        <v>53</v>
      </c>
      <c r="W24" s="2">
        <v>1</v>
      </c>
      <c r="X24" s="2">
        <f t="shared" si="8"/>
        <v>2500</v>
      </c>
      <c r="Y24" s="2">
        <f t="shared" si="9"/>
        <v>1285</v>
      </c>
      <c r="Z24" s="6">
        <f t="shared" si="10"/>
        <v>0.89236111111111116</v>
      </c>
      <c r="AA24" s="6">
        <f t="shared" si="11"/>
        <v>0.98148148148148151</v>
      </c>
      <c r="AB24" s="6">
        <f t="shared" si="12"/>
        <v>0.98148148148148151</v>
      </c>
      <c r="AC24" s="7">
        <f t="shared" si="13"/>
        <v>0.85961672191739069</v>
      </c>
    </row>
    <row r="25" spans="1:29" ht="19.2" customHeight="1">
      <c r="A25" s="2">
        <v>24</v>
      </c>
      <c r="B25" s="3" t="s">
        <v>33</v>
      </c>
      <c r="C25" s="2">
        <v>824259</v>
      </c>
      <c r="D25" s="2" t="s">
        <v>31</v>
      </c>
      <c r="E25" s="2" t="s">
        <v>38</v>
      </c>
      <c r="F25" s="18">
        <v>44220</v>
      </c>
      <c r="G25" s="18" t="str">
        <f t="shared" si="2"/>
        <v>2021</v>
      </c>
      <c r="H25" s="4" t="str">
        <f t="shared" si="0"/>
        <v>January</v>
      </c>
      <c r="I25" s="4">
        <f t="shared" si="1"/>
        <v>44232</v>
      </c>
      <c r="J25" s="2">
        <f t="shared" si="3"/>
        <v>57</v>
      </c>
      <c r="K25" s="2">
        <v>47</v>
      </c>
      <c r="L25" s="2">
        <v>600.25</v>
      </c>
      <c r="M25" s="2">
        <f t="shared" si="4"/>
        <v>28211.75</v>
      </c>
      <c r="N25" s="2">
        <v>1440</v>
      </c>
      <c r="O25" s="2">
        <f t="shared" si="5"/>
        <v>1330</v>
      </c>
      <c r="P25" s="2">
        <v>110</v>
      </c>
      <c r="Q25" s="2">
        <v>0</v>
      </c>
      <c r="R25" s="2">
        <v>0</v>
      </c>
      <c r="S25" s="2">
        <v>44</v>
      </c>
      <c r="T25" s="5">
        <f t="shared" si="6"/>
        <v>28.297872340425531</v>
      </c>
      <c r="U25" s="2">
        <v>47</v>
      </c>
      <c r="V25" s="2">
        <f t="shared" si="7"/>
        <v>46</v>
      </c>
      <c r="W25" s="2">
        <v>1</v>
      </c>
      <c r="X25" s="2">
        <f t="shared" si="8"/>
        <v>2500</v>
      </c>
      <c r="Y25" s="2">
        <f t="shared" si="9"/>
        <v>1286</v>
      </c>
      <c r="Z25" s="6">
        <f t="shared" si="10"/>
        <v>0.8930555555555556</v>
      </c>
      <c r="AA25" s="6">
        <f t="shared" si="11"/>
        <v>0.97872340425531912</v>
      </c>
      <c r="AB25" s="6">
        <f t="shared" si="12"/>
        <v>0.97872340425531912</v>
      </c>
      <c r="AC25" s="7">
        <f t="shared" si="13"/>
        <v>0.85545747195815092</v>
      </c>
    </row>
    <row r="26" spans="1:29" ht="19.2" customHeight="1">
      <c r="A26" s="2">
        <v>25</v>
      </c>
      <c r="B26" s="3" t="s">
        <v>36</v>
      </c>
      <c r="C26" s="2">
        <v>860297</v>
      </c>
      <c r="D26" s="2" t="s">
        <v>34</v>
      </c>
      <c r="E26" s="2" t="s">
        <v>40</v>
      </c>
      <c r="F26" s="18">
        <v>44221</v>
      </c>
      <c r="G26" s="18" t="str">
        <f t="shared" si="2"/>
        <v>2021</v>
      </c>
      <c r="H26" s="4" t="str">
        <f t="shared" si="0"/>
        <v>January</v>
      </c>
      <c r="I26" s="4">
        <f t="shared" si="1"/>
        <v>44233</v>
      </c>
      <c r="J26" s="2">
        <f t="shared" si="3"/>
        <v>22</v>
      </c>
      <c r="K26" s="2">
        <v>12</v>
      </c>
      <c r="L26" s="2">
        <v>895.26</v>
      </c>
      <c r="M26" s="2">
        <f t="shared" si="4"/>
        <v>10743.119999999999</v>
      </c>
      <c r="N26" s="2">
        <v>1440</v>
      </c>
      <c r="O26" s="2">
        <f t="shared" si="5"/>
        <v>1330</v>
      </c>
      <c r="P26" s="2">
        <v>110</v>
      </c>
      <c r="Q26" s="2">
        <v>0</v>
      </c>
      <c r="R26" s="2">
        <v>0</v>
      </c>
      <c r="S26" s="2">
        <v>11</v>
      </c>
      <c r="T26" s="5">
        <f t="shared" si="6"/>
        <v>110.83333333333333</v>
      </c>
      <c r="U26" s="2">
        <v>12</v>
      </c>
      <c r="V26" s="2">
        <f t="shared" si="7"/>
        <v>8</v>
      </c>
      <c r="W26" s="2">
        <v>4</v>
      </c>
      <c r="X26" s="2">
        <f t="shared" si="8"/>
        <v>10000</v>
      </c>
      <c r="Y26" s="2">
        <f t="shared" si="9"/>
        <v>1319</v>
      </c>
      <c r="Z26" s="6">
        <f t="shared" si="10"/>
        <v>0.91597222222222219</v>
      </c>
      <c r="AA26" s="6">
        <f t="shared" si="11"/>
        <v>0.66666666666666663</v>
      </c>
      <c r="AB26" s="6">
        <f t="shared" si="12"/>
        <v>0.66666666666666663</v>
      </c>
      <c r="AC26" s="7">
        <f t="shared" si="13"/>
        <v>0.40709876543209866</v>
      </c>
    </row>
    <row r="27" spans="1:29" ht="19.2" customHeight="1">
      <c r="A27" s="2">
        <v>26</v>
      </c>
      <c r="B27" s="3" t="s">
        <v>27</v>
      </c>
      <c r="C27" s="2">
        <v>645329</v>
      </c>
      <c r="D27" s="3" t="s">
        <v>28</v>
      </c>
      <c r="E27" s="2" t="s">
        <v>40</v>
      </c>
      <c r="F27" s="18">
        <v>44222</v>
      </c>
      <c r="G27" s="18" t="str">
        <f t="shared" si="2"/>
        <v>2021</v>
      </c>
      <c r="H27" s="4" t="str">
        <f t="shared" si="0"/>
        <v>January</v>
      </c>
      <c r="I27" s="4">
        <f t="shared" si="1"/>
        <v>44234</v>
      </c>
      <c r="J27" s="2">
        <f t="shared" si="3"/>
        <v>38</v>
      </c>
      <c r="K27" s="2">
        <v>28</v>
      </c>
      <c r="L27" s="2">
        <v>1350.1</v>
      </c>
      <c r="M27" s="2">
        <f t="shared" si="4"/>
        <v>37802.799999999996</v>
      </c>
      <c r="N27" s="2">
        <v>1440</v>
      </c>
      <c r="O27" s="2">
        <f t="shared" si="5"/>
        <v>1330</v>
      </c>
      <c r="P27" s="2">
        <v>110</v>
      </c>
      <c r="Q27" s="2">
        <v>15</v>
      </c>
      <c r="R27" s="2">
        <v>0</v>
      </c>
      <c r="S27" s="2">
        <v>50</v>
      </c>
      <c r="T27" s="5">
        <f t="shared" si="6"/>
        <v>47.5</v>
      </c>
      <c r="U27" s="2">
        <v>28</v>
      </c>
      <c r="V27" s="2">
        <f t="shared" si="7"/>
        <v>28</v>
      </c>
      <c r="W27" s="2">
        <v>0</v>
      </c>
      <c r="X27" s="2">
        <f t="shared" si="8"/>
        <v>0</v>
      </c>
      <c r="Y27" s="2">
        <f t="shared" si="9"/>
        <v>1265</v>
      </c>
      <c r="Z27" s="6">
        <f t="shared" si="10"/>
        <v>0.87847222222222221</v>
      </c>
      <c r="AA27" s="6">
        <f t="shared" si="11"/>
        <v>1</v>
      </c>
      <c r="AB27" s="6">
        <f t="shared" si="12"/>
        <v>1</v>
      </c>
      <c r="AC27" s="7">
        <f t="shared" si="13"/>
        <v>0.87847222222222221</v>
      </c>
    </row>
    <row r="28" spans="1:29" ht="19.2" customHeight="1">
      <c r="A28" s="2">
        <v>27</v>
      </c>
      <c r="B28" s="3" t="s">
        <v>41</v>
      </c>
      <c r="C28" s="2">
        <v>762050</v>
      </c>
      <c r="D28" s="3" t="s">
        <v>31</v>
      </c>
      <c r="E28" s="2" t="s">
        <v>29</v>
      </c>
      <c r="F28" s="18">
        <v>44223</v>
      </c>
      <c r="G28" s="18" t="str">
        <f t="shared" si="2"/>
        <v>2021</v>
      </c>
      <c r="H28" s="4" t="str">
        <f t="shared" si="0"/>
        <v>January</v>
      </c>
      <c r="I28" s="4">
        <f t="shared" si="1"/>
        <v>44235</v>
      </c>
      <c r="J28" s="2">
        <f t="shared" si="3"/>
        <v>30</v>
      </c>
      <c r="K28" s="2">
        <v>20</v>
      </c>
      <c r="L28" s="2">
        <v>1290.5</v>
      </c>
      <c r="M28" s="2">
        <f t="shared" si="4"/>
        <v>25810</v>
      </c>
      <c r="N28" s="2">
        <v>1440</v>
      </c>
      <c r="O28" s="2">
        <f t="shared" si="5"/>
        <v>1330</v>
      </c>
      <c r="P28" s="2">
        <v>110</v>
      </c>
      <c r="Q28" s="2">
        <v>30</v>
      </c>
      <c r="R28" s="2">
        <v>90</v>
      </c>
      <c r="S28" s="2">
        <v>10</v>
      </c>
      <c r="T28" s="5">
        <f t="shared" si="6"/>
        <v>66.5</v>
      </c>
      <c r="U28" s="2">
        <v>20</v>
      </c>
      <c r="V28" s="2">
        <f t="shared" si="7"/>
        <v>19</v>
      </c>
      <c r="W28" s="2">
        <v>1</v>
      </c>
      <c r="X28" s="2">
        <f t="shared" si="8"/>
        <v>2500</v>
      </c>
      <c r="Y28" s="2">
        <f t="shared" si="9"/>
        <v>1200</v>
      </c>
      <c r="Z28" s="6">
        <f t="shared" si="10"/>
        <v>0.83333333333333337</v>
      </c>
      <c r="AA28" s="6">
        <f t="shared" si="11"/>
        <v>0.95</v>
      </c>
      <c r="AB28" s="6">
        <f t="shared" si="12"/>
        <v>0.95</v>
      </c>
      <c r="AC28" s="7">
        <f t="shared" si="13"/>
        <v>0.75208333333333321</v>
      </c>
    </row>
    <row r="29" spans="1:29" ht="19.2" customHeight="1">
      <c r="A29" s="2">
        <v>28</v>
      </c>
      <c r="B29" s="3" t="s">
        <v>27</v>
      </c>
      <c r="C29" s="2">
        <v>912504</v>
      </c>
      <c r="D29" s="3" t="s">
        <v>34</v>
      </c>
      <c r="E29" s="2" t="s">
        <v>32</v>
      </c>
      <c r="F29" s="18">
        <v>44224</v>
      </c>
      <c r="G29" s="18" t="str">
        <f t="shared" si="2"/>
        <v>2021</v>
      </c>
      <c r="H29" s="4" t="str">
        <f t="shared" si="0"/>
        <v>January</v>
      </c>
      <c r="I29" s="4">
        <f t="shared" si="1"/>
        <v>44236</v>
      </c>
      <c r="J29" s="2">
        <f t="shared" si="3"/>
        <v>22</v>
      </c>
      <c r="K29" s="3">
        <v>12</v>
      </c>
      <c r="L29" s="2">
        <v>1400</v>
      </c>
      <c r="M29" s="2">
        <f t="shared" si="4"/>
        <v>16800</v>
      </c>
      <c r="N29" s="2">
        <v>1440</v>
      </c>
      <c r="O29" s="2">
        <f t="shared" si="5"/>
        <v>1330</v>
      </c>
      <c r="P29" s="2">
        <v>110</v>
      </c>
      <c r="Q29" s="2">
        <v>120</v>
      </c>
      <c r="R29" s="2">
        <v>0</v>
      </c>
      <c r="S29" s="2">
        <v>31</v>
      </c>
      <c r="T29" s="5">
        <f t="shared" si="6"/>
        <v>110.83333333333333</v>
      </c>
      <c r="U29" s="3">
        <v>12</v>
      </c>
      <c r="V29" s="2">
        <f t="shared" si="7"/>
        <v>9</v>
      </c>
      <c r="W29" s="2">
        <v>3</v>
      </c>
      <c r="X29" s="2">
        <f t="shared" si="8"/>
        <v>7500</v>
      </c>
      <c r="Y29" s="2">
        <f t="shared" si="9"/>
        <v>1179</v>
      </c>
      <c r="Z29" s="6">
        <f t="shared" si="10"/>
        <v>0.81874999999999998</v>
      </c>
      <c r="AA29" s="6">
        <f t="shared" si="11"/>
        <v>0.75</v>
      </c>
      <c r="AB29" s="6">
        <f t="shared" si="12"/>
        <v>0.75</v>
      </c>
      <c r="AC29" s="7">
        <f t="shared" si="13"/>
        <v>0.46054687499999997</v>
      </c>
    </row>
    <row r="30" spans="1:29" ht="19.2" customHeight="1">
      <c r="A30" s="2">
        <v>29</v>
      </c>
      <c r="B30" s="3" t="s">
        <v>30</v>
      </c>
      <c r="C30" s="2">
        <v>946316</v>
      </c>
      <c r="D30" s="3" t="s">
        <v>37</v>
      </c>
      <c r="E30" s="2" t="s">
        <v>35</v>
      </c>
      <c r="F30" s="18">
        <v>44225</v>
      </c>
      <c r="G30" s="18" t="str">
        <f t="shared" si="2"/>
        <v>2021</v>
      </c>
      <c r="H30" s="4" t="str">
        <f t="shared" si="0"/>
        <v>January</v>
      </c>
      <c r="I30" s="4">
        <f t="shared" si="1"/>
        <v>44237</v>
      </c>
      <c r="J30" s="2">
        <f t="shared" si="3"/>
        <v>20</v>
      </c>
      <c r="K30" s="3">
        <v>10</v>
      </c>
      <c r="L30" s="2">
        <v>1509</v>
      </c>
      <c r="M30" s="2">
        <f t="shared" si="4"/>
        <v>15090</v>
      </c>
      <c r="N30" s="2">
        <v>1440</v>
      </c>
      <c r="O30" s="2">
        <f t="shared" si="5"/>
        <v>1330</v>
      </c>
      <c r="P30" s="2">
        <v>110</v>
      </c>
      <c r="Q30" s="2">
        <v>60</v>
      </c>
      <c r="R30" s="2">
        <v>0</v>
      </c>
      <c r="S30" s="2">
        <v>45</v>
      </c>
      <c r="T30" s="5">
        <f t="shared" si="6"/>
        <v>133</v>
      </c>
      <c r="U30" s="3">
        <v>10</v>
      </c>
      <c r="V30" s="2">
        <f t="shared" si="7"/>
        <v>10</v>
      </c>
      <c r="W30" s="2">
        <v>0</v>
      </c>
      <c r="X30" s="2">
        <f t="shared" si="8"/>
        <v>0</v>
      </c>
      <c r="Y30" s="2">
        <f t="shared" si="9"/>
        <v>1225</v>
      </c>
      <c r="Z30" s="6">
        <f t="shared" si="10"/>
        <v>0.85069444444444442</v>
      </c>
      <c r="AA30" s="6">
        <f t="shared" si="11"/>
        <v>1</v>
      </c>
      <c r="AB30" s="6">
        <f t="shared" si="12"/>
        <v>1</v>
      </c>
      <c r="AC30" s="7">
        <f t="shared" si="13"/>
        <v>0.85069444444444442</v>
      </c>
    </row>
    <row r="31" spans="1:29" ht="19.2" customHeight="1">
      <c r="A31" s="2">
        <v>30</v>
      </c>
      <c r="B31" s="3" t="s">
        <v>33</v>
      </c>
      <c r="C31" s="2">
        <v>938536</v>
      </c>
      <c r="D31" s="3" t="s">
        <v>39</v>
      </c>
      <c r="E31" s="2" t="s">
        <v>38</v>
      </c>
      <c r="F31" s="18">
        <v>44226</v>
      </c>
      <c r="G31" s="18" t="str">
        <f t="shared" si="2"/>
        <v>2021</v>
      </c>
      <c r="H31" s="4" t="str">
        <f t="shared" si="0"/>
        <v>January</v>
      </c>
      <c r="I31" s="4">
        <f t="shared" si="1"/>
        <v>44238</v>
      </c>
      <c r="J31" s="2">
        <f t="shared" si="3"/>
        <v>25</v>
      </c>
      <c r="K31" s="3">
        <v>15</v>
      </c>
      <c r="L31" s="2">
        <v>1834</v>
      </c>
      <c r="M31" s="2">
        <f t="shared" si="4"/>
        <v>27510</v>
      </c>
      <c r="N31" s="2">
        <v>1440</v>
      </c>
      <c r="O31" s="2">
        <f t="shared" si="5"/>
        <v>1330</v>
      </c>
      <c r="P31" s="2">
        <v>110</v>
      </c>
      <c r="Q31" s="2">
        <v>40</v>
      </c>
      <c r="R31" s="2">
        <v>0</v>
      </c>
      <c r="S31" s="2">
        <v>5</v>
      </c>
      <c r="T31" s="5">
        <f t="shared" si="6"/>
        <v>88.666666666666671</v>
      </c>
      <c r="U31" s="3">
        <v>15</v>
      </c>
      <c r="V31" s="2">
        <f t="shared" si="7"/>
        <v>11</v>
      </c>
      <c r="W31" s="2">
        <v>4</v>
      </c>
      <c r="X31" s="2">
        <f t="shared" si="8"/>
        <v>10000</v>
      </c>
      <c r="Y31" s="2">
        <f t="shared" si="9"/>
        <v>1285</v>
      </c>
      <c r="Z31" s="6">
        <f t="shared" si="10"/>
        <v>0.89236111111111116</v>
      </c>
      <c r="AA31" s="6">
        <f t="shared" si="11"/>
        <v>0.73333333333333328</v>
      </c>
      <c r="AB31" s="6">
        <f t="shared" si="12"/>
        <v>0.73333333333333328</v>
      </c>
      <c r="AC31" s="7">
        <f t="shared" si="13"/>
        <v>0.47989197530864192</v>
      </c>
    </row>
    <row r="32" spans="1:29" ht="19.2" customHeight="1">
      <c r="A32" s="2">
        <v>31</v>
      </c>
      <c r="B32" s="3" t="s">
        <v>36</v>
      </c>
      <c r="C32" s="2">
        <v>679566</v>
      </c>
      <c r="D32" s="3" t="s">
        <v>42</v>
      </c>
      <c r="E32" s="2" t="s">
        <v>40</v>
      </c>
      <c r="F32" s="18">
        <v>44227</v>
      </c>
      <c r="G32" s="18" t="str">
        <f t="shared" si="2"/>
        <v>2021</v>
      </c>
      <c r="H32" s="4" t="str">
        <f t="shared" si="0"/>
        <v>January</v>
      </c>
      <c r="I32" s="4">
        <f t="shared" si="1"/>
        <v>44239</v>
      </c>
      <c r="J32" s="2">
        <f t="shared" si="3"/>
        <v>30</v>
      </c>
      <c r="K32" s="3">
        <v>20</v>
      </c>
      <c r="L32" s="2">
        <v>1254</v>
      </c>
      <c r="M32" s="2">
        <f t="shared" si="4"/>
        <v>25080</v>
      </c>
      <c r="N32" s="2">
        <v>1440</v>
      </c>
      <c r="O32" s="2">
        <f t="shared" si="5"/>
        <v>1330</v>
      </c>
      <c r="P32" s="2">
        <v>110</v>
      </c>
      <c r="Q32" s="2">
        <v>30</v>
      </c>
      <c r="R32" s="2">
        <v>0</v>
      </c>
      <c r="S32" s="2">
        <v>9</v>
      </c>
      <c r="T32" s="5">
        <f t="shared" si="6"/>
        <v>66.5</v>
      </c>
      <c r="U32" s="3">
        <v>20</v>
      </c>
      <c r="V32" s="2">
        <f t="shared" si="7"/>
        <v>17</v>
      </c>
      <c r="W32" s="2">
        <v>3</v>
      </c>
      <c r="X32" s="2">
        <f t="shared" si="8"/>
        <v>7500</v>
      </c>
      <c r="Y32" s="2">
        <f t="shared" si="9"/>
        <v>1291</v>
      </c>
      <c r="Z32" s="6">
        <f t="shared" si="10"/>
        <v>0.89652777777777781</v>
      </c>
      <c r="AA32" s="6">
        <f t="shared" si="11"/>
        <v>0.85</v>
      </c>
      <c r="AB32" s="6">
        <f t="shared" si="12"/>
        <v>0.85</v>
      </c>
      <c r="AC32" s="7">
        <f t="shared" si="13"/>
        <v>0.64774131944444446</v>
      </c>
    </row>
    <row r="33" spans="1:29" ht="19.2" customHeight="1">
      <c r="A33" s="2">
        <v>32</v>
      </c>
      <c r="B33" s="3" t="s">
        <v>27</v>
      </c>
      <c r="C33" s="2">
        <v>737070</v>
      </c>
      <c r="D33" s="3" t="s">
        <v>42</v>
      </c>
      <c r="E33" s="2" t="s">
        <v>32</v>
      </c>
      <c r="F33" s="18">
        <v>44228</v>
      </c>
      <c r="G33" s="18" t="str">
        <f t="shared" si="2"/>
        <v>2021</v>
      </c>
      <c r="H33" s="4" t="str">
        <f t="shared" si="0"/>
        <v>February</v>
      </c>
      <c r="I33" s="4">
        <f t="shared" si="1"/>
        <v>44240</v>
      </c>
      <c r="J33" s="2">
        <f t="shared" si="3"/>
        <v>21</v>
      </c>
      <c r="K33" s="3">
        <v>11</v>
      </c>
      <c r="L33" s="2">
        <v>1459</v>
      </c>
      <c r="M33" s="2">
        <f t="shared" si="4"/>
        <v>16049</v>
      </c>
      <c r="N33" s="2">
        <v>1440</v>
      </c>
      <c r="O33" s="2">
        <f t="shared" si="5"/>
        <v>1330</v>
      </c>
      <c r="P33" s="2">
        <v>110</v>
      </c>
      <c r="Q33" s="2">
        <v>20</v>
      </c>
      <c r="R33" s="2">
        <v>0</v>
      </c>
      <c r="S33" s="2">
        <v>6</v>
      </c>
      <c r="T33" s="5">
        <f t="shared" si="6"/>
        <v>120.90909090909091</v>
      </c>
      <c r="U33" s="3">
        <v>11</v>
      </c>
      <c r="V33" s="2">
        <f t="shared" si="7"/>
        <v>10</v>
      </c>
      <c r="W33" s="2">
        <v>1</v>
      </c>
      <c r="X33" s="2">
        <f t="shared" si="8"/>
        <v>2500</v>
      </c>
      <c r="Y33" s="2">
        <f t="shared" si="9"/>
        <v>1304</v>
      </c>
      <c r="Z33" s="6">
        <f t="shared" si="10"/>
        <v>0.90555555555555556</v>
      </c>
      <c r="AA33" s="6">
        <f t="shared" si="11"/>
        <v>0.90909090909090906</v>
      </c>
      <c r="AB33" s="6">
        <f t="shared" si="12"/>
        <v>0.90909090909090906</v>
      </c>
      <c r="AC33" s="7">
        <f t="shared" si="13"/>
        <v>0.74839302112029382</v>
      </c>
    </row>
    <row r="34" spans="1:29" ht="19.2" customHeight="1">
      <c r="A34" s="2">
        <v>33</v>
      </c>
      <c r="B34" s="3" t="s">
        <v>41</v>
      </c>
      <c r="C34" s="2">
        <v>575647</v>
      </c>
      <c r="D34" s="3" t="s">
        <v>28</v>
      </c>
      <c r="E34" s="2" t="s">
        <v>32</v>
      </c>
      <c r="F34" s="18">
        <v>44229</v>
      </c>
      <c r="G34" s="18" t="str">
        <f t="shared" si="2"/>
        <v>2021</v>
      </c>
      <c r="H34" s="4" t="str">
        <f t="shared" si="0"/>
        <v>February</v>
      </c>
      <c r="I34" s="4">
        <f t="shared" si="1"/>
        <v>44241</v>
      </c>
      <c r="J34" s="2">
        <f t="shared" si="3"/>
        <v>55</v>
      </c>
      <c r="K34" s="3">
        <v>45</v>
      </c>
      <c r="L34" s="2">
        <v>1189</v>
      </c>
      <c r="M34" s="2">
        <f t="shared" si="4"/>
        <v>53505</v>
      </c>
      <c r="N34" s="2">
        <v>1440</v>
      </c>
      <c r="O34" s="2">
        <f t="shared" si="5"/>
        <v>1330</v>
      </c>
      <c r="P34" s="2">
        <v>110</v>
      </c>
      <c r="Q34" s="2">
        <v>0</v>
      </c>
      <c r="R34" s="2">
        <v>0</v>
      </c>
      <c r="S34" s="2">
        <v>3</v>
      </c>
      <c r="T34" s="5">
        <f t="shared" si="6"/>
        <v>29.555555555555557</v>
      </c>
      <c r="U34" s="3">
        <v>45</v>
      </c>
      <c r="V34" s="2">
        <f t="shared" si="7"/>
        <v>41</v>
      </c>
      <c r="W34" s="2">
        <v>4</v>
      </c>
      <c r="X34" s="2">
        <f t="shared" si="8"/>
        <v>10000</v>
      </c>
      <c r="Y34" s="2">
        <f t="shared" si="9"/>
        <v>1327</v>
      </c>
      <c r="Z34" s="6">
        <f t="shared" si="10"/>
        <v>0.92152777777777772</v>
      </c>
      <c r="AA34" s="6">
        <f t="shared" si="11"/>
        <v>0.91111111111111109</v>
      </c>
      <c r="AB34" s="6">
        <f t="shared" si="12"/>
        <v>0.91111111111111109</v>
      </c>
      <c r="AC34" s="7">
        <f t="shared" si="13"/>
        <v>0.76498182441700946</v>
      </c>
    </row>
    <row r="35" spans="1:29" ht="19.2" customHeight="1">
      <c r="A35" s="2">
        <v>34</v>
      </c>
      <c r="B35" s="3" t="s">
        <v>33</v>
      </c>
      <c r="C35" s="2">
        <v>806261</v>
      </c>
      <c r="D35" s="3" t="s">
        <v>31</v>
      </c>
      <c r="E35" s="2" t="s">
        <v>38</v>
      </c>
      <c r="F35" s="18">
        <v>44230</v>
      </c>
      <c r="G35" s="18" t="str">
        <f t="shared" si="2"/>
        <v>2021</v>
      </c>
      <c r="H35" s="4" t="str">
        <f t="shared" si="0"/>
        <v>February</v>
      </c>
      <c r="I35" s="4">
        <f t="shared" si="1"/>
        <v>44242</v>
      </c>
      <c r="J35" s="2">
        <f t="shared" si="3"/>
        <v>64</v>
      </c>
      <c r="K35" s="2">
        <v>54</v>
      </c>
      <c r="L35" s="2">
        <v>1200</v>
      </c>
      <c r="M35" s="2">
        <f t="shared" si="4"/>
        <v>64800</v>
      </c>
      <c r="N35" s="2">
        <v>1440</v>
      </c>
      <c r="O35" s="2">
        <f t="shared" si="5"/>
        <v>1330</v>
      </c>
      <c r="P35" s="2">
        <v>110</v>
      </c>
      <c r="Q35" s="2">
        <v>15</v>
      </c>
      <c r="R35" s="2">
        <v>0</v>
      </c>
      <c r="S35" s="2">
        <v>28</v>
      </c>
      <c r="T35" s="5">
        <f t="shared" si="6"/>
        <v>24.62962962962963</v>
      </c>
      <c r="U35" s="2">
        <v>54</v>
      </c>
      <c r="V35" s="2">
        <f t="shared" si="7"/>
        <v>52</v>
      </c>
      <c r="W35" s="2">
        <v>2</v>
      </c>
      <c r="X35" s="2">
        <f t="shared" si="8"/>
        <v>5000</v>
      </c>
      <c r="Y35" s="2">
        <f t="shared" si="9"/>
        <v>1287</v>
      </c>
      <c r="Z35" s="6">
        <f t="shared" si="10"/>
        <v>0.89375000000000004</v>
      </c>
      <c r="AA35" s="6">
        <f t="shared" si="11"/>
        <v>0.96296296296296291</v>
      </c>
      <c r="AB35" s="6">
        <f t="shared" si="12"/>
        <v>0.96296296296296291</v>
      </c>
      <c r="AC35" s="7">
        <f t="shared" si="13"/>
        <v>0.82877229080932779</v>
      </c>
    </row>
    <row r="36" spans="1:29" ht="19.2" customHeight="1">
      <c r="A36" s="2">
        <v>35</v>
      </c>
      <c r="B36" s="3" t="s">
        <v>36</v>
      </c>
      <c r="C36" s="2">
        <v>596310</v>
      </c>
      <c r="D36" s="3" t="s">
        <v>34</v>
      </c>
      <c r="E36" s="2" t="s">
        <v>38</v>
      </c>
      <c r="F36" s="18">
        <v>44231</v>
      </c>
      <c r="G36" s="18" t="str">
        <f t="shared" si="2"/>
        <v>2021</v>
      </c>
      <c r="H36" s="4" t="str">
        <f t="shared" si="0"/>
        <v>February</v>
      </c>
      <c r="I36" s="4">
        <f t="shared" si="1"/>
        <v>44243</v>
      </c>
      <c r="J36" s="2">
        <f t="shared" si="3"/>
        <v>57</v>
      </c>
      <c r="K36" s="2">
        <v>47</v>
      </c>
      <c r="L36" s="2">
        <v>600.25</v>
      </c>
      <c r="M36" s="2">
        <f t="shared" si="4"/>
        <v>28211.75</v>
      </c>
      <c r="N36" s="2">
        <v>1440</v>
      </c>
      <c r="O36" s="2">
        <f t="shared" si="5"/>
        <v>1330</v>
      </c>
      <c r="P36" s="2">
        <v>110</v>
      </c>
      <c r="Q36" s="2">
        <v>30</v>
      </c>
      <c r="R36" s="2">
        <v>0</v>
      </c>
      <c r="S36" s="2">
        <v>36</v>
      </c>
      <c r="T36" s="5">
        <f t="shared" si="6"/>
        <v>28.297872340425531</v>
      </c>
      <c r="U36" s="2">
        <v>47</v>
      </c>
      <c r="V36" s="2">
        <f t="shared" si="7"/>
        <v>45</v>
      </c>
      <c r="W36" s="2">
        <v>2</v>
      </c>
      <c r="X36" s="2">
        <f t="shared" si="8"/>
        <v>5000</v>
      </c>
      <c r="Y36" s="2">
        <f t="shared" si="9"/>
        <v>1264</v>
      </c>
      <c r="Z36" s="6">
        <f t="shared" si="10"/>
        <v>0.87777777777777777</v>
      </c>
      <c r="AA36" s="6">
        <f t="shared" si="11"/>
        <v>0.95744680851063835</v>
      </c>
      <c r="AB36" s="6">
        <f t="shared" si="12"/>
        <v>0.95744680851063835</v>
      </c>
      <c r="AC36" s="7">
        <f t="shared" si="13"/>
        <v>0.80466274332277055</v>
      </c>
    </row>
    <row r="37" spans="1:29" ht="19.2" customHeight="1">
      <c r="A37" s="2">
        <v>36</v>
      </c>
      <c r="B37" s="3" t="s">
        <v>27</v>
      </c>
      <c r="C37" s="2">
        <v>680434</v>
      </c>
      <c r="D37" s="3" t="s">
        <v>37</v>
      </c>
      <c r="E37" s="2" t="s">
        <v>32</v>
      </c>
      <c r="F37" s="18">
        <v>44232</v>
      </c>
      <c r="G37" s="18" t="str">
        <f t="shared" si="2"/>
        <v>2021</v>
      </c>
      <c r="H37" s="4" t="str">
        <f t="shared" si="0"/>
        <v>February</v>
      </c>
      <c r="I37" s="4">
        <f t="shared" si="1"/>
        <v>44244</v>
      </c>
      <c r="J37" s="2">
        <f t="shared" si="3"/>
        <v>22</v>
      </c>
      <c r="K37" s="2">
        <v>12</v>
      </c>
      <c r="L37" s="2">
        <v>895.26</v>
      </c>
      <c r="M37" s="2">
        <f t="shared" si="4"/>
        <v>10743.119999999999</v>
      </c>
      <c r="N37" s="2">
        <v>1440</v>
      </c>
      <c r="O37" s="2">
        <f t="shared" si="5"/>
        <v>1330</v>
      </c>
      <c r="P37" s="2">
        <v>110</v>
      </c>
      <c r="Q37" s="2">
        <v>120</v>
      </c>
      <c r="R37" s="2">
        <v>12</v>
      </c>
      <c r="S37" s="2">
        <v>19</v>
      </c>
      <c r="T37" s="5">
        <f t="shared" si="6"/>
        <v>110.83333333333333</v>
      </c>
      <c r="U37" s="2">
        <v>12</v>
      </c>
      <c r="V37" s="2">
        <f t="shared" si="7"/>
        <v>11</v>
      </c>
      <c r="W37" s="2">
        <v>1</v>
      </c>
      <c r="X37" s="2">
        <f t="shared" si="8"/>
        <v>2500</v>
      </c>
      <c r="Y37" s="2">
        <f t="shared" si="9"/>
        <v>1179</v>
      </c>
      <c r="Z37" s="6">
        <f t="shared" si="10"/>
        <v>0.81874999999999998</v>
      </c>
      <c r="AA37" s="6">
        <f t="shared" si="11"/>
        <v>0.91666666666666663</v>
      </c>
      <c r="AB37" s="6">
        <f t="shared" si="12"/>
        <v>0.91666666666666663</v>
      </c>
      <c r="AC37" s="7">
        <f t="shared" si="13"/>
        <v>0.68797743055555549</v>
      </c>
    </row>
    <row r="38" spans="1:29" ht="19.2" customHeight="1">
      <c r="A38" s="2">
        <v>37</v>
      </c>
      <c r="B38" s="3" t="s">
        <v>41</v>
      </c>
      <c r="C38" s="2">
        <v>804612</v>
      </c>
      <c r="D38" s="3" t="s">
        <v>39</v>
      </c>
      <c r="E38" s="2" t="s">
        <v>38</v>
      </c>
      <c r="F38" s="18">
        <v>44233</v>
      </c>
      <c r="G38" s="18" t="str">
        <f t="shared" si="2"/>
        <v>2021</v>
      </c>
      <c r="H38" s="4" t="str">
        <f t="shared" si="0"/>
        <v>February</v>
      </c>
      <c r="I38" s="4">
        <f t="shared" si="1"/>
        <v>44245</v>
      </c>
      <c r="J38" s="2">
        <f t="shared" si="3"/>
        <v>38</v>
      </c>
      <c r="K38" s="2">
        <v>28</v>
      </c>
      <c r="L38" s="2">
        <v>1350.1</v>
      </c>
      <c r="M38" s="2">
        <f t="shared" si="4"/>
        <v>37802.799999999996</v>
      </c>
      <c r="N38" s="2">
        <v>1440</v>
      </c>
      <c r="O38" s="2">
        <f t="shared" si="5"/>
        <v>1330</v>
      </c>
      <c r="P38" s="2">
        <v>110</v>
      </c>
      <c r="Q38" s="2">
        <v>60</v>
      </c>
      <c r="R38" s="2">
        <v>10</v>
      </c>
      <c r="S38" s="2">
        <v>59</v>
      </c>
      <c r="T38" s="5">
        <f t="shared" si="6"/>
        <v>47.5</v>
      </c>
      <c r="U38" s="2">
        <v>28</v>
      </c>
      <c r="V38" s="2">
        <f t="shared" si="7"/>
        <v>27</v>
      </c>
      <c r="W38" s="2">
        <v>1</v>
      </c>
      <c r="X38" s="2">
        <f t="shared" si="8"/>
        <v>2500</v>
      </c>
      <c r="Y38" s="2">
        <f t="shared" si="9"/>
        <v>1201</v>
      </c>
      <c r="Z38" s="6">
        <f t="shared" si="10"/>
        <v>0.83402777777777781</v>
      </c>
      <c r="AA38" s="6">
        <f t="shared" si="11"/>
        <v>0.9642857142857143</v>
      </c>
      <c r="AB38" s="6">
        <f t="shared" si="12"/>
        <v>0.9642857142857143</v>
      </c>
      <c r="AC38" s="7">
        <f t="shared" si="13"/>
        <v>0.77551817602040818</v>
      </c>
    </row>
    <row r="39" spans="1:29" ht="19.2" customHeight="1">
      <c r="A39" s="2">
        <v>38</v>
      </c>
      <c r="B39" s="3" t="s">
        <v>27</v>
      </c>
      <c r="C39" s="2">
        <v>785493</v>
      </c>
      <c r="D39" s="3" t="s">
        <v>42</v>
      </c>
      <c r="E39" s="2" t="s">
        <v>40</v>
      </c>
      <c r="F39" s="18">
        <v>44234</v>
      </c>
      <c r="G39" s="18" t="str">
        <f t="shared" si="2"/>
        <v>2021</v>
      </c>
      <c r="H39" s="4" t="str">
        <f t="shared" si="0"/>
        <v>February</v>
      </c>
      <c r="I39" s="4">
        <f t="shared" si="1"/>
        <v>44246</v>
      </c>
      <c r="J39" s="2">
        <f t="shared" si="3"/>
        <v>85</v>
      </c>
      <c r="K39" s="2">
        <v>75</v>
      </c>
      <c r="L39" s="2">
        <v>1290.5</v>
      </c>
      <c r="M39" s="2">
        <f t="shared" si="4"/>
        <v>96787.5</v>
      </c>
      <c r="N39" s="2">
        <v>1440</v>
      </c>
      <c r="O39" s="2">
        <f t="shared" si="5"/>
        <v>1330</v>
      </c>
      <c r="P39" s="2">
        <v>110</v>
      </c>
      <c r="Q39" s="2">
        <v>40</v>
      </c>
      <c r="R39" s="2">
        <v>135</v>
      </c>
      <c r="S39" s="2">
        <v>39</v>
      </c>
      <c r="T39" s="5">
        <f t="shared" si="6"/>
        <v>17.733333333333334</v>
      </c>
      <c r="U39" s="2">
        <v>75</v>
      </c>
      <c r="V39" s="2">
        <f t="shared" si="7"/>
        <v>73</v>
      </c>
      <c r="W39" s="2">
        <v>2</v>
      </c>
      <c r="X39" s="2">
        <f t="shared" si="8"/>
        <v>5000</v>
      </c>
      <c r="Y39" s="2">
        <f t="shared" si="9"/>
        <v>1116</v>
      </c>
      <c r="Z39" s="6">
        <f t="shared" si="10"/>
        <v>0.77500000000000002</v>
      </c>
      <c r="AA39" s="6">
        <f t="shared" si="11"/>
        <v>0.97333333333333338</v>
      </c>
      <c r="AB39" s="6">
        <f t="shared" si="12"/>
        <v>0.97333333333333338</v>
      </c>
      <c r="AC39" s="7">
        <f t="shared" si="13"/>
        <v>0.73421777777777786</v>
      </c>
    </row>
    <row r="40" spans="1:29" ht="19.2" customHeight="1">
      <c r="A40" s="2">
        <v>39</v>
      </c>
      <c r="B40" s="3" t="s">
        <v>30</v>
      </c>
      <c r="C40" s="2">
        <v>979058</v>
      </c>
      <c r="D40" s="3" t="s">
        <v>42</v>
      </c>
      <c r="E40" s="2" t="s">
        <v>40</v>
      </c>
      <c r="F40" s="18">
        <v>44235</v>
      </c>
      <c r="G40" s="18" t="str">
        <f t="shared" si="2"/>
        <v>2021</v>
      </c>
      <c r="H40" s="4" t="str">
        <f t="shared" si="0"/>
        <v>February</v>
      </c>
      <c r="I40" s="4">
        <f t="shared" si="1"/>
        <v>44247</v>
      </c>
      <c r="J40" s="2">
        <f t="shared" si="3"/>
        <v>22</v>
      </c>
      <c r="K40" s="3">
        <v>12</v>
      </c>
      <c r="L40" s="2">
        <v>1400</v>
      </c>
      <c r="M40" s="2">
        <f t="shared" si="4"/>
        <v>16800</v>
      </c>
      <c r="N40" s="2">
        <v>1440</v>
      </c>
      <c r="O40" s="2">
        <f t="shared" si="5"/>
        <v>1330</v>
      </c>
      <c r="P40" s="2">
        <v>110</v>
      </c>
      <c r="Q40" s="2">
        <v>30</v>
      </c>
      <c r="R40" s="2">
        <v>0</v>
      </c>
      <c r="S40" s="2">
        <v>0</v>
      </c>
      <c r="T40" s="5">
        <f t="shared" si="6"/>
        <v>110.83333333333333</v>
      </c>
      <c r="U40" s="3">
        <v>12</v>
      </c>
      <c r="V40" s="2">
        <f t="shared" si="7"/>
        <v>8</v>
      </c>
      <c r="W40" s="2">
        <v>4</v>
      </c>
      <c r="X40" s="2">
        <f t="shared" si="8"/>
        <v>10000</v>
      </c>
      <c r="Y40" s="2">
        <f t="shared" si="9"/>
        <v>1300</v>
      </c>
      <c r="Z40" s="6">
        <f t="shared" si="10"/>
        <v>0.90277777777777779</v>
      </c>
      <c r="AA40" s="6">
        <f t="shared" si="11"/>
        <v>0.66666666666666663</v>
      </c>
      <c r="AB40" s="6">
        <f t="shared" si="12"/>
        <v>0.66666666666666663</v>
      </c>
      <c r="AC40" s="7">
        <f t="shared" si="13"/>
        <v>0.40123456790123457</v>
      </c>
    </row>
    <row r="41" spans="1:29" ht="19.2" customHeight="1">
      <c r="A41" s="2">
        <v>40</v>
      </c>
      <c r="B41" s="3" t="s">
        <v>33</v>
      </c>
      <c r="C41" s="2">
        <v>609821</v>
      </c>
      <c r="D41" s="3" t="s">
        <v>28</v>
      </c>
      <c r="E41" s="2" t="s">
        <v>29</v>
      </c>
      <c r="F41" s="18">
        <v>44236</v>
      </c>
      <c r="G41" s="18" t="str">
        <f t="shared" si="2"/>
        <v>2021</v>
      </c>
      <c r="H41" s="4" t="str">
        <f t="shared" si="0"/>
        <v>February</v>
      </c>
      <c r="I41" s="4">
        <f t="shared" si="1"/>
        <v>44248</v>
      </c>
      <c r="J41" s="2">
        <f t="shared" si="3"/>
        <v>55</v>
      </c>
      <c r="K41" s="3">
        <v>45</v>
      </c>
      <c r="L41" s="2">
        <v>1509</v>
      </c>
      <c r="M41" s="2">
        <f t="shared" si="4"/>
        <v>67905</v>
      </c>
      <c r="N41" s="2">
        <v>1440</v>
      </c>
      <c r="O41" s="2">
        <f t="shared" si="5"/>
        <v>1330</v>
      </c>
      <c r="P41" s="2">
        <v>110</v>
      </c>
      <c r="Q41" s="2">
        <v>20</v>
      </c>
      <c r="R41" s="2">
        <v>15</v>
      </c>
      <c r="S41" s="2">
        <v>48</v>
      </c>
      <c r="T41" s="5">
        <f t="shared" si="6"/>
        <v>29.555555555555557</v>
      </c>
      <c r="U41" s="3">
        <v>45</v>
      </c>
      <c r="V41" s="2">
        <f t="shared" si="7"/>
        <v>41</v>
      </c>
      <c r="W41" s="2">
        <v>4</v>
      </c>
      <c r="X41" s="2">
        <f t="shared" si="8"/>
        <v>10000</v>
      </c>
      <c r="Y41" s="2">
        <f t="shared" si="9"/>
        <v>1247</v>
      </c>
      <c r="Z41" s="6">
        <f t="shared" si="10"/>
        <v>0.86597222222222225</v>
      </c>
      <c r="AA41" s="6">
        <f t="shared" si="11"/>
        <v>0.91111111111111109</v>
      </c>
      <c r="AB41" s="6">
        <f t="shared" si="12"/>
        <v>0.91111111111111109</v>
      </c>
      <c r="AC41" s="7">
        <f t="shared" si="13"/>
        <v>0.71886385459533608</v>
      </c>
    </row>
    <row r="42" spans="1:29" ht="19.2" customHeight="1">
      <c r="A42" s="2">
        <v>41</v>
      </c>
      <c r="B42" s="3" t="s">
        <v>36</v>
      </c>
      <c r="C42" s="2">
        <v>824804</v>
      </c>
      <c r="D42" s="3" t="s">
        <v>31</v>
      </c>
      <c r="E42" s="2" t="s">
        <v>32</v>
      </c>
      <c r="F42" s="18">
        <v>44237</v>
      </c>
      <c r="G42" s="18" t="str">
        <f t="shared" si="2"/>
        <v>2021</v>
      </c>
      <c r="H42" s="4" t="str">
        <f t="shared" si="0"/>
        <v>February</v>
      </c>
      <c r="I42" s="4">
        <f t="shared" si="1"/>
        <v>44249</v>
      </c>
      <c r="J42" s="2">
        <f t="shared" si="3"/>
        <v>22</v>
      </c>
      <c r="K42" s="3">
        <v>12</v>
      </c>
      <c r="L42" s="2">
        <v>1834</v>
      </c>
      <c r="M42" s="2">
        <f t="shared" si="4"/>
        <v>22008</v>
      </c>
      <c r="N42" s="2">
        <v>1440</v>
      </c>
      <c r="O42" s="2">
        <f t="shared" si="5"/>
        <v>1330</v>
      </c>
      <c r="P42" s="2">
        <v>110</v>
      </c>
      <c r="Q42" s="2">
        <v>60</v>
      </c>
      <c r="R42" s="2">
        <v>15</v>
      </c>
      <c r="S42" s="2">
        <v>23</v>
      </c>
      <c r="T42" s="5">
        <f t="shared" si="6"/>
        <v>110.83333333333333</v>
      </c>
      <c r="U42" s="3">
        <v>12</v>
      </c>
      <c r="V42" s="2">
        <f t="shared" si="7"/>
        <v>12</v>
      </c>
      <c r="W42" s="2">
        <v>0</v>
      </c>
      <c r="X42" s="2">
        <f t="shared" si="8"/>
        <v>0</v>
      </c>
      <c r="Y42" s="2">
        <f t="shared" si="9"/>
        <v>1232</v>
      </c>
      <c r="Z42" s="6">
        <f t="shared" si="10"/>
        <v>0.85555555555555551</v>
      </c>
      <c r="AA42" s="6">
        <f t="shared" si="11"/>
        <v>1</v>
      </c>
      <c r="AB42" s="6">
        <f t="shared" si="12"/>
        <v>1</v>
      </c>
      <c r="AC42" s="7">
        <f t="shared" si="13"/>
        <v>0.85555555555555551</v>
      </c>
    </row>
    <row r="43" spans="1:29" ht="19.2" customHeight="1">
      <c r="A43" s="2">
        <v>42</v>
      </c>
      <c r="B43" s="3" t="s">
        <v>27</v>
      </c>
      <c r="C43" s="2">
        <v>807045</v>
      </c>
      <c r="D43" s="3" t="s">
        <v>34</v>
      </c>
      <c r="E43" s="2" t="s">
        <v>35</v>
      </c>
      <c r="F43" s="18">
        <v>44238</v>
      </c>
      <c r="G43" s="18" t="str">
        <f t="shared" si="2"/>
        <v>2021</v>
      </c>
      <c r="H43" s="4" t="str">
        <f t="shared" si="0"/>
        <v>February</v>
      </c>
      <c r="I43" s="4">
        <f t="shared" si="1"/>
        <v>44250</v>
      </c>
      <c r="J43" s="2">
        <f t="shared" si="3"/>
        <v>30</v>
      </c>
      <c r="K43" s="3">
        <v>20</v>
      </c>
      <c r="L43" s="2">
        <v>1254</v>
      </c>
      <c r="M43" s="2">
        <f t="shared" si="4"/>
        <v>25080</v>
      </c>
      <c r="N43" s="2">
        <v>1440</v>
      </c>
      <c r="O43" s="2">
        <f t="shared" si="5"/>
        <v>1330</v>
      </c>
      <c r="P43" s="2">
        <v>110</v>
      </c>
      <c r="Q43" s="2">
        <v>15</v>
      </c>
      <c r="R43" s="2">
        <v>10</v>
      </c>
      <c r="S43" s="2">
        <v>38</v>
      </c>
      <c r="T43" s="5">
        <f t="shared" si="6"/>
        <v>66.5</v>
      </c>
      <c r="U43" s="3">
        <v>20</v>
      </c>
      <c r="V43" s="2">
        <f t="shared" si="7"/>
        <v>17</v>
      </c>
      <c r="W43" s="2">
        <v>3</v>
      </c>
      <c r="X43" s="2">
        <f t="shared" si="8"/>
        <v>7500</v>
      </c>
      <c r="Y43" s="2">
        <f t="shared" si="9"/>
        <v>1267</v>
      </c>
      <c r="Z43" s="6">
        <f t="shared" si="10"/>
        <v>0.87986111111111109</v>
      </c>
      <c r="AA43" s="6">
        <f t="shared" si="11"/>
        <v>0.85</v>
      </c>
      <c r="AB43" s="6">
        <f t="shared" si="12"/>
        <v>0.85</v>
      </c>
      <c r="AC43" s="7">
        <f t="shared" si="13"/>
        <v>0.63569965277777774</v>
      </c>
    </row>
    <row r="44" spans="1:29" ht="19.2" customHeight="1">
      <c r="A44" s="2">
        <v>43</v>
      </c>
      <c r="B44" s="3" t="s">
        <v>27</v>
      </c>
      <c r="C44" s="2">
        <v>832254</v>
      </c>
      <c r="D44" s="3" t="s">
        <v>37</v>
      </c>
      <c r="E44" s="2" t="s">
        <v>38</v>
      </c>
      <c r="F44" s="18">
        <v>44239</v>
      </c>
      <c r="G44" s="18" t="str">
        <f t="shared" si="2"/>
        <v>2021</v>
      </c>
      <c r="H44" s="4" t="str">
        <f t="shared" si="0"/>
        <v>February</v>
      </c>
      <c r="I44" s="4">
        <f t="shared" si="1"/>
        <v>44251</v>
      </c>
      <c r="J44" s="2">
        <f t="shared" si="3"/>
        <v>31</v>
      </c>
      <c r="K44" s="3">
        <v>21</v>
      </c>
      <c r="L44" s="2">
        <v>1459</v>
      </c>
      <c r="M44" s="2">
        <f t="shared" si="4"/>
        <v>30639</v>
      </c>
      <c r="N44" s="2">
        <v>1440</v>
      </c>
      <c r="O44" s="2">
        <f t="shared" si="5"/>
        <v>1330</v>
      </c>
      <c r="P44" s="2">
        <v>110</v>
      </c>
      <c r="Q44" s="2">
        <v>15</v>
      </c>
      <c r="R44" s="2">
        <v>0</v>
      </c>
      <c r="S44" s="2">
        <v>29</v>
      </c>
      <c r="T44" s="5">
        <f t="shared" si="6"/>
        <v>63.333333333333336</v>
      </c>
      <c r="U44" s="3">
        <v>21</v>
      </c>
      <c r="V44" s="2">
        <f t="shared" si="7"/>
        <v>21</v>
      </c>
      <c r="W44" s="2">
        <v>0</v>
      </c>
      <c r="X44" s="2">
        <f t="shared" si="8"/>
        <v>0</v>
      </c>
      <c r="Y44" s="2">
        <f t="shared" si="9"/>
        <v>1286</v>
      </c>
      <c r="Z44" s="6">
        <f t="shared" si="10"/>
        <v>0.8930555555555556</v>
      </c>
      <c r="AA44" s="6">
        <f t="shared" si="11"/>
        <v>1</v>
      </c>
      <c r="AB44" s="6">
        <f t="shared" si="12"/>
        <v>1</v>
      </c>
      <c r="AC44" s="7">
        <f t="shared" si="13"/>
        <v>0.8930555555555556</v>
      </c>
    </row>
    <row r="45" spans="1:29" ht="19.2" customHeight="1">
      <c r="A45" s="2">
        <v>44</v>
      </c>
      <c r="B45" s="3" t="s">
        <v>30</v>
      </c>
      <c r="C45" s="2">
        <v>634183</v>
      </c>
      <c r="D45" s="3" t="s">
        <v>39</v>
      </c>
      <c r="E45" s="2" t="s">
        <v>40</v>
      </c>
      <c r="F45" s="18">
        <v>44240</v>
      </c>
      <c r="G45" s="18" t="str">
        <f t="shared" si="2"/>
        <v>2021</v>
      </c>
      <c r="H45" s="4" t="str">
        <f t="shared" si="0"/>
        <v>February</v>
      </c>
      <c r="I45" s="4">
        <f t="shared" si="1"/>
        <v>44252</v>
      </c>
      <c r="J45" s="2">
        <f t="shared" si="3"/>
        <v>22</v>
      </c>
      <c r="K45" s="2">
        <v>12</v>
      </c>
      <c r="L45" s="2">
        <v>1189</v>
      </c>
      <c r="M45" s="2">
        <f t="shared" si="4"/>
        <v>14268</v>
      </c>
      <c r="N45" s="2">
        <v>1440</v>
      </c>
      <c r="O45" s="2">
        <f t="shared" si="5"/>
        <v>1330</v>
      </c>
      <c r="P45" s="2">
        <v>110</v>
      </c>
      <c r="Q45" s="2">
        <v>0</v>
      </c>
      <c r="R45" s="2">
        <v>0</v>
      </c>
      <c r="S45" s="2">
        <v>17</v>
      </c>
      <c r="T45" s="5">
        <f t="shared" si="6"/>
        <v>110.83333333333333</v>
      </c>
      <c r="U45" s="2">
        <v>12</v>
      </c>
      <c r="V45" s="2">
        <f t="shared" si="7"/>
        <v>8</v>
      </c>
      <c r="W45" s="2">
        <v>4</v>
      </c>
      <c r="X45" s="2">
        <f t="shared" si="8"/>
        <v>10000</v>
      </c>
      <c r="Y45" s="2">
        <f t="shared" si="9"/>
        <v>1313</v>
      </c>
      <c r="Z45" s="6">
        <f t="shared" si="10"/>
        <v>0.91180555555555554</v>
      </c>
      <c r="AA45" s="6">
        <f t="shared" si="11"/>
        <v>0.66666666666666663</v>
      </c>
      <c r="AB45" s="6">
        <f t="shared" si="12"/>
        <v>0.66666666666666663</v>
      </c>
      <c r="AC45" s="7">
        <f t="shared" si="13"/>
        <v>0.40524691358024684</v>
      </c>
    </row>
    <row r="46" spans="1:29" ht="19.2" customHeight="1">
      <c r="A46" s="2">
        <v>45</v>
      </c>
      <c r="B46" s="3" t="s">
        <v>33</v>
      </c>
      <c r="C46" s="2">
        <v>763263</v>
      </c>
      <c r="D46" s="3" t="s">
        <v>42</v>
      </c>
      <c r="E46" s="2" t="s">
        <v>32</v>
      </c>
      <c r="F46" s="18">
        <v>44241</v>
      </c>
      <c r="G46" s="18" t="str">
        <f t="shared" si="2"/>
        <v>2021</v>
      </c>
      <c r="H46" s="4" t="str">
        <f t="shared" si="0"/>
        <v>February</v>
      </c>
      <c r="I46" s="4">
        <f t="shared" si="1"/>
        <v>44253</v>
      </c>
      <c r="J46" s="2">
        <f t="shared" si="3"/>
        <v>22</v>
      </c>
      <c r="K46" s="2">
        <v>12</v>
      </c>
      <c r="L46" s="2">
        <v>1200</v>
      </c>
      <c r="M46" s="2">
        <f t="shared" si="4"/>
        <v>14400</v>
      </c>
      <c r="N46" s="2">
        <v>1440</v>
      </c>
      <c r="O46" s="2">
        <f t="shared" si="5"/>
        <v>1330</v>
      </c>
      <c r="P46" s="2">
        <v>110</v>
      </c>
      <c r="Q46" s="2">
        <v>0</v>
      </c>
      <c r="R46" s="2">
        <v>0</v>
      </c>
      <c r="S46" s="2">
        <v>29</v>
      </c>
      <c r="T46" s="5">
        <f t="shared" si="6"/>
        <v>110.83333333333333</v>
      </c>
      <c r="U46" s="2">
        <v>12</v>
      </c>
      <c r="V46" s="2">
        <f t="shared" si="7"/>
        <v>11</v>
      </c>
      <c r="W46" s="2">
        <v>1</v>
      </c>
      <c r="X46" s="2">
        <f t="shared" si="8"/>
        <v>2500</v>
      </c>
      <c r="Y46" s="2">
        <f t="shared" si="9"/>
        <v>1301</v>
      </c>
      <c r="Z46" s="6">
        <f t="shared" si="10"/>
        <v>0.90347222222222223</v>
      </c>
      <c r="AA46" s="6">
        <f t="shared" si="11"/>
        <v>0.91666666666666663</v>
      </c>
      <c r="AB46" s="6">
        <f t="shared" si="12"/>
        <v>0.91666666666666663</v>
      </c>
      <c r="AC46" s="7">
        <f t="shared" si="13"/>
        <v>0.75916763117283936</v>
      </c>
    </row>
    <row r="47" spans="1:29" ht="19.2" customHeight="1">
      <c r="A47" s="2">
        <v>46</v>
      </c>
      <c r="B47" s="3" t="s">
        <v>36</v>
      </c>
      <c r="C47" s="2">
        <v>734261</v>
      </c>
      <c r="D47" s="3" t="s">
        <v>42</v>
      </c>
      <c r="E47" s="2" t="s">
        <v>32</v>
      </c>
      <c r="F47" s="18">
        <v>44242</v>
      </c>
      <c r="G47" s="18" t="str">
        <f t="shared" si="2"/>
        <v>2021</v>
      </c>
      <c r="H47" s="4" t="str">
        <f t="shared" si="0"/>
        <v>February</v>
      </c>
      <c r="I47" s="4">
        <f t="shared" si="1"/>
        <v>44254</v>
      </c>
      <c r="J47" s="2">
        <f t="shared" si="3"/>
        <v>22</v>
      </c>
      <c r="K47" s="2">
        <v>12</v>
      </c>
      <c r="L47" s="2">
        <v>600.25</v>
      </c>
      <c r="M47" s="2">
        <f t="shared" si="4"/>
        <v>7203</v>
      </c>
      <c r="N47" s="2">
        <v>1440</v>
      </c>
      <c r="O47" s="2">
        <f t="shared" si="5"/>
        <v>1330</v>
      </c>
      <c r="P47" s="2">
        <v>110</v>
      </c>
      <c r="Q47" s="2">
        <v>15</v>
      </c>
      <c r="R47" s="2">
        <v>60</v>
      </c>
      <c r="S47" s="2">
        <v>10</v>
      </c>
      <c r="T47" s="5">
        <f t="shared" si="6"/>
        <v>110.83333333333333</v>
      </c>
      <c r="U47" s="2">
        <v>12</v>
      </c>
      <c r="V47" s="2">
        <f t="shared" si="7"/>
        <v>8</v>
      </c>
      <c r="W47" s="2">
        <v>4</v>
      </c>
      <c r="X47" s="2">
        <f t="shared" si="8"/>
        <v>10000</v>
      </c>
      <c r="Y47" s="2">
        <f t="shared" si="9"/>
        <v>1245</v>
      </c>
      <c r="Z47" s="6">
        <f t="shared" si="10"/>
        <v>0.86458333333333337</v>
      </c>
      <c r="AA47" s="6">
        <f t="shared" si="11"/>
        <v>0.66666666666666663</v>
      </c>
      <c r="AB47" s="6">
        <f t="shared" si="12"/>
        <v>0.66666666666666663</v>
      </c>
      <c r="AC47" s="7">
        <f t="shared" si="13"/>
        <v>0.38425925925925919</v>
      </c>
    </row>
    <row r="48" spans="1:29" ht="19.2" customHeight="1">
      <c r="A48" s="2">
        <v>47</v>
      </c>
      <c r="B48" s="3" t="s">
        <v>27</v>
      </c>
      <c r="C48" s="2">
        <v>899474</v>
      </c>
      <c r="D48" s="2" t="s">
        <v>39</v>
      </c>
      <c r="E48" s="2" t="s">
        <v>38</v>
      </c>
      <c r="F48" s="18">
        <v>44243</v>
      </c>
      <c r="G48" s="18" t="str">
        <f t="shared" si="2"/>
        <v>2021</v>
      </c>
      <c r="H48" s="4" t="str">
        <f t="shared" si="0"/>
        <v>February</v>
      </c>
      <c r="I48" s="4">
        <f t="shared" si="1"/>
        <v>44255</v>
      </c>
      <c r="J48" s="2">
        <f t="shared" si="3"/>
        <v>25</v>
      </c>
      <c r="K48" s="2">
        <v>15</v>
      </c>
      <c r="L48" s="2">
        <v>895.26</v>
      </c>
      <c r="M48" s="2">
        <f t="shared" si="4"/>
        <v>13428.9</v>
      </c>
      <c r="N48" s="2">
        <v>1440</v>
      </c>
      <c r="O48" s="2">
        <f t="shared" si="5"/>
        <v>1330</v>
      </c>
      <c r="P48" s="2">
        <v>110</v>
      </c>
      <c r="Q48" s="2">
        <v>30</v>
      </c>
      <c r="R48" s="2">
        <v>0</v>
      </c>
      <c r="S48" s="2">
        <v>32</v>
      </c>
      <c r="T48" s="5">
        <f t="shared" si="6"/>
        <v>88.666666666666671</v>
      </c>
      <c r="U48" s="2">
        <v>15</v>
      </c>
      <c r="V48" s="2">
        <f t="shared" si="7"/>
        <v>11</v>
      </c>
      <c r="W48" s="2">
        <v>4</v>
      </c>
      <c r="X48" s="2">
        <f t="shared" si="8"/>
        <v>10000</v>
      </c>
      <c r="Y48" s="2">
        <f t="shared" si="9"/>
        <v>1268</v>
      </c>
      <c r="Z48" s="6">
        <f t="shared" si="10"/>
        <v>0.88055555555555554</v>
      </c>
      <c r="AA48" s="6">
        <f t="shared" si="11"/>
        <v>0.73333333333333328</v>
      </c>
      <c r="AB48" s="6">
        <f t="shared" si="12"/>
        <v>0.73333333333333328</v>
      </c>
      <c r="AC48" s="7">
        <f t="shared" si="13"/>
        <v>0.47354320987654319</v>
      </c>
    </row>
    <row r="49" spans="1:29" ht="19.2" customHeight="1">
      <c r="A49" s="2">
        <v>48</v>
      </c>
      <c r="B49" s="3" t="s">
        <v>41</v>
      </c>
      <c r="C49" s="2">
        <v>747517</v>
      </c>
      <c r="D49" s="2" t="s">
        <v>39</v>
      </c>
      <c r="E49" s="2" t="s">
        <v>38</v>
      </c>
      <c r="F49" s="18">
        <v>44244</v>
      </c>
      <c r="G49" s="18" t="str">
        <f t="shared" si="2"/>
        <v>2021</v>
      </c>
      <c r="H49" s="4" t="str">
        <f t="shared" si="0"/>
        <v>February</v>
      </c>
      <c r="I49" s="4">
        <f t="shared" si="1"/>
        <v>44256</v>
      </c>
      <c r="J49" s="2">
        <f t="shared" si="3"/>
        <v>85</v>
      </c>
      <c r="K49" s="2">
        <v>75</v>
      </c>
      <c r="L49" s="2">
        <v>1350.1</v>
      </c>
      <c r="M49" s="2">
        <f t="shared" si="4"/>
        <v>101257.5</v>
      </c>
      <c r="N49" s="2">
        <v>1440</v>
      </c>
      <c r="O49" s="2">
        <f t="shared" si="5"/>
        <v>1330</v>
      </c>
      <c r="P49" s="2">
        <v>110</v>
      </c>
      <c r="Q49" s="2">
        <v>120</v>
      </c>
      <c r="R49" s="2">
        <v>0</v>
      </c>
      <c r="S49" s="2">
        <v>17</v>
      </c>
      <c r="T49" s="5">
        <f t="shared" si="6"/>
        <v>17.733333333333334</v>
      </c>
      <c r="U49" s="2">
        <v>75</v>
      </c>
      <c r="V49" s="2">
        <f t="shared" si="7"/>
        <v>74</v>
      </c>
      <c r="W49" s="2">
        <v>1</v>
      </c>
      <c r="X49" s="2">
        <f t="shared" si="8"/>
        <v>2500</v>
      </c>
      <c r="Y49" s="2">
        <f t="shared" si="9"/>
        <v>1193</v>
      </c>
      <c r="Z49" s="6">
        <f t="shared" si="10"/>
        <v>0.82847222222222228</v>
      </c>
      <c r="AA49" s="6">
        <f t="shared" si="11"/>
        <v>0.98666666666666669</v>
      </c>
      <c r="AB49" s="6">
        <f t="shared" si="12"/>
        <v>0.98666666666666669</v>
      </c>
      <c r="AC49" s="7">
        <f t="shared" si="13"/>
        <v>0.80652691358024697</v>
      </c>
    </row>
    <row r="50" spans="1:29" ht="19.2" customHeight="1">
      <c r="A50" s="2">
        <v>49</v>
      </c>
      <c r="B50" s="3" t="s">
        <v>27</v>
      </c>
      <c r="C50" s="2">
        <v>608381</v>
      </c>
      <c r="D50" s="2" t="s">
        <v>31</v>
      </c>
      <c r="E50" s="2" t="s">
        <v>32</v>
      </c>
      <c r="F50" s="18">
        <v>44245</v>
      </c>
      <c r="G50" s="18" t="str">
        <f t="shared" si="2"/>
        <v>2021</v>
      </c>
      <c r="H50" s="4" t="str">
        <f t="shared" si="0"/>
        <v>February</v>
      </c>
      <c r="I50" s="4">
        <f t="shared" si="1"/>
        <v>44257</v>
      </c>
      <c r="J50" s="2">
        <f t="shared" si="3"/>
        <v>22</v>
      </c>
      <c r="K50" s="3">
        <v>12</v>
      </c>
      <c r="L50" s="2">
        <v>1290.5</v>
      </c>
      <c r="M50" s="2">
        <f t="shared" si="4"/>
        <v>15486</v>
      </c>
      <c r="N50" s="2">
        <v>1440</v>
      </c>
      <c r="O50" s="2">
        <f t="shared" si="5"/>
        <v>1330</v>
      </c>
      <c r="P50" s="2">
        <v>110</v>
      </c>
      <c r="Q50" s="2">
        <v>60</v>
      </c>
      <c r="R50" s="2">
        <v>0</v>
      </c>
      <c r="S50" s="2">
        <v>17</v>
      </c>
      <c r="T50" s="5">
        <f t="shared" si="6"/>
        <v>110.83333333333333</v>
      </c>
      <c r="U50" s="3">
        <v>12</v>
      </c>
      <c r="V50" s="2">
        <f t="shared" si="7"/>
        <v>10</v>
      </c>
      <c r="W50" s="2">
        <v>2</v>
      </c>
      <c r="X50" s="2">
        <f t="shared" si="8"/>
        <v>5000</v>
      </c>
      <c r="Y50" s="2">
        <f t="shared" si="9"/>
        <v>1253</v>
      </c>
      <c r="Z50" s="6">
        <f t="shared" si="10"/>
        <v>0.87013888888888891</v>
      </c>
      <c r="AA50" s="6">
        <f t="shared" si="11"/>
        <v>0.83333333333333337</v>
      </c>
      <c r="AB50" s="6">
        <f t="shared" si="12"/>
        <v>0.83333333333333337</v>
      </c>
      <c r="AC50" s="7">
        <f t="shared" si="13"/>
        <v>0.60426311728395066</v>
      </c>
    </row>
    <row r="51" spans="1:29" ht="19.2" customHeight="1">
      <c r="A51" s="2">
        <v>50</v>
      </c>
      <c r="B51" s="3" t="s">
        <v>30</v>
      </c>
      <c r="C51" s="2">
        <v>590545</v>
      </c>
      <c r="D51" s="2" t="s">
        <v>34</v>
      </c>
      <c r="E51" s="2" t="s">
        <v>38</v>
      </c>
      <c r="F51" s="18">
        <v>44246</v>
      </c>
      <c r="G51" s="18" t="str">
        <f t="shared" si="2"/>
        <v>2021</v>
      </c>
      <c r="H51" s="4" t="str">
        <f t="shared" si="0"/>
        <v>February</v>
      </c>
      <c r="I51" s="4">
        <f t="shared" si="1"/>
        <v>44258</v>
      </c>
      <c r="J51" s="2">
        <f t="shared" si="3"/>
        <v>55</v>
      </c>
      <c r="K51" s="3">
        <v>45</v>
      </c>
      <c r="L51" s="2">
        <v>1400</v>
      </c>
      <c r="M51" s="2">
        <f t="shared" si="4"/>
        <v>63000</v>
      </c>
      <c r="N51" s="2">
        <v>1440</v>
      </c>
      <c r="O51" s="2">
        <f t="shared" si="5"/>
        <v>1330</v>
      </c>
      <c r="P51" s="2">
        <v>110</v>
      </c>
      <c r="Q51" s="2">
        <v>40</v>
      </c>
      <c r="R51" s="2">
        <v>120</v>
      </c>
      <c r="S51" s="2">
        <v>11</v>
      </c>
      <c r="T51" s="5">
        <f t="shared" si="6"/>
        <v>29.555555555555557</v>
      </c>
      <c r="U51" s="3">
        <v>45</v>
      </c>
      <c r="V51" s="2">
        <f t="shared" si="7"/>
        <v>41</v>
      </c>
      <c r="W51" s="2">
        <v>4</v>
      </c>
      <c r="X51" s="2">
        <f t="shared" si="8"/>
        <v>10000</v>
      </c>
      <c r="Y51" s="2">
        <f t="shared" si="9"/>
        <v>1159</v>
      </c>
      <c r="Z51" s="6">
        <f t="shared" si="10"/>
        <v>0.80486111111111114</v>
      </c>
      <c r="AA51" s="6">
        <f t="shared" si="11"/>
        <v>0.91111111111111109</v>
      </c>
      <c r="AB51" s="6">
        <f t="shared" si="12"/>
        <v>0.91111111111111109</v>
      </c>
      <c r="AC51" s="7">
        <f t="shared" si="13"/>
        <v>0.66813408779149519</v>
      </c>
    </row>
    <row r="52" spans="1:29" ht="19.2" customHeight="1">
      <c r="A52" s="2">
        <v>51</v>
      </c>
      <c r="B52" s="3" t="s">
        <v>33</v>
      </c>
      <c r="C52" s="2">
        <v>642588</v>
      </c>
      <c r="D52" s="3" t="s">
        <v>28</v>
      </c>
      <c r="E52" s="2" t="s">
        <v>40</v>
      </c>
      <c r="F52" s="18">
        <v>44247</v>
      </c>
      <c r="G52" s="18" t="str">
        <f t="shared" si="2"/>
        <v>2021</v>
      </c>
      <c r="H52" s="4" t="str">
        <f t="shared" si="0"/>
        <v>February</v>
      </c>
      <c r="I52" s="4">
        <f t="shared" si="1"/>
        <v>44259</v>
      </c>
      <c r="J52" s="2">
        <f t="shared" si="3"/>
        <v>57</v>
      </c>
      <c r="K52" s="3">
        <v>47</v>
      </c>
      <c r="L52" s="2">
        <v>1509</v>
      </c>
      <c r="M52" s="2">
        <f t="shared" si="4"/>
        <v>70923</v>
      </c>
      <c r="N52" s="2">
        <v>1440</v>
      </c>
      <c r="O52" s="2">
        <f t="shared" si="5"/>
        <v>1330</v>
      </c>
      <c r="P52" s="2">
        <v>110</v>
      </c>
      <c r="Q52" s="2">
        <v>30</v>
      </c>
      <c r="R52" s="2"/>
      <c r="S52" s="2">
        <v>16</v>
      </c>
      <c r="T52" s="5">
        <f t="shared" si="6"/>
        <v>28.297872340425531</v>
      </c>
      <c r="U52" s="3">
        <v>47</v>
      </c>
      <c r="V52" s="2">
        <f t="shared" si="7"/>
        <v>46</v>
      </c>
      <c r="W52" s="2">
        <v>1</v>
      </c>
      <c r="X52" s="2">
        <f t="shared" si="8"/>
        <v>2500</v>
      </c>
      <c r="Y52" s="2">
        <f t="shared" si="9"/>
        <v>1284</v>
      </c>
      <c r="Z52" s="6">
        <f t="shared" si="10"/>
        <v>0.89166666666666672</v>
      </c>
      <c r="AA52" s="6">
        <f t="shared" si="11"/>
        <v>0.97872340425531912</v>
      </c>
      <c r="AB52" s="6">
        <f t="shared" si="12"/>
        <v>0.97872340425531912</v>
      </c>
      <c r="AC52" s="7">
        <f t="shared" si="13"/>
        <v>0.85412705598309946</v>
      </c>
    </row>
    <row r="53" spans="1:29" ht="19.2" customHeight="1">
      <c r="A53" s="2">
        <v>52</v>
      </c>
      <c r="B53" s="3" t="s">
        <v>36</v>
      </c>
      <c r="C53" s="2">
        <v>591632</v>
      </c>
      <c r="D53" s="3" t="s">
        <v>31</v>
      </c>
      <c r="E53" s="2" t="s">
        <v>40</v>
      </c>
      <c r="F53" s="18">
        <v>44248</v>
      </c>
      <c r="G53" s="18" t="str">
        <f t="shared" si="2"/>
        <v>2021</v>
      </c>
      <c r="H53" s="4" t="str">
        <f t="shared" si="0"/>
        <v>February</v>
      </c>
      <c r="I53" s="4">
        <f t="shared" si="1"/>
        <v>44260</v>
      </c>
      <c r="J53" s="2">
        <f t="shared" si="3"/>
        <v>30</v>
      </c>
      <c r="K53" s="3">
        <v>20</v>
      </c>
      <c r="L53" s="2">
        <v>1834</v>
      </c>
      <c r="M53" s="2">
        <f t="shared" si="4"/>
        <v>36680</v>
      </c>
      <c r="N53" s="2">
        <v>1440</v>
      </c>
      <c r="O53" s="2">
        <f t="shared" si="5"/>
        <v>1330</v>
      </c>
      <c r="P53" s="2">
        <v>110</v>
      </c>
      <c r="Q53" s="2">
        <v>20</v>
      </c>
      <c r="R53" s="2">
        <v>0</v>
      </c>
      <c r="S53" s="2">
        <v>29</v>
      </c>
      <c r="T53" s="5">
        <f t="shared" si="6"/>
        <v>66.5</v>
      </c>
      <c r="U53" s="3">
        <v>20</v>
      </c>
      <c r="V53" s="2">
        <f t="shared" si="7"/>
        <v>17</v>
      </c>
      <c r="W53" s="2">
        <v>3</v>
      </c>
      <c r="X53" s="2">
        <f t="shared" si="8"/>
        <v>7500</v>
      </c>
      <c r="Y53" s="2">
        <f t="shared" si="9"/>
        <v>1281</v>
      </c>
      <c r="Z53" s="6">
        <f t="shared" si="10"/>
        <v>0.88958333333333328</v>
      </c>
      <c r="AA53" s="6">
        <f t="shared" si="11"/>
        <v>0.85</v>
      </c>
      <c r="AB53" s="6">
        <f t="shared" si="12"/>
        <v>0.85</v>
      </c>
      <c r="AC53" s="7">
        <f t="shared" si="13"/>
        <v>0.64272395833333329</v>
      </c>
    </row>
    <row r="54" spans="1:29" ht="19.2" customHeight="1">
      <c r="A54" s="2">
        <v>53</v>
      </c>
      <c r="B54" s="3" t="s">
        <v>27</v>
      </c>
      <c r="C54" s="2">
        <v>778280</v>
      </c>
      <c r="D54" s="3" t="s">
        <v>34</v>
      </c>
      <c r="E54" s="2" t="s">
        <v>38</v>
      </c>
      <c r="F54" s="18">
        <v>44249</v>
      </c>
      <c r="G54" s="18" t="str">
        <f t="shared" si="2"/>
        <v>2021</v>
      </c>
      <c r="H54" s="4" t="str">
        <f t="shared" si="0"/>
        <v>February</v>
      </c>
      <c r="I54" s="4">
        <f t="shared" si="1"/>
        <v>44261</v>
      </c>
      <c r="J54" s="2">
        <f t="shared" si="3"/>
        <v>31</v>
      </c>
      <c r="K54" s="3">
        <v>21</v>
      </c>
      <c r="L54" s="2">
        <v>1254</v>
      </c>
      <c r="M54" s="2">
        <f t="shared" si="4"/>
        <v>26334</v>
      </c>
      <c r="N54" s="2">
        <v>1440</v>
      </c>
      <c r="O54" s="2">
        <f t="shared" si="5"/>
        <v>1330</v>
      </c>
      <c r="P54" s="2">
        <v>110</v>
      </c>
      <c r="Q54" s="2">
        <v>0</v>
      </c>
      <c r="R54" s="2">
        <v>0</v>
      </c>
      <c r="S54" s="2">
        <v>0</v>
      </c>
      <c r="T54" s="5">
        <f t="shared" si="6"/>
        <v>63.333333333333336</v>
      </c>
      <c r="U54" s="3">
        <v>21</v>
      </c>
      <c r="V54" s="2">
        <f t="shared" si="7"/>
        <v>21</v>
      </c>
      <c r="W54" s="2">
        <v>0</v>
      </c>
      <c r="X54" s="2">
        <f t="shared" si="8"/>
        <v>0</v>
      </c>
      <c r="Y54" s="2">
        <f t="shared" si="9"/>
        <v>1330</v>
      </c>
      <c r="Z54" s="6">
        <f t="shared" si="10"/>
        <v>0.92361111111111116</v>
      </c>
      <c r="AA54" s="6">
        <f t="shared" si="11"/>
        <v>1</v>
      </c>
      <c r="AB54" s="6">
        <f t="shared" si="12"/>
        <v>1</v>
      </c>
      <c r="AC54" s="7">
        <f t="shared" si="13"/>
        <v>0.92361111111111116</v>
      </c>
    </row>
    <row r="55" spans="1:29" ht="19.2" customHeight="1">
      <c r="A55" s="2">
        <v>54</v>
      </c>
      <c r="B55" s="3" t="s">
        <v>41</v>
      </c>
      <c r="C55" s="2">
        <v>821609</v>
      </c>
      <c r="D55" s="3" t="s">
        <v>37</v>
      </c>
      <c r="E55" s="2" t="s">
        <v>32</v>
      </c>
      <c r="F55" s="18">
        <v>44250</v>
      </c>
      <c r="G55" s="18" t="str">
        <f t="shared" si="2"/>
        <v>2021</v>
      </c>
      <c r="H55" s="4" t="str">
        <f t="shared" si="0"/>
        <v>February</v>
      </c>
      <c r="I55" s="4">
        <f t="shared" si="1"/>
        <v>44262</v>
      </c>
      <c r="J55" s="2">
        <f t="shared" si="3"/>
        <v>55</v>
      </c>
      <c r="K55" s="3">
        <v>45</v>
      </c>
      <c r="L55" s="2">
        <v>1459</v>
      </c>
      <c r="M55" s="2">
        <f t="shared" si="4"/>
        <v>65655</v>
      </c>
      <c r="N55" s="2">
        <v>1440</v>
      </c>
      <c r="O55" s="2">
        <f t="shared" si="5"/>
        <v>1330</v>
      </c>
      <c r="P55" s="2">
        <v>110</v>
      </c>
      <c r="Q55" s="2">
        <v>15</v>
      </c>
      <c r="R55" s="2">
        <v>0</v>
      </c>
      <c r="S55" s="2">
        <v>8</v>
      </c>
      <c r="T55" s="5">
        <f t="shared" si="6"/>
        <v>29.555555555555557</v>
      </c>
      <c r="U55" s="3">
        <v>45</v>
      </c>
      <c r="V55" s="2">
        <f t="shared" si="7"/>
        <v>45</v>
      </c>
      <c r="W55" s="2">
        <v>0</v>
      </c>
      <c r="X55" s="2">
        <f t="shared" si="8"/>
        <v>0</v>
      </c>
      <c r="Y55" s="2">
        <f t="shared" si="9"/>
        <v>1307</v>
      </c>
      <c r="Z55" s="6">
        <f t="shared" si="10"/>
        <v>0.90763888888888888</v>
      </c>
      <c r="AA55" s="6">
        <f t="shared" si="11"/>
        <v>1</v>
      </c>
      <c r="AB55" s="6">
        <f t="shared" si="12"/>
        <v>1</v>
      </c>
      <c r="AC55" s="7">
        <f t="shared" si="13"/>
        <v>0.90763888888888888</v>
      </c>
    </row>
    <row r="56" spans="1:29" ht="19.2" customHeight="1">
      <c r="A56" s="2">
        <v>55</v>
      </c>
      <c r="B56" s="3" t="s">
        <v>33</v>
      </c>
      <c r="C56" s="2">
        <v>674201</v>
      </c>
      <c r="D56" s="3" t="s">
        <v>39</v>
      </c>
      <c r="E56" s="2" t="s">
        <v>38</v>
      </c>
      <c r="F56" s="18">
        <v>44251</v>
      </c>
      <c r="G56" s="18" t="str">
        <f t="shared" si="2"/>
        <v>2021</v>
      </c>
      <c r="H56" s="4" t="str">
        <f t="shared" si="0"/>
        <v>February</v>
      </c>
      <c r="I56" s="4">
        <f t="shared" si="1"/>
        <v>44263</v>
      </c>
      <c r="J56" s="2">
        <f t="shared" si="3"/>
        <v>64</v>
      </c>
      <c r="K56" s="2">
        <v>54</v>
      </c>
      <c r="L56" s="2">
        <v>1189</v>
      </c>
      <c r="M56" s="2">
        <f t="shared" si="4"/>
        <v>64206</v>
      </c>
      <c r="N56" s="2">
        <v>1440</v>
      </c>
      <c r="O56" s="2">
        <f t="shared" si="5"/>
        <v>1330</v>
      </c>
      <c r="P56" s="2">
        <v>110</v>
      </c>
      <c r="Q56" s="2">
        <v>30</v>
      </c>
      <c r="R56" s="2">
        <v>20</v>
      </c>
      <c r="S56" s="2">
        <v>9</v>
      </c>
      <c r="T56" s="5">
        <f t="shared" si="6"/>
        <v>24.62962962962963</v>
      </c>
      <c r="U56" s="2">
        <v>54</v>
      </c>
      <c r="V56" s="2">
        <f t="shared" si="7"/>
        <v>51</v>
      </c>
      <c r="W56" s="2">
        <v>3</v>
      </c>
      <c r="X56" s="2">
        <f t="shared" si="8"/>
        <v>7500</v>
      </c>
      <c r="Y56" s="2">
        <f t="shared" si="9"/>
        <v>1271</v>
      </c>
      <c r="Z56" s="6">
        <f t="shared" si="10"/>
        <v>0.88263888888888886</v>
      </c>
      <c r="AA56" s="6">
        <f t="shared" si="11"/>
        <v>0.94444444444444442</v>
      </c>
      <c r="AB56" s="6">
        <f t="shared" si="12"/>
        <v>0.94444444444444442</v>
      </c>
      <c r="AC56" s="7">
        <f t="shared" si="13"/>
        <v>0.78729209533607669</v>
      </c>
    </row>
    <row r="57" spans="1:29" ht="19.2" customHeight="1">
      <c r="A57" s="2">
        <v>56</v>
      </c>
      <c r="B57" s="3" t="s">
        <v>36</v>
      </c>
      <c r="C57" s="2">
        <v>835626</v>
      </c>
      <c r="D57" s="3" t="s">
        <v>42</v>
      </c>
      <c r="E57" s="2" t="s">
        <v>40</v>
      </c>
      <c r="F57" s="18">
        <v>44252</v>
      </c>
      <c r="G57" s="18" t="str">
        <f t="shared" si="2"/>
        <v>2021</v>
      </c>
      <c r="H57" s="4" t="str">
        <f t="shared" si="0"/>
        <v>February</v>
      </c>
      <c r="I57" s="4">
        <f t="shared" si="1"/>
        <v>44264</v>
      </c>
      <c r="J57" s="2">
        <f t="shared" si="3"/>
        <v>33</v>
      </c>
      <c r="K57" s="2">
        <v>23</v>
      </c>
      <c r="L57" s="2">
        <v>1200</v>
      </c>
      <c r="M57" s="2">
        <f t="shared" si="4"/>
        <v>27600</v>
      </c>
      <c r="N57" s="2">
        <v>1440</v>
      </c>
      <c r="O57" s="2">
        <f t="shared" si="5"/>
        <v>1330</v>
      </c>
      <c r="P57" s="2">
        <v>110</v>
      </c>
      <c r="Q57" s="2">
        <v>120</v>
      </c>
      <c r="R57" s="2">
        <v>0</v>
      </c>
      <c r="S57" s="2">
        <v>37</v>
      </c>
      <c r="T57" s="5">
        <f t="shared" si="6"/>
        <v>57.826086956521742</v>
      </c>
      <c r="U57" s="2">
        <v>23</v>
      </c>
      <c r="V57" s="2">
        <f t="shared" si="7"/>
        <v>19</v>
      </c>
      <c r="W57" s="2">
        <v>4</v>
      </c>
      <c r="X57" s="2">
        <f t="shared" si="8"/>
        <v>10000</v>
      </c>
      <c r="Y57" s="2">
        <f t="shared" si="9"/>
        <v>1173</v>
      </c>
      <c r="Z57" s="6">
        <f t="shared" si="10"/>
        <v>0.81458333333333333</v>
      </c>
      <c r="AA57" s="6">
        <f t="shared" si="11"/>
        <v>0.82608695652173914</v>
      </c>
      <c r="AB57" s="6">
        <f t="shared" si="12"/>
        <v>0.82608695652173914</v>
      </c>
      <c r="AC57" s="7">
        <f t="shared" si="13"/>
        <v>0.55588768115942033</v>
      </c>
    </row>
    <row r="58" spans="1:29" ht="19.2" customHeight="1">
      <c r="A58" s="2">
        <v>57</v>
      </c>
      <c r="B58" s="3" t="s">
        <v>27</v>
      </c>
      <c r="C58" s="2">
        <v>967286</v>
      </c>
      <c r="D58" s="3" t="s">
        <v>42</v>
      </c>
      <c r="E58" s="2" t="s">
        <v>40</v>
      </c>
      <c r="F58" s="18">
        <v>44253</v>
      </c>
      <c r="G58" s="18" t="str">
        <f t="shared" si="2"/>
        <v>2021</v>
      </c>
      <c r="H58" s="4" t="str">
        <f t="shared" si="0"/>
        <v>February</v>
      </c>
      <c r="I58" s="4">
        <f t="shared" si="1"/>
        <v>44265</v>
      </c>
      <c r="J58" s="2">
        <f t="shared" si="3"/>
        <v>22</v>
      </c>
      <c r="K58" s="2">
        <v>12</v>
      </c>
      <c r="L58" s="2">
        <v>600.25</v>
      </c>
      <c r="M58" s="2">
        <f t="shared" si="4"/>
        <v>7203</v>
      </c>
      <c r="N58" s="2">
        <v>1440</v>
      </c>
      <c r="O58" s="2">
        <f t="shared" si="5"/>
        <v>1330</v>
      </c>
      <c r="P58" s="2">
        <v>110</v>
      </c>
      <c r="Q58" s="2">
        <v>60</v>
      </c>
      <c r="R58" s="2">
        <v>0</v>
      </c>
      <c r="S58" s="2">
        <v>46</v>
      </c>
      <c r="T58" s="5">
        <f t="shared" si="6"/>
        <v>110.83333333333333</v>
      </c>
      <c r="U58" s="2">
        <v>12</v>
      </c>
      <c r="V58" s="2">
        <f t="shared" si="7"/>
        <v>11</v>
      </c>
      <c r="W58" s="2">
        <v>1</v>
      </c>
      <c r="X58" s="2">
        <f t="shared" si="8"/>
        <v>2500</v>
      </c>
      <c r="Y58" s="2">
        <f t="shared" si="9"/>
        <v>1224</v>
      </c>
      <c r="Z58" s="6">
        <f t="shared" si="10"/>
        <v>0.85</v>
      </c>
      <c r="AA58" s="6">
        <f t="shared" si="11"/>
        <v>0.91666666666666663</v>
      </c>
      <c r="AB58" s="6">
        <f t="shared" si="12"/>
        <v>0.91666666666666663</v>
      </c>
      <c r="AC58" s="7">
        <f t="shared" si="13"/>
        <v>0.71423611111111096</v>
      </c>
    </row>
    <row r="59" spans="1:29" ht="19.2" customHeight="1">
      <c r="A59" s="2">
        <v>58</v>
      </c>
      <c r="B59" s="3" t="s">
        <v>41</v>
      </c>
      <c r="C59" s="2">
        <v>604865</v>
      </c>
      <c r="D59" s="3" t="s">
        <v>28</v>
      </c>
      <c r="E59" s="2" t="s">
        <v>29</v>
      </c>
      <c r="F59" s="18">
        <v>44254</v>
      </c>
      <c r="G59" s="18" t="str">
        <f t="shared" si="2"/>
        <v>2021</v>
      </c>
      <c r="H59" s="4" t="str">
        <f t="shared" si="0"/>
        <v>February</v>
      </c>
      <c r="I59" s="4">
        <f t="shared" si="1"/>
        <v>44266</v>
      </c>
      <c r="J59" s="2">
        <f t="shared" si="3"/>
        <v>38</v>
      </c>
      <c r="K59" s="2">
        <v>28</v>
      </c>
      <c r="L59" s="2">
        <v>895.26</v>
      </c>
      <c r="M59" s="2">
        <f t="shared" si="4"/>
        <v>25067.279999999999</v>
      </c>
      <c r="N59" s="2">
        <v>1440</v>
      </c>
      <c r="O59" s="2">
        <f t="shared" si="5"/>
        <v>1330</v>
      </c>
      <c r="P59" s="2">
        <v>110</v>
      </c>
      <c r="Q59" s="2">
        <v>40</v>
      </c>
      <c r="R59" s="2">
        <v>0</v>
      </c>
      <c r="S59" s="2">
        <v>51</v>
      </c>
      <c r="T59" s="5">
        <f t="shared" si="6"/>
        <v>47.5</v>
      </c>
      <c r="U59" s="2">
        <v>28</v>
      </c>
      <c r="V59" s="2">
        <f t="shared" si="7"/>
        <v>28</v>
      </c>
      <c r="W59" s="2">
        <v>0</v>
      </c>
      <c r="X59" s="2">
        <f t="shared" si="8"/>
        <v>0</v>
      </c>
      <c r="Y59" s="2">
        <f t="shared" si="9"/>
        <v>1239</v>
      </c>
      <c r="Z59" s="6">
        <f t="shared" si="10"/>
        <v>0.86041666666666672</v>
      </c>
      <c r="AA59" s="6">
        <f t="shared" si="11"/>
        <v>1</v>
      </c>
      <c r="AB59" s="6">
        <f t="shared" si="12"/>
        <v>1</v>
      </c>
      <c r="AC59" s="7">
        <f t="shared" si="13"/>
        <v>0.86041666666666672</v>
      </c>
    </row>
    <row r="60" spans="1:29" ht="19.2" customHeight="1">
      <c r="A60" s="2">
        <v>59</v>
      </c>
      <c r="B60" s="3" t="s">
        <v>27</v>
      </c>
      <c r="C60" s="2">
        <v>615185</v>
      </c>
      <c r="D60" s="3" t="s">
        <v>31</v>
      </c>
      <c r="E60" s="2" t="s">
        <v>32</v>
      </c>
      <c r="F60" s="18">
        <v>44255</v>
      </c>
      <c r="G60" s="18" t="str">
        <f t="shared" si="2"/>
        <v>2021</v>
      </c>
      <c r="H60" s="4" t="str">
        <f t="shared" si="0"/>
        <v>February</v>
      </c>
      <c r="I60" s="4">
        <f t="shared" si="1"/>
        <v>44267</v>
      </c>
      <c r="J60" s="2">
        <f t="shared" si="3"/>
        <v>85</v>
      </c>
      <c r="K60" s="2">
        <v>75</v>
      </c>
      <c r="L60" s="2">
        <v>1350.1</v>
      </c>
      <c r="M60" s="2">
        <f t="shared" si="4"/>
        <v>101257.5</v>
      </c>
      <c r="N60" s="2">
        <v>1440</v>
      </c>
      <c r="O60" s="2">
        <f t="shared" si="5"/>
        <v>1330</v>
      </c>
      <c r="P60" s="2">
        <v>110</v>
      </c>
      <c r="Q60" s="2">
        <v>30</v>
      </c>
      <c r="R60" s="2">
        <v>0</v>
      </c>
      <c r="S60" s="2">
        <v>60</v>
      </c>
      <c r="T60" s="5">
        <f t="shared" si="6"/>
        <v>17.733333333333334</v>
      </c>
      <c r="U60" s="2">
        <v>75</v>
      </c>
      <c r="V60" s="2">
        <f t="shared" si="7"/>
        <v>73</v>
      </c>
      <c r="W60" s="2">
        <v>2</v>
      </c>
      <c r="X60" s="2">
        <f t="shared" si="8"/>
        <v>5000</v>
      </c>
      <c r="Y60" s="2">
        <f t="shared" si="9"/>
        <v>1240</v>
      </c>
      <c r="Z60" s="6">
        <f t="shared" si="10"/>
        <v>0.86111111111111116</v>
      </c>
      <c r="AA60" s="6">
        <f t="shared" si="11"/>
        <v>0.97333333333333338</v>
      </c>
      <c r="AB60" s="6">
        <f t="shared" si="12"/>
        <v>0.97333333333333338</v>
      </c>
      <c r="AC60" s="7">
        <f t="shared" si="13"/>
        <v>0.8157975308641976</v>
      </c>
    </row>
    <row r="61" spans="1:29" ht="19.2" customHeight="1">
      <c r="A61" s="2">
        <v>60</v>
      </c>
      <c r="B61" s="3" t="s">
        <v>30</v>
      </c>
      <c r="C61" s="2">
        <v>970593</v>
      </c>
      <c r="D61" s="3" t="s">
        <v>34</v>
      </c>
      <c r="E61" s="2" t="s">
        <v>35</v>
      </c>
      <c r="F61" s="18">
        <v>44256</v>
      </c>
      <c r="G61" s="18" t="str">
        <f t="shared" si="2"/>
        <v>2021</v>
      </c>
      <c r="H61" s="4" t="str">
        <f t="shared" si="0"/>
        <v>March</v>
      </c>
      <c r="I61" s="4">
        <f t="shared" si="1"/>
        <v>44268</v>
      </c>
      <c r="J61" s="2">
        <f t="shared" si="3"/>
        <v>22</v>
      </c>
      <c r="K61" s="3">
        <v>12</v>
      </c>
      <c r="L61" s="2">
        <v>1290.5</v>
      </c>
      <c r="M61" s="2">
        <f t="shared" si="4"/>
        <v>15486</v>
      </c>
      <c r="N61" s="2">
        <v>1440</v>
      </c>
      <c r="O61" s="2">
        <f t="shared" si="5"/>
        <v>1330</v>
      </c>
      <c r="P61" s="2">
        <v>110</v>
      </c>
      <c r="Q61" s="2">
        <v>20</v>
      </c>
      <c r="R61" s="2">
        <v>10</v>
      </c>
      <c r="S61" s="2">
        <v>46</v>
      </c>
      <c r="T61" s="5">
        <f t="shared" si="6"/>
        <v>110.83333333333333</v>
      </c>
      <c r="U61" s="3">
        <v>12</v>
      </c>
      <c r="V61" s="2">
        <f t="shared" si="7"/>
        <v>10</v>
      </c>
      <c r="W61" s="2">
        <v>2</v>
      </c>
      <c r="X61" s="2">
        <f t="shared" si="8"/>
        <v>5000</v>
      </c>
      <c r="Y61" s="2">
        <f t="shared" si="9"/>
        <v>1254</v>
      </c>
      <c r="Z61" s="6">
        <f t="shared" si="10"/>
        <v>0.87083333333333335</v>
      </c>
      <c r="AA61" s="6">
        <f t="shared" si="11"/>
        <v>0.83333333333333337</v>
      </c>
      <c r="AB61" s="6">
        <f t="shared" si="12"/>
        <v>0.83333333333333337</v>
      </c>
      <c r="AC61" s="7">
        <f t="shared" si="13"/>
        <v>0.60474537037037046</v>
      </c>
    </row>
    <row r="62" spans="1:29" ht="19.2" customHeight="1">
      <c r="A62" s="2">
        <v>61</v>
      </c>
      <c r="B62" s="3" t="s">
        <v>33</v>
      </c>
      <c r="C62" s="2">
        <v>932922</v>
      </c>
      <c r="D62" s="3" t="s">
        <v>37</v>
      </c>
      <c r="E62" s="2" t="s">
        <v>38</v>
      </c>
      <c r="F62" s="18">
        <v>44257</v>
      </c>
      <c r="G62" s="18" t="str">
        <f t="shared" si="2"/>
        <v>2021</v>
      </c>
      <c r="H62" s="4" t="str">
        <f t="shared" si="0"/>
        <v>March</v>
      </c>
      <c r="I62" s="4">
        <f t="shared" si="1"/>
        <v>44269</v>
      </c>
      <c r="J62" s="2">
        <f t="shared" si="3"/>
        <v>55</v>
      </c>
      <c r="K62" s="3">
        <v>45</v>
      </c>
      <c r="L62" s="2">
        <v>1400</v>
      </c>
      <c r="M62" s="2">
        <f t="shared" si="4"/>
        <v>63000</v>
      </c>
      <c r="N62" s="2">
        <v>1440</v>
      </c>
      <c r="O62" s="2">
        <f t="shared" si="5"/>
        <v>1330</v>
      </c>
      <c r="P62" s="2">
        <v>110</v>
      </c>
      <c r="Q62" s="2">
        <v>60</v>
      </c>
      <c r="R62" s="2">
        <v>0</v>
      </c>
      <c r="S62" s="2">
        <v>43</v>
      </c>
      <c r="T62" s="5">
        <f t="shared" si="6"/>
        <v>29.555555555555557</v>
      </c>
      <c r="U62" s="3">
        <v>45</v>
      </c>
      <c r="V62" s="2">
        <f t="shared" si="7"/>
        <v>42</v>
      </c>
      <c r="W62" s="2">
        <v>3</v>
      </c>
      <c r="X62" s="2">
        <f t="shared" si="8"/>
        <v>7500</v>
      </c>
      <c r="Y62" s="2">
        <f t="shared" si="9"/>
        <v>1227</v>
      </c>
      <c r="Z62" s="6">
        <f t="shared" si="10"/>
        <v>0.8520833333333333</v>
      </c>
      <c r="AA62" s="6">
        <f t="shared" si="11"/>
        <v>0.93333333333333335</v>
      </c>
      <c r="AB62" s="6">
        <f t="shared" si="12"/>
        <v>0.93333333333333335</v>
      </c>
      <c r="AC62" s="7">
        <f t="shared" si="13"/>
        <v>0.74225925925925929</v>
      </c>
    </row>
    <row r="63" spans="1:29" ht="19.2" customHeight="1">
      <c r="A63" s="2">
        <v>62</v>
      </c>
      <c r="B63" s="3" t="s">
        <v>36</v>
      </c>
      <c r="C63" s="2">
        <v>759265</v>
      </c>
      <c r="D63" s="3" t="s">
        <v>39</v>
      </c>
      <c r="E63" s="2" t="s">
        <v>40</v>
      </c>
      <c r="F63" s="18">
        <v>44258</v>
      </c>
      <c r="G63" s="18" t="str">
        <f t="shared" si="2"/>
        <v>2021</v>
      </c>
      <c r="H63" s="4" t="str">
        <f t="shared" si="0"/>
        <v>March</v>
      </c>
      <c r="I63" s="4">
        <f t="shared" si="1"/>
        <v>44270</v>
      </c>
      <c r="J63" s="2">
        <f t="shared" si="3"/>
        <v>57</v>
      </c>
      <c r="K63" s="3">
        <v>47</v>
      </c>
      <c r="L63" s="2">
        <v>1509</v>
      </c>
      <c r="M63" s="2">
        <f t="shared" si="4"/>
        <v>70923</v>
      </c>
      <c r="N63" s="2">
        <v>1440</v>
      </c>
      <c r="O63" s="2">
        <f t="shared" si="5"/>
        <v>1330</v>
      </c>
      <c r="P63" s="2">
        <v>110</v>
      </c>
      <c r="Q63" s="2">
        <v>15</v>
      </c>
      <c r="R63" s="2">
        <v>10</v>
      </c>
      <c r="S63" s="2">
        <v>44</v>
      </c>
      <c r="T63" s="5">
        <f t="shared" si="6"/>
        <v>28.297872340425531</v>
      </c>
      <c r="U63" s="3">
        <v>47</v>
      </c>
      <c r="V63" s="2">
        <f t="shared" si="7"/>
        <v>46</v>
      </c>
      <c r="W63" s="2">
        <v>1</v>
      </c>
      <c r="X63" s="2">
        <f t="shared" si="8"/>
        <v>2500</v>
      </c>
      <c r="Y63" s="2">
        <f t="shared" si="9"/>
        <v>1261</v>
      </c>
      <c r="Z63" s="6">
        <f t="shared" si="10"/>
        <v>0.87569444444444444</v>
      </c>
      <c r="AA63" s="6">
        <f t="shared" si="11"/>
        <v>0.97872340425531912</v>
      </c>
      <c r="AB63" s="6">
        <f t="shared" si="12"/>
        <v>0.97872340425531912</v>
      </c>
      <c r="AC63" s="7">
        <f t="shared" si="13"/>
        <v>0.83882727227000653</v>
      </c>
    </row>
    <row r="64" spans="1:29" ht="19.2" customHeight="1">
      <c r="A64" s="2">
        <v>63</v>
      </c>
      <c r="B64" s="3" t="s">
        <v>27</v>
      </c>
      <c r="C64" s="2">
        <v>903493</v>
      </c>
      <c r="D64" s="3" t="s">
        <v>42</v>
      </c>
      <c r="E64" s="2" t="s">
        <v>32</v>
      </c>
      <c r="F64" s="18">
        <v>44259</v>
      </c>
      <c r="G64" s="18" t="str">
        <f t="shared" si="2"/>
        <v>2021</v>
      </c>
      <c r="H64" s="4" t="str">
        <f t="shared" si="0"/>
        <v>March</v>
      </c>
      <c r="I64" s="4">
        <f t="shared" si="1"/>
        <v>44271</v>
      </c>
      <c r="J64" s="2">
        <f t="shared" si="3"/>
        <v>30</v>
      </c>
      <c r="K64" s="3">
        <v>20</v>
      </c>
      <c r="L64" s="2">
        <v>1834</v>
      </c>
      <c r="M64" s="2">
        <f t="shared" si="4"/>
        <v>36680</v>
      </c>
      <c r="N64" s="2">
        <v>1440</v>
      </c>
      <c r="O64" s="2">
        <f t="shared" si="5"/>
        <v>1330</v>
      </c>
      <c r="P64" s="2">
        <v>110</v>
      </c>
      <c r="Q64" s="2">
        <v>15</v>
      </c>
      <c r="R64" s="2">
        <v>0</v>
      </c>
      <c r="S64" s="2">
        <v>33</v>
      </c>
      <c r="T64" s="5">
        <f t="shared" si="6"/>
        <v>66.5</v>
      </c>
      <c r="U64" s="3">
        <v>20</v>
      </c>
      <c r="V64" s="2">
        <f t="shared" si="7"/>
        <v>20</v>
      </c>
      <c r="W64" s="2">
        <v>0</v>
      </c>
      <c r="X64" s="2">
        <f t="shared" si="8"/>
        <v>0</v>
      </c>
      <c r="Y64" s="2">
        <f t="shared" si="9"/>
        <v>1282</v>
      </c>
      <c r="Z64" s="6">
        <f t="shared" si="10"/>
        <v>0.89027777777777772</v>
      </c>
      <c r="AA64" s="6">
        <f t="shared" si="11"/>
        <v>1</v>
      </c>
      <c r="AB64" s="6">
        <f t="shared" si="12"/>
        <v>1</v>
      </c>
      <c r="AC64" s="7">
        <f t="shared" si="13"/>
        <v>0.89027777777777772</v>
      </c>
    </row>
    <row r="65" spans="1:29" ht="19.2" customHeight="1">
      <c r="A65" s="2">
        <v>64</v>
      </c>
      <c r="B65" s="3" t="s">
        <v>27</v>
      </c>
      <c r="C65" s="2">
        <v>595543</v>
      </c>
      <c r="D65" s="3" t="s">
        <v>42</v>
      </c>
      <c r="E65" s="2" t="s">
        <v>32</v>
      </c>
      <c r="F65" s="18">
        <v>44260</v>
      </c>
      <c r="G65" s="18" t="str">
        <f t="shared" si="2"/>
        <v>2021</v>
      </c>
      <c r="H65" s="4" t="str">
        <f t="shared" si="0"/>
        <v>March</v>
      </c>
      <c r="I65" s="4">
        <f t="shared" si="1"/>
        <v>44272</v>
      </c>
      <c r="J65" s="2">
        <f t="shared" si="3"/>
        <v>31</v>
      </c>
      <c r="K65" s="3">
        <v>21</v>
      </c>
      <c r="L65" s="2">
        <v>1254</v>
      </c>
      <c r="M65" s="2">
        <f t="shared" si="4"/>
        <v>26334</v>
      </c>
      <c r="N65" s="2">
        <v>1440</v>
      </c>
      <c r="O65" s="2">
        <f t="shared" si="5"/>
        <v>1330</v>
      </c>
      <c r="P65" s="2">
        <v>110</v>
      </c>
      <c r="Q65" s="2">
        <v>0</v>
      </c>
      <c r="R65" s="2">
        <v>35</v>
      </c>
      <c r="S65" s="2">
        <v>38</v>
      </c>
      <c r="T65" s="5">
        <f t="shared" si="6"/>
        <v>63.333333333333336</v>
      </c>
      <c r="U65" s="3">
        <v>21</v>
      </c>
      <c r="V65" s="2">
        <f t="shared" si="7"/>
        <v>18</v>
      </c>
      <c r="W65" s="2">
        <v>3</v>
      </c>
      <c r="X65" s="2">
        <f t="shared" si="8"/>
        <v>7500</v>
      </c>
      <c r="Y65" s="2">
        <f t="shared" si="9"/>
        <v>1257</v>
      </c>
      <c r="Z65" s="6">
        <f t="shared" si="10"/>
        <v>0.87291666666666667</v>
      </c>
      <c r="AA65" s="6">
        <f t="shared" si="11"/>
        <v>0.8571428571428571</v>
      </c>
      <c r="AB65" s="6">
        <f t="shared" si="12"/>
        <v>0.8571428571428571</v>
      </c>
      <c r="AC65" s="7">
        <f t="shared" si="13"/>
        <v>0.64132653061224487</v>
      </c>
    </row>
    <row r="66" spans="1:29" ht="19.2" customHeight="1">
      <c r="A66" s="2">
        <v>65</v>
      </c>
      <c r="B66" s="3" t="s">
        <v>30</v>
      </c>
      <c r="C66" s="2">
        <v>789540</v>
      </c>
      <c r="D66" s="3" t="s">
        <v>28</v>
      </c>
      <c r="E66" s="2" t="s">
        <v>38</v>
      </c>
      <c r="F66" s="18">
        <v>44261</v>
      </c>
      <c r="G66" s="18" t="str">
        <f t="shared" si="2"/>
        <v>2021</v>
      </c>
      <c r="H66" s="4" t="str">
        <f t="shared" ref="H66:H129" si="14">TEXT(F66,"MMMM")</f>
        <v>March</v>
      </c>
      <c r="I66" s="4">
        <f t="shared" ref="I66:I88" si="15">F66+12</f>
        <v>44273</v>
      </c>
      <c r="J66" s="2">
        <f t="shared" si="3"/>
        <v>64</v>
      </c>
      <c r="K66" s="2">
        <v>54</v>
      </c>
      <c r="L66" s="2">
        <v>1459</v>
      </c>
      <c r="M66" s="2">
        <f t="shared" si="4"/>
        <v>78786</v>
      </c>
      <c r="N66" s="2">
        <v>1440</v>
      </c>
      <c r="O66" s="2">
        <f t="shared" si="5"/>
        <v>1330</v>
      </c>
      <c r="P66" s="2">
        <v>110</v>
      </c>
      <c r="Q66" s="2">
        <v>0</v>
      </c>
      <c r="R66" s="2">
        <v>16</v>
      </c>
      <c r="S66" s="2">
        <v>37</v>
      </c>
      <c r="T66" s="5">
        <f t="shared" si="6"/>
        <v>24.62962962962963</v>
      </c>
      <c r="U66" s="2">
        <v>54</v>
      </c>
      <c r="V66" s="2">
        <f t="shared" si="7"/>
        <v>52</v>
      </c>
      <c r="W66" s="2">
        <v>2</v>
      </c>
      <c r="X66" s="2">
        <f t="shared" si="8"/>
        <v>5000</v>
      </c>
      <c r="Y66" s="2">
        <f t="shared" si="9"/>
        <v>1277</v>
      </c>
      <c r="Z66" s="6">
        <f t="shared" si="10"/>
        <v>0.88680555555555551</v>
      </c>
      <c r="AA66" s="6">
        <f t="shared" si="11"/>
        <v>0.96296296296296291</v>
      </c>
      <c r="AB66" s="6">
        <f t="shared" si="12"/>
        <v>0.96296296296296291</v>
      </c>
      <c r="AC66" s="7">
        <f t="shared" si="13"/>
        <v>0.82233272367017218</v>
      </c>
    </row>
    <row r="67" spans="1:29" ht="19.2" customHeight="1">
      <c r="A67" s="2">
        <v>66</v>
      </c>
      <c r="B67" s="3" t="s">
        <v>33</v>
      </c>
      <c r="C67" s="2">
        <v>964473</v>
      </c>
      <c r="D67" s="3" t="s">
        <v>31</v>
      </c>
      <c r="E67" s="2" t="s">
        <v>38</v>
      </c>
      <c r="F67" s="18">
        <v>44262</v>
      </c>
      <c r="G67" s="18" t="str">
        <f t="shared" ref="G67:G130" si="16">TEXT(F67,"YYYY")</f>
        <v>2021</v>
      </c>
      <c r="H67" s="4" t="str">
        <f t="shared" si="14"/>
        <v>March</v>
      </c>
      <c r="I67" s="4">
        <f t="shared" si="15"/>
        <v>44274</v>
      </c>
      <c r="J67" s="2">
        <f t="shared" ref="J67:J130" si="17">K67+10</f>
        <v>57</v>
      </c>
      <c r="K67" s="2">
        <v>47</v>
      </c>
      <c r="L67" s="2">
        <v>1189</v>
      </c>
      <c r="M67" s="2">
        <f t="shared" ref="M67:M130" si="18">K67*L67</f>
        <v>55883</v>
      </c>
      <c r="N67" s="2">
        <v>1440</v>
      </c>
      <c r="O67" s="2">
        <f t="shared" ref="O67:O130" si="19">N67-P67</f>
        <v>1330</v>
      </c>
      <c r="P67" s="2">
        <v>110</v>
      </c>
      <c r="Q67" s="2">
        <v>15</v>
      </c>
      <c r="R67" s="2">
        <v>0</v>
      </c>
      <c r="S67" s="2">
        <v>46</v>
      </c>
      <c r="T67" s="5">
        <f t="shared" ref="T67:T130" si="20">O67/U67</f>
        <v>28.297872340425531</v>
      </c>
      <c r="U67" s="2">
        <v>47</v>
      </c>
      <c r="V67" s="2">
        <f t="shared" ref="V67:V130" si="21">U67-W67</f>
        <v>44</v>
      </c>
      <c r="W67" s="2">
        <v>3</v>
      </c>
      <c r="X67" s="2">
        <f t="shared" ref="X67:X130" si="22">W67*2500</f>
        <v>7500</v>
      </c>
      <c r="Y67" s="2">
        <f t="shared" ref="Y67:Y130" si="23">N67-P67-Q67-R67-S67</f>
        <v>1269</v>
      </c>
      <c r="Z67" s="6">
        <f t="shared" ref="Z67:Z130" si="24">Y67/N67</f>
        <v>0.88124999999999998</v>
      </c>
      <c r="AA67" s="6">
        <f t="shared" ref="AA67:AA130" si="25">V67/U67</f>
        <v>0.93617021276595747</v>
      </c>
      <c r="AB67" s="6">
        <f t="shared" ref="AB67:AB130" si="26">V67/U67</f>
        <v>0.93617021276595747</v>
      </c>
      <c r="AC67" s="7">
        <f t="shared" ref="AC67:AC130" si="27">Z67*AA67*AB67</f>
        <v>0.77234042553191484</v>
      </c>
    </row>
    <row r="68" spans="1:29" ht="19.2" customHeight="1">
      <c r="A68" s="2">
        <v>67</v>
      </c>
      <c r="B68" s="3" t="s">
        <v>36</v>
      </c>
      <c r="C68" s="2">
        <v>911655</v>
      </c>
      <c r="D68" s="3" t="s">
        <v>34</v>
      </c>
      <c r="E68" s="2" t="s">
        <v>32</v>
      </c>
      <c r="F68" s="18">
        <v>44263</v>
      </c>
      <c r="G68" s="18" t="str">
        <f t="shared" si="16"/>
        <v>2021</v>
      </c>
      <c r="H68" s="4" t="str">
        <f t="shared" si="14"/>
        <v>March</v>
      </c>
      <c r="I68" s="4">
        <f t="shared" si="15"/>
        <v>44275</v>
      </c>
      <c r="J68" s="2">
        <f t="shared" si="17"/>
        <v>22</v>
      </c>
      <c r="K68" s="2">
        <v>12</v>
      </c>
      <c r="L68" s="2">
        <v>1200</v>
      </c>
      <c r="M68" s="2">
        <f t="shared" si="18"/>
        <v>14400</v>
      </c>
      <c r="N68" s="2">
        <v>1440</v>
      </c>
      <c r="O68" s="2">
        <f t="shared" si="19"/>
        <v>1330</v>
      </c>
      <c r="P68" s="2">
        <v>110</v>
      </c>
      <c r="Q68" s="2">
        <v>30</v>
      </c>
      <c r="R68" s="2">
        <v>0</v>
      </c>
      <c r="S68" s="2">
        <v>16</v>
      </c>
      <c r="T68" s="5">
        <f t="shared" si="20"/>
        <v>110.83333333333333</v>
      </c>
      <c r="U68" s="2">
        <v>12</v>
      </c>
      <c r="V68" s="2">
        <f t="shared" si="21"/>
        <v>8</v>
      </c>
      <c r="W68" s="2">
        <v>4</v>
      </c>
      <c r="X68" s="2">
        <f t="shared" si="22"/>
        <v>10000</v>
      </c>
      <c r="Y68" s="2">
        <f t="shared" si="23"/>
        <v>1284</v>
      </c>
      <c r="Z68" s="6">
        <f t="shared" si="24"/>
        <v>0.89166666666666672</v>
      </c>
      <c r="AA68" s="6">
        <f t="shared" si="25"/>
        <v>0.66666666666666663</v>
      </c>
      <c r="AB68" s="6">
        <f t="shared" si="26"/>
        <v>0.66666666666666663</v>
      </c>
      <c r="AC68" s="7">
        <f t="shared" si="27"/>
        <v>0.39629629629629626</v>
      </c>
    </row>
    <row r="69" spans="1:29" ht="19.2" customHeight="1">
      <c r="A69" s="2">
        <v>68</v>
      </c>
      <c r="B69" s="3" t="s">
        <v>27</v>
      </c>
      <c r="C69" s="2">
        <v>974536</v>
      </c>
      <c r="D69" s="3" t="s">
        <v>37</v>
      </c>
      <c r="E69" s="2" t="s">
        <v>38</v>
      </c>
      <c r="F69" s="18">
        <v>44264</v>
      </c>
      <c r="G69" s="18" t="str">
        <f t="shared" si="16"/>
        <v>2021</v>
      </c>
      <c r="H69" s="4" t="str">
        <f t="shared" si="14"/>
        <v>March</v>
      </c>
      <c r="I69" s="4">
        <f t="shared" si="15"/>
        <v>44276</v>
      </c>
      <c r="J69" s="2">
        <f t="shared" si="17"/>
        <v>38</v>
      </c>
      <c r="K69" s="2">
        <v>28</v>
      </c>
      <c r="L69" s="2">
        <v>600.25</v>
      </c>
      <c r="M69" s="2">
        <f t="shared" si="18"/>
        <v>16807</v>
      </c>
      <c r="N69" s="2">
        <v>1440</v>
      </c>
      <c r="O69" s="2">
        <f t="shared" si="19"/>
        <v>1330</v>
      </c>
      <c r="P69" s="2">
        <v>110</v>
      </c>
      <c r="Q69" s="2">
        <v>120</v>
      </c>
      <c r="R69" s="2">
        <v>0</v>
      </c>
      <c r="S69" s="2">
        <v>2</v>
      </c>
      <c r="T69" s="5">
        <f t="shared" si="20"/>
        <v>47.5</v>
      </c>
      <c r="U69" s="2">
        <v>28</v>
      </c>
      <c r="V69" s="2">
        <f t="shared" si="21"/>
        <v>28</v>
      </c>
      <c r="W69" s="2">
        <v>0</v>
      </c>
      <c r="X69" s="2">
        <f t="shared" si="22"/>
        <v>0</v>
      </c>
      <c r="Y69" s="2">
        <f t="shared" si="23"/>
        <v>1208</v>
      </c>
      <c r="Z69" s="6">
        <f t="shared" si="24"/>
        <v>0.83888888888888891</v>
      </c>
      <c r="AA69" s="6">
        <f t="shared" si="25"/>
        <v>1</v>
      </c>
      <c r="AB69" s="6">
        <f t="shared" si="26"/>
        <v>1</v>
      </c>
      <c r="AC69" s="7">
        <f t="shared" si="27"/>
        <v>0.83888888888888891</v>
      </c>
    </row>
    <row r="70" spans="1:29" ht="19.2" customHeight="1">
      <c r="A70" s="2">
        <v>69</v>
      </c>
      <c r="B70" s="3" t="s">
        <v>41</v>
      </c>
      <c r="C70" s="2">
        <v>612457</v>
      </c>
      <c r="D70" s="3" t="s">
        <v>39</v>
      </c>
      <c r="E70" s="2" t="s">
        <v>40</v>
      </c>
      <c r="F70" s="18">
        <v>44265</v>
      </c>
      <c r="G70" s="18" t="str">
        <f t="shared" si="16"/>
        <v>2021</v>
      </c>
      <c r="H70" s="4" t="str">
        <f t="shared" si="14"/>
        <v>March</v>
      </c>
      <c r="I70" s="4">
        <f t="shared" si="15"/>
        <v>44277</v>
      </c>
      <c r="J70" s="2">
        <f t="shared" si="17"/>
        <v>85</v>
      </c>
      <c r="K70" s="2">
        <v>75</v>
      </c>
      <c r="L70" s="2">
        <v>895.26</v>
      </c>
      <c r="M70" s="2">
        <f t="shared" si="18"/>
        <v>67144.5</v>
      </c>
      <c r="N70" s="2">
        <v>1440</v>
      </c>
      <c r="O70" s="2">
        <f t="shared" si="19"/>
        <v>1330</v>
      </c>
      <c r="P70" s="2">
        <v>110</v>
      </c>
      <c r="Q70" s="2">
        <v>60</v>
      </c>
      <c r="R70" s="2">
        <v>0</v>
      </c>
      <c r="S70" s="2">
        <v>33</v>
      </c>
      <c r="T70" s="5">
        <f t="shared" si="20"/>
        <v>17.733333333333334</v>
      </c>
      <c r="U70" s="2">
        <v>75</v>
      </c>
      <c r="V70" s="2">
        <f t="shared" si="21"/>
        <v>72</v>
      </c>
      <c r="W70" s="2">
        <v>3</v>
      </c>
      <c r="X70" s="2">
        <f t="shared" si="22"/>
        <v>7500</v>
      </c>
      <c r="Y70" s="2">
        <f t="shared" si="23"/>
        <v>1237</v>
      </c>
      <c r="Z70" s="6">
        <f t="shared" si="24"/>
        <v>0.85902777777777772</v>
      </c>
      <c r="AA70" s="6">
        <f t="shared" si="25"/>
        <v>0.96</v>
      </c>
      <c r="AB70" s="6">
        <f t="shared" si="26"/>
        <v>0.96</v>
      </c>
      <c r="AC70" s="7">
        <f t="shared" si="27"/>
        <v>0.79167999999999983</v>
      </c>
    </row>
    <row r="71" spans="1:29" ht="19.2" customHeight="1">
      <c r="A71" s="2">
        <v>70</v>
      </c>
      <c r="B71" s="3" t="s">
        <v>27</v>
      </c>
      <c r="C71" s="2">
        <v>704319</v>
      </c>
      <c r="D71" s="3" t="s">
        <v>42</v>
      </c>
      <c r="E71" s="2" t="s">
        <v>40</v>
      </c>
      <c r="F71" s="18">
        <v>44266</v>
      </c>
      <c r="G71" s="18" t="str">
        <f t="shared" si="16"/>
        <v>2021</v>
      </c>
      <c r="H71" s="4" t="str">
        <f t="shared" si="14"/>
        <v>March</v>
      </c>
      <c r="I71" s="4">
        <f t="shared" si="15"/>
        <v>44278</v>
      </c>
      <c r="J71" s="2">
        <f t="shared" si="17"/>
        <v>22</v>
      </c>
      <c r="K71" s="3">
        <v>12</v>
      </c>
      <c r="L71" s="2">
        <v>1350.1</v>
      </c>
      <c r="M71" s="2">
        <f t="shared" si="18"/>
        <v>16201.199999999999</v>
      </c>
      <c r="N71" s="2">
        <v>1440</v>
      </c>
      <c r="O71" s="2">
        <f t="shared" si="19"/>
        <v>1330</v>
      </c>
      <c r="P71" s="2">
        <v>110</v>
      </c>
      <c r="Q71" s="2">
        <v>40</v>
      </c>
      <c r="R71" s="2">
        <v>90</v>
      </c>
      <c r="S71" s="2">
        <v>16</v>
      </c>
      <c r="T71" s="5">
        <f t="shared" si="20"/>
        <v>110.83333333333333</v>
      </c>
      <c r="U71" s="3">
        <v>12</v>
      </c>
      <c r="V71" s="2">
        <f t="shared" si="21"/>
        <v>9</v>
      </c>
      <c r="W71" s="2">
        <v>3</v>
      </c>
      <c r="X71" s="2">
        <f t="shared" si="22"/>
        <v>7500</v>
      </c>
      <c r="Y71" s="2">
        <f t="shared" si="23"/>
        <v>1184</v>
      </c>
      <c r="Z71" s="6">
        <f t="shared" si="24"/>
        <v>0.82222222222222219</v>
      </c>
      <c r="AA71" s="6">
        <f t="shared" si="25"/>
        <v>0.75</v>
      </c>
      <c r="AB71" s="6">
        <f t="shared" si="26"/>
        <v>0.75</v>
      </c>
      <c r="AC71" s="7">
        <f t="shared" si="27"/>
        <v>0.46250000000000002</v>
      </c>
    </row>
    <row r="72" spans="1:29" ht="19.2" customHeight="1">
      <c r="A72" s="2">
        <v>71</v>
      </c>
      <c r="B72" s="3" t="s">
        <v>30</v>
      </c>
      <c r="C72" s="2">
        <v>711412</v>
      </c>
      <c r="D72" s="3" t="s">
        <v>42</v>
      </c>
      <c r="E72" s="2" t="s">
        <v>29</v>
      </c>
      <c r="F72" s="18">
        <v>44267</v>
      </c>
      <c r="G72" s="18" t="str">
        <f t="shared" si="16"/>
        <v>2021</v>
      </c>
      <c r="H72" s="4" t="str">
        <f t="shared" si="14"/>
        <v>March</v>
      </c>
      <c r="I72" s="4">
        <f t="shared" si="15"/>
        <v>44279</v>
      </c>
      <c r="J72" s="2">
        <f t="shared" si="17"/>
        <v>55</v>
      </c>
      <c r="K72" s="3">
        <v>45</v>
      </c>
      <c r="L72" s="2">
        <v>1290.5</v>
      </c>
      <c r="M72" s="2">
        <f t="shared" si="18"/>
        <v>58072.5</v>
      </c>
      <c r="N72" s="2">
        <v>1440</v>
      </c>
      <c r="O72" s="2">
        <f t="shared" si="19"/>
        <v>1330</v>
      </c>
      <c r="P72" s="2">
        <v>110</v>
      </c>
      <c r="Q72" s="2">
        <v>30</v>
      </c>
      <c r="R72" s="2">
        <v>0</v>
      </c>
      <c r="S72" s="2">
        <v>48</v>
      </c>
      <c r="T72" s="5">
        <f t="shared" si="20"/>
        <v>29.555555555555557</v>
      </c>
      <c r="U72" s="3">
        <v>45</v>
      </c>
      <c r="V72" s="2">
        <f t="shared" si="21"/>
        <v>42</v>
      </c>
      <c r="W72" s="2">
        <v>3</v>
      </c>
      <c r="X72" s="2">
        <f t="shared" si="22"/>
        <v>7500</v>
      </c>
      <c r="Y72" s="2">
        <f t="shared" si="23"/>
        <v>1252</v>
      </c>
      <c r="Z72" s="6">
        <f t="shared" si="24"/>
        <v>0.86944444444444446</v>
      </c>
      <c r="AA72" s="6">
        <f t="shared" si="25"/>
        <v>0.93333333333333335</v>
      </c>
      <c r="AB72" s="6">
        <f t="shared" si="26"/>
        <v>0.93333333333333335</v>
      </c>
      <c r="AC72" s="7">
        <f t="shared" si="27"/>
        <v>0.75738271604938268</v>
      </c>
    </row>
    <row r="73" spans="1:29" ht="19.2" customHeight="1">
      <c r="A73" s="2">
        <v>72</v>
      </c>
      <c r="B73" s="3" t="s">
        <v>33</v>
      </c>
      <c r="C73" s="2">
        <v>874098</v>
      </c>
      <c r="D73" s="2" t="s">
        <v>39</v>
      </c>
      <c r="E73" s="2" t="s">
        <v>32</v>
      </c>
      <c r="F73" s="18">
        <v>44268</v>
      </c>
      <c r="G73" s="18" t="str">
        <f t="shared" si="16"/>
        <v>2021</v>
      </c>
      <c r="H73" s="4" t="str">
        <f t="shared" si="14"/>
        <v>March</v>
      </c>
      <c r="I73" s="4">
        <f t="shared" si="15"/>
        <v>44280</v>
      </c>
      <c r="J73" s="2">
        <f t="shared" si="17"/>
        <v>18</v>
      </c>
      <c r="K73" s="3">
        <v>8</v>
      </c>
      <c r="L73" s="2">
        <v>1400</v>
      </c>
      <c r="M73" s="2">
        <f t="shared" si="18"/>
        <v>11200</v>
      </c>
      <c r="N73" s="2">
        <v>1440</v>
      </c>
      <c r="O73" s="2">
        <f t="shared" si="19"/>
        <v>1330</v>
      </c>
      <c r="P73" s="2">
        <v>110</v>
      </c>
      <c r="Q73" s="2">
        <v>20</v>
      </c>
      <c r="R73" s="2">
        <v>0</v>
      </c>
      <c r="S73" s="2">
        <v>29</v>
      </c>
      <c r="T73" s="5">
        <f t="shared" si="20"/>
        <v>166.25</v>
      </c>
      <c r="U73" s="3">
        <v>8</v>
      </c>
      <c r="V73" s="2">
        <f t="shared" si="21"/>
        <v>4</v>
      </c>
      <c r="W73" s="2">
        <v>4</v>
      </c>
      <c r="X73" s="2">
        <f t="shared" si="22"/>
        <v>10000</v>
      </c>
      <c r="Y73" s="2">
        <f t="shared" si="23"/>
        <v>1281</v>
      </c>
      <c r="Z73" s="6">
        <f t="shared" si="24"/>
        <v>0.88958333333333328</v>
      </c>
      <c r="AA73" s="6">
        <f t="shared" si="25"/>
        <v>0.5</v>
      </c>
      <c r="AB73" s="6">
        <f t="shared" si="26"/>
        <v>0.5</v>
      </c>
      <c r="AC73" s="7">
        <f t="shared" si="27"/>
        <v>0.22239583333333332</v>
      </c>
    </row>
    <row r="74" spans="1:29" ht="19.2" customHeight="1">
      <c r="A74" s="2">
        <v>73</v>
      </c>
      <c r="B74" s="3" t="s">
        <v>36</v>
      </c>
      <c r="C74" s="2">
        <v>904906</v>
      </c>
      <c r="D74" s="2" t="s">
        <v>39</v>
      </c>
      <c r="E74" s="2" t="s">
        <v>35</v>
      </c>
      <c r="F74" s="18">
        <v>44269</v>
      </c>
      <c r="G74" s="18" t="str">
        <f t="shared" si="16"/>
        <v>2021</v>
      </c>
      <c r="H74" s="4" t="str">
        <f t="shared" si="14"/>
        <v>March</v>
      </c>
      <c r="I74" s="4">
        <f t="shared" si="15"/>
        <v>44281</v>
      </c>
      <c r="J74" s="2">
        <f t="shared" si="17"/>
        <v>30</v>
      </c>
      <c r="K74" s="3">
        <v>20</v>
      </c>
      <c r="L74" s="2">
        <v>1509</v>
      </c>
      <c r="M74" s="2">
        <f t="shared" si="18"/>
        <v>30180</v>
      </c>
      <c r="N74" s="2">
        <v>1440</v>
      </c>
      <c r="O74" s="2">
        <f t="shared" si="19"/>
        <v>1330</v>
      </c>
      <c r="P74" s="2">
        <v>110</v>
      </c>
      <c r="Q74" s="2">
        <v>0</v>
      </c>
      <c r="R74" s="2">
        <v>0</v>
      </c>
      <c r="S74" s="2">
        <v>25</v>
      </c>
      <c r="T74" s="5">
        <f t="shared" si="20"/>
        <v>66.5</v>
      </c>
      <c r="U74" s="3">
        <v>20</v>
      </c>
      <c r="V74" s="2">
        <f t="shared" si="21"/>
        <v>18</v>
      </c>
      <c r="W74" s="2">
        <v>2</v>
      </c>
      <c r="X74" s="2">
        <f t="shared" si="22"/>
        <v>5000</v>
      </c>
      <c r="Y74" s="2">
        <f t="shared" si="23"/>
        <v>1305</v>
      </c>
      <c r="Z74" s="6">
        <f t="shared" si="24"/>
        <v>0.90625</v>
      </c>
      <c r="AA74" s="6">
        <f t="shared" si="25"/>
        <v>0.9</v>
      </c>
      <c r="AB74" s="6">
        <f t="shared" si="26"/>
        <v>0.9</v>
      </c>
      <c r="AC74" s="7">
        <f t="shared" si="27"/>
        <v>0.73406250000000006</v>
      </c>
    </row>
    <row r="75" spans="1:29" ht="19.2" customHeight="1">
      <c r="A75" s="2">
        <v>74</v>
      </c>
      <c r="B75" s="3" t="s">
        <v>27</v>
      </c>
      <c r="C75" s="2">
        <v>946858</v>
      </c>
      <c r="D75" s="2" t="s">
        <v>31</v>
      </c>
      <c r="E75" s="2" t="s">
        <v>38</v>
      </c>
      <c r="F75" s="18">
        <v>44270</v>
      </c>
      <c r="G75" s="18" t="str">
        <f t="shared" si="16"/>
        <v>2021</v>
      </c>
      <c r="H75" s="4" t="str">
        <f t="shared" si="14"/>
        <v>March</v>
      </c>
      <c r="I75" s="4">
        <f t="shared" si="15"/>
        <v>44282</v>
      </c>
      <c r="J75" s="2">
        <f t="shared" si="17"/>
        <v>31</v>
      </c>
      <c r="K75" s="3">
        <v>21</v>
      </c>
      <c r="L75" s="2">
        <v>1834</v>
      </c>
      <c r="M75" s="2">
        <f t="shared" si="18"/>
        <v>38514</v>
      </c>
      <c r="N75" s="2">
        <v>1440</v>
      </c>
      <c r="O75" s="2">
        <f t="shared" si="19"/>
        <v>1330</v>
      </c>
      <c r="P75" s="2">
        <v>110</v>
      </c>
      <c r="Q75" s="2">
        <v>15</v>
      </c>
      <c r="R75" s="2">
        <v>0</v>
      </c>
      <c r="S75" s="2">
        <v>4</v>
      </c>
      <c r="T75" s="5">
        <f t="shared" si="20"/>
        <v>63.333333333333336</v>
      </c>
      <c r="U75" s="3">
        <v>21</v>
      </c>
      <c r="V75" s="2">
        <f t="shared" si="21"/>
        <v>18</v>
      </c>
      <c r="W75" s="2">
        <v>3</v>
      </c>
      <c r="X75" s="2">
        <f t="shared" si="22"/>
        <v>7500</v>
      </c>
      <c r="Y75" s="2">
        <f t="shared" si="23"/>
        <v>1311</v>
      </c>
      <c r="Z75" s="6">
        <f t="shared" si="24"/>
        <v>0.91041666666666665</v>
      </c>
      <c r="AA75" s="6">
        <f t="shared" si="25"/>
        <v>0.8571428571428571</v>
      </c>
      <c r="AB75" s="6">
        <f t="shared" si="26"/>
        <v>0.8571428571428571</v>
      </c>
      <c r="AC75" s="7">
        <f t="shared" si="27"/>
        <v>0.66887755102040802</v>
      </c>
    </row>
    <row r="76" spans="1:29" ht="19.2" customHeight="1">
      <c r="A76" s="2">
        <v>75</v>
      </c>
      <c r="B76" s="3" t="s">
        <v>41</v>
      </c>
      <c r="C76" s="2">
        <v>752571</v>
      </c>
      <c r="D76" s="2" t="s">
        <v>34</v>
      </c>
      <c r="E76" s="2" t="s">
        <v>38</v>
      </c>
      <c r="F76" s="18">
        <v>44271</v>
      </c>
      <c r="G76" s="18" t="str">
        <f t="shared" si="16"/>
        <v>2021</v>
      </c>
      <c r="H76" s="4" t="str">
        <f t="shared" si="14"/>
        <v>March</v>
      </c>
      <c r="I76" s="4">
        <f t="shared" si="15"/>
        <v>44283</v>
      </c>
      <c r="J76" s="2">
        <f t="shared" si="17"/>
        <v>55</v>
      </c>
      <c r="K76" s="3">
        <v>45</v>
      </c>
      <c r="L76" s="2">
        <v>1254</v>
      </c>
      <c r="M76" s="2">
        <f t="shared" si="18"/>
        <v>56430</v>
      </c>
      <c r="N76" s="2">
        <v>1440</v>
      </c>
      <c r="O76" s="2">
        <f t="shared" si="19"/>
        <v>1330</v>
      </c>
      <c r="P76" s="2">
        <v>110</v>
      </c>
      <c r="Q76" s="2">
        <v>30</v>
      </c>
      <c r="R76" s="2">
        <v>0</v>
      </c>
      <c r="S76" s="2">
        <v>19</v>
      </c>
      <c r="T76" s="5">
        <f t="shared" si="20"/>
        <v>29.555555555555557</v>
      </c>
      <c r="U76" s="3">
        <v>45</v>
      </c>
      <c r="V76" s="2">
        <f t="shared" si="21"/>
        <v>45</v>
      </c>
      <c r="W76" s="2">
        <v>0</v>
      </c>
      <c r="X76" s="2">
        <f t="shared" si="22"/>
        <v>0</v>
      </c>
      <c r="Y76" s="2">
        <f t="shared" si="23"/>
        <v>1281</v>
      </c>
      <c r="Z76" s="6">
        <f t="shared" si="24"/>
        <v>0.88958333333333328</v>
      </c>
      <c r="AA76" s="6">
        <f t="shared" si="25"/>
        <v>1</v>
      </c>
      <c r="AB76" s="6">
        <f t="shared" si="26"/>
        <v>1</v>
      </c>
      <c r="AC76" s="7">
        <f t="shared" si="27"/>
        <v>0.88958333333333328</v>
      </c>
    </row>
    <row r="77" spans="1:29" ht="19.2" customHeight="1">
      <c r="A77" s="2">
        <v>76</v>
      </c>
      <c r="B77" s="3" t="s">
        <v>33</v>
      </c>
      <c r="C77" s="2">
        <v>738682</v>
      </c>
      <c r="D77" s="3" t="s">
        <v>28</v>
      </c>
      <c r="E77" s="2" t="s">
        <v>29</v>
      </c>
      <c r="F77" s="18">
        <v>44272</v>
      </c>
      <c r="G77" s="18" t="str">
        <f t="shared" si="16"/>
        <v>2021</v>
      </c>
      <c r="H77" s="4" t="str">
        <f t="shared" si="14"/>
        <v>March</v>
      </c>
      <c r="I77" s="4">
        <f t="shared" si="15"/>
        <v>44284</v>
      </c>
      <c r="J77" s="2">
        <f t="shared" si="17"/>
        <v>64</v>
      </c>
      <c r="K77" s="2">
        <v>54</v>
      </c>
      <c r="L77" s="2">
        <v>1459</v>
      </c>
      <c r="M77" s="2">
        <f t="shared" si="18"/>
        <v>78786</v>
      </c>
      <c r="N77" s="2">
        <v>1440</v>
      </c>
      <c r="O77" s="2">
        <f t="shared" si="19"/>
        <v>1330</v>
      </c>
      <c r="P77" s="2">
        <v>110</v>
      </c>
      <c r="Q77" s="2">
        <v>120</v>
      </c>
      <c r="R77" s="2">
        <v>0</v>
      </c>
      <c r="S77" s="2">
        <v>9</v>
      </c>
      <c r="T77" s="5">
        <f t="shared" si="20"/>
        <v>24.62962962962963</v>
      </c>
      <c r="U77" s="2">
        <v>54</v>
      </c>
      <c r="V77" s="2">
        <f t="shared" si="21"/>
        <v>50</v>
      </c>
      <c r="W77" s="2">
        <v>4</v>
      </c>
      <c r="X77" s="2">
        <f t="shared" si="22"/>
        <v>10000</v>
      </c>
      <c r="Y77" s="2">
        <f t="shared" si="23"/>
        <v>1201</v>
      </c>
      <c r="Z77" s="6">
        <f t="shared" si="24"/>
        <v>0.83402777777777781</v>
      </c>
      <c r="AA77" s="6">
        <f t="shared" si="25"/>
        <v>0.92592592592592593</v>
      </c>
      <c r="AB77" s="6">
        <f t="shared" si="26"/>
        <v>0.92592592592592593</v>
      </c>
      <c r="AC77" s="7">
        <f t="shared" si="27"/>
        <v>0.71504439109891793</v>
      </c>
    </row>
    <row r="78" spans="1:29" ht="19.2" customHeight="1">
      <c r="A78" s="2">
        <v>77</v>
      </c>
      <c r="B78" s="3" t="s">
        <v>36</v>
      </c>
      <c r="C78" s="2">
        <v>800729</v>
      </c>
      <c r="D78" s="3" t="s">
        <v>31</v>
      </c>
      <c r="E78" s="2" t="s">
        <v>32</v>
      </c>
      <c r="F78" s="18">
        <v>44273</v>
      </c>
      <c r="G78" s="18" t="str">
        <f t="shared" si="16"/>
        <v>2021</v>
      </c>
      <c r="H78" s="4" t="str">
        <f t="shared" si="14"/>
        <v>March</v>
      </c>
      <c r="I78" s="4">
        <f t="shared" si="15"/>
        <v>44285</v>
      </c>
      <c r="J78" s="2">
        <f t="shared" si="17"/>
        <v>57</v>
      </c>
      <c r="K78" s="2">
        <v>47</v>
      </c>
      <c r="L78" s="2">
        <v>1189</v>
      </c>
      <c r="M78" s="2">
        <f t="shared" si="18"/>
        <v>55883</v>
      </c>
      <c r="N78" s="2">
        <v>1440</v>
      </c>
      <c r="O78" s="2">
        <f t="shared" si="19"/>
        <v>1330</v>
      </c>
      <c r="P78" s="2">
        <v>110</v>
      </c>
      <c r="Q78" s="2">
        <v>60</v>
      </c>
      <c r="R78" s="2">
        <v>0</v>
      </c>
      <c r="S78" s="2">
        <v>42</v>
      </c>
      <c r="T78" s="5">
        <f t="shared" si="20"/>
        <v>28.297872340425531</v>
      </c>
      <c r="U78" s="2">
        <v>47</v>
      </c>
      <c r="V78" s="2">
        <f t="shared" si="21"/>
        <v>45</v>
      </c>
      <c r="W78" s="2">
        <v>2</v>
      </c>
      <c r="X78" s="2">
        <f t="shared" si="22"/>
        <v>5000</v>
      </c>
      <c r="Y78" s="2">
        <f t="shared" si="23"/>
        <v>1228</v>
      </c>
      <c r="Z78" s="6">
        <f t="shared" si="24"/>
        <v>0.85277777777777775</v>
      </c>
      <c r="AA78" s="6">
        <f t="shared" si="25"/>
        <v>0.95744680851063835</v>
      </c>
      <c r="AB78" s="6">
        <f t="shared" si="26"/>
        <v>0.95744680851063835</v>
      </c>
      <c r="AC78" s="7">
        <f t="shared" si="27"/>
        <v>0.78174513354459041</v>
      </c>
    </row>
    <row r="79" spans="1:29" ht="19.2" customHeight="1">
      <c r="A79" s="2">
        <v>78</v>
      </c>
      <c r="B79" s="3" t="s">
        <v>27</v>
      </c>
      <c r="C79" s="2">
        <v>732857</v>
      </c>
      <c r="D79" s="3" t="s">
        <v>34</v>
      </c>
      <c r="E79" s="2" t="s">
        <v>35</v>
      </c>
      <c r="F79" s="18">
        <v>44274</v>
      </c>
      <c r="G79" s="18" t="str">
        <f t="shared" si="16"/>
        <v>2021</v>
      </c>
      <c r="H79" s="4" t="str">
        <f t="shared" si="14"/>
        <v>March</v>
      </c>
      <c r="I79" s="4">
        <f t="shared" si="15"/>
        <v>44286</v>
      </c>
      <c r="J79" s="2">
        <f t="shared" si="17"/>
        <v>22</v>
      </c>
      <c r="K79" s="2">
        <v>12</v>
      </c>
      <c r="L79" s="2">
        <v>1200</v>
      </c>
      <c r="M79" s="2">
        <f t="shared" si="18"/>
        <v>14400</v>
      </c>
      <c r="N79" s="2">
        <v>1440</v>
      </c>
      <c r="O79" s="2">
        <f t="shared" si="19"/>
        <v>1330</v>
      </c>
      <c r="P79" s="2">
        <v>110</v>
      </c>
      <c r="Q79" s="2">
        <v>40</v>
      </c>
      <c r="R79" s="2">
        <v>0</v>
      </c>
      <c r="S79" s="2">
        <v>11</v>
      </c>
      <c r="T79" s="5">
        <f t="shared" si="20"/>
        <v>110.83333333333333</v>
      </c>
      <c r="U79" s="2">
        <v>12</v>
      </c>
      <c r="V79" s="2">
        <f t="shared" si="21"/>
        <v>9</v>
      </c>
      <c r="W79" s="2">
        <v>3</v>
      </c>
      <c r="X79" s="2">
        <f t="shared" si="22"/>
        <v>7500</v>
      </c>
      <c r="Y79" s="2">
        <f t="shared" si="23"/>
        <v>1279</v>
      </c>
      <c r="Z79" s="6">
        <f t="shared" si="24"/>
        <v>0.8881944444444444</v>
      </c>
      <c r="AA79" s="6">
        <f t="shared" si="25"/>
        <v>0.75</v>
      </c>
      <c r="AB79" s="6">
        <f t="shared" si="26"/>
        <v>0.75</v>
      </c>
      <c r="AC79" s="7">
        <f t="shared" si="27"/>
        <v>0.49960937500000002</v>
      </c>
    </row>
    <row r="80" spans="1:29" ht="19.2" customHeight="1">
      <c r="A80" s="2">
        <v>79</v>
      </c>
      <c r="B80" s="3" t="s">
        <v>41</v>
      </c>
      <c r="C80" s="2">
        <v>964690</v>
      </c>
      <c r="D80" s="3" t="s">
        <v>37</v>
      </c>
      <c r="E80" s="2" t="s">
        <v>38</v>
      </c>
      <c r="F80" s="18">
        <v>44275</v>
      </c>
      <c r="G80" s="18" t="str">
        <f t="shared" si="16"/>
        <v>2021</v>
      </c>
      <c r="H80" s="4" t="str">
        <f t="shared" si="14"/>
        <v>March</v>
      </c>
      <c r="I80" s="4">
        <f t="shared" si="15"/>
        <v>44287</v>
      </c>
      <c r="J80" s="2">
        <f t="shared" si="17"/>
        <v>38</v>
      </c>
      <c r="K80" s="2">
        <v>28</v>
      </c>
      <c r="L80" s="2">
        <v>600.25</v>
      </c>
      <c r="M80" s="2">
        <f t="shared" si="18"/>
        <v>16807</v>
      </c>
      <c r="N80" s="2">
        <v>1440</v>
      </c>
      <c r="O80" s="2">
        <f t="shared" si="19"/>
        <v>1330</v>
      </c>
      <c r="P80" s="2">
        <v>110</v>
      </c>
      <c r="Q80" s="2">
        <v>30</v>
      </c>
      <c r="R80" s="2">
        <v>12</v>
      </c>
      <c r="S80" s="2">
        <v>41</v>
      </c>
      <c r="T80" s="5">
        <f t="shared" si="20"/>
        <v>47.5</v>
      </c>
      <c r="U80" s="2">
        <v>28</v>
      </c>
      <c r="V80" s="2">
        <f t="shared" si="21"/>
        <v>28</v>
      </c>
      <c r="W80" s="2">
        <v>0</v>
      </c>
      <c r="X80" s="2">
        <f t="shared" si="22"/>
        <v>0</v>
      </c>
      <c r="Y80" s="2">
        <f t="shared" si="23"/>
        <v>1247</v>
      </c>
      <c r="Z80" s="6">
        <f t="shared" si="24"/>
        <v>0.86597222222222225</v>
      </c>
      <c r="AA80" s="6">
        <f t="shared" si="25"/>
        <v>1</v>
      </c>
      <c r="AB80" s="6">
        <f t="shared" si="26"/>
        <v>1</v>
      </c>
      <c r="AC80" s="7">
        <f t="shared" si="27"/>
        <v>0.86597222222222225</v>
      </c>
    </row>
    <row r="81" spans="1:29" ht="19.2" customHeight="1">
      <c r="A81" s="2">
        <v>80</v>
      </c>
      <c r="B81" s="3" t="s">
        <v>27</v>
      </c>
      <c r="C81" s="2">
        <v>982206</v>
      </c>
      <c r="D81" s="3" t="s">
        <v>39</v>
      </c>
      <c r="E81" s="2" t="s">
        <v>40</v>
      </c>
      <c r="F81" s="18">
        <v>44276</v>
      </c>
      <c r="G81" s="18" t="str">
        <f t="shared" si="16"/>
        <v>2021</v>
      </c>
      <c r="H81" s="4" t="str">
        <f t="shared" si="14"/>
        <v>March</v>
      </c>
      <c r="I81" s="4">
        <f t="shared" si="15"/>
        <v>44288</v>
      </c>
      <c r="J81" s="2">
        <f t="shared" si="17"/>
        <v>35</v>
      </c>
      <c r="K81" s="2">
        <v>25</v>
      </c>
      <c r="L81" s="2">
        <v>895.26</v>
      </c>
      <c r="M81" s="2">
        <f t="shared" si="18"/>
        <v>22381.5</v>
      </c>
      <c r="N81" s="2">
        <v>1440</v>
      </c>
      <c r="O81" s="2">
        <f t="shared" si="19"/>
        <v>1330</v>
      </c>
      <c r="P81" s="2">
        <v>110</v>
      </c>
      <c r="Q81" s="2">
        <v>20</v>
      </c>
      <c r="R81" s="2">
        <v>10</v>
      </c>
      <c r="S81" s="2">
        <v>8</v>
      </c>
      <c r="T81" s="5">
        <f t="shared" si="20"/>
        <v>53.2</v>
      </c>
      <c r="U81" s="2">
        <v>25</v>
      </c>
      <c r="V81" s="2">
        <f t="shared" si="21"/>
        <v>25</v>
      </c>
      <c r="W81" s="2">
        <v>0</v>
      </c>
      <c r="X81" s="2">
        <f t="shared" si="22"/>
        <v>0</v>
      </c>
      <c r="Y81" s="2">
        <f t="shared" si="23"/>
        <v>1292</v>
      </c>
      <c r="Z81" s="6">
        <f t="shared" si="24"/>
        <v>0.89722222222222225</v>
      </c>
      <c r="AA81" s="6">
        <f t="shared" si="25"/>
        <v>1</v>
      </c>
      <c r="AB81" s="6">
        <f t="shared" si="26"/>
        <v>1</v>
      </c>
      <c r="AC81" s="7">
        <f t="shared" si="27"/>
        <v>0.89722222222222225</v>
      </c>
    </row>
    <row r="82" spans="1:29" ht="19.2" customHeight="1">
      <c r="A82" s="2">
        <v>81</v>
      </c>
      <c r="B82" s="3" t="s">
        <v>30</v>
      </c>
      <c r="C82" s="2">
        <v>647117</v>
      </c>
      <c r="D82" s="3" t="s">
        <v>42</v>
      </c>
      <c r="E82" s="2" t="s">
        <v>32</v>
      </c>
      <c r="F82" s="18">
        <v>44277</v>
      </c>
      <c r="G82" s="18" t="str">
        <f t="shared" si="16"/>
        <v>2021</v>
      </c>
      <c r="H82" s="4" t="str">
        <f t="shared" si="14"/>
        <v>March</v>
      </c>
      <c r="I82" s="4">
        <f t="shared" si="15"/>
        <v>44289</v>
      </c>
      <c r="J82" s="2">
        <f t="shared" si="17"/>
        <v>22</v>
      </c>
      <c r="K82" s="3">
        <v>12</v>
      </c>
      <c r="L82" s="2">
        <v>1350.1</v>
      </c>
      <c r="M82" s="2">
        <f t="shared" si="18"/>
        <v>16201.199999999999</v>
      </c>
      <c r="N82" s="2">
        <v>1440</v>
      </c>
      <c r="O82" s="2">
        <f t="shared" si="19"/>
        <v>1330</v>
      </c>
      <c r="P82" s="2">
        <v>110</v>
      </c>
      <c r="Q82" s="2">
        <v>60</v>
      </c>
      <c r="R82" s="2">
        <v>135</v>
      </c>
      <c r="S82" s="2">
        <v>35</v>
      </c>
      <c r="T82" s="5">
        <f t="shared" si="20"/>
        <v>110.83333333333333</v>
      </c>
      <c r="U82" s="3">
        <v>12</v>
      </c>
      <c r="V82" s="2">
        <f t="shared" si="21"/>
        <v>9</v>
      </c>
      <c r="W82" s="2">
        <v>3</v>
      </c>
      <c r="X82" s="2">
        <f t="shared" si="22"/>
        <v>7500</v>
      </c>
      <c r="Y82" s="2">
        <f t="shared" si="23"/>
        <v>1100</v>
      </c>
      <c r="Z82" s="6">
        <f t="shared" si="24"/>
        <v>0.76388888888888884</v>
      </c>
      <c r="AA82" s="6">
        <f t="shared" si="25"/>
        <v>0.75</v>
      </c>
      <c r="AB82" s="6">
        <f t="shared" si="26"/>
        <v>0.75</v>
      </c>
      <c r="AC82" s="7">
        <f t="shared" si="27"/>
        <v>0.4296875</v>
      </c>
    </row>
    <row r="83" spans="1:29" ht="19.2" customHeight="1">
      <c r="A83" s="2">
        <v>82</v>
      </c>
      <c r="B83" s="3" t="s">
        <v>33</v>
      </c>
      <c r="C83" s="2">
        <v>714353</v>
      </c>
      <c r="D83" s="3" t="s">
        <v>42</v>
      </c>
      <c r="E83" s="2" t="s">
        <v>32</v>
      </c>
      <c r="F83" s="18">
        <v>44278</v>
      </c>
      <c r="G83" s="18" t="str">
        <f t="shared" si="16"/>
        <v>2021</v>
      </c>
      <c r="H83" s="4" t="str">
        <f t="shared" si="14"/>
        <v>March</v>
      </c>
      <c r="I83" s="4">
        <f t="shared" si="15"/>
        <v>44290</v>
      </c>
      <c r="J83" s="2">
        <f t="shared" si="17"/>
        <v>55</v>
      </c>
      <c r="K83" s="3">
        <v>45</v>
      </c>
      <c r="L83" s="2">
        <v>1290.5</v>
      </c>
      <c r="M83" s="2">
        <f t="shared" si="18"/>
        <v>58072.5</v>
      </c>
      <c r="N83" s="2">
        <v>1440</v>
      </c>
      <c r="O83" s="2">
        <f t="shared" si="19"/>
        <v>1330</v>
      </c>
      <c r="P83" s="2">
        <v>110</v>
      </c>
      <c r="Q83" s="2">
        <v>15</v>
      </c>
      <c r="R83" s="2">
        <v>0</v>
      </c>
      <c r="S83" s="2">
        <v>23</v>
      </c>
      <c r="T83" s="5">
        <f t="shared" si="20"/>
        <v>29.555555555555557</v>
      </c>
      <c r="U83" s="3">
        <v>45</v>
      </c>
      <c r="V83" s="2">
        <f t="shared" si="21"/>
        <v>43</v>
      </c>
      <c r="W83" s="2">
        <v>2</v>
      </c>
      <c r="X83" s="2">
        <f t="shared" si="22"/>
        <v>5000</v>
      </c>
      <c r="Y83" s="2">
        <f t="shared" si="23"/>
        <v>1292</v>
      </c>
      <c r="Z83" s="6">
        <f t="shared" si="24"/>
        <v>0.89722222222222225</v>
      </c>
      <c r="AA83" s="6">
        <f t="shared" si="25"/>
        <v>0.9555555555555556</v>
      </c>
      <c r="AB83" s="6">
        <f t="shared" si="26"/>
        <v>0.9555555555555556</v>
      </c>
      <c r="AC83" s="7">
        <f t="shared" si="27"/>
        <v>0.819241426611797</v>
      </c>
    </row>
    <row r="84" spans="1:29" ht="19.2" customHeight="1">
      <c r="A84" s="2">
        <v>83</v>
      </c>
      <c r="B84" s="3" t="s">
        <v>36</v>
      </c>
      <c r="C84" s="2">
        <v>609411</v>
      </c>
      <c r="D84" s="3" t="s">
        <v>28</v>
      </c>
      <c r="E84" s="2" t="s">
        <v>38</v>
      </c>
      <c r="F84" s="18">
        <v>44279</v>
      </c>
      <c r="G84" s="18" t="str">
        <f t="shared" si="16"/>
        <v>2021</v>
      </c>
      <c r="H84" s="4" t="str">
        <f t="shared" si="14"/>
        <v>March</v>
      </c>
      <c r="I84" s="4">
        <f t="shared" si="15"/>
        <v>44291</v>
      </c>
      <c r="J84" s="2">
        <f t="shared" si="17"/>
        <v>35</v>
      </c>
      <c r="K84" s="3">
        <v>25</v>
      </c>
      <c r="L84" s="2">
        <v>1400</v>
      </c>
      <c r="M84" s="2">
        <f t="shared" si="18"/>
        <v>35000</v>
      </c>
      <c r="N84" s="2">
        <v>1440</v>
      </c>
      <c r="O84" s="2">
        <f t="shared" si="19"/>
        <v>1330</v>
      </c>
      <c r="P84" s="2">
        <v>110</v>
      </c>
      <c r="Q84" s="2">
        <v>15</v>
      </c>
      <c r="R84" s="2">
        <v>15</v>
      </c>
      <c r="S84" s="2">
        <v>47</v>
      </c>
      <c r="T84" s="5">
        <f t="shared" si="20"/>
        <v>53.2</v>
      </c>
      <c r="U84" s="3">
        <v>25</v>
      </c>
      <c r="V84" s="2">
        <f t="shared" si="21"/>
        <v>22</v>
      </c>
      <c r="W84" s="2">
        <v>3</v>
      </c>
      <c r="X84" s="2">
        <f t="shared" si="22"/>
        <v>7500</v>
      </c>
      <c r="Y84" s="2">
        <f t="shared" si="23"/>
        <v>1253</v>
      </c>
      <c r="Z84" s="6">
        <f t="shared" si="24"/>
        <v>0.87013888888888891</v>
      </c>
      <c r="AA84" s="6">
        <f t="shared" si="25"/>
        <v>0.88</v>
      </c>
      <c r="AB84" s="6">
        <f t="shared" si="26"/>
        <v>0.88</v>
      </c>
      <c r="AC84" s="7">
        <f t="shared" si="27"/>
        <v>0.67383555555555552</v>
      </c>
    </row>
    <row r="85" spans="1:29" ht="19.2" customHeight="1">
      <c r="A85" s="2">
        <v>84</v>
      </c>
      <c r="B85" s="3" t="s">
        <v>27</v>
      </c>
      <c r="C85" s="2">
        <v>758239</v>
      </c>
      <c r="D85" s="3" t="s">
        <v>31</v>
      </c>
      <c r="E85" s="2" t="s">
        <v>38</v>
      </c>
      <c r="F85" s="18">
        <v>44280</v>
      </c>
      <c r="G85" s="18" t="str">
        <f t="shared" si="16"/>
        <v>2021</v>
      </c>
      <c r="H85" s="4" t="str">
        <f t="shared" si="14"/>
        <v>March</v>
      </c>
      <c r="I85" s="4">
        <f t="shared" si="15"/>
        <v>44292</v>
      </c>
      <c r="J85" s="2">
        <f t="shared" si="17"/>
        <v>30</v>
      </c>
      <c r="K85" s="3">
        <v>20</v>
      </c>
      <c r="L85" s="2">
        <v>1509</v>
      </c>
      <c r="M85" s="2">
        <f t="shared" si="18"/>
        <v>30180</v>
      </c>
      <c r="N85" s="2">
        <v>1440</v>
      </c>
      <c r="O85" s="2">
        <f t="shared" si="19"/>
        <v>1330</v>
      </c>
      <c r="P85" s="2">
        <v>110</v>
      </c>
      <c r="Q85" s="2">
        <v>0</v>
      </c>
      <c r="R85" s="2">
        <v>15</v>
      </c>
      <c r="S85" s="2">
        <v>23</v>
      </c>
      <c r="T85" s="5">
        <f t="shared" si="20"/>
        <v>66.5</v>
      </c>
      <c r="U85" s="3">
        <v>20</v>
      </c>
      <c r="V85" s="2">
        <f t="shared" si="21"/>
        <v>16</v>
      </c>
      <c r="W85" s="2">
        <v>4</v>
      </c>
      <c r="X85" s="2">
        <f t="shared" si="22"/>
        <v>10000</v>
      </c>
      <c r="Y85" s="2">
        <f t="shared" si="23"/>
        <v>1292</v>
      </c>
      <c r="Z85" s="6">
        <f t="shared" si="24"/>
        <v>0.89722222222222225</v>
      </c>
      <c r="AA85" s="6">
        <f t="shared" si="25"/>
        <v>0.8</v>
      </c>
      <c r="AB85" s="6">
        <f t="shared" si="26"/>
        <v>0.8</v>
      </c>
      <c r="AC85" s="7">
        <f t="shared" si="27"/>
        <v>0.5742222222222223</v>
      </c>
    </row>
    <row r="86" spans="1:29" ht="19.2" customHeight="1">
      <c r="A86" s="2">
        <v>85</v>
      </c>
      <c r="B86" s="3" t="s">
        <v>27</v>
      </c>
      <c r="C86" s="2">
        <v>652303</v>
      </c>
      <c r="D86" s="3" t="s">
        <v>34</v>
      </c>
      <c r="E86" s="2" t="s">
        <v>32</v>
      </c>
      <c r="F86" s="18">
        <v>44281</v>
      </c>
      <c r="G86" s="18" t="str">
        <f t="shared" si="16"/>
        <v>2021</v>
      </c>
      <c r="H86" s="4" t="str">
        <f t="shared" si="14"/>
        <v>March</v>
      </c>
      <c r="I86" s="4">
        <f t="shared" si="15"/>
        <v>44293</v>
      </c>
      <c r="J86" s="2">
        <f t="shared" si="17"/>
        <v>31</v>
      </c>
      <c r="K86" s="3">
        <v>21</v>
      </c>
      <c r="L86" s="2">
        <v>1834</v>
      </c>
      <c r="M86" s="2">
        <f t="shared" si="18"/>
        <v>38514</v>
      </c>
      <c r="N86" s="2">
        <v>1440</v>
      </c>
      <c r="O86" s="2">
        <f t="shared" si="19"/>
        <v>1330</v>
      </c>
      <c r="P86" s="2">
        <v>110</v>
      </c>
      <c r="Q86" s="2">
        <v>0</v>
      </c>
      <c r="R86" s="2">
        <v>10</v>
      </c>
      <c r="S86" s="2">
        <v>23</v>
      </c>
      <c r="T86" s="5">
        <f t="shared" si="20"/>
        <v>63.333333333333336</v>
      </c>
      <c r="U86" s="3">
        <v>21</v>
      </c>
      <c r="V86" s="2">
        <f t="shared" si="21"/>
        <v>18</v>
      </c>
      <c r="W86" s="2">
        <v>3</v>
      </c>
      <c r="X86" s="2">
        <f t="shared" si="22"/>
        <v>7500</v>
      </c>
      <c r="Y86" s="2">
        <f t="shared" si="23"/>
        <v>1297</v>
      </c>
      <c r="Z86" s="6">
        <f t="shared" si="24"/>
        <v>0.90069444444444446</v>
      </c>
      <c r="AA86" s="6">
        <f t="shared" si="25"/>
        <v>0.8571428571428571</v>
      </c>
      <c r="AB86" s="6">
        <f t="shared" si="26"/>
        <v>0.8571428571428571</v>
      </c>
      <c r="AC86" s="7">
        <f t="shared" si="27"/>
        <v>0.66173469387755091</v>
      </c>
    </row>
    <row r="87" spans="1:29" ht="19.2" customHeight="1">
      <c r="A87" s="2">
        <v>86</v>
      </c>
      <c r="B87" s="3" t="s">
        <v>30</v>
      </c>
      <c r="C87" s="2">
        <v>590117</v>
      </c>
      <c r="D87" s="3" t="s">
        <v>37</v>
      </c>
      <c r="E87" s="2" t="s">
        <v>38</v>
      </c>
      <c r="F87" s="18">
        <v>44282</v>
      </c>
      <c r="G87" s="18" t="str">
        <f t="shared" si="16"/>
        <v>2021</v>
      </c>
      <c r="H87" s="4" t="str">
        <f t="shared" si="14"/>
        <v>March</v>
      </c>
      <c r="I87" s="4">
        <f t="shared" si="15"/>
        <v>44294</v>
      </c>
      <c r="J87" s="2">
        <f t="shared" si="17"/>
        <v>40</v>
      </c>
      <c r="K87" s="2">
        <v>30</v>
      </c>
      <c r="L87" s="2">
        <v>1254</v>
      </c>
      <c r="M87" s="2">
        <f t="shared" si="18"/>
        <v>37620</v>
      </c>
      <c r="N87" s="2">
        <v>1440</v>
      </c>
      <c r="O87" s="2">
        <f t="shared" si="19"/>
        <v>1330</v>
      </c>
      <c r="P87" s="2">
        <v>110</v>
      </c>
      <c r="Q87" s="2">
        <v>15</v>
      </c>
      <c r="R87" s="2">
        <v>0</v>
      </c>
      <c r="S87" s="2">
        <v>17</v>
      </c>
      <c r="T87" s="5">
        <f t="shared" si="20"/>
        <v>44.333333333333336</v>
      </c>
      <c r="U87" s="2">
        <v>30</v>
      </c>
      <c r="V87" s="2">
        <f t="shared" si="21"/>
        <v>30</v>
      </c>
      <c r="W87" s="2">
        <v>0</v>
      </c>
      <c r="X87" s="2">
        <f t="shared" si="22"/>
        <v>0</v>
      </c>
      <c r="Y87" s="2">
        <f t="shared" si="23"/>
        <v>1298</v>
      </c>
      <c r="Z87" s="6">
        <f t="shared" si="24"/>
        <v>0.90138888888888891</v>
      </c>
      <c r="AA87" s="6">
        <f t="shared" si="25"/>
        <v>1</v>
      </c>
      <c r="AB87" s="6">
        <f t="shared" si="26"/>
        <v>1</v>
      </c>
      <c r="AC87" s="7">
        <f t="shared" si="27"/>
        <v>0.90138888888888891</v>
      </c>
    </row>
    <row r="88" spans="1:29" ht="19.2" customHeight="1">
      <c r="A88" s="2">
        <v>87</v>
      </c>
      <c r="B88" s="3" t="s">
        <v>33</v>
      </c>
      <c r="C88" s="2">
        <v>593936</v>
      </c>
      <c r="D88" s="3" t="s">
        <v>39</v>
      </c>
      <c r="E88" s="2" t="s">
        <v>40</v>
      </c>
      <c r="F88" s="18">
        <v>44283</v>
      </c>
      <c r="G88" s="18" t="str">
        <f t="shared" si="16"/>
        <v>2021</v>
      </c>
      <c r="H88" s="4" t="str">
        <f t="shared" si="14"/>
        <v>March</v>
      </c>
      <c r="I88" s="4">
        <f t="shared" si="15"/>
        <v>44295</v>
      </c>
      <c r="J88" s="2">
        <f t="shared" si="17"/>
        <v>20</v>
      </c>
      <c r="K88" s="2">
        <v>10</v>
      </c>
      <c r="L88" s="2">
        <v>1459</v>
      </c>
      <c r="M88" s="2">
        <f t="shared" si="18"/>
        <v>14590</v>
      </c>
      <c r="N88" s="2">
        <v>1440</v>
      </c>
      <c r="O88" s="2">
        <f t="shared" si="19"/>
        <v>1330</v>
      </c>
      <c r="P88" s="2">
        <v>110</v>
      </c>
      <c r="Q88" s="2">
        <v>30</v>
      </c>
      <c r="R88" s="2">
        <v>0</v>
      </c>
      <c r="S88" s="2">
        <v>53</v>
      </c>
      <c r="T88" s="5">
        <f t="shared" si="20"/>
        <v>133</v>
      </c>
      <c r="U88" s="2">
        <v>10</v>
      </c>
      <c r="V88" s="2">
        <f t="shared" si="21"/>
        <v>6</v>
      </c>
      <c r="W88" s="2">
        <v>4</v>
      </c>
      <c r="X88" s="2">
        <f t="shared" si="22"/>
        <v>10000</v>
      </c>
      <c r="Y88" s="2">
        <f t="shared" si="23"/>
        <v>1247</v>
      </c>
      <c r="Z88" s="6">
        <f t="shared" si="24"/>
        <v>0.86597222222222225</v>
      </c>
      <c r="AA88" s="6">
        <f t="shared" si="25"/>
        <v>0.6</v>
      </c>
      <c r="AB88" s="6">
        <f t="shared" si="26"/>
        <v>0.6</v>
      </c>
      <c r="AC88" s="7">
        <f t="shared" si="27"/>
        <v>0.31174999999999997</v>
      </c>
    </row>
    <row r="89" spans="1:29" ht="19.2" customHeight="1">
      <c r="A89" s="2">
        <v>88</v>
      </c>
      <c r="B89" s="3" t="s">
        <v>36</v>
      </c>
      <c r="C89" s="2">
        <v>592790</v>
      </c>
      <c r="D89" s="3" t="s">
        <v>42</v>
      </c>
      <c r="E89" s="2" t="s">
        <v>40</v>
      </c>
      <c r="F89" s="18">
        <v>44284</v>
      </c>
      <c r="G89" s="18" t="str">
        <f t="shared" si="16"/>
        <v>2021</v>
      </c>
      <c r="H89" s="4" t="str">
        <f t="shared" si="14"/>
        <v>March</v>
      </c>
      <c r="I89" s="4">
        <f t="shared" ref="I89:I152" si="28">F2+12</f>
        <v>44209</v>
      </c>
      <c r="J89" s="2">
        <f t="shared" si="17"/>
        <v>22</v>
      </c>
      <c r="K89" s="2">
        <v>12</v>
      </c>
      <c r="L89" s="2">
        <v>1189</v>
      </c>
      <c r="M89" s="2">
        <f t="shared" si="18"/>
        <v>14268</v>
      </c>
      <c r="N89" s="2">
        <v>1440</v>
      </c>
      <c r="O89" s="2">
        <f t="shared" si="19"/>
        <v>1330</v>
      </c>
      <c r="P89" s="2">
        <v>110</v>
      </c>
      <c r="Q89" s="2">
        <v>120</v>
      </c>
      <c r="R89" s="2">
        <v>0</v>
      </c>
      <c r="S89" s="2">
        <v>31</v>
      </c>
      <c r="T89" s="5">
        <f t="shared" si="20"/>
        <v>110.83333333333333</v>
      </c>
      <c r="U89" s="2">
        <v>12</v>
      </c>
      <c r="V89" s="2">
        <f t="shared" si="21"/>
        <v>8</v>
      </c>
      <c r="W89" s="2">
        <v>4</v>
      </c>
      <c r="X89" s="2">
        <f t="shared" si="22"/>
        <v>10000</v>
      </c>
      <c r="Y89" s="2">
        <f t="shared" si="23"/>
        <v>1179</v>
      </c>
      <c r="Z89" s="6">
        <f t="shared" si="24"/>
        <v>0.81874999999999998</v>
      </c>
      <c r="AA89" s="6">
        <f t="shared" si="25"/>
        <v>0.66666666666666663</v>
      </c>
      <c r="AB89" s="6">
        <f t="shared" si="26"/>
        <v>0.66666666666666663</v>
      </c>
      <c r="AC89" s="7">
        <f t="shared" si="27"/>
        <v>0.36388888888888882</v>
      </c>
    </row>
    <row r="90" spans="1:29" ht="19.2" customHeight="1">
      <c r="A90" s="2">
        <v>89</v>
      </c>
      <c r="B90" s="3" t="s">
        <v>27</v>
      </c>
      <c r="C90" s="2">
        <v>839625</v>
      </c>
      <c r="D90" s="3" t="s">
        <v>42</v>
      </c>
      <c r="E90" s="2" t="s">
        <v>29</v>
      </c>
      <c r="F90" s="18">
        <v>44285</v>
      </c>
      <c r="G90" s="18" t="str">
        <f t="shared" si="16"/>
        <v>2021</v>
      </c>
      <c r="H90" s="4" t="str">
        <f t="shared" si="14"/>
        <v>March</v>
      </c>
      <c r="I90" s="4">
        <f t="shared" si="28"/>
        <v>44210</v>
      </c>
      <c r="J90" s="2">
        <f t="shared" si="17"/>
        <v>38</v>
      </c>
      <c r="K90" s="2">
        <v>28</v>
      </c>
      <c r="L90" s="2">
        <v>1200</v>
      </c>
      <c r="M90" s="2">
        <f t="shared" si="18"/>
        <v>33600</v>
      </c>
      <c r="N90" s="2">
        <v>1440</v>
      </c>
      <c r="O90" s="2">
        <f t="shared" si="19"/>
        <v>1330</v>
      </c>
      <c r="P90" s="2">
        <v>110</v>
      </c>
      <c r="Q90" s="2">
        <v>60</v>
      </c>
      <c r="R90" s="2">
        <v>60</v>
      </c>
      <c r="S90" s="2">
        <v>43</v>
      </c>
      <c r="T90" s="5">
        <f t="shared" si="20"/>
        <v>47.5</v>
      </c>
      <c r="U90" s="2">
        <v>28</v>
      </c>
      <c r="V90" s="2">
        <f t="shared" si="21"/>
        <v>27</v>
      </c>
      <c r="W90" s="2">
        <v>1</v>
      </c>
      <c r="X90" s="2">
        <f t="shared" si="22"/>
        <v>2500</v>
      </c>
      <c r="Y90" s="2">
        <f t="shared" si="23"/>
        <v>1167</v>
      </c>
      <c r="Z90" s="6">
        <f t="shared" si="24"/>
        <v>0.81041666666666667</v>
      </c>
      <c r="AA90" s="6">
        <f t="shared" si="25"/>
        <v>0.9642857142857143</v>
      </c>
      <c r="AB90" s="6">
        <f t="shared" si="26"/>
        <v>0.9642857142857143</v>
      </c>
      <c r="AC90" s="7">
        <f t="shared" si="27"/>
        <v>0.75356345663265301</v>
      </c>
    </row>
    <row r="91" spans="1:29" ht="19.2" customHeight="1">
      <c r="A91" s="2">
        <v>90</v>
      </c>
      <c r="B91" s="3" t="s">
        <v>41</v>
      </c>
      <c r="C91" s="2">
        <v>915036</v>
      </c>
      <c r="D91" s="3" t="s">
        <v>28</v>
      </c>
      <c r="E91" s="2" t="s">
        <v>32</v>
      </c>
      <c r="F91" s="18">
        <v>44286</v>
      </c>
      <c r="G91" s="18" t="str">
        <f t="shared" si="16"/>
        <v>2021</v>
      </c>
      <c r="H91" s="4" t="str">
        <f t="shared" si="14"/>
        <v>March</v>
      </c>
      <c r="I91" s="4">
        <f t="shared" si="28"/>
        <v>44211</v>
      </c>
      <c r="J91" s="2">
        <f t="shared" si="17"/>
        <v>20</v>
      </c>
      <c r="K91" s="2">
        <v>10</v>
      </c>
      <c r="L91" s="2">
        <v>600.25</v>
      </c>
      <c r="M91" s="2">
        <f t="shared" si="18"/>
        <v>6002.5</v>
      </c>
      <c r="N91" s="2">
        <v>1440</v>
      </c>
      <c r="O91" s="2">
        <f t="shared" si="19"/>
        <v>1330</v>
      </c>
      <c r="P91" s="2">
        <v>110</v>
      </c>
      <c r="Q91" s="2">
        <v>40</v>
      </c>
      <c r="R91" s="2">
        <v>0</v>
      </c>
      <c r="S91" s="2">
        <v>54</v>
      </c>
      <c r="T91" s="5">
        <f t="shared" si="20"/>
        <v>133</v>
      </c>
      <c r="U91" s="2">
        <v>10</v>
      </c>
      <c r="V91" s="2">
        <f t="shared" si="21"/>
        <v>6</v>
      </c>
      <c r="W91" s="2">
        <v>4</v>
      </c>
      <c r="X91" s="2">
        <f t="shared" si="22"/>
        <v>10000</v>
      </c>
      <c r="Y91" s="2">
        <f t="shared" si="23"/>
        <v>1236</v>
      </c>
      <c r="Z91" s="6">
        <f t="shared" si="24"/>
        <v>0.85833333333333328</v>
      </c>
      <c r="AA91" s="6">
        <f t="shared" si="25"/>
        <v>0.6</v>
      </c>
      <c r="AB91" s="6">
        <f t="shared" si="26"/>
        <v>0.6</v>
      </c>
      <c r="AC91" s="7">
        <f t="shared" si="27"/>
        <v>0.30899999999999994</v>
      </c>
    </row>
    <row r="92" spans="1:29" ht="19.2" customHeight="1">
      <c r="A92" s="2">
        <v>91</v>
      </c>
      <c r="B92" s="3" t="s">
        <v>27</v>
      </c>
      <c r="C92" s="2">
        <v>639890</v>
      </c>
      <c r="D92" s="3" t="s">
        <v>31</v>
      </c>
      <c r="E92" s="2" t="s">
        <v>35</v>
      </c>
      <c r="F92" s="18">
        <v>44287</v>
      </c>
      <c r="G92" s="18" t="str">
        <f t="shared" si="16"/>
        <v>2021</v>
      </c>
      <c r="H92" s="4" t="str">
        <f t="shared" si="14"/>
        <v>April</v>
      </c>
      <c r="I92" s="4">
        <f t="shared" si="28"/>
        <v>44212</v>
      </c>
      <c r="J92" s="2">
        <f t="shared" si="17"/>
        <v>22</v>
      </c>
      <c r="K92" s="3">
        <v>12</v>
      </c>
      <c r="L92" s="2">
        <v>895.26</v>
      </c>
      <c r="M92" s="2">
        <f t="shared" si="18"/>
        <v>10743.119999999999</v>
      </c>
      <c r="N92" s="2">
        <v>1440</v>
      </c>
      <c r="O92" s="2">
        <f t="shared" si="19"/>
        <v>1330</v>
      </c>
      <c r="P92" s="2">
        <v>110</v>
      </c>
      <c r="Q92" s="2">
        <v>30</v>
      </c>
      <c r="R92" s="2">
        <v>0</v>
      </c>
      <c r="S92" s="2">
        <v>11</v>
      </c>
      <c r="T92" s="5">
        <f t="shared" si="20"/>
        <v>110.83333333333333</v>
      </c>
      <c r="U92" s="3">
        <v>12</v>
      </c>
      <c r="V92" s="2">
        <f t="shared" si="21"/>
        <v>11</v>
      </c>
      <c r="W92" s="2">
        <v>1</v>
      </c>
      <c r="X92" s="2">
        <f t="shared" si="22"/>
        <v>2500</v>
      </c>
      <c r="Y92" s="2">
        <f t="shared" si="23"/>
        <v>1289</v>
      </c>
      <c r="Z92" s="6">
        <f t="shared" si="24"/>
        <v>0.89513888888888893</v>
      </c>
      <c r="AA92" s="6">
        <f t="shared" si="25"/>
        <v>0.91666666666666663</v>
      </c>
      <c r="AB92" s="6">
        <f t="shared" si="26"/>
        <v>0.91666666666666663</v>
      </c>
      <c r="AC92" s="7">
        <f t="shared" si="27"/>
        <v>0.75216531635802464</v>
      </c>
    </row>
    <row r="93" spans="1:29" ht="19.2" customHeight="1">
      <c r="A93" s="2">
        <v>92</v>
      </c>
      <c r="B93" s="3" t="s">
        <v>30</v>
      </c>
      <c r="C93" s="2">
        <v>634212</v>
      </c>
      <c r="D93" s="3" t="s">
        <v>34</v>
      </c>
      <c r="E93" s="2" t="s">
        <v>38</v>
      </c>
      <c r="F93" s="18">
        <v>44288</v>
      </c>
      <c r="G93" s="18" t="str">
        <f t="shared" si="16"/>
        <v>2021</v>
      </c>
      <c r="H93" s="4" t="str">
        <f t="shared" si="14"/>
        <v>April</v>
      </c>
      <c r="I93" s="4">
        <f t="shared" si="28"/>
        <v>44213</v>
      </c>
      <c r="J93" s="2">
        <f t="shared" si="17"/>
        <v>55</v>
      </c>
      <c r="K93" s="3">
        <v>45</v>
      </c>
      <c r="L93" s="2">
        <v>1350.1</v>
      </c>
      <c r="M93" s="2">
        <f t="shared" si="18"/>
        <v>60754.499999999993</v>
      </c>
      <c r="N93" s="2">
        <v>1440</v>
      </c>
      <c r="O93" s="2">
        <f t="shared" si="19"/>
        <v>1330</v>
      </c>
      <c r="P93" s="2">
        <v>110</v>
      </c>
      <c r="Q93" s="2">
        <v>20</v>
      </c>
      <c r="R93" s="2">
        <v>0</v>
      </c>
      <c r="S93" s="2">
        <v>20</v>
      </c>
      <c r="T93" s="5">
        <f t="shared" si="20"/>
        <v>29.555555555555557</v>
      </c>
      <c r="U93" s="3">
        <v>45</v>
      </c>
      <c r="V93" s="2">
        <f t="shared" si="21"/>
        <v>41</v>
      </c>
      <c r="W93" s="2">
        <v>4</v>
      </c>
      <c r="X93" s="2">
        <f t="shared" si="22"/>
        <v>10000</v>
      </c>
      <c r="Y93" s="2">
        <f t="shared" si="23"/>
        <v>1290</v>
      </c>
      <c r="Z93" s="6">
        <f t="shared" si="24"/>
        <v>0.89583333333333337</v>
      </c>
      <c r="AA93" s="6">
        <f t="shared" si="25"/>
        <v>0.91111111111111109</v>
      </c>
      <c r="AB93" s="6">
        <f t="shared" si="26"/>
        <v>0.91111111111111109</v>
      </c>
      <c r="AC93" s="7">
        <f t="shared" si="27"/>
        <v>0.74365226337448564</v>
      </c>
    </row>
    <row r="94" spans="1:29" ht="19.2" customHeight="1">
      <c r="A94" s="2">
        <v>93</v>
      </c>
      <c r="B94" s="3" t="s">
        <v>33</v>
      </c>
      <c r="C94" s="2">
        <v>709992</v>
      </c>
      <c r="D94" s="3" t="s">
        <v>37</v>
      </c>
      <c r="E94" s="2" t="s">
        <v>40</v>
      </c>
      <c r="F94" s="18">
        <v>44289</v>
      </c>
      <c r="G94" s="18" t="str">
        <f t="shared" si="16"/>
        <v>2021</v>
      </c>
      <c r="H94" s="4" t="str">
        <f t="shared" si="14"/>
        <v>April</v>
      </c>
      <c r="I94" s="4">
        <f t="shared" si="28"/>
        <v>44214</v>
      </c>
      <c r="J94" s="2">
        <f t="shared" si="17"/>
        <v>57</v>
      </c>
      <c r="K94" s="3">
        <v>47</v>
      </c>
      <c r="L94" s="2">
        <v>1290.5</v>
      </c>
      <c r="M94" s="2">
        <f t="shared" si="18"/>
        <v>60653.5</v>
      </c>
      <c r="N94" s="2">
        <v>1440</v>
      </c>
      <c r="O94" s="2">
        <f t="shared" si="19"/>
        <v>1330</v>
      </c>
      <c r="P94" s="2">
        <v>110</v>
      </c>
      <c r="Q94" s="2">
        <v>0</v>
      </c>
      <c r="R94" s="2">
        <v>120</v>
      </c>
      <c r="S94" s="2">
        <v>6</v>
      </c>
      <c r="T94" s="5">
        <f t="shared" si="20"/>
        <v>28.297872340425531</v>
      </c>
      <c r="U94" s="3">
        <v>47</v>
      </c>
      <c r="V94" s="2">
        <f t="shared" si="21"/>
        <v>47</v>
      </c>
      <c r="W94" s="2">
        <v>0</v>
      </c>
      <c r="X94" s="2">
        <f t="shared" si="22"/>
        <v>0</v>
      </c>
      <c r="Y94" s="2">
        <f t="shared" si="23"/>
        <v>1204</v>
      </c>
      <c r="Z94" s="6">
        <f t="shared" si="24"/>
        <v>0.83611111111111114</v>
      </c>
      <c r="AA94" s="6">
        <f t="shared" si="25"/>
        <v>1</v>
      </c>
      <c r="AB94" s="6">
        <f t="shared" si="26"/>
        <v>1</v>
      </c>
      <c r="AC94" s="7">
        <f t="shared" si="27"/>
        <v>0.83611111111111114</v>
      </c>
    </row>
    <row r="95" spans="1:29" ht="19.2" customHeight="1">
      <c r="A95" s="2">
        <v>94</v>
      </c>
      <c r="B95" s="3" t="s">
        <v>36</v>
      </c>
      <c r="C95" s="2">
        <v>842783</v>
      </c>
      <c r="D95" s="3" t="s">
        <v>39</v>
      </c>
      <c r="E95" s="2" t="s">
        <v>32</v>
      </c>
      <c r="F95" s="18">
        <v>44290</v>
      </c>
      <c r="G95" s="18" t="str">
        <f t="shared" si="16"/>
        <v>2021</v>
      </c>
      <c r="H95" s="4" t="str">
        <f t="shared" si="14"/>
        <v>April</v>
      </c>
      <c r="I95" s="4">
        <f t="shared" si="28"/>
        <v>44215</v>
      </c>
      <c r="J95" s="2">
        <f t="shared" si="17"/>
        <v>30</v>
      </c>
      <c r="K95" s="3">
        <v>20</v>
      </c>
      <c r="L95" s="2">
        <v>1400</v>
      </c>
      <c r="M95" s="2">
        <f t="shared" si="18"/>
        <v>28000</v>
      </c>
      <c r="N95" s="2">
        <v>1440</v>
      </c>
      <c r="O95" s="2">
        <f t="shared" si="19"/>
        <v>1330</v>
      </c>
      <c r="P95" s="2">
        <v>110</v>
      </c>
      <c r="Q95" s="2">
        <v>15</v>
      </c>
      <c r="R95" s="2"/>
      <c r="S95" s="2">
        <v>24</v>
      </c>
      <c r="T95" s="5">
        <f t="shared" si="20"/>
        <v>66.5</v>
      </c>
      <c r="U95" s="3">
        <v>20</v>
      </c>
      <c r="V95" s="2">
        <f t="shared" si="21"/>
        <v>19</v>
      </c>
      <c r="W95" s="2">
        <v>1</v>
      </c>
      <c r="X95" s="2">
        <f t="shared" si="22"/>
        <v>2500</v>
      </c>
      <c r="Y95" s="2">
        <f t="shared" si="23"/>
        <v>1291</v>
      </c>
      <c r="Z95" s="6">
        <f t="shared" si="24"/>
        <v>0.89652777777777781</v>
      </c>
      <c r="AA95" s="6">
        <f t="shared" si="25"/>
        <v>0.95</v>
      </c>
      <c r="AB95" s="6">
        <f t="shared" si="26"/>
        <v>0.95</v>
      </c>
      <c r="AC95" s="7">
        <f t="shared" si="27"/>
        <v>0.8091163194444444</v>
      </c>
    </row>
    <row r="96" spans="1:29" ht="19.2" customHeight="1">
      <c r="A96" s="2">
        <v>95</v>
      </c>
      <c r="B96" s="3" t="s">
        <v>27</v>
      </c>
      <c r="C96" s="2">
        <v>730024</v>
      </c>
      <c r="D96" s="3" t="s">
        <v>42</v>
      </c>
      <c r="E96" s="2" t="s">
        <v>32</v>
      </c>
      <c r="F96" s="18">
        <v>44291</v>
      </c>
      <c r="G96" s="18" t="str">
        <f t="shared" si="16"/>
        <v>2021</v>
      </c>
      <c r="H96" s="4" t="str">
        <f t="shared" si="14"/>
        <v>April</v>
      </c>
      <c r="I96" s="4">
        <f t="shared" si="28"/>
        <v>44216</v>
      </c>
      <c r="J96" s="2">
        <f t="shared" si="17"/>
        <v>31</v>
      </c>
      <c r="K96" s="3">
        <v>21</v>
      </c>
      <c r="L96" s="2">
        <v>1509</v>
      </c>
      <c r="M96" s="2">
        <f t="shared" si="18"/>
        <v>31689</v>
      </c>
      <c r="N96" s="2">
        <v>1440</v>
      </c>
      <c r="O96" s="2">
        <f t="shared" si="19"/>
        <v>1330</v>
      </c>
      <c r="P96" s="2">
        <v>110</v>
      </c>
      <c r="Q96" s="2">
        <v>30</v>
      </c>
      <c r="R96" s="2">
        <v>0</v>
      </c>
      <c r="S96" s="2">
        <v>13</v>
      </c>
      <c r="T96" s="5">
        <f t="shared" si="20"/>
        <v>63.333333333333336</v>
      </c>
      <c r="U96" s="3">
        <v>21</v>
      </c>
      <c r="V96" s="2">
        <f t="shared" si="21"/>
        <v>17</v>
      </c>
      <c r="W96" s="2">
        <v>4</v>
      </c>
      <c r="X96" s="2">
        <f t="shared" si="22"/>
        <v>10000</v>
      </c>
      <c r="Y96" s="2">
        <f t="shared" si="23"/>
        <v>1287</v>
      </c>
      <c r="Z96" s="6">
        <f t="shared" si="24"/>
        <v>0.89375000000000004</v>
      </c>
      <c r="AA96" s="6">
        <f t="shared" si="25"/>
        <v>0.80952380952380953</v>
      </c>
      <c r="AB96" s="6">
        <f t="shared" si="26"/>
        <v>0.80952380952380953</v>
      </c>
      <c r="AC96" s="7">
        <f t="shared" si="27"/>
        <v>0.58570011337868488</v>
      </c>
    </row>
    <row r="97" spans="1:29" ht="19.2" customHeight="1">
      <c r="A97" s="2">
        <v>96</v>
      </c>
      <c r="B97" s="3" t="s">
        <v>41</v>
      </c>
      <c r="C97" s="2">
        <v>907596</v>
      </c>
      <c r="D97" s="3" t="s">
        <v>42</v>
      </c>
      <c r="E97" s="2" t="s">
        <v>38</v>
      </c>
      <c r="F97" s="18">
        <v>44292</v>
      </c>
      <c r="G97" s="18" t="str">
        <f t="shared" si="16"/>
        <v>2021</v>
      </c>
      <c r="H97" s="4" t="str">
        <f t="shared" si="14"/>
        <v>April</v>
      </c>
      <c r="I97" s="4">
        <f t="shared" si="28"/>
        <v>44217</v>
      </c>
      <c r="J97" s="2">
        <f t="shared" si="17"/>
        <v>55</v>
      </c>
      <c r="K97" s="3">
        <v>45</v>
      </c>
      <c r="L97" s="2">
        <v>1834</v>
      </c>
      <c r="M97" s="2">
        <f t="shared" si="18"/>
        <v>82530</v>
      </c>
      <c r="N97" s="2">
        <v>1440</v>
      </c>
      <c r="O97" s="2">
        <f t="shared" si="19"/>
        <v>1330</v>
      </c>
      <c r="P97" s="2">
        <v>110</v>
      </c>
      <c r="Q97" s="2">
        <v>120</v>
      </c>
      <c r="R97" s="2">
        <v>0</v>
      </c>
      <c r="S97" s="2">
        <v>41</v>
      </c>
      <c r="T97" s="5">
        <f t="shared" si="20"/>
        <v>29.555555555555557</v>
      </c>
      <c r="U97" s="3">
        <v>45</v>
      </c>
      <c r="V97" s="2">
        <f t="shared" si="21"/>
        <v>45</v>
      </c>
      <c r="W97" s="2">
        <v>0</v>
      </c>
      <c r="X97" s="2">
        <f t="shared" si="22"/>
        <v>0</v>
      </c>
      <c r="Y97" s="2">
        <f t="shared" si="23"/>
        <v>1169</v>
      </c>
      <c r="Z97" s="6">
        <f t="shared" si="24"/>
        <v>0.81180555555555556</v>
      </c>
      <c r="AA97" s="6">
        <f t="shared" si="25"/>
        <v>1</v>
      </c>
      <c r="AB97" s="6">
        <f t="shared" si="26"/>
        <v>1</v>
      </c>
      <c r="AC97" s="7">
        <f t="shared" si="27"/>
        <v>0.81180555555555556</v>
      </c>
    </row>
    <row r="98" spans="1:29" ht="19.2" customHeight="1">
      <c r="A98" s="2">
        <v>97</v>
      </c>
      <c r="B98" s="3" t="s">
        <v>33</v>
      </c>
      <c r="C98" s="2">
        <v>644130</v>
      </c>
      <c r="D98" s="2" t="s">
        <v>39</v>
      </c>
      <c r="E98" s="2" t="s">
        <v>38</v>
      </c>
      <c r="F98" s="18">
        <v>44293</v>
      </c>
      <c r="G98" s="18" t="str">
        <f t="shared" si="16"/>
        <v>2021</v>
      </c>
      <c r="H98" s="4" t="str">
        <f t="shared" si="14"/>
        <v>April</v>
      </c>
      <c r="I98" s="4">
        <f t="shared" si="28"/>
        <v>44218</v>
      </c>
      <c r="J98" s="2">
        <f t="shared" si="17"/>
        <v>25</v>
      </c>
      <c r="K98" s="2">
        <v>15</v>
      </c>
      <c r="L98" s="2">
        <v>1254</v>
      </c>
      <c r="M98" s="2">
        <f t="shared" si="18"/>
        <v>18810</v>
      </c>
      <c r="N98" s="2">
        <v>1440</v>
      </c>
      <c r="O98" s="2">
        <f t="shared" si="19"/>
        <v>1330</v>
      </c>
      <c r="P98" s="2">
        <v>110</v>
      </c>
      <c r="Q98" s="2">
        <v>60</v>
      </c>
      <c r="R98" s="2">
        <v>0</v>
      </c>
      <c r="S98" s="2">
        <v>54</v>
      </c>
      <c r="T98" s="5">
        <f t="shared" si="20"/>
        <v>88.666666666666671</v>
      </c>
      <c r="U98" s="2">
        <v>15</v>
      </c>
      <c r="V98" s="2">
        <f t="shared" si="21"/>
        <v>13</v>
      </c>
      <c r="W98" s="2">
        <v>2</v>
      </c>
      <c r="X98" s="2">
        <f t="shared" si="22"/>
        <v>5000</v>
      </c>
      <c r="Y98" s="2">
        <f t="shared" si="23"/>
        <v>1216</v>
      </c>
      <c r="Z98" s="6">
        <f t="shared" si="24"/>
        <v>0.84444444444444444</v>
      </c>
      <c r="AA98" s="6">
        <f t="shared" si="25"/>
        <v>0.8666666666666667</v>
      </c>
      <c r="AB98" s="6">
        <f t="shared" si="26"/>
        <v>0.8666666666666667</v>
      </c>
      <c r="AC98" s="7">
        <f t="shared" si="27"/>
        <v>0.63427160493827162</v>
      </c>
    </row>
    <row r="99" spans="1:29" ht="19.2" customHeight="1">
      <c r="A99" s="2">
        <v>98</v>
      </c>
      <c r="B99" s="3" t="s">
        <v>36</v>
      </c>
      <c r="C99" s="2">
        <v>570217</v>
      </c>
      <c r="D99" s="2" t="s">
        <v>39</v>
      </c>
      <c r="E99" s="2" t="s">
        <v>32</v>
      </c>
      <c r="F99" s="18">
        <v>44294</v>
      </c>
      <c r="G99" s="18" t="str">
        <f t="shared" si="16"/>
        <v>2021</v>
      </c>
      <c r="H99" s="4" t="str">
        <f t="shared" si="14"/>
        <v>April</v>
      </c>
      <c r="I99" s="4">
        <f t="shared" si="28"/>
        <v>44219</v>
      </c>
      <c r="J99" s="2">
        <f t="shared" si="17"/>
        <v>57</v>
      </c>
      <c r="K99" s="2">
        <v>47</v>
      </c>
      <c r="L99" s="2">
        <v>1459</v>
      </c>
      <c r="M99" s="2">
        <f t="shared" si="18"/>
        <v>68573</v>
      </c>
      <c r="N99" s="2">
        <v>1440</v>
      </c>
      <c r="O99" s="2">
        <f t="shared" si="19"/>
        <v>1330</v>
      </c>
      <c r="P99" s="2">
        <v>110</v>
      </c>
      <c r="Q99" s="2">
        <v>40</v>
      </c>
      <c r="R99" s="2">
        <v>20</v>
      </c>
      <c r="S99" s="2">
        <v>19</v>
      </c>
      <c r="T99" s="5">
        <f t="shared" si="20"/>
        <v>28.297872340425531</v>
      </c>
      <c r="U99" s="2">
        <v>47</v>
      </c>
      <c r="V99" s="2">
        <f t="shared" si="21"/>
        <v>44</v>
      </c>
      <c r="W99" s="2">
        <v>3</v>
      </c>
      <c r="X99" s="2">
        <f t="shared" si="22"/>
        <v>7500</v>
      </c>
      <c r="Y99" s="2">
        <f t="shared" si="23"/>
        <v>1251</v>
      </c>
      <c r="Z99" s="6">
        <f t="shared" si="24"/>
        <v>0.86875000000000002</v>
      </c>
      <c r="AA99" s="6">
        <f t="shared" si="25"/>
        <v>0.93617021276595747</v>
      </c>
      <c r="AB99" s="6">
        <f t="shared" si="26"/>
        <v>0.93617021276595747</v>
      </c>
      <c r="AC99" s="7">
        <f t="shared" si="27"/>
        <v>0.76138524219103676</v>
      </c>
    </row>
    <row r="100" spans="1:29" ht="19.2" customHeight="1">
      <c r="A100" s="2">
        <v>99</v>
      </c>
      <c r="B100" s="3" t="s">
        <v>27</v>
      </c>
      <c r="C100" s="2">
        <v>745866</v>
      </c>
      <c r="D100" s="2" t="s">
        <v>31</v>
      </c>
      <c r="E100" s="2" t="s">
        <v>38</v>
      </c>
      <c r="F100" s="18">
        <v>44295</v>
      </c>
      <c r="G100" s="18" t="str">
        <f t="shared" si="16"/>
        <v>2021</v>
      </c>
      <c r="H100" s="4" t="str">
        <f t="shared" si="14"/>
        <v>April</v>
      </c>
      <c r="I100" s="4">
        <f t="shared" si="28"/>
        <v>44220</v>
      </c>
      <c r="J100" s="2">
        <f t="shared" si="17"/>
        <v>22</v>
      </c>
      <c r="K100" s="2">
        <v>12</v>
      </c>
      <c r="L100" s="2">
        <v>1189</v>
      </c>
      <c r="M100" s="2">
        <f t="shared" si="18"/>
        <v>14268</v>
      </c>
      <c r="N100" s="2">
        <v>1440</v>
      </c>
      <c r="O100" s="2">
        <f t="shared" si="19"/>
        <v>1330</v>
      </c>
      <c r="P100" s="2">
        <v>110</v>
      </c>
      <c r="Q100" s="2">
        <v>30</v>
      </c>
      <c r="R100" s="2">
        <v>0</v>
      </c>
      <c r="S100" s="2">
        <v>29</v>
      </c>
      <c r="T100" s="5">
        <f t="shared" si="20"/>
        <v>110.83333333333333</v>
      </c>
      <c r="U100" s="2">
        <v>12</v>
      </c>
      <c r="V100" s="2">
        <f t="shared" si="21"/>
        <v>10</v>
      </c>
      <c r="W100" s="2">
        <v>2</v>
      </c>
      <c r="X100" s="2">
        <f t="shared" si="22"/>
        <v>5000</v>
      </c>
      <c r="Y100" s="2">
        <f t="shared" si="23"/>
        <v>1271</v>
      </c>
      <c r="Z100" s="6">
        <f t="shared" si="24"/>
        <v>0.88263888888888886</v>
      </c>
      <c r="AA100" s="6">
        <f t="shared" si="25"/>
        <v>0.83333333333333337</v>
      </c>
      <c r="AB100" s="6">
        <f t="shared" si="26"/>
        <v>0.83333333333333337</v>
      </c>
      <c r="AC100" s="7">
        <f t="shared" si="27"/>
        <v>0.61294367283950624</v>
      </c>
    </row>
    <row r="101" spans="1:29" ht="19.2" customHeight="1">
      <c r="A101" s="2">
        <v>100</v>
      </c>
      <c r="B101" s="3" t="s">
        <v>41</v>
      </c>
      <c r="C101" s="2">
        <v>673450</v>
      </c>
      <c r="D101" s="2" t="s">
        <v>34</v>
      </c>
      <c r="E101" s="2" t="s">
        <v>40</v>
      </c>
      <c r="F101" s="18">
        <v>44296</v>
      </c>
      <c r="G101" s="18" t="str">
        <f t="shared" si="16"/>
        <v>2021</v>
      </c>
      <c r="H101" s="4" t="str">
        <f t="shared" si="14"/>
        <v>April</v>
      </c>
      <c r="I101" s="4">
        <f t="shared" si="28"/>
        <v>44221</v>
      </c>
      <c r="J101" s="2">
        <f t="shared" si="17"/>
        <v>38</v>
      </c>
      <c r="K101" s="2">
        <v>28</v>
      </c>
      <c r="L101" s="2">
        <v>1200</v>
      </c>
      <c r="M101" s="2">
        <f t="shared" si="18"/>
        <v>33600</v>
      </c>
      <c r="N101" s="2">
        <v>1440</v>
      </c>
      <c r="O101" s="2">
        <f t="shared" si="19"/>
        <v>1330</v>
      </c>
      <c r="P101" s="2">
        <v>110</v>
      </c>
      <c r="Q101" s="2">
        <v>20</v>
      </c>
      <c r="R101" s="2">
        <v>0</v>
      </c>
      <c r="S101" s="2">
        <v>30</v>
      </c>
      <c r="T101" s="5">
        <f t="shared" si="20"/>
        <v>47.5</v>
      </c>
      <c r="U101" s="2">
        <v>28</v>
      </c>
      <c r="V101" s="2">
        <f t="shared" si="21"/>
        <v>27</v>
      </c>
      <c r="W101" s="2">
        <v>1</v>
      </c>
      <c r="X101" s="2">
        <f t="shared" si="22"/>
        <v>2500</v>
      </c>
      <c r="Y101" s="2">
        <f t="shared" si="23"/>
        <v>1280</v>
      </c>
      <c r="Z101" s="6">
        <f t="shared" si="24"/>
        <v>0.88888888888888884</v>
      </c>
      <c r="AA101" s="6">
        <f t="shared" si="25"/>
        <v>0.9642857142857143</v>
      </c>
      <c r="AB101" s="6">
        <f t="shared" si="26"/>
        <v>0.9642857142857143</v>
      </c>
      <c r="AC101" s="7">
        <f t="shared" si="27"/>
        <v>0.82653061224489788</v>
      </c>
    </row>
    <row r="102" spans="1:29" ht="19.2" customHeight="1">
      <c r="A102" s="2">
        <v>101</v>
      </c>
      <c r="B102" s="3" t="s">
        <v>27</v>
      </c>
      <c r="C102" s="2">
        <v>749834</v>
      </c>
      <c r="D102" s="3" t="s">
        <v>28</v>
      </c>
      <c r="E102" s="2" t="s">
        <v>40</v>
      </c>
      <c r="F102" s="18">
        <v>44297</v>
      </c>
      <c r="G102" s="18" t="str">
        <f t="shared" si="16"/>
        <v>2021</v>
      </c>
      <c r="H102" s="4" t="str">
        <f t="shared" si="14"/>
        <v>April</v>
      </c>
      <c r="I102" s="4">
        <f t="shared" si="28"/>
        <v>44222</v>
      </c>
      <c r="J102" s="2">
        <f t="shared" si="17"/>
        <v>40</v>
      </c>
      <c r="K102" s="2">
        <v>30</v>
      </c>
      <c r="L102" s="2">
        <v>600.25</v>
      </c>
      <c r="M102" s="2">
        <f t="shared" si="18"/>
        <v>18007.5</v>
      </c>
      <c r="N102" s="2">
        <v>1440</v>
      </c>
      <c r="O102" s="2">
        <f t="shared" si="19"/>
        <v>1330</v>
      </c>
      <c r="P102" s="2">
        <v>110</v>
      </c>
      <c r="Q102" s="2">
        <v>60</v>
      </c>
      <c r="R102" s="2">
        <v>0</v>
      </c>
      <c r="S102" s="2">
        <v>43</v>
      </c>
      <c r="T102" s="5">
        <f t="shared" si="20"/>
        <v>44.333333333333336</v>
      </c>
      <c r="U102" s="2">
        <v>30</v>
      </c>
      <c r="V102" s="2">
        <f t="shared" si="21"/>
        <v>28</v>
      </c>
      <c r="W102" s="2">
        <v>2</v>
      </c>
      <c r="X102" s="2">
        <f t="shared" si="22"/>
        <v>5000</v>
      </c>
      <c r="Y102" s="2">
        <f t="shared" si="23"/>
        <v>1227</v>
      </c>
      <c r="Z102" s="6">
        <f t="shared" si="24"/>
        <v>0.8520833333333333</v>
      </c>
      <c r="AA102" s="6">
        <f t="shared" si="25"/>
        <v>0.93333333333333335</v>
      </c>
      <c r="AB102" s="6">
        <f t="shared" si="26"/>
        <v>0.93333333333333335</v>
      </c>
      <c r="AC102" s="7">
        <f t="shared" si="27"/>
        <v>0.74225925925925929</v>
      </c>
    </row>
    <row r="103" spans="1:29" ht="19.2" customHeight="1">
      <c r="A103" s="2">
        <v>102</v>
      </c>
      <c r="B103" s="3" t="s">
        <v>30</v>
      </c>
      <c r="C103" s="2">
        <v>667372</v>
      </c>
      <c r="D103" s="3" t="s">
        <v>31</v>
      </c>
      <c r="E103" s="2" t="s">
        <v>29</v>
      </c>
      <c r="F103" s="18">
        <v>44298</v>
      </c>
      <c r="G103" s="18" t="str">
        <f t="shared" si="16"/>
        <v>2021</v>
      </c>
      <c r="H103" s="4" t="str">
        <f t="shared" si="14"/>
        <v>April</v>
      </c>
      <c r="I103" s="4">
        <f t="shared" si="28"/>
        <v>44223</v>
      </c>
      <c r="J103" s="2">
        <f t="shared" si="17"/>
        <v>22</v>
      </c>
      <c r="K103" s="3">
        <v>12</v>
      </c>
      <c r="L103" s="2">
        <v>895.26</v>
      </c>
      <c r="M103" s="2">
        <f t="shared" si="18"/>
        <v>10743.119999999999</v>
      </c>
      <c r="N103" s="2">
        <v>1440</v>
      </c>
      <c r="O103" s="2">
        <f t="shared" si="19"/>
        <v>1330</v>
      </c>
      <c r="P103" s="2">
        <v>110</v>
      </c>
      <c r="Q103" s="2">
        <v>15</v>
      </c>
      <c r="R103" s="2">
        <v>0</v>
      </c>
      <c r="S103" s="2">
        <v>4</v>
      </c>
      <c r="T103" s="5">
        <f t="shared" si="20"/>
        <v>110.83333333333333</v>
      </c>
      <c r="U103" s="3">
        <v>12</v>
      </c>
      <c r="V103" s="2">
        <f t="shared" si="21"/>
        <v>9</v>
      </c>
      <c r="W103" s="2">
        <v>3</v>
      </c>
      <c r="X103" s="2">
        <f t="shared" si="22"/>
        <v>7500</v>
      </c>
      <c r="Y103" s="2">
        <f t="shared" si="23"/>
        <v>1311</v>
      </c>
      <c r="Z103" s="6">
        <f t="shared" si="24"/>
        <v>0.91041666666666665</v>
      </c>
      <c r="AA103" s="6">
        <f t="shared" si="25"/>
        <v>0.75</v>
      </c>
      <c r="AB103" s="6">
        <f t="shared" si="26"/>
        <v>0.75</v>
      </c>
      <c r="AC103" s="7">
        <f t="shared" si="27"/>
        <v>0.51210937500000009</v>
      </c>
    </row>
    <row r="104" spans="1:29" ht="19.2" customHeight="1">
      <c r="A104" s="2">
        <v>103</v>
      </c>
      <c r="B104" s="3" t="s">
        <v>33</v>
      </c>
      <c r="C104" s="2">
        <v>966332</v>
      </c>
      <c r="D104" s="3" t="s">
        <v>34</v>
      </c>
      <c r="E104" s="2" t="s">
        <v>32</v>
      </c>
      <c r="F104" s="18">
        <v>44299</v>
      </c>
      <c r="G104" s="18" t="str">
        <f t="shared" si="16"/>
        <v>2021</v>
      </c>
      <c r="H104" s="4" t="str">
        <f t="shared" si="14"/>
        <v>April</v>
      </c>
      <c r="I104" s="4">
        <f t="shared" si="28"/>
        <v>44224</v>
      </c>
      <c r="J104" s="2">
        <f t="shared" si="17"/>
        <v>22</v>
      </c>
      <c r="K104" s="3">
        <v>12</v>
      </c>
      <c r="L104" s="2">
        <v>1350.1</v>
      </c>
      <c r="M104" s="2">
        <f t="shared" si="18"/>
        <v>16201.199999999999</v>
      </c>
      <c r="N104" s="2">
        <v>1440</v>
      </c>
      <c r="O104" s="2">
        <f t="shared" si="19"/>
        <v>1330</v>
      </c>
      <c r="P104" s="2">
        <v>110</v>
      </c>
      <c r="Q104" s="2">
        <v>15</v>
      </c>
      <c r="R104" s="2">
        <v>10</v>
      </c>
      <c r="S104" s="2">
        <v>23</v>
      </c>
      <c r="T104" s="5">
        <f t="shared" si="20"/>
        <v>110.83333333333333</v>
      </c>
      <c r="U104" s="3">
        <v>12</v>
      </c>
      <c r="V104" s="2">
        <f t="shared" si="21"/>
        <v>9</v>
      </c>
      <c r="W104" s="2">
        <v>3</v>
      </c>
      <c r="X104" s="2">
        <f t="shared" si="22"/>
        <v>7500</v>
      </c>
      <c r="Y104" s="2">
        <f t="shared" si="23"/>
        <v>1282</v>
      </c>
      <c r="Z104" s="6">
        <f t="shared" si="24"/>
        <v>0.89027777777777772</v>
      </c>
      <c r="AA104" s="6">
        <f t="shared" si="25"/>
        <v>0.75</v>
      </c>
      <c r="AB104" s="6">
        <f t="shared" si="26"/>
        <v>0.75</v>
      </c>
      <c r="AC104" s="7">
        <f t="shared" si="27"/>
        <v>0.50078124999999996</v>
      </c>
    </row>
    <row r="105" spans="1:29" ht="19.2" customHeight="1">
      <c r="A105" s="2">
        <v>104</v>
      </c>
      <c r="B105" s="3" t="s">
        <v>36</v>
      </c>
      <c r="C105" s="2">
        <v>790450</v>
      </c>
      <c r="D105" s="3" t="s">
        <v>37</v>
      </c>
      <c r="E105" s="2" t="s">
        <v>35</v>
      </c>
      <c r="F105" s="18">
        <v>44300</v>
      </c>
      <c r="G105" s="18" t="str">
        <f t="shared" si="16"/>
        <v>2021</v>
      </c>
      <c r="H105" s="4" t="str">
        <f t="shared" si="14"/>
        <v>April</v>
      </c>
      <c r="I105" s="4">
        <f t="shared" si="28"/>
        <v>44225</v>
      </c>
      <c r="J105" s="2">
        <f t="shared" si="17"/>
        <v>31</v>
      </c>
      <c r="K105" s="3">
        <v>21</v>
      </c>
      <c r="L105" s="2">
        <v>1290.5</v>
      </c>
      <c r="M105" s="2">
        <f t="shared" si="18"/>
        <v>27100.5</v>
      </c>
      <c r="N105" s="2">
        <v>1440</v>
      </c>
      <c r="O105" s="2">
        <f t="shared" si="19"/>
        <v>1330</v>
      </c>
      <c r="P105" s="2">
        <v>110</v>
      </c>
      <c r="Q105" s="2">
        <v>0</v>
      </c>
      <c r="R105" s="2">
        <v>0</v>
      </c>
      <c r="S105" s="2">
        <v>1</v>
      </c>
      <c r="T105" s="5">
        <f t="shared" si="20"/>
        <v>63.333333333333336</v>
      </c>
      <c r="U105" s="3">
        <v>21</v>
      </c>
      <c r="V105" s="2">
        <f t="shared" si="21"/>
        <v>18</v>
      </c>
      <c r="W105" s="2">
        <v>3</v>
      </c>
      <c r="X105" s="2">
        <f t="shared" si="22"/>
        <v>7500</v>
      </c>
      <c r="Y105" s="2">
        <f t="shared" si="23"/>
        <v>1329</v>
      </c>
      <c r="Z105" s="6">
        <f t="shared" si="24"/>
        <v>0.92291666666666672</v>
      </c>
      <c r="AA105" s="6">
        <f t="shared" si="25"/>
        <v>0.8571428571428571</v>
      </c>
      <c r="AB105" s="6">
        <f t="shared" si="26"/>
        <v>0.8571428571428571</v>
      </c>
      <c r="AC105" s="7">
        <f t="shared" si="27"/>
        <v>0.67806122448979589</v>
      </c>
    </row>
    <row r="106" spans="1:29" ht="19.2" customHeight="1">
      <c r="A106" s="2">
        <v>105</v>
      </c>
      <c r="B106" s="3" t="s">
        <v>27</v>
      </c>
      <c r="C106" s="2">
        <v>777125</v>
      </c>
      <c r="D106" s="3" t="s">
        <v>39</v>
      </c>
      <c r="E106" s="2" t="s">
        <v>38</v>
      </c>
      <c r="F106" s="18">
        <v>44301</v>
      </c>
      <c r="G106" s="18" t="str">
        <f t="shared" si="16"/>
        <v>2021</v>
      </c>
      <c r="H106" s="4" t="str">
        <f t="shared" si="14"/>
        <v>April</v>
      </c>
      <c r="I106" s="4">
        <f t="shared" si="28"/>
        <v>44226</v>
      </c>
      <c r="J106" s="2">
        <f t="shared" si="17"/>
        <v>30</v>
      </c>
      <c r="K106" s="3">
        <v>20</v>
      </c>
      <c r="L106" s="2">
        <v>1400</v>
      </c>
      <c r="M106" s="2">
        <f t="shared" si="18"/>
        <v>28000</v>
      </c>
      <c r="N106" s="2">
        <v>1440</v>
      </c>
      <c r="O106" s="2">
        <f t="shared" si="19"/>
        <v>1330</v>
      </c>
      <c r="P106" s="2">
        <v>110</v>
      </c>
      <c r="Q106" s="2">
        <v>0</v>
      </c>
      <c r="R106" s="2">
        <v>10</v>
      </c>
      <c r="S106" s="2">
        <v>19</v>
      </c>
      <c r="T106" s="5">
        <f t="shared" si="20"/>
        <v>66.5</v>
      </c>
      <c r="U106" s="3">
        <v>20</v>
      </c>
      <c r="V106" s="2">
        <f t="shared" si="21"/>
        <v>17</v>
      </c>
      <c r="W106" s="2">
        <v>3</v>
      </c>
      <c r="X106" s="2">
        <f t="shared" si="22"/>
        <v>7500</v>
      </c>
      <c r="Y106" s="2">
        <f t="shared" si="23"/>
        <v>1301</v>
      </c>
      <c r="Z106" s="6">
        <f t="shared" si="24"/>
        <v>0.90347222222222223</v>
      </c>
      <c r="AA106" s="6">
        <f t="shared" si="25"/>
        <v>0.85</v>
      </c>
      <c r="AB106" s="6">
        <f t="shared" si="26"/>
        <v>0.85</v>
      </c>
      <c r="AC106" s="7">
        <f t="shared" si="27"/>
        <v>0.65275868055555553</v>
      </c>
    </row>
    <row r="107" spans="1:29" ht="19.2" customHeight="1">
      <c r="A107" s="2">
        <v>106</v>
      </c>
      <c r="B107" s="3" t="s">
        <v>27</v>
      </c>
      <c r="C107" s="2">
        <v>576100</v>
      </c>
      <c r="D107" s="3" t="s">
        <v>42</v>
      </c>
      <c r="E107" s="2" t="s">
        <v>40</v>
      </c>
      <c r="F107" s="18">
        <v>44302</v>
      </c>
      <c r="G107" s="18" t="str">
        <f t="shared" si="16"/>
        <v>2021</v>
      </c>
      <c r="H107" s="4" t="str">
        <f t="shared" si="14"/>
        <v>April</v>
      </c>
      <c r="I107" s="4">
        <f t="shared" si="28"/>
        <v>44227</v>
      </c>
      <c r="J107" s="2">
        <f t="shared" si="17"/>
        <v>31</v>
      </c>
      <c r="K107" s="3">
        <v>21</v>
      </c>
      <c r="L107" s="2">
        <v>1509</v>
      </c>
      <c r="M107" s="2">
        <f t="shared" si="18"/>
        <v>31689</v>
      </c>
      <c r="N107" s="2">
        <v>1440</v>
      </c>
      <c r="O107" s="2">
        <f t="shared" si="19"/>
        <v>1330</v>
      </c>
      <c r="P107" s="2">
        <v>110</v>
      </c>
      <c r="Q107" s="2">
        <v>15</v>
      </c>
      <c r="R107" s="2">
        <v>0</v>
      </c>
      <c r="S107" s="2">
        <v>27</v>
      </c>
      <c r="T107" s="5">
        <f t="shared" si="20"/>
        <v>63.333333333333336</v>
      </c>
      <c r="U107" s="3">
        <v>21</v>
      </c>
      <c r="V107" s="2">
        <f t="shared" si="21"/>
        <v>17</v>
      </c>
      <c r="W107" s="2">
        <v>4</v>
      </c>
      <c r="X107" s="2">
        <f t="shared" si="22"/>
        <v>10000</v>
      </c>
      <c r="Y107" s="2">
        <f t="shared" si="23"/>
        <v>1288</v>
      </c>
      <c r="Z107" s="6">
        <f t="shared" si="24"/>
        <v>0.89444444444444449</v>
      </c>
      <c r="AA107" s="6">
        <f t="shared" si="25"/>
        <v>0.80952380952380953</v>
      </c>
      <c r="AB107" s="6">
        <f t="shared" si="26"/>
        <v>0.80952380952380953</v>
      </c>
      <c r="AC107" s="7">
        <f t="shared" si="27"/>
        <v>0.5861552028218695</v>
      </c>
    </row>
    <row r="108" spans="1:29" ht="19.2" customHeight="1">
      <c r="A108" s="2">
        <v>107</v>
      </c>
      <c r="B108" s="3" t="s">
        <v>30</v>
      </c>
      <c r="C108" s="2">
        <v>768128</v>
      </c>
      <c r="D108" s="3" t="s">
        <v>42</v>
      </c>
      <c r="E108" s="2" t="s">
        <v>32</v>
      </c>
      <c r="F108" s="18">
        <v>44303</v>
      </c>
      <c r="G108" s="18" t="str">
        <f t="shared" si="16"/>
        <v>2021</v>
      </c>
      <c r="H108" s="4" t="str">
        <f t="shared" si="14"/>
        <v>April</v>
      </c>
      <c r="I108" s="4">
        <f t="shared" si="28"/>
        <v>44228</v>
      </c>
      <c r="J108" s="2">
        <f t="shared" si="17"/>
        <v>64</v>
      </c>
      <c r="K108" s="2">
        <v>54</v>
      </c>
      <c r="L108" s="2">
        <v>1834</v>
      </c>
      <c r="M108" s="2">
        <f t="shared" si="18"/>
        <v>99036</v>
      </c>
      <c r="N108" s="2">
        <v>1440</v>
      </c>
      <c r="O108" s="2">
        <f t="shared" si="19"/>
        <v>1330</v>
      </c>
      <c r="P108" s="2">
        <v>110</v>
      </c>
      <c r="Q108" s="2">
        <v>30</v>
      </c>
      <c r="R108" s="2">
        <v>35</v>
      </c>
      <c r="S108" s="2">
        <v>24</v>
      </c>
      <c r="T108" s="5">
        <f t="shared" si="20"/>
        <v>24.62962962962963</v>
      </c>
      <c r="U108" s="2">
        <v>54</v>
      </c>
      <c r="V108" s="2">
        <f t="shared" si="21"/>
        <v>54</v>
      </c>
      <c r="W108" s="2">
        <v>0</v>
      </c>
      <c r="X108" s="2">
        <f t="shared" si="22"/>
        <v>0</v>
      </c>
      <c r="Y108" s="2">
        <f t="shared" si="23"/>
        <v>1241</v>
      </c>
      <c r="Z108" s="6">
        <f t="shared" si="24"/>
        <v>0.8618055555555556</v>
      </c>
      <c r="AA108" s="6">
        <f t="shared" si="25"/>
        <v>1</v>
      </c>
      <c r="AB108" s="6">
        <f t="shared" si="26"/>
        <v>1</v>
      </c>
      <c r="AC108" s="7">
        <f t="shared" si="27"/>
        <v>0.8618055555555556</v>
      </c>
    </row>
    <row r="109" spans="1:29" ht="19.2" customHeight="1">
      <c r="A109" s="2">
        <v>108</v>
      </c>
      <c r="B109" s="3" t="s">
        <v>33</v>
      </c>
      <c r="C109" s="2">
        <v>699584</v>
      </c>
      <c r="D109" s="3" t="s">
        <v>28</v>
      </c>
      <c r="E109" s="2" t="s">
        <v>32</v>
      </c>
      <c r="F109" s="18">
        <v>44304</v>
      </c>
      <c r="G109" s="18" t="str">
        <f t="shared" si="16"/>
        <v>2021</v>
      </c>
      <c r="H109" s="4" t="str">
        <f t="shared" si="14"/>
        <v>April</v>
      </c>
      <c r="I109" s="4">
        <f t="shared" si="28"/>
        <v>44229</v>
      </c>
      <c r="J109" s="2">
        <f t="shared" si="17"/>
        <v>57</v>
      </c>
      <c r="K109" s="2">
        <v>47</v>
      </c>
      <c r="L109" s="2">
        <v>1254</v>
      </c>
      <c r="M109" s="2">
        <f t="shared" si="18"/>
        <v>58938</v>
      </c>
      <c r="N109" s="2">
        <v>1440</v>
      </c>
      <c r="O109" s="2">
        <f t="shared" si="19"/>
        <v>1330</v>
      </c>
      <c r="P109" s="2">
        <v>110</v>
      </c>
      <c r="Q109" s="2">
        <v>120</v>
      </c>
      <c r="R109" s="2">
        <v>16</v>
      </c>
      <c r="S109" s="2">
        <v>37</v>
      </c>
      <c r="T109" s="5">
        <f t="shared" si="20"/>
        <v>28.297872340425531</v>
      </c>
      <c r="U109" s="2">
        <v>47</v>
      </c>
      <c r="V109" s="2">
        <f t="shared" si="21"/>
        <v>43</v>
      </c>
      <c r="W109" s="2">
        <v>4</v>
      </c>
      <c r="X109" s="2">
        <f t="shared" si="22"/>
        <v>10000</v>
      </c>
      <c r="Y109" s="2">
        <f t="shared" si="23"/>
        <v>1157</v>
      </c>
      <c r="Z109" s="6">
        <f t="shared" si="24"/>
        <v>0.80347222222222225</v>
      </c>
      <c r="AA109" s="6">
        <f t="shared" si="25"/>
        <v>0.91489361702127658</v>
      </c>
      <c r="AB109" s="6">
        <f t="shared" si="26"/>
        <v>0.91489361702127658</v>
      </c>
      <c r="AC109" s="7">
        <f t="shared" si="27"/>
        <v>0.67253061968713845</v>
      </c>
    </row>
    <row r="110" spans="1:29" ht="19.2" customHeight="1">
      <c r="A110" s="2">
        <v>109</v>
      </c>
      <c r="B110" s="3" t="s">
        <v>36</v>
      </c>
      <c r="C110" s="2">
        <v>809526</v>
      </c>
      <c r="D110" s="3" t="s">
        <v>31</v>
      </c>
      <c r="E110" s="2" t="s">
        <v>38</v>
      </c>
      <c r="F110" s="18">
        <v>44305</v>
      </c>
      <c r="G110" s="18" t="str">
        <f t="shared" si="16"/>
        <v>2021</v>
      </c>
      <c r="H110" s="4" t="str">
        <f t="shared" si="14"/>
        <v>April</v>
      </c>
      <c r="I110" s="4">
        <f t="shared" si="28"/>
        <v>44230</v>
      </c>
      <c r="J110" s="2">
        <f t="shared" si="17"/>
        <v>22</v>
      </c>
      <c r="K110" s="2">
        <v>12</v>
      </c>
      <c r="L110" s="2">
        <v>1459</v>
      </c>
      <c r="M110" s="2">
        <f t="shared" si="18"/>
        <v>17508</v>
      </c>
      <c r="N110" s="2">
        <v>1440</v>
      </c>
      <c r="O110" s="2">
        <f t="shared" si="19"/>
        <v>1330</v>
      </c>
      <c r="P110" s="2">
        <v>110</v>
      </c>
      <c r="Q110" s="2">
        <v>60</v>
      </c>
      <c r="R110" s="2">
        <v>0</v>
      </c>
      <c r="S110" s="2">
        <v>53</v>
      </c>
      <c r="T110" s="5">
        <f t="shared" si="20"/>
        <v>110.83333333333333</v>
      </c>
      <c r="U110" s="2">
        <v>12</v>
      </c>
      <c r="V110" s="2">
        <f t="shared" si="21"/>
        <v>8</v>
      </c>
      <c r="W110" s="2">
        <v>4</v>
      </c>
      <c r="X110" s="2">
        <f t="shared" si="22"/>
        <v>10000</v>
      </c>
      <c r="Y110" s="2">
        <f t="shared" si="23"/>
        <v>1217</v>
      </c>
      <c r="Z110" s="6">
        <f t="shared" si="24"/>
        <v>0.84513888888888888</v>
      </c>
      <c r="AA110" s="6">
        <f t="shared" si="25"/>
        <v>0.66666666666666663</v>
      </c>
      <c r="AB110" s="6">
        <f t="shared" si="26"/>
        <v>0.66666666666666663</v>
      </c>
      <c r="AC110" s="7">
        <f t="shared" si="27"/>
        <v>0.37561728395061722</v>
      </c>
    </row>
    <row r="111" spans="1:29" ht="19.2" customHeight="1">
      <c r="A111" s="2">
        <v>110</v>
      </c>
      <c r="B111" s="3" t="s">
        <v>27</v>
      </c>
      <c r="C111" s="2">
        <v>784177</v>
      </c>
      <c r="D111" s="3" t="s">
        <v>34</v>
      </c>
      <c r="E111" s="2" t="s">
        <v>38</v>
      </c>
      <c r="F111" s="18">
        <v>44306</v>
      </c>
      <c r="G111" s="18" t="str">
        <f t="shared" si="16"/>
        <v>2021</v>
      </c>
      <c r="H111" s="4" t="str">
        <f t="shared" si="14"/>
        <v>April</v>
      </c>
      <c r="I111" s="4">
        <f t="shared" si="28"/>
        <v>44231</v>
      </c>
      <c r="J111" s="2">
        <f t="shared" si="17"/>
        <v>38</v>
      </c>
      <c r="K111" s="2">
        <v>28</v>
      </c>
      <c r="L111" s="2">
        <v>1189</v>
      </c>
      <c r="M111" s="2">
        <f t="shared" si="18"/>
        <v>33292</v>
      </c>
      <c r="N111" s="2">
        <v>1440</v>
      </c>
      <c r="O111" s="2">
        <f t="shared" si="19"/>
        <v>1330</v>
      </c>
      <c r="P111" s="2">
        <v>110</v>
      </c>
      <c r="Q111" s="2">
        <v>40</v>
      </c>
      <c r="R111" s="2">
        <v>0</v>
      </c>
      <c r="S111" s="2">
        <v>57</v>
      </c>
      <c r="T111" s="5">
        <f t="shared" si="20"/>
        <v>47.5</v>
      </c>
      <c r="U111" s="2">
        <v>28</v>
      </c>
      <c r="V111" s="2">
        <f t="shared" si="21"/>
        <v>24</v>
      </c>
      <c r="W111" s="2">
        <v>4</v>
      </c>
      <c r="X111" s="2">
        <f t="shared" si="22"/>
        <v>10000</v>
      </c>
      <c r="Y111" s="2">
        <f t="shared" si="23"/>
        <v>1233</v>
      </c>
      <c r="Z111" s="6">
        <f t="shared" si="24"/>
        <v>0.85624999999999996</v>
      </c>
      <c r="AA111" s="6">
        <f t="shared" si="25"/>
        <v>0.8571428571428571</v>
      </c>
      <c r="AB111" s="6">
        <f t="shared" si="26"/>
        <v>0.8571428571428571</v>
      </c>
      <c r="AC111" s="7">
        <f t="shared" si="27"/>
        <v>0.62908163265306116</v>
      </c>
    </row>
    <row r="112" spans="1:29" ht="19.2" customHeight="1">
      <c r="A112" s="2">
        <v>111</v>
      </c>
      <c r="B112" s="3" t="s">
        <v>41</v>
      </c>
      <c r="C112" s="2">
        <v>867416</v>
      </c>
      <c r="D112" s="3" t="s">
        <v>37</v>
      </c>
      <c r="E112" s="2" t="s">
        <v>32</v>
      </c>
      <c r="F112" s="18">
        <v>44307</v>
      </c>
      <c r="G112" s="18" t="str">
        <f t="shared" si="16"/>
        <v>2021</v>
      </c>
      <c r="H112" s="4" t="str">
        <f t="shared" si="14"/>
        <v>April</v>
      </c>
      <c r="I112" s="4">
        <f t="shared" si="28"/>
        <v>44232</v>
      </c>
      <c r="J112" s="2">
        <f t="shared" si="17"/>
        <v>85</v>
      </c>
      <c r="K112" s="2">
        <v>75</v>
      </c>
      <c r="L112" s="2">
        <v>1200</v>
      </c>
      <c r="M112" s="2">
        <f t="shared" si="18"/>
        <v>90000</v>
      </c>
      <c r="N112" s="2">
        <v>1440</v>
      </c>
      <c r="O112" s="2">
        <f t="shared" si="19"/>
        <v>1330</v>
      </c>
      <c r="P112" s="2">
        <v>110</v>
      </c>
      <c r="Q112" s="2">
        <v>30</v>
      </c>
      <c r="R112" s="2">
        <v>0</v>
      </c>
      <c r="S112" s="2">
        <v>34</v>
      </c>
      <c r="T112" s="5">
        <f t="shared" si="20"/>
        <v>17.733333333333334</v>
      </c>
      <c r="U112" s="2">
        <v>75</v>
      </c>
      <c r="V112" s="2">
        <f t="shared" si="21"/>
        <v>71</v>
      </c>
      <c r="W112" s="2">
        <v>4</v>
      </c>
      <c r="X112" s="2">
        <f t="shared" si="22"/>
        <v>10000</v>
      </c>
      <c r="Y112" s="2">
        <f t="shared" si="23"/>
        <v>1266</v>
      </c>
      <c r="Z112" s="6">
        <f t="shared" si="24"/>
        <v>0.87916666666666665</v>
      </c>
      <c r="AA112" s="6">
        <f t="shared" si="25"/>
        <v>0.94666666666666666</v>
      </c>
      <c r="AB112" s="6">
        <f t="shared" si="26"/>
        <v>0.94666666666666666</v>
      </c>
      <c r="AC112" s="7">
        <f t="shared" si="27"/>
        <v>0.78788962962962961</v>
      </c>
    </row>
    <row r="113" spans="1:29" ht="19.2" customHeight="1">
      <c r="A113" s="2">
        <v>112</v>
      </c>
      <c r="B113" s="3" t="s">
        <v>27</v>
      </c>
      <c r="C113" s="2">
        <v>670915</v>
      </c>
      <c r="D113" s="3" t="s">
        <v>39</v>
      </c>
      <c r="E113" s="2" t="s">
        <v>38</v>
      </c>
      <c r="F113" s="18">
        <v>44308</v>
      </c>
      <c r="G113" s="18" t="str">
        <f t="shared" si="16"/>
        <v>2021</v>
      </c>
      <c r="H113" s="4" t="str">
        <f t="shared" si="14"/>
        <v>April</v>
      </c>
      <c r="I113" s="4">
        <f t="shared" si="28"/>
        <v>44233</v>
      </c>
      <c r="J113" s="2">
        <f t="shared" si="17"/>
        <v>22</v>
      </c>
      <c r="K113" s="3">
        <v>12</v>
      </c>
      <c r="L113" s="2">
        <v>600.25</v>
      </c>
      <c r="M113" s="2">
        <f t="shared" si="18"/>
        <v>7203</v>
      </c>
      <c r="N113" s="2">
        <v>1440</v>
      </c>
      <c r="O113" s="2">
        <f t="shared" si="19"/>
        <v>1330</v>
      </c>
      <c r="P113" s="2">
        <v>110</v>
      </c>
      <c r="Q113" s="2">
        <v>20</v>
      </c>
      <c r="R113" s="2">
        <v>0</v>
      </c>
      <c r="S113" s="2">
        <v>35</v>
      </c>
      <c r="T113" s="5">
        <f t="shared" si="20"/>
        <v>110.83333333333333</v>
      </c>
      <c r="U113" s="3">
        <v>12</v>
      </c>
      <c r="V113" s="2">
        <f t="shared" si="21"/>
        <v>10</v>
      </c>
      <c r="W113" s="2">
        <v>2</v>
      </c>
      <c r="X113" s="2">
        <f t="shared" si="22"/>
        <v>5000</v>
      </c>
      <c r="Y113" s="2">
        <f t="shared" si="23"/>
        <v>1275</v>
      </c>
      <c r="Z113" s="6">
        <f t="shared" si="24"/>
        <v>0.88541666666666663</v>
      </c>
      <c r="AA113" s="6">
        <f t="shared" si="25"/>
        <v>0.83333333333333337</v>
      </c>
      <c r="AB113" s="6">
        <f t="shared" si="26"/>
        <v>0.83333333333333337</v>
      </c>
      <c r="AC113" s="7">
        <f t="shared" si="27"/>
        <v>0.61487268518518523</v>
      </c>
    </row>
    <row r="114" spans="1:29" ht="19.2" customHeight="1">
      <c r="A114" s="2">
        <v>113</v>
      </c>
      <c r="B114" s="3" t="s">
        <v>30</v>
      </c>
      <c r="C114" s="2">
        <v>578467</v>
      </c>
      <c r="D114" s="3" t="s">
        <v>42</v>
      </c>
      <c r="E114" s="2" t="s">
        <v>40</v>
      </c>
      <c r="F114" s="18">
        <v>44309</v>
      </c>
      <c r="G114" s="18" t="str">
        <f t="shared" si="16"/>
        <v>2021</v>
      </c>
      <c r="H114" s="4" t="str">
        <f t="shared" si="14"/>
        <v>April</v>
      </c>
      <c r="I114" s="4">
        <f t="shared" si="28"/>
        <v>44234</v>
      </c>
      <c r="J114" s="2">
        <f t="shared" si="17"/>
        <v>55</v>
      </c>
      <c r="K114" s="3">
        <v>45</v>
      </c>
      <c r="L114" s="2">
        <v>895.26</v>
      </c>
      <c r="M114" s="2">
        <f t="shared" si="18"/>
        <v>40286.699999999997</v>
      </c>
      <c r="N114" s="2">
        <v>1440</v>
      </c>
      <c r="O114" s="2">
        <f t="shared" si="19"/>
        <v>1330</v>
      </c>
      <c r="P114" s="2">
        <v>110</v>
      </c>
      <c r="Q114" s="2">
        <v>0</v>
      </c>
      <c r="R114" s="2">
        <v>90</v>
      </c>
      <c r="S114" s="2">
        <v>13</v>
      </c>
      <c r="T114" s="5">
        <f t="shared" si="20"/>
        <v>29.555555555555557</v>
      </c>
      <c r="U114" s="3">
        <v>45</v>
      </c>
      <c r="V114" s="2">
        <f t="shared" si="21"/>
        <v>42</v>
      </c>
      <c r="W114" s="2">
        <v>3</v>
      </c>
      <c r="X114" s="2">
        <f t="shared" si="22"/>
        <v>7500</v>
      </c>
      <c r="Y114" s="2">
        <f t="shared" si="23"/>
        <v>1227</v>
      </c>
      <c r="Z114" s="6">
        <f t="shared" si="24"/>
        <v>0.8520833333333333</v>
      </c>
      <c r="AA114" s="6">
        <f t="shared" si="25"/>
        <v>0.93333333333333335</v>
      </c>
      <c r="AB114" s="6">
        <f t="shared" si="26"/>
        <v>0.93333333333333335</v>
      </c>
      <c r="AC114" s="7">
        <f t="shared" si="27"/>
        <v>0.74225925925925929</v>
      </c>
    </row>
    <row r="115" spans="1:29" ht="19.2" customHeight="1">
      <c r="A115" s="2">
        <v>114</v>
      </c>
      <c r="B115" s="3" t="s">
        <v>33</v>
      </c>
      <c r="C115" s="2">
        <v>627657</v>
      </c>
      <c r="D115" s="3" t="s">
        <v>42</v>
      </c>
      <c r="E115" s="2" t="s">
        <v>40</v>
      </c>
      <c r="F115" s="18">
        <v>44310</v>
      </c>
      <c r="G115" s="18" t="str">
        <f t="shared" si="16"/>
        <v>2021</v>
      </c>
      <c r="H115" s="4" t="str">
        <f t="shared" si="14"/>
        <v>April</v>
      </c>
      <c r="I115" s="4">
        <f t="shared" si="28"/>
        <v>44235</v>
      </c>
      <c r="J115" s="2">
        <f t="shared" si="17"/>
        <v>40</v>
      </c>
      <c r="K115" s="3">
        <v>30</v>
      </c>
      <c r="L115" s="2">
        <v>1350.1</v>
      </c>
      <c r="M115" s="2">
        <f t="shared" si="18"/>
        <v>40503</v>
      </c>
      <c r="N115" s="2">
        <v>1440</v>
      </c>
      <c r="O115" s="2">
        <f t="shared" si="19"/>
        <v>1330</v>
      </c>
      <c r="P115" s="2">
        <v>110</v>
      </c>
      <c r="Q115" s="2">
        <v>15</v>
      </c>
      <c r="R115" s="2">
        <v>0</v>
      </c>
      <c r="S115" s="2">
        <v>3</v>
      </c>
      <c r="T115" s="5">
        <f t="shared" si="20"/>
        <v>44.333333333333336</v>
      </c>
      <c r="U115" s="3">
        <v>30</v>
      </c>
      <c r="V115" s="2">
        <f t="shared" si="21"/>
        <v>30</v>
      </c>
      <c r="W115" s="2">
        <v>0</v>
      </c>
      <c r="X115" s="2">
        <f t="shared" si="22"/>
        <v>0</v>
      </c>
      <c r="Y115" s="2">
        <f t="shared" si="23"/>
        <v>1312</v>
      </c>
      <c r="Z115" s="6">
        <f t="shared" si="24"/>
        <v>0.91111111111111109</v>
      </c>
      <c r="AA115" s="6">
        <f t="shared" si="25"/>
        <v>1</v>
      </c>
      <c r="AB115" s="6">
        <f t="shared" si="26"/>
        <v>1</v>
      </c>
      <c r="AC115" s="7">
        <f t="shared" si="27"/>
        <v>0.91111111111111109</v>
      </c>
    </row>
    <row r="116" spans="1:29" ht="19.2" customHeight="1">
      <c r="A116" s="2">
        <v>115</v>
      </c>
      <c r="B116" s="3" t="s">
        <v>36</v>
      </c>
      <c r="C116" s="2">
        <v>664384</v>
      </c>
      <c r="D116" s="3" t="s">
        <v>28</v>
      </c>
      <c r="E116" s="2" t="s">
        <v>29</v>
      </c>
      <c r="F116" s="18">
        <v>44311</v>
      </c>
      <c r="G116" s="18" t="str">
        <f t="shared" si="16"/>
        <v>2021</v>
      </c>
      <c r="H116" s="4" t="str">
        <f t="shared" si="14"/>
        <v>April</v>
      </c>
      <c r="I116" s="4">
        <f t="shared" si="28"/>
        <v>44236</v>
      </c>
      <c r="J116" s="2">
        <f t="shared" si="17"/>
        <v>30</v>
      </c>
      <c r="K116" s="3">
        <v>20</v>
      </c>
      <c r="L116" s="2">
        <v>1290.5</v>
      </c>
      <c r="M116" s="2">
        <f t="shared" si="18"/>
        <v>25810</v>
      </c>
      <c r="N116" s="2">
        <v>1440</v>
      </c>
      <c r="O116" s="2">
        <f t="shared" si="19"/>
        <v>1330</v>
      </c>
      <c r="P116" s="2">
        <v>110</v>
      </c>
      <c r="Q116" s="2">
        <v>30</v>
      </c>
      <c r="R116" s="2">
        <v>0</v>
      </c>
      <c r="S116" s="2">
        <v>60</v>
      </c>
      <c r="T116" s="5">
        <f t="shared" si="20"/>
        <v>66.5</v>
      </c>
      <c r="U116" s="3">
        <v>20</v>
      </c>
      <c r="V116" s="2">
        <f t="shared" si="21"/>
        <v>19</v>
      </c>
      <c r="W116" s="2">
        <v>1</v>
      </c>
      <c r="X116" s="2">
        <f t="shared" si="22"/>
        <v>2500</v>
      </c>
      <c r="Y116" s="2">
        <f t="shared" si="23"/>
        <v>1240</v>
      </c>
      <c r="Z116" s="6">
        <f t="shared" si="24"/>
        <v>0.86111111111111116</v>
      </c>
      <c r="AA116" s="6">
        <f t="shared" si="25"/>
        <v>0.95</v>
      </c>
      <c r="AB116" s="6">
        <f t="shared" si="26"/>
        <v>0.95</v>
      </c>
      <c r="AC116" s="7">
        <f t="shared" si="27"/>
        <v>0.77715277777777769</v>
      </c>
    </row>
    <row r="117" spans="1:29" ht="19.2" customHeight="1">
      <c r="A117" s="2">
        <v>116</v>
      </c>
      <c r="B117" s="3" t="s">
        <v>27</v>
      </c>
      <c r="C117" s="2">
        <v>733475</v>
      </c>
      <c r="D117" s="3" t="s">
        <v>31</v>
      </c>
      <c r="E117" s="2" t="s">
        <v>32</v>
      </c>
      <c r="F117" s="18">
        <v>44312</v>
      </c>
      <c r="G117" s="18" t="str">
        <f t="shared" si="16"/>
        <v>2021</v>
      </c>
      <c r="H117" s="4" t="str">
        <f t="shared" si="14"/>
        <v>April</v>
      </c>
      <c r="I117" s="4">
        <f t="shared" si="28"/>
        <v>44237</v>
      </c>
      <c r="J117" s="2">
        <f t="shared" si="17"/>
        <v>31</v>
      </c>
      <c r="K117" s="3">
        <v>21</v>
      </c>
      <c r="L117" s="2">
        <v>1400</v>
      </c>
      <c r="M117" s="2">
        <f t="shared" si="18"/>
        <v>29400</v>
      </c>
      <c r="N117" s="2">
        <v>1440</v>
      </c>
      <c r="O117" s="2">
        <f t="shared" si="19"/>
        <v>1330</v>
      </c>
      <c r="P117" s="2">
        <v>110</v>
      </c>
      <c r="Q117" s="2">
        <v>120</v>
      </c>
      <c r="R117" s="2">
        <v>0</v>
      </c>
      <c r="S117" s="2">
        <v>26</v>
      </c>
      <c r="T117" s="5">
        <f t="shared" si="20"/>
        <v>63.333333333333336</v>
      </c>
      <c r="U117" s="3">
        <v>21</v>
      </c>
      <c r="V117" s="2">
        <f t="shared" si="21"/>
        <v>19</v>
      </c>
      <c r="W117" s="2">
        <v>2</v>
      </c>
      <c r="X117" s="2">
        <f t="shared" si="22"/>
        <v>5000</v>
      </c>
      <c r="Y117" s="2">
        <f t="shared" si="23"/>
        <v>1184</v>
      </c>
      <c r="Z117" s="6">
        <f t="shared" si="24"/>
        <v>0.82222222222222219</v>
      </c>
      <c r="AA117" s="6">
        <f t="shared" si="25"/>
        <v>0.90476190476190477</v>
      </c>
      <c r="AB117" s="6">
        <f t="shared" si="26"/>
        <v>0.90476190476190477</v>
      </c>
      <c r="AC117" s="7">
        <f t="shared" si="27"/>
        <v>0.67306626354245402</v>
      </c>
    </row>
    <row r="118" spans="1:29" ht="19.2" customHeight="1">
      <c r="A118" s="2">
        <v>117</v>
      </c>
      <c r="B118" s="3" t="s">
        <v>41</v>
      </c>
      <c r="C118" s="2">
        <v>937164</v>
      </c>
      <c r="D118" s="3" t="s">
        <v>34</v>
      </c>
      <c r="E118" s="2" t="s">
        <v>35</v>
      </c>
      <c r="F118" s="18">
        <v>44313</v>
      </c>
      <c r="G118" s="18" t="str">
        <f t="shared" si="16"/>
        <v>2021</v>
      </c>
      <c r="H118" s="4" t="str">
        <f t="shared" si="14"/>
        <v>April</v>
      </c>
      <c r="I118" s="4">
        <f t="shared" si="28"/>
        <v>44238</v>
      </c>
      <c r="J118" s="2">
        <f t="shared" si="17"/>
        <v>55</v>
      </c>
      <c r="K118" s="3">
        <v>45</v>
      </c>
      <c r="L118" s="2">
        <v>1509</v>
      </c>
      <c r="M118" s="2">
        <f t="shared" si="18"/>
        <v>67905</v>
      </c>
      <c r="N118" s="2">
        <v>1440</v>
      </c>
      <c r="O118" s="2">
        <f t="shared" si="19"/>
        <v>1330</v>
      </c>
      <c r="P118" s="2">
        <v>110</v>
      </c>
      <c r="Q118" s="2">
        <v>60</v>
      </c>
      <c r="R118" s="2">
        <v>0</v>
      </c>
      <c r="S118" s="2">
        <v>11</v>
      </c>
      <c r="T118" s="5">
        <f t="shared" si="20"/>
        <v>29.555555555555557</v>
      </c>
      <c r="U118" s="3">
        <v>45</v>
      </c>
      <c r="V118" s="2">
        <f t="shared" si="21"/>
        <v>42</v>
      </c>
      <c r="W118" s="2">
        <v>3</v>
      </c>
      <c r="X118" s="2">
        <f t="shared" si="22"/>
        <v>7500</v>
      </c>
      <c r="Y118" s="2">
        <f t="shared" si="23"/>
        <v>1259</v>
      </c>
      <c r="Z118" s="6">
        <f t="shared" si="24"/>
        <v>0.87430555555555556</v>
      </c>
      <c r="AA118" s="6">
        <f t="shared" si="25"/>
        <v>0.93333333333333335</v>
      </c>
      <c r="AB118" s="6">
        <f t="shared" si="26"/>
        <v>0.93333333333333335</v>
      </c>
      <c r="AC118" s="7">
        <f t="shared" si="27"/>
        <v>0.76161728395061734</v>
      </c>
    </row>
    <row r="119" spans="1:29" ht="19.2" customHeight="1">
      <c r="A119" s="2">
        <v>118</v>
      </c>
      <c r="B119" s="3" t="s">
        <v>33</v>
      </c>
      <c r="C119" s="2">
        <v>875801</v>
      </c>
      <c r="D119" s="3" t="s">
        <v>37</v>
      </c>
      <c r="E119" s="2" t="s">
        <v>38</v>
      </c>
      <c r="F119" s="18">
        <v>44314</v>
      </c>
      <c r="G119" s="18" t="str">
        <f t="shared" si="16"/>
        <v>2021</v>
      </c>
      <c r="H119" s="4" t="str">
        <f t="shared" si="14"/>
        <v>April</v>
      </c>
      <c r="I119" s="4">
        <f t="shared" si="28"/>
        <v>44239</v>
      </c>
      <c r="J119" s="2">
        <f t="shared" si="17"/>
        <v>64</v>
      </c>
      <c r="K119" s="2">
        <v>54</v>
      </c>
      <c r="L119" s="2">
        <v>1834</v>
      </c>
      <c r="M119" s="2">
        <f t="shared" si="18"/>
        <v>99036</v>
      </c>
      <c r="N119" s="2">
        <v>1440</v>
      </c>
      <c r="O119" s="2">
        <f t="shared" si="19"/>
        <v>1330</v>
      </c>
      <c r="P119" s="2">
        <v>110</v>
      </c>
      <c r="Q119" s="2">
        <v>40</v>
      </c>
      <c r="R119" s="2">
        <v>0</v>
      </c>
      <c r="S119" s="2">
        <v>34</v>
      </c>
      <c r="T119" s="5">
        <f t="shared" si="20"/>
        <v>24.62962962962963</v>
      </c>
      <c r="U119" s="2">
        <v>54</v>
      </c>
      <c r="V119" s="2">
        <f t="shared" si="21"/>
        <v>51</v>
      </c>
      <c r="W119" s="2">
        <v>3</v>
      </c>
      <c r="X119" s="2">
        <f t="shared" si="22"/>
        <v>7500</v>
      </c>
      <c r="Y119" s="2">
        <f t="shared" si="23"/>
        <v>1256</v>
      </c>
      <c r="Z119" s="6">
        <f t="shared" si="24"/>
        <v>0.87222222222222223</v>
      </c>
      <c r="AA119" s="6">
        <f t="shared" si="25"/>
        <v>0.94444444444444442</v>
      </c>
      <c r="AB119" s="6">
        <f t="shared" si="26"/>
        <v>0.94444444444444442</v>
      </c>
      <c r="AC119" s="7">
        <f t="shared" si="27"/>
        <v>0.7780006858710562</v>
      </c>
    </row>
    <row r="120" spans="1:29" ht="19.2" customHeight="1">
      <c r="A120" s="2">
        <v>119</v>
      </c>
      <c r="B120" s="3" t="s">
        <v>36</v>
      </c>
      <c r="C120" s="2">
        <v>776784</v>
      </c>
      <c r="D120" s="3" t="s">
        <v>39</v>
      </c>
      <c r="E120" s="2" t="s">
        <v>40</v>
      </c>
      <c r="F120" s="18">
        <v>44315</v>
      </c>
      <c r="G120" s="18" t="str">
        <f t="shared" si="16"/>
        <v>2021</v>
      </c>
      <c r="H120" s="4" t="str">
        <f t="shared" si="14"/>
        <v>April</v>
      </c>
      <c r="I120" s="4">
        <f t="shared" si="28"/>
        <v>44240</v>
      </c>
      <c r="J120" s="2">
        <f t="shared" si="17"/>
        <v>57</v>
      </c>
      <c r="K120" s="2">
        <v>47</v>
      </c>
      <c r="L120" s="2">
        <v>1254</v>
      </c>
      <c r="M120" s="2">
        <f t="shared" si="18"/>
        <v>58938</v>
      </c>
      <c r="N120" s="2">
        <v>1440</v>
      </c>
      <c r="O120" s="2">
        <f t="shared" si="19"/>
        <v>1330</v>
      </c>
      <c r="P120" s="2">
        <v>110</v>
      </c>
      <c r="Q120" s="2">
        <v>30</v>
      </c>
      <c r="R120" s="2">
        <v>0</v>
      </c>
      <c r="S120" s="2">
        <v>44</v>
      </c>
      <c r="T120" s="5">
        <f t="shared" si="20"/>
        <v>28.297872340425531</v>
      </c>
      <c r="U120" s="2">
        <v>47</v>
      </c>
      <c r="V120" s="2">
        <f t="shared" si="21"/>
        <v>43</v>
      </c>
      <c r="W120" s="2">
        <v>4</v>
      </c>
      <c r="X120" s="2">
        <f t="shared" si="22"/>
        <v>10000</v>
      </c>
      <c r="Y120" s="2">
        <f t="shared" si="23"/>
        <v>1256</v>
      </c>
      <c r="Z120" s="6">
        <f t="shared" si="24"/>
        <v>0.87222222222222223</v>
      </c>
      <c r="AA120" s="6">
        <f t="shared" si="25"/>
        <v>0.91489361702127658</v>
      </c>
      <c r="AB120" s="6">
        <f t="shared" si="26"/>
        <v>0.91489361702127658</v>
      </c>
      <c r="AC120" s="7">
        <f t="shared" si="27"/>
        <v>0.73007645490669482</v>
      </c>
    </row>
    <row r="121" spans="1:29" ht="19.2" customHeight="1">
      <c r="A121" s="2">
        <v>120</v>
      </c>
      <c r="B121" s="3" t="s">
        <v>27</v>
      </c>
      <c r="C121" s="2">
        <v>859553</v>
      </c>
      <c r="D121" s="3" t="s">
        <v>42</v>
      </c>
      <c r="E121" s="2" t="s">
        <v>32</v>
      </c>
      <c r="F121" s="18">
        <v>44316</v>
      </c>
      <c r="G121" s="18" t="str">
        <f t="shared" si="16"/>
        <v>2021</v>
      </c>
      <c r="H121" s="4" t="str">
        <f t="shared" si="14"/>
        <v>April</v>
      </c>
      <c r="I121" s="4">
        <f t="shared" si="28"/>
        <v>44241</v>
      </c>
      <c r="J121" s="2">
        <f t="shared" si="17"/>
        <v>22</v>
      </c>
      <c r="K121" s="2">
        <v>12</v>
      </c>
      <c r="L121" s="2">
        <v>1459</v>
      </c>
      <c r="M121" s="2">
        <f t="shared" si="18"/>
        <v>17508</v>
      </c>
      <c r="N121" s="2">
        <v>1440</v>
      </c>
      <c r="O121" s="2">
        <f t="shared" si="19"/>
        <v>1330</v>
      </c>
      <c r="P121" s="2">
        <v>110</v>
      </c>
      <c r="Q121" s="2">
        <v>20</v>
      </c>
      <c r="R121" s="2">
        <v>0</v>
      </c>
      <c r="S121" s="2">
        <v>22</v>
      </c>
      <c r="T121" s="5">
        <f t="shared" si="20"/>
        <v>110.83333333333333</v>
      </c>
      <c r="U121" s="2">
        <v>12</v>
      </c>
      <c r="V121" s="2">
        <f t="shared" si="21"/>
        <v>10</v>
      </c>
      <c r="W121" s="2">
        <v>2</v>
      </c>
      <c r="X121" s="2">
        <f t="shared" si="22"/>
        <v>5000</v>
      </c>
      <c r="Y121" s="2">
        <f t="shared" si="23"/>
        <v>1288</v>
      </c>
      <c r="Z121" s="6">
        <f t="shared" si="24"/>
        <v>0.89444444444444449</v>
      </c>
      <c r="AA121" s="6">
        <f t="shared" si="25"/>
        <v>0.83333333333333337</v>
      </c>
      <c r="AB121" s="6">
        <f t="shared" si="26"/>
        <v>0.83333333333333337</v>
      </c>
      <c r="AC121" s="7">
        <f t="shared" si="27"/>
        <v>0.62114197530864212</v>
      </c>
    </row>
    <row r="122" spans="1:29" ht="19.2" customHeight="1">
      <c r="A122" s="2">
        <v>121</v>
      </c>
      <c r="B122" s="3" t="s">
        <v>41</v>
      </c>
      <c r="C122" s="2">
        <v>866334</v>
      </c>
      <c r="D122" s="3" t="s">
        <v>42</v>
      </c>
      <c r="E122" s="2" t="s">
        <v>32</v>
      </c>
      <c r="F122" s="18">
        <v>44317</v>
      </c>
      <c r="G122" s="18" t="str">
        <f t="shared" si="16"/>
        <v>2021</v>
      </c>
      <c r="H122" s="4" t="str">
        <f t="shared" si="14"/>
        <v>May</v>
      </c>
      <c r="I122" s="4">
        <f t="shared" si="28"/>
        <v>44242</v>
      </c>
      <c r="J122" s="2">
        <f t="shared" si="17"/>
        <v>38</v>
      </c>
      <c r="K122" s="2">
        <v>28</v>
      </c>
      <c r="L122" s="2">
        <v>1189</v>
      </c>
      <c r="M122" s="2">
        <f t="shared" si="18"/>
        <v>33292</v>
      </c>
      <c r="N122" s="2">
        <v>1440</v>
      </c>
      <c r="O122" s="2">
        <f t="shared" si="19"/>
        <v>1330</v>
      </c>
      <c r="P122" s="2">
        <v>110</v>
      </c>
      <c r="Q122" s="2">
        <v>60</v>
      </c>
      <c r="R122" s="2">
        <v>0</v>
      </c>
      <c r="S122" s="2">
        <v>46</v>
      </c>
      <c r="T122" s="5">
        <f t="shared" si="20"/>
        <v>47.5</v>
      </c>
      <c r="U122" s="2">
        <v>28</v>
      </c>
      <c r="V122" s="2">
        <f t="shared" si="21"/>
        <v>27</v>
      </c>
      <c r="W122" s="2">
        <v>1</v>
      </c>
      <c r="X122" s="2">
        <f t="shared" si="22"/>
        <v>2500</v>
      </c>
      <c r="Y122" s="2">
        <f t="shared" si="23"/>
        <v>1224</v>
      </c>
      <c r="Z122" s="6">
        <f t="shared" si="24"/>
        <v>0.85</v>
      </c>
      <c r="AA122" s="6">
        <f t="shared" si="25"/>
        <v>0.9642857142857143</v>
      </c>
      <c r="AB122" s="6">
        <f t="shared" si="26"/>
        <v>0.9642857142857143</v>
      </c>
      <c r="AC122" s="7">
        <f t="shared" si="27"/>
        <v>0.79036989795918366</v>
      </c>
    </row>
    <row r="123" spans="1:29" ht="19.2" customHeight="1">
      <c r="A123" s="2">
        <v>122</v>
      </c>
      <c r="B123" s="3" t="s">
        <v>27</v>
      </c>
      <c r="C123" s="2">
        <v>746375</v>
      </c>
      <c r="D123" s="2" t="s">
        <v>39</v>
      </c>
      <c r="E123" s="2" t="s">
        <v>38</v>
      </c>
      <c r="F123" s="18">
        <v>44318</v>
      </c>
      <c r="G123" s="18" t="str">
        <f t="shared" si="16"/>
        <v>2021</v>
      </c>
      <c r="H123" s="4" t="str">
        <f t="shared" si="14"/>
        <v>May</v>
      </c>
      <c r="I123" s="4">
        <f t="shared" si="28"/>
        <v>44243</v>
      </c>
      <c r="J123" s="2">
        <f t="shared" si="17"/>
        <v>28</v>
      </c>
      <c r="K123" s="2">
        <v>18</v>
      </c>
      <c r="L123" s="2">
        <v>1200</v>
      </c>
      <c r="M123" s="2">
        <f t="shared" si="18"/>
        <v>21600</v>
      </c>
      <c r="N123" s="2">
        <v>1440</v>
      </c>
      <c r="O123" s="2">
        <f t="shared" si="19"/>
        <v>1330</v>
      </c>
      <c r="P123" s="2">
        <v>110</v>
      </c>
      <c r="Q123" s="2">
        <v>15</v>
      </c>
      <c r="R123" s="2">
        <v>12</v>
      </c>
      <c r="S123" s="2">
        <v>22</v>
      </c>
      <c r="T123" s="5">
        <f t="shared" si="20"/>
        <v>73.888888888888886</v>
      </c>
      <c r="U123" s="2">
        <v>18</v>
      </c>
      <c r="V123" s="2">
        <f t="shared" si="21"/>
        <v>14</v>
      </c>
      <c r="W123" s="2">
        <v>4</v>
      </c>
      <c r="X123" s="2">
        <f t="shared" si="22"/>
        <v>10000</v>
      </c>
      <c r="Y123" s="2">
        <f t="shared" si="23"/>
        <v>1281</v>
      </c>
      <c r="Z123" s="6">
        <f t="shared" si="24"/>
        <v>0.88958333333333328</v>
      </c>
      <c r="AA123" s="6">
        <f t="shared" si="25"/>
        <v>0.77777777777777779</v>
      </c>
      <c r="AB123" s="6">
        <f t="shared" si="26"/>
        <v>0.77777777777777779</v>
      </c>
      <c r="AC123" s="7">
        <f t="shared" si="27"/>
        <v>0.53814300411522631</v>
      </c>
    </row>
    <row r="124" spans="1:29" ht="19.2" customHeight="1">
      <c r="A124" s="2">
        <v>123</v>
      </c>
      <c r="B124" s="3" t="s">
        <v>30</v>
      </c>
      <c r="C124" s="2">
        <v>893514</v>
      </c>
      <c r="D124" s="2" t="s">
        <v>39</v>
      </c>
      <c r="E124" s="2" t="s">
        <v>38</v>
      </c>
      <c r="F124" s="18">
        <v>44319</v>
      </c>
      <c r="G124" s="18" t="str">
        <f t="shared" si="16"/>
        <v>2021</v>
      </c>
      <c r="H124" s="4" t="str">
        <f t="shared" si="14"/>
        <v>May</v>
      </c>
      <c r="I124" s="4">
        <f t="shared" si="28"/>
        <v>44244</v>
      </c>
      <c r="J124" s="2">
        <f t="shared" si="17"/>
        <v>22</v>
      </c>
      <c r="K124" s="3">
        <v>12</v>
      </c>
      <c r="L124" s="2">
        <v>600.25</v>
      </c>
      <c r="M124" s="2">
        <f t="shared" si="18"/>
        <v>7203</v>
      </c>
      <c r="N124" s="2">
        <v>1440</v>
      </c>
      <c r="O124" s="2">
        <f t="shared" si="19"/>
        <v>1330</v>
      </c>
      <c r="P124" s="2">
        <v>110</v>
      </c>
      <c r="Q124" s="2">
        <v>15</v>
      </c>
      <c r="R124" s="2">
        <v>10</v>
      </c>
      <c r="S124" s="2">
        <v>38</v>
      </c>
      <c r="T124" s="5">
        <f t="shared" si="20"/>
        <v>110.83333333333333</v>
      </c>
      <c r="U124" s="3">
        <v>12</v>
      </c>
      <c r="V124" s="2">
        <f t="shared" si="21"/>
        <v>10</v>
      </c>
      <c r="W124" s="2">
        <v>2</v>
      </c>
      <c r="X124" s="2">
        <f t="shared" si="22"/>
        <v>5000</v>
      </c>
      <c r="Y124" s="2">
        <f t="shared" si="23"/>
        <v>1267</v>
      </c>
      <c r="Z124" s="6">
        <f t="shared" si="24"/>
        <v>0.87986111111111109</v>
      </c>
      <c r="AA124" s="6">
        <f t="shared" si="25"/>
        <v>0.83333333333333337</v>
      </c>
      <c r="AB124" s="6">
        <f t="shared" si="26"/>
        <v>0.83333333333333337</v>
      </c>
      <c r="AC124" s="7">
        <f t="shared" si="27"/>
        <v>0.61101466049382713</v>
      </c>
    </row>
    <row r="125" spans="1:29" ht="19.2" customHeight="1">
      <c r="A125" s="2">
        <v>124</v>
      </c>
      <c r="B125" s="3" t="s">
        <v>33</v>
      </c>
      <c r="C125" s="2">
        <v>582623</v>
      </c>
      <c r="D125" s="2" t="s">
        <v>31</v>
      </c>
      <c r="E125" s="2" t="s">
        <v>32</v>
      </c>
      <c r="F125" s="18">
        <v>44320</v>
      </c>
      <c r="G125" s="18" t="str">
        <f t="shared" si="16"/>
        <v>2021</v>
      </c>
      <c r="H125" s="4" t="str">
        <f t="shared" si="14"/>
        <v>May</v>
      </c>
      <c r="I125" s="4">
        <f t="shared" si="28"/>
        <v>44245</v>
      </c>
      <c r="J125" s="2">
        <f t="shared" si="17"/>
        <v>55</v>
      </c>
      <c r="K125" s="3">
        <v>45</v>
      </c>
      <c r="L125" s="2">
        <v>895.26</v>
      </c>
      <c r="M125" s="2">
        <f t="shared" si="18"/>
        <v>40286.699999999997</v>
      </c>
      <c r="N125" s="2">
        <v>1440</v>
      </c>
      <c r="O125" s="2">
        <f t="shared" si="19"/>
        <v>1330</v>
      </c>
      <c r="P125" s="2">
        <v>110</v>
      </c>
      <c r="Q125" s="2">
        <v>0</v>
      </c>
      <c r="R125" s="2">
        <v>135</v>
      </c>
      <c r="S125" s="2">
        <v>34</v>
      </c>
      <c r="T125" s="5">
        <f t="shared" si="20"/>
        <v>29.555555555555557</v>
      </c>
      <c r="U125" s="3">
        <v>45</v>
      </c>
      <c r="V125" s="2">
        <f t="shared" si="21"/>
        <v>44</v>
      </c>
      <c r="W125" s="2">
        <v>1</v>
      </c>
      <c r="X125" s="2">
        <f t="shared" si="22"/>
        <v>2500</v>
      </c>
      <c r="Y125" s="2">
        <f t="shared" si="23"/>
        <v>1161</v>
      </c>
      <c r="Z125" s="6">
        <f t="shared" si="24"/>
        <v>0.80625000000000002</v>
      </c>
      <c r="AA125" s="6">
        <f t="shared" si="25"/>
        <v>0.97777777777777775</v>
      </c>
      <c r="AB125" s="6">
        <f t="shared" si="26"/>
        <v>0.97777777777777775</v>
      </c>
      <c r="AC125" s="7">
        <f t="shared" si="27"/>
        <v>0.77081481481481484</v>
      </c>
    </row>
    <row r="126" spans="1:29" ht="19.2" customHeight="1">
      <c r="A126" s="2">
        <v>125</v>
      </c>
      <c r="B126" s="3" t="s">
        <v>36</v>
      </c>
      <c r="C126" s="2">
        <v>894461</v>
      </c>
      <c r="D126" s="2" t="s">
        <v>34</v>
      </c>
      <c r="E126" s="2" t="s">
        <v>38</v>
      </c>
      <c r="F126" s="18">
        <v>44321</v>
      </c>
      <c r="G126" s="18" t="str">
        <f t="shared" si="16"/>
        <v>2021</v>
      </c>
      <c r="H126" s="4" t="str">
        <f t="shared" si="14"/>
        <v>May</v>
      </c>
      <c r="I126" s="4">
        <f t="shared" si="28"/>
        <v>44246</v>
      </c>
      <c r="J126" s="2">
        <f t="shared" si="17"/>
        <v>36</v>
      </c>
      <c r="K126" s="3">
        <v>26</v>
      </c>
      <c r="L126" s="2">
        <v>1350.1</v>
      </c>
      <c r="M126" s="2">
        <f t="shared" si="18"/>
        <v>35102.6</v>
      </c>
      <c r="N126" s="2">
        <v>1440</v>
      </c>
      <c r="O126" s="2">
        <f t="shared" si="19"/>
        <v>1330</v>
      </c>
      <c r="P126" s="2">
        <v>110</v>
      </c>
      <c r="Q126" s="2">
        <v>0</v>
      </c>
      <c r="R126" s="2">
        <v>0</v>
      </c>
      <c r="S126" s="2">
        <v>3</v>
      </c>
      <c r="T126" s="5">
        <f t="shared" si="20"/>
        <v>51.153846153846153</v>
      </c>
      <c r="U126" s="3">
        <v>26</v>
      </c>
      <c r="V126" s="2">
        <f t="shared" si="21"/>
        <v>22</v>
      </c>
      <c r="W126" s="2">
        <v>4</v>
      </c>
      <c r="X126" s="2">
        <f t="shared" si="22"/>
        <v>10000</v>
      </c>
      <c r="Y126" s="2">
        <f t="shared" si="23"/>
        <v>1327</v>
      </c>
      <c r="Z126" s="6">
        <f t="shared" si="24"/>
        <v>0.92152777777777772</v>
      </c>
      <c r="AA126" s="6">
        <f t="shared" si="25"/>
        <v>0.84615384615384615</v>
      </c>
      <c r="AB126" s="6">
        <f t="shared" si="26"/>
        <v>0.84615384615384615</v>
      </c>
      <c r="AC126" s="7">
        <f t="shared" si="27"/>
        <v>0.65979207758053904</v>
      </c>
    </row>
    <row r="127" spans="1:29" ht="19.2" customHeight="1">
      <c r="A127" s="2">
        <v>126</v>
      </c>
      <c r="B127" s="3" t="s">
        <v>27</v>
      </c>
      <c r="C127" s="2">
        <v>656579</v>
      </c>
      <c r="D127" s="3" t="s">
        <v>28</v>
      </c>
      <c r="E127" s="2" t="s">
        <v>40</v>
      </c>
      <c r="F127" s="18">
        <v>44322</v>
      </c>
      <c r="G127" s="18" t="str">
        <f t="shared" si="16"/>
        <v>2021</v>
      </c>
      <c r="H127" s="4" t="str">
        <f t="shared" si="14"/>
        <v>May</v>
      </c>
      <c r="I127" s="4">
        <f t="shared" si="28"/>
        <v>44247</v>
      </c>
      <c r="J127" s="2">
        <f t="shared" si="17"/>
        <v>30</v>
      </c>
      <c r="K127" s="3">
        <v>20</v>
      </c>
      <c r="L127" s="2">
        <v>1290.5</v>
      </c>
      <c r="M127" s="2">
        <f t="shared" si="18"/>
        <v>25810</v>
      </c>
      <c r="N127" s="2">
        <v>1440</v>
      </c>
      <c r="O127" s="2">
        <f t="shared" si="19"/>
        <v>1330</v>
      </c>
      <c r="P127" s="2">
        <v>110</v>
      </c>
      <c r="Q127" s="2">
        <v>15</v>
      </c>
      <c r="R127" s="2">
        <v>15</v>
      </c>
      <c r="S127" s="2">
        <v>39</v>
      </c>
      <c r="T127" s="5">
        <f t="shared" si="20"/>
        <v>66.5</v>
      </c>
      <c r="U127" s="3">
        <v>20</v>
      </c>
      <c r="V127" s="2">
        <f t="shared" si="21"/>
        <v>18</v>
      </c>
      <c r="W127" s="2">
        <v>2</v>
      </c>
      <c r="X127" s="2">
        <f t="shared" si="22"/>
        <v>5000</v>
      </c>
      <c r="Y127" s="2">
        <f t="shared" si="23"/>
        <v>1261</v>
      </c>
      <c r="Z127" s="6">
        <f t="shared" si="24"/>
        <v>0.87569444444444444</v>
      </c>
      <c r="AA127" s="6">
        <f t="shared" si="25"/>
        <v>0.9</v>
      </c>
      <c r="AB127" s="6">
        <f t="shared" si="26"/>
        <v>0.9</v>
      </c>
      <c r="AC127" s="7">
        <f t="shared" si="27"/>
        <v>0.70931250000000001</v>
      </c>
    </row>
    <row r="128" spans="1:29" ht="19.2" customHeight="1">
      <c r="A128" s="2">
        <v>127</v>
      </c>
      <c r="B128" s="3" t="s">
        <v>27</v>
      </c>
      <c r="C128" s="2">
        <v>718677</v>
      </c>
      <c r="D128" s="3" t="s">
        <v>31</v>
      </c>
      <c r="E128" s="2" t="s">
        <v>40</v>
      </c>
      <c r="F128" s="18">
        <v>44323</v>
      </c>
      <c r="G128" s="18" t="str">
        <f t="shared" si="16"/>
        <v>2021</v>
      </c>
      <c r="H128" s="4" t="str">
        <f t="shared" si="14"/>
        <v>May</v>
      </c>
      <c r="I128" s="4">
        <f t="shared" si="28"/>
        <v>44248</v>
      </c>
      <c r="J128" s="2">
        <f t="shared" si="17"/>
        <v>31</v>
      </c>
      <c r="K128" s="3">
        <v>21</v>
      </c>
      <c r="L128" s="2">
        <v>1400</v>
      </c>
      <c r="M128" s="2">
        <f t="shared" si="18"/>
        <v>29400</v>
      </c>
      <c r="N128" s="2">
        <v>1440</v>
      </c>
      <c r="O128" s="2">
        <f t="shared" si="19"/>
        <v>1330</v>
      </c>
      <c r="P128" s="2">
        <v>110</v>
      </c>
      <c r="Q128" s="2">
        <v>30</v>
      </c>
      <c r="R128" s="2">
        <v>15</v>
      </c>
      <c r="S128" s="2">
        <v>28</v>
      </c>
      <c r="T128" s="5">
        <f t="shared" si="20"/>
        <v>63.333333333333336</v>
      </c>
      <c r="U128" s="3">
        <v>21</v>
      </c>
      <c r="V128" s="2">
        <f t="shared" si="21"/>
        <v>17</v>
      </c>
      <c r="W128" s="2">
        <v>4</v>
      </c>
      <c r="X128" s="2">
        <f t="shared" si="22"/>
        <v>10000</v>
      </c>
      <c r="Y128" s="2">
        <f t="shared" si="23"/>
        <v>1257</v>
      </c>
      <c r="Z128" s="6">
        <f t="shared" si="24"/>
        <v>0.87291666666666667</v>
      </c>
      <c r="AA128" s="6">
        <f t="shared" si="25"/>
        <v>0.80952380952380953</v>
      </c>
      <c r="AB128" s="6">
        <f t="shared" si="26"/>
        <v>0.80952380952380953</v>
      </c>
      <c r="AC128" s="7">
        <f t="shared" si="27"/>
        <v>0.5720474300831444</v>
      </c>
    </row>
    <row r="129" spans="1:29" ht="19.2" customHeight="1">
      <c r="A129" s="2">
        <v>128</v>
      </c>
      <c r="B129" s="3" t="s">
        <v>30</v>
      </c>
      <c r="C129" s="2">
        <v>600263</v>
      </c>
      <c r="D129" s="3" t="s">
        <v>34</v>
      </c>
      <c r="E129" s="2" t="s">
        <v>38</v>
      </c>
      <c r="F129" s="18">
        <v>44324</v>
      </c>
      <c r="G129" s="18" t="str">
        <f t="shared" si="16"/>
        <v>2021</v>
      </c>
      <c r="H129" s="4" t="str">
        <f t="shared" si="14"/>
        <v>May</v>
      </c>
      <c r="I129" s="4">
        <f t="shared" si="28"/>
        <v>44249</v>
      </c>
      <c r="J129" s="2">
        <f t="shared" si="17"/>
        <v>64</v>
      </c>
      <c r="K129" s="2">
        <v>54</v>
      </c>
      <c r="L129" s="2">
        <v>1509</v>
      </c>
      <c r="M129" s="2">
        <f t="shared" si="18"/>
        <v>81486</v>
      </c>
      <c r="N129" s="2">
        <v>1440</v>
      </c>
      <c r="O129" s="2">
        <f t="shared" si="19"/>
        <v>1330</v>
      </c>
      <c r="P129" s="2">
        <v>110</v>
      </c>
      <c r="Q129" s="2">
        <v>120</v>
      </c>
      <c r="R129" s="2">
        <v>10</v>
      </c>
      <c r="S129" s="2">
        <v>0</v>
      </c>
      <c r="T129" s="5">
        <f t="shared" si="20"/>
        <v>24.62962962962963</v>
      </c>
      <c r="U129" s="2">
        <v>54</v>
      </c>
      <c r="V129" s="2">
        <f t="shared" si="21"/>
        <v>54</v>
      </c>
      <c r="W129" s="2">
        <v>0</v>
      </c>
      <c r="X129" s="2">
        <f t="shared" si="22"/>
        <v>0</v>
      </c>
      <c r="Y129" s="2">
        <f t="shared" si="23"/>
        <v>1200</v>
      </c>
      <c r="Z129" s="6">
        <f t="shared" si="24"/>
        <v>0.83333333333333337</v>
      </c>
      <c r="AA129" s="6">
        <f t="shared" si="25"/>
        <v>1</v>
      </c>
      <c r="AB129" s="6">
        <f t="shared" si="26"/>
        <v>1</v>
      </c>
      <c r="AC129" s="7">
        <f t="shared" si="27"/>
        <v>0.83333333333333337</v>
      </c>
    </row>
    <row r="130" spans="1:29" ht="19.2" customHeight="1">
      <c r="A130" s="2">
        <v>129</v>
      </c>
      <c r="B130" s="3" t="s">
        <v>33</v>
      </c>
      <c r="C130" s="2">
        <v>623665</v>
      </c>
      <c r="D130" s="3" t="s">
        <v>37</v>
      </c>
      <c r="E130" s="2" t="s">
        <v>32</v>
      </c>
      <c r="F130" s="18">
        <v>44325</v>
      </c>
      <c r="G130" s="18" t="str">
        <f t="shared" si="16"/>
        <v>2021</v>
      </c>
      <c r="H130" s="4" t="str">
        <f t="shared" ref="H130:H193" si="29">TEXT(F130,"MMMM")</f>
        <v>May</v>
      </c>
      <c r="I130" s="4">
        <f t="shared" si="28"/>
        <v>44250</v>
      </c>
      <c r="J130" s="2">
        <f t="shared" si="17"/>
        <v>57</v>
      </c>
      <c r="K130" s="2">
        <v>47</v>
      </c>
      <c r="L130" s="2">
        <v>1834</v>
      </c>
      <c r="M130" s="2">
        <f t="shared" si="18"/>
        <v>86198</v>
      </c>
      <c r="N130" s="2">
        <v>1440</v>
      </c>
      <c r="O130" s="2">
        <f t="shared" si="19"/>
        <v>1330</v>
      </c>
      <c r="P130" s="2">
        <v>110</v>
      </c>
      <c r="Q130" s="2">
        <v>60</v>
      </c>
      <c r="R130" s="2">
        <v>0</v>
      </c>
      <c r="S130" s="2">
        <v>19</v>
      </c>
      <c r="T130" s="5">
        <f t="shared" si="20"/>
        <v>28.297872340425531</v>
      </c>
      <c r="U130" s="2">
        <v>47</v>
      </c>
      <c r="V130" s="2">
        <f t="shared" si="21"/>
        <v>47</v>
      </c>
      <c r="W130" s="2">
        <v>0</v>
      </c>
      <c r="X130" s="2">
        <f t="shared" si="22"/>
        <v>0</v>
      </c>
      <c r="Y130" s="2">
        <f t="shared" si="23"/>
        <v>1251</v>
      </c>
      <c r="Z130" s="6">
        <f t="shared" si="24"/>
        <v>0.86875000000000002</v>
      </c>
      <c r="AA130" s="6">
        <f t="shared" si="25"/>
        <v>1</v>
      </c>
      <c r="AB130" s="6">
        <f t="shared" si="26"/>
        <v>1</v>
      </c>
      <c r="AC130" s="7">
        <f t="shared" si="27"/>
        <v>0.86875000000000002</v>
      </c>
    </row>
    <row r="131" spans="1:29" ht="19.2" customHeight="1">
      <c r="A131" s="2">
        <v>130</v>
      </c>
      <c r="B131" s="3" t="s">
        <v>36</v>
      </c>
      <c r="C131" s="2">
        <v>972943</v>
      </c>
      <c r="D131" s="3" t="s">
        <v>39</v>
      </c>
      <c r="E131" s="2" t="s">
        <v>38</v>
      </c>
      <c r="F131" s="18">
        <v>44326</v>
      </c>
      <c r="G131" s="18" t="str">
        <f t="shared" ref="G131:G194" si="30">TEXT(F131,"YYYY")</f>
        <v>2021</v>
      </c>
      <c r="H131" s="4" t="str">
        <f t="shared" si="29"/>
        <v>May</v>
      </c>
      <c r="I131" s="4">
        <f t="shared" si="28"/>
        <v>44251</v>
      </c>
      <c r="J131" s="2">
        <f t="shared" ref="J131:J194" si="31">K131+10</f>
        <v>22</v>
      </c>
      <c r="K131" s="2">
        <v>12</v>
      </c>
      <c r="L131" s="2">
        <v>1254</v>
      </c>
      <c r="M131" s="2">
        <f t="shared" ref="M131:M194" si="32">K131*L131</f>
        <v>15048</v>
      </c>
      <c r="N131" s="2">
        <v>1440</v>
      </c>
      <c r="O131" s="2">
        <f t="shared" ref="O131:O194" si="33">N131-P131</f>
        <v>1330</v>
      </c>
      <c r="P131" s="2">
        <v>110</v>
      </c>
      <c r="Q131" s="2">
        <v>40</v>
      </c>
      <c r="R131" s="2">
        <v>0</v>
      </c>
      <c r="S131" s="2">
        <v>53</v>
      </c>
      <c r="T131" s="5">
        <f t="shared" ref="T131:T194" si="34">O131/U131</f>
        <v>110.83333333333333</v>
      </c>
      <c r="U131" s="2">
        <v>12</v>
      </c>
      <c r="V131" s="2">
        <f t="shared" ref="V131:V194" si="35">U131-W131</f>
        <v>8</v>
      </c>
      <c r="W131" s="2">
        <v>4</v>
      </c>
      <c r="X131" s="2">
        <f t="shared" ref="X131:X194" si="36">W131*2500</f>
        <v>10000</v>
      </c>
      <c r="Y131" s="2">
        <f t="shared" ref="Y131:Y194" si="37">N131-P131-Q131-R131-S131</f>
        <v>1237</v>
      </c>
      <c r="Z131" s="6">
        <f t="shared" ref="Z131:Z194" si="38">Y131/N131</f>
        <v>0.85902777777777772</v>
      </c>
      <c r="AA131" s="6">
        <f t="shared" ref="AA131:AA194" si="39">V131/U131</f>
        <v>0.66666666666666663</v>
      </c>
      <c r="AB131" s="6">
        <f t="shared" ref="AB131:AB194" si="40">V131/U131</f>
        <v>0.66666666666666663</v>
      </c>
      <c r="AC131" s="7">
        <f t="shared" ref="AC131:AC194" si="41">Z131*AA131*AB131</f>
        <v>0.38179012345679003</v>
      </c>
    </row>
    <row r="132" spans="1:29" ht="19.2" customHeight="1">
      <c r="A132" s="2">
        <v>131</v>
      </c>
      <c r="B132" s="3" t="s">
        <v>27</v>
      </c>
      <c r="C132" s="2">
        <v>863308</v>
      </c>
      <c r="D132" s="3" t="s">
        <v>42</v>
      </c>
      <c r="E132" s="2" t="s">
        <v>40</v>
      </c>
      <c r="F132" s="18">
        <v>44327</v>
      </c>
      <c r="G132" s="18" t="str">
        <f t="shared" si="30"/>
        <v>2021</v>
      </c>
      <c r="H132" s="4" t="str">
        <f t="shared" si="29"/>
        <v>May</v>
      </c>
      <c r="I132" s="4">
        <f t="shared" si="28"/>
        <v>44252</v>
      </c>
      <c r="J132" s="2">
        <f t="shared" si="31"/>
        <v>38</v>
      </c>
      <c r="K132" s="2">
        <v>28</v>
      </c>
      <c r="L132" s="2">
        <v>1459</v>
      </c>
      <c r="M132" s="2">
        <f t="shared" si="32"/>
        <v>40852</v>
      </c>
      <c r="N132" s="2">
        <v>1440</v>
      </c>
      <c r="O132" s="2">
        <f t="shared" si="33"/>
        <v>1330</v>
      </c>
      <c r="P132" s="2">
        <v>110</v>
      </c>
      <c r="Q132" s="2">
        <v>30</v>
      </c>
      <c r="R132" s="2">
        <v>0</v>
      </c>
      <c r="S132" s="2">
        <v>59</v>
      </c>
      <c r="T132" s="5">
        <f t="shared" si="34"/>
        <v>47.5</v>
      </c>
      <c r="U132" s="2">
        <v>28</v>
      </c>
      <c r="V132" s="2">
        <f t="shared" si="35"/>
        <v>26</v>
      </c>
      <c r="W132" s="2">
        <v>2</v>
      </c>
      <c r="X132" s="2">
        <f t="shared" si="36"/>
        <v>5000</v>
      </c>
      <c r="Y132" s="2">
        <f t="shared" si="37"/>
        <v>1241</v>
      </c>
      <c r="Z132" s="6">
        <f t="shared" si="38"/>
        <v>0.8618055555555556</v>
      </c>
      <c r="AA132" s="6">
        <f t="shared" si="39"/>
        <v>0.9285714285714286</v>
      </c>
      <c r="AB132" s="6">
        <f t="shared" si="40"/>
        <v>0.9285714285714286</v>
      </c>
      <c r="AC132" s="7">
        <f t="shared" si="41"/>
        <v>0.74308744331065768</v>
      </c>
    </row>
    <row r="133" spans="1:29" ht="19.2" customHeight="1">
      <c r="A133" s="2">
        <v>132</v>
      </c>
      <c r="B133" s="3" t="s">
        <v>41</v>
      </c>
      <c r="C133" s="2">
        <v>725856</v>
      </c>
      <c r="D133" s="3" t="s">
        <v>42</v>
      </c>
      <c r="E133" s="2" t="s">
        <v>40</v>
      </c>
      <c r="F133" s="18">
        <v>44328</v>
      </c>
      <c r="G133" s="18" t="str">
        <f t="shared" si="30"/>
        <v>2021</v>
      </c>
      <c r="H133" s="4" t="str">
        <f t="shared" si="29"/>
        <v>May</v>
      </c>
      <c r="I133" s="4">
        <f t="shared" si="28"/>
        <v>44253</v>
      </c>
      <c r="J133" s="2">
        <f t="shared" si="31"/>
        <v>85</v>
      </c>
      <c r="K133" s="2">
        <v>75</v>
      </c>
      <c r="L133" s="2">
        <v>1189</v>
      </c>
      <c r="M133" s="2">
        <f t="shared" si="32"/>
        <v>89175</v>
      </c>
      <c r="N133" s="2">
        <v>1440</v>
      </c>
      <c r="O133" s="2">
        <f t="shared" si="33"/>
        <v>1330</v>
      </c>
      <c r="P133" s="2">
        <v>110</v>
      </c>
      <c r="Q133" s="2">
        <v>20</v>
      </c>
      <c r="R133" s="2">
        <v>60</v>
      </c>
      <c r="S133" s="2">
        <v>59</v>
      </c>
      <c r="T133" s="5">
        <f t="shared" si="34"/>
        <v>17.733333333333334</v>
      </c>
      <c r="U133" s="2">
        <v>75</v>
      </c>
      <c r="V133" s="2">
        <f t="shared" si="35"/>
        <v>73</v>
      </c>
      <c r="W133" s="2">
        <v>2</v>
      </c>
      <c r="X133" s="2">
        <f t="shared" si="36"/>
        <v>5000</v>
      </c>
      <c r="Y133" s="2">
        <f t="shared" si="37"/>
        <v>1191</v>
      </c>
      <c r="Z133" s="6">
        <f t="shared" si="38"/>
        <v>0.82708333333333328</v>
      </c>
      <c r="AA133" s="6">
        <f t="shared" si="39"/>
        <v>0.97333333333333338</v>
      </c>
      <c r="AB133" s="6">
        <f t="shared" si="40"/>
        <v>0.97333333333333338</v>
      </c>
      <c r="AC133" s="7">
        <f t="shared" si="41"/>
        <v>0.78356037037037041</v>
      </c>
    </row>
    <row r="134" spans="1:29" ht="19.2" customHeight="1">
      <c r="A134" s="2">
        <v>133</v>
      </c>
      <c r="B134" s="3" t="s">
        <v>27</v>
      </c>
      <c r="C134" s="2">
        <v>909309</v>
      </c>
      <c r="D134" s="3" t="s">
        <v>28</v>
      </c>
      <c r="E134" s="2" t="s">
        <v>29</v>
      </c>
      <c r="F134" s="18">
        <v>44329</v>
      </c>
      <c r="G134" s="18" t="str">
        <f t="shared" si="30"/>
        <v>2021</v>
      </c>
      <c r="H134" s="4" t="str">
        <f t="shared" si="29"/>
        <v>May</v>
      </c>
      <c r="I134" s="4">
        <f t="shared" si="28"/>
        <v>44254</v>
      </c>
      <c r="J134" s="2">
        <f t="shared" si="31"/>
        <v>22</v>
      </c>
      <c r="K134" s="3">
        <v>12</v>
      </c>
      <c r="L134" s="2">
        <v>1200</v>
      </c>
      <c r="M134" s="2">
        <f t="shared" si="32"/>
        <v>14400</v>
      </c>
      <c r="N134" s="2">
        <v>1440</v>
      </c>
      <c r="O134" s="2">
        <f t="shared" si="33"/>
        <v>1330</v>
      </c>
      <c r="P134" s="2">
        <v>110</v>
      </c>
      <c r="Q134" s="2">
        <v>0</v>
      </c>
      <c r="R134" s="2">
        <v>0</v>
      </c>
      <c r="S134" s="2">
        <v>57</v>
      </c>
      <c r="T134" s="5">
        <f t="shared" si="34"/>
        <v>110.83333333333333</v>
      </c>
      <c r="U134" s="3">
        <v>12</v>
      </c>
      <c r="V134" s="2">
        <f t="shared" si="35"/>
        <v>8</v>
      </c>
      <c r="W134" s="2">
        <v>4</v>
      </c>
      <c r="X134" s="2">
        <f t="shared" si="36"/>
        <v>10000</v>
      </c>
      <c r="Y134" s="2">
        <f t="shared" si="37"/>
        <v>1273</v>
      </c>
      <c r="Z134" s="6">
        <f t="shared" si="38"/>
        <v>0.88402777777777775</v>
      </c>
      <c r="AA134" s="6">
        <f t="shared" si="39"/>
        <v>0.66666666666666663</v>
      </c>
      <c r="AB134" s="6">
        <f t="shared" si="40"/>
        <v>0.66666666666666663</v>
      </c>
      <c r="AC134" s="7">
        <f t="shared" si="41"/>
        <v>0.39290123456790116</v>
      </c>
    </row>
    <row r="135" spans="1:29" ht="19.2" customHeight="1">
      <c r="A135" s="2">
        <v>134</v>
      </c>
      <c r="B135" s="3" t="s">
        <v>30</v>
      </c>
      <c r="C135" s="2">
        <v>931320</v>
      </c>
      <c r="D135" s="3" t="s">
        <v>31</v>
      </c>
      <c r="E135" s="2" t="s">
        <v>32</v>
      </c>
      <c r="F135" s="18">
        <v>44330</v>
      </c>
      <c r="G135" s="18" t="str">
        <f t="shared" si="30"/>
        <v>2021</v>
      </c>
      <c r="H135" s="4" t="str">
        <f t="shared" si="29"/>
        <v>May</v>
      </c>
      <c r="I135" s="4">
        <f t="shared" si="28"/>
        <v>44255</v>
      </c>
      <c r="J135" s="2">
        <f t="shared" si="31"/>
        <v>55</v>
      </c>
      <c r="K135" s="3">
        <v>45</v>
      </c>
      <c r="L135" s="2">
        <v>600.25</v>
      </c>
      <c r="M135" s="2">
        <f t="shared" si="32"/>
        <v>27011.25</v>
      </c>
      <c r="N135" s="2">
        <v>1440</v>
      </c>
      <c r="O135" s="2">
        <f t="shared" si="33"/>
        <v>1330</v>
      </c>
      <c r="P135" s="2">
        <v>110</v>
      </c>
      <c r="Q135" s="2">
        <v>15</v>
      </c>
      <c r="R135" s="2">
        <v>0</v>
      </c>
      <c r="S135" s="2">
        <v>3</v>
      </c>
      <c r="T135" s="5">
        <f t="shared" si="34"/>
        <v>29.555555555555557</v>
      </c>
      <c r="U135" s="3">
        <v>45</v>
      </c>
      <c r="V135" s="2">
        <f t="shared" si="35"/>
        <v>43</v>
      </c>
      <c r="W135" s="2">
        <v>2</v>
      </c>
      <c r="X135" s="2">
        <f t="shared" si="36"/>
        <v>5000</v>
      </c>
      <c r="Y135" s="2">
        <f t="shared" si="37"/>
        <v>1312</v>
      </c>
      <c r="Z135" s="6">
        <f t="shared" si="38"/>
        <v>0.91111111111111109</v>
      </c>
      <c r="AA135" s="6">
        <f t="shared" si="39"/>
        <v>0.9555555555555556</v>
      </c>
      <c r="AB135" s="6">
        <f t="shared" si="40"/>
        <v>0.9555555555555556</v>
      </c>
      <c r="AC135" s="7">
        <f t="shared" si="41"/>
        <v>0.83192318244170105</v>
      </c>
    </row>
    <row r="136" spans="1:29" ht="19.2" customHeight="1">
      <c r="A136" s="2">
        <v>135</v>
      </c>
      <c r="B136" s="3" t="s">
        <v>33</v>
      </c>
      <c r="C136" s="2">
        <v>598915</v>
      </c>
      <c r="D136" s="3" t="s">
        <v>34</v>
      </c>
      <c r="E136" s="2" t="s">
        <v>35</v>
      </c>
      <c r="F136" s="18">
        <v>44331</v>
      </c>
      <c r="G136" s="18" t="str">
        <f t="shared" si="30"/>
        <v>2021</v>
      </c>
      <c r="H136" s="4" t="str">
        <f t="shared" si="29"/>
        <v>May</v>
      </c>
      <c r="I136" s="4">
        <f t="shared" si="28"/>
        <v>44256</v>
      </c>
      <c r="J136" s="2">
        <f t="shared" si="31"/>
        <v>57</v>
      </c>
      <c r="K136" s="3">
        <v>47</v>
      </c>
      <c r="L136" s="2">
        <v>895.26</v>
      </c>
      <c r="M136" s="2">
        <f t="shared" si="32"/>
        <v>42077.22</v>
      </c>
      <c r="N136" s="2">
        <v>1440</v>
      </c>
      <c r="O136" s="2">
        <f t="shared" si="33"/>
        <v>1330</v>
      </c>
      <c r="P136" s="2">
        <v>110</v>
      </c>
      <c r="Q136" s="2">
        <v>30</v>
      </c>
      <c r="R136" s="2">
        <v>0</v>
      </c>
      <c r="S136" s="2">
        <v>28</v>
      </c>
      <c r="T136" s="5">
        <f t="shared" si="34"/>
        <v>28.297872340425531</v>
      </c>
      <c r="U136" s="3">
        <v>47</v>
      </c>
      <c r="V136" s="2">
        <f t="shared" si="35"/>
        <v>47</v>
      </c>
      <c r="W136" s="2">
        <v>0</v>
      </c>
      <c r="X136" s="2">
        <f t="shared" si="36"/>
        <v>0</v>
      </c>
      <c r="Y136" s="2">
        <f t="shared" si="37"/>
        <v>1272</v>
      </c>
      <c r="Z136" s="6">
        <f t="shared" si="38"/>
        <v>0.8833333333333333</v>
      </c>
      <c r="AA136" s="6">
        <f t="shared" si="39"/>
        <v>1</v>
      </c>
      <c r="AB136" s="6">
        <f t="shared" si="40"/>
        <v>1</v>
      </c>
      <c r="AC136" s="7">
        <f t="shared" si="41"/>
        <v>0.8833333333333333</v>
      </c>
    </row>
    <row r="137" spans="1:29" ht="19.2" customHeight="1">
      <c r="A137" s="2">
        <v>136</v>
      </c>
      <c r="B137" s="3" t="s">
        <v>36</v>
      </c>
      <c r="C137" s="2">
        <v>721288</v>
      </c>
      <c r="D137" s="3" t="s">
        <v>37</v>
      </c>
      <c r="E137" s="2" t="s">
        <v>38</v>
      </c>
      <c r="F137" s="18">
        <v>44332</v>
      </c>
      <c r="G137" s="18" t="str">
        <f t="shared" si="30"/>
        <v>2021</v>
      </c>
      <c r="H137" s="4" t="str">
        <f t="shared" si="29"/>
        <v>May</v>
      </c>
      <c r="I137" s="4">
        <f t="shared" si="28"/>
        <v>44257</v>
      </c>
      <c r="J137" s="2">
        <f t="shared" si="31"/>
        <v>30</v>
      </c>
      <c r="K137" s="3">
        <v>20</v>
      </c>
      <c r="L137" s="2">
        <v>1350.1</v>
      </c>
      <c r="M137" s="2">
        <f t="shared" si="32"/>
        <v>27002</v>
      </c>
      <c r="N137" s="2">
        <v>1440</v>
      </c>
      <c r="O137" s="2">
        <f t="shared" si="33"/>
        <v>1330</v>
      </c>
      <c r="P137" s="2">
        <v>110</v>
      </c>
      <c r="Q137" s="2">
        <v>120</v>
      </c>
      <c r="R137" s="2">
        <v>120</v>
      </c>
      <c r="S137" s="2">
        <v>12</v>
      </c>
      <c r="T137" s="5">
        <f t="shared" si="34"/>
        <v>66.5</v>
      </c>
      <c r="U137" s="3">
        <v>20</v>
      </c>
      <c r="V137" s="2">
        <f t="shared" si="35"/>
        <v>20</v>
      </c>
      <c r="W137" s="2">
        <v>0</v>
      </c>
      <c r="X137" s="2">
        <f t="shared" si="36"/>
        <v>0</v>
      </c>
      <c r="Y137" s="2">
        <f t="shared" si="37"/>
        <v>1078</v>
      </c>
      <c r="Z137" s="6">
        <f t="shared" si="38"/>
        <v>0.74861111111111112</v>
      </c>
      <c r="AA137" s="6">
        <f t="shared" si="39"/>
        <v>1</v>
      </c>
      <c r="AB137" s="6">
        <f t="shared" si="40"/>
        <v>1</v>
      </c>
      <c r="AC137" s="7">
        <f t="shared" si="41"/>
        <v>0.74861111111111112</v>
      </c>
    </row>
    <row r="138" spans="1:29" ht="19.2" customHeight="1">
      <c r="A138" s="2">
        <v>137</v>
      </c>
      <c r="B138" s="3" t="s">
        <v>27</v>
      </c>
      <c r="C138" s="2">
        <v>893780</v>
      </c>
      <c r="D138" s="3" t="s">
        <v>39</v>
      </c>
      <c r="E138" s="2" t="s">
        <v>40</v>
      </c>
      <c r="F138" s="18">
        <v>44333</v>
      </c>
      <c r="G138" s="18" t="str">
        <f t="shared" si="30"/>
        <v>2021</v>
      </c>
      <c r="H138" s="4" t="str">
        <f t="shared" si="29"/>
        <v>May</v>
      </c>
      <c r="I138" s="4">
        <f t="shared" si="28"/>
        <v>44258</v>
      </c>
      <c r="J138" s="2">
        <f t="shared" si="31"/>
        <v>31</v>
      </c>
      <c r="K138" s="3">
        <v>21</v>
      </c>
      <c r="L138" s="2">
        <v>1290.5</v>
      </c>
      <c r="M138" s="2">
        <f t="shared" si="32"/>
        <v>27100.5</v>
      </c>
      <c r="N138" s="2">
        <v>1440</v>
      </c>
      <c r="O138" s="2">
        <f t="shared" si="33"/>
        <v>1330</v>
      </c>
      <c r="P138" s="2">
        <v>110</v>
      </c>
      <c r="Q138" s="2">
        <v>60</v>
      </c>
      <c r="R138" s="2"/>
      <c r="S138" s="2">
        <v>12</v>
      </c>
      <c r="T138" s="5">
        <f t="shared" si="34"/>
        <v>63.333333333333336</v>
      </c>
      <c r="U138" s="3">
        <v>21</v>
      </c>
      <c r="V138" s="2">
        <f t="shared" si="35"/>
        <v>19</v>
      </c>
      <c r="W138" s="2">
        <v>2</v>
      </c>
      <c r="X138" s="2">
        <f t="shared" si="36"/>
        <v>5000</v>
      </c>
      <c r="Y138" s="2">
        <f t="shared" si="37"/>
        <v>1258</v>
      </c>
      <c r="Z138" s="6">
        <f t="shared" si="38"/>
        <v>0.87361111111111112</v>
      </c>
      <c r="AA138" s="6">
        <f t="shared" si="39"/>
        <v>0.90476190476190477</v>
      </c>
      <c r="AB138" s="6">
        <f t="shared" si="40"/>
        <v>0.90476190476190477</v>
      </c>
      <c r="AC138" s="7">
        <f t="shared" si="41"/>
        <v>0.7151329050138574</v>
      </c>
    </row>
    <row r="139" spans="1:29" ht="19.2" customHeight="1">
      <c r="A139" s="2">
        <v>138</v>
      </c>
      <c r="B139" s="3" t="s">
        <v>41</v>
      </c>
      <c r="C139" s="2">
        <v>598300</v>
      </c>
      <c r="D139" s="3" t="s">
        <v>42</v>
      </c>
      <c r="E139" s="2" t="s">
        <v>32</v>
      </c>
      <c r="F139" s="18">
        <v>44334</v>
      </c>
      <c r="G139" s="18" t="str">
        <f t="shared" si="30"/>
        <v>2021</v>
      </c>
      <c r="H139" s="4" t="str">
        <f t="shared" si="29"/>
        <v>May</v>
      </c>
      <c r="I139" s="4">
        <f t="shared" si="28"/>
        <v>44259</v>
      </c>
      <c r="J139" s="2">
        <f t="shared" si="31"/>
        <v>55</v>
      </c>
      <c r="K139" s="3">
        <v>45</v>
      </c>
      <c r="L139" s="2">
        <v>1400</v>
      </c>
      <c r="M139" s="2">
        <f t="shared" si="32"/>
        <v>63000</v>
      </c>
      <c r="N139" s="2">
        <v>1440</v>
      </c>
      <c r="O139" s="2">
        <f t="shared" si="33"/>
        <v>1330</v>
      </c>
      <c r="P139" s="2">
        <v>110</v>
      </c>
      <c r="Q139" s="2">
        <v>40</v>
      </c>
      <c r="R139" s="2">
        <v>0</v>
      </c>
      <c r="S139" s="2">
        <v>20</v>
      </c>
      <c r="T139" s="5">
        <f t="shared" si="34"/>
        <v>29.555555555555557</v>
      </c>
      <c r="U139" s="3">
        <v>45</v>
      </c>
      <c r="V139" s="2">
        <f t="shared" si="35"/>
        <v>41</v>
      </c>
      <c r="W139" s="2">
        <v>4</v>
      </c>
      <c r="X139" s="2">
        <f t="shared" si="36"/>
        <v>10000</v>
      </c>
      <c r="Y139" s="2">
        <f t="shared" si="37"/>
        <v>1270</v>
      </c>
      <c r="Z139" s="6">
        <f t="shared" si="38"/>
        <v>0.88194444444444442</v>
      </c>
      <c r="AA139" s="6">
        <f t="shared" si="39"/>
        <v>0.91111111111111109</v>
      </c>
      <c r="AB139" s="6">
        <f t="shared" si="40"/>
        <v>0.91111111111111109</v>
      </c>
      <c r="AC139" s="7">
        <f t="shared" si="41"/>
        <v>0.73212277091906719</v>
      </c>
    </row>
    <row r="140" spans="1:29" ht="19.2" customHeight="1">
      <c r="A140" s="2">
        <v>139</v>
      </c>
      <c r="B140" s="3" t="s">
        <v>33</v>
      </c>
      <c r="C140" s="2">
        <v>837042</v>
      </c>
      <c r="D140" s="3" t="s">
        <v>42</v>
      </c>
      <c r="E140" s="2" t="s">
        <v>32</v>
      </c>
      <c r="F140" s="18">
        <v>44335</v>
      </c>
      <c r="G140" s="18" t="str">
        <f t="shared" si="30"/>
        <v>2021</v>
      </c>
      <c r="H140" s="4" t="str">
        <f t="shared" si="29"/>
        <v>May</v>
      </c>
      <c r="I140" s="4">
        <f t="shared" si="28"/>
        <v>44260</v>
      </c>
      <c r="J140" s="2">
        <f t="shared" si="31"/>
        <v>64</v>
      </c>
      <c r="K140" s="2">
        <v>54</v>
      </c>
      <c r="L140" s="2">
        <v>1509</v>
      </c>
      <c r="M140" s="2">
        <f t="shared" si="32"/>
        <v>81486</v>
      </c>
      <c r="N140" s="2">
        <v>1440</v>
      </c>
      <c r="O140" s="2">
        <f t="shared" si="33"/>
        <v>1330</v>
      </c>
      <c r="P140" s="2">
        <v>110</v>
      </c>
      <c r="Q140" s="2">
        <v>30</v>
      </c>
      <c r="R140" s="2">
        <v>0</v>
      </c>
      <c r="S140" s="2">
        <v>7</v>
      </c>
      <c r="T140" s="5">
        <f t="shared" si="34"/>
        <v>24.62962962962963</v>
      </c>
      <c r="U140" s="2">
        <v>54</v>
      </c>
      <c r="V140" s="2">
        <f t="shared" si="35"/>
        <v>50</v>
      </c>
      <c r="W140" s="2">
        <v>4</v>
      </c>
      <c r="X140" s="2">
        <f t="shared" si="36"/>
        <v>10000</v>
      </c>
      <c r="Y140" s="2">
        <f t="shared" si="37"/>
        <v>1293</v>
      </c>
      <c r="Z140" s="6">
        <f t="shared" si="38"/>
        <v>0.8979166666666667</v>
      </c>
      <c r="AA140" s="6">
        <f t="shared" si="39"/>
        <v>0.92592592592592593</v>
      </c>
      <c r="AB140" s="6">
        <f t="shared" si="40"/>
        <v>0.92592592592592593</v>
      </c>
      <c r="AC140" s="7">
        <f t="shared" si="41"/>
        <v>0.76981881572930966</v>
      </c>
    </row>
    <row r="141" spans="1:29" ht="19.2" customHeight="1">
      <c r="A141" s="2">
        <v>140</v>
      </c>
      <c r="B141" s="3" t="s">
        <v>36</v>
      </c>
      <c r="C141" s="2">
        <v>675251</v>
      </c>
      <c r="D141" s="3" t="s">
        <v>28</v>
      </c>
      <c r="E141" s="2" t="s">
        <v>38</v>
      </c>
      <c r="F141" s="18">
        <v>44336</v>
      </c>
      <c r="G141" s="18" t="str">
        <f t="shared" si="30"/>
        <v>2021</v>
      </c>
      <c r="H141" s="4" t="str">
        <f t="shared" si="29"/>
        <v>May</v>
      </c>
      <c r="I141" s="4">
        <f t="shared" si="28"/>
        <v>44261</v>
      </c>
      <c r="J141" s="2">
        <f t="shared" si="31"/>
        <v>57</v>
      </c>
      <c r="K141" s="2">
        <v>47</v>
      </c>
      <c r="L141" s="2">
        <v>1834</v>
      </c>
      <c r="M141" s="2">
        <f t="shared" si="32"/>
        <v>86198</v>
      </c>
      <c r="N141" s="2">
        <v>1440</v>
      </c>
      <c r="O141" s="2">
        <f t="shared" si="33"/>
        <v>1330</v>
      </c>
      <c r="P141" s="2">
        <v>110</v>
      </c>
      <c r="Q141" s="2">
        <v>20</v>
      </c>
      <c r="R141" s="2">
        <v>0</v>
      </c>
      <c r="S141" s="2">
        <v>26</v>
      </c>
      <c r="T141" s="5">
        <f t="shared" si="34"/>
        <v>28.297872340425531</v>
      </c>
      <c r="U141" s="2">
        <v>47</v>
      </c>
      <c r="V141" s="2">
        <f t="shared" si="35"/>
        <v>45</v>
      </c>
      <c r="W141" s="2">
        <v>2</v>
      </c>
      <c r="X141" s="2">
        <f t="shared" si="36"/>
        <v>5000</v>
      </c>
      <c r="Y141" s="2">
        <f t="shared" si="37"/>
        <v>1284</v>
      </c>
      <c r="Z141" s="6">
        <f t="shared" si="38"/>
        <v>0.89166666666666672</v>
      </c>
      <c r="AA141" s="6">
        <f t="shared" si="39"/>
        <v>0.95744680851063835</v>
      </c>
      <c r="AB141" s="6">
        <f t="shared" si="40"/>
        <v>0.95744680851063835</v>
      </c>
      <c r="AC141" s="7">
        <f t="shared" si="41"/>
        <v>0.81739474875509288</v>
      </c>
    </row>
    <row r="142" spans="1:29" ht="19.2" customHeight="1">
      <c r="A142" s="2">
        <v>141</v>
      </c>
      <c r="B142" s="3" t="s">
        <v>27</v>
      </c>
      <c r="C142" s="2">
        <v>859947</v>
      </c>
      <c r="D142" s="3" t="s">
        <v>31</v>
      </c>
      <c r="E142" s="2" t="s">
        <v>38</v>
      </c>
      <c r="F142" s="18">
        <v>44337</v>
      </c>
      <c r="G142" s="18" t="str">
        <f t="shared" si="30"/>
        <v>2021</v>
      </c>
      <c r="H142" s="4" t="str">
        <f t="shared" si="29"/>
        <v>May</v>
      </c>
      <c r="I142" s="4">
        <f t="shared" si="28"/>
        <v>44262</v>
      </c>
      <c r="J142" s="2">
        <f t="shared" si="31"/>
        <v>22</v>
      </c>
      <c r="K142" s="2">
        <v>12</v>
      </c>
      <c r="L142" s="2">
        <v>1254</v>
      </c>
      <c r="M142" s="2">
        <f t="shared" si="32"/>
        <v>15048</v>
      </c>
      <c r="N142" s="2">
        <v>1440</v>
      </c>
      <c r="O142" s="2">
        <f t="shared" si="33"/>
        <v>1330</v>
      </c>
      <c r="P142" s="2">
        <v>110</v>
      </c>
      <c r="Q142" s="2">
        <v>60</v>
      </c>
      <c r="R142" s="2">
        <v>20</v>
      </c>
      <c r="S142" s="2">
        <v>11</v>
      </c>
      <c r="T142" s="5">
        <f t="shared" si="34"/>
        <v>110.83333333333333</v>
      </c>
      <c r="U142" s="2">
        <v>12</v>
      </c>
      <c r="V142" s="2">
        <f t="shared" si="35"/>
        <v>10</v>
      </c>
      <c r="W142" s="2">
        <v>2</v>
      </c>
      <c r="X142" s="2">
        <f t="shared" si="36"/>
        <v>5000</v>
      </c>
      <c r="Y142" s="2">
        <f t="shared" si="37"/>
        <v>1239</v>
      </c>
      <c r="Z142" s="6">
        <f t="shared" si="38"/>
        <v>0.86041666666666672</v>
      </c>
      <c r="AA142" s="6">
        <f t="shared" si="39"/>
        <v>0.83333333333333337</v>
      </c>
      <c r="AB142" s="6">
        <f t="shared" si="40"/>
        <v>0.83333333333333337</v>
      </c>
      <c r="AC142" s="7">
        <f t="shared" si="41"/>
        <v>0.59751157407407418</v>
      </c>
    </row>
    <row r="143" spans="1:29" ht="19.2" customHeight="1">
      <c r="A143" s="2">
        <v>142</v>
      </c>
      <c r="B143" s="3" t="s">
        <v>41</v>
      </c>
      <c r="C143" s="2">
        <v>974696</v>
      </c>
      <c r="D143" s="3" t="s">
        <v>34</v>
      </c>
      <c r="E143" s="2" t="s">
        <v>32</v>
      </c>
      <c r="F143" s="18">
        <v>44338</v>
      </c>
      <c r="G143" s="18" t="str">
        <f t="shared" si="30"/>
        <v>2021</v>
      </c>
      <c r="H143" s="4" t="str">
        <f t="shared" si="29"/>
        <v>May</v>
      </c>
      <c r="I143" s="4">
        <f t="shared" si="28"/>
        <v>44263</v>
      </c>
      <c r="J143" s="2">
        <f t="shared" si="31"/>
        <v>38</v>
      </c>
      <c r="K143" s="2">
        <v>28</v>
      </c>
      <c r="L143" s="2">
        <v>1459</v>
      </c>
      <c r="M143" s="2">
        <f t="shared" si="32"/>
        <v>40852</v>
      </c>
      <c r="N143" s="2">
        <v>1440</v>
      </c>
      <c r="O143" s="2">
        <f t="shared" si="33"/>
        <v>1330</v>
      </c>
      <c r="P143" s="2">
        <v>110</v>
      </c>
      <c r="Q143" s="2">
        <v>15</v>
      </c>
      <c r="R143" s="2">
        <v>0</v>
      </c>
      <c r="S143" s="2">
        <v>5</v>
      </c>
      <c r="T143" s="5">
        <f t="shared" si="34"/>
        <v>47.5</v>
      </c>
      <c r="U143" s="2">
        <v>28</v>
      </c>
      <c r="V143" s="2">
        <f t="shared" si="35"/>
        <v>27</v>
      </c>
      <c r="W143" s="2">
        <v>1</v>
      </c>
      <c r="X143" s="2">
        <f t="shared" si="36"/>
        <v>2500</v>
      </c>
      <c r="Y143" s="2">
        <f t="shared" si="37"/>
        <v>1310</v>
      </c>
      <c r="Z143" s="6">
        <f t="shared" si="38"/>
        <v>0.90972222222222221</v>
      </c>
      <c r="AA143" s="6">
        <f t="shared" si="39"/>
        <v>0.9642857142857143</v>
      </c>
      <c r="AB143" s="6">
        <f t="shared" si="40"/>
        <v>0.9642857142857143</v>
      </c>
      <c r="AC143" s="7">
        <f t="shared" si="41"/>
        <v>0.84590242346938782</v>
      </c>
    </row>
    <row r="144" spans="1:29" ht="19.2" customHeight="1">
      <c r="A144" s="2">
        <v>143</v>
      </c>
      <c r="B144" s="3" t="s">
        <v>27</v>
      </c>
      <c r="C144" s="2">
        <v>852395</v>
      </c>
      <c r="D144" s="3" t="s">
        <v>37</v>
      </c>
      <c r="E144" s="2" t="s">
        <v>38</v>
      </c>
      <c r="F144" s="18">
        <v>44339</v>
      </c>
      <c r="G144" s="18" t="str">
        <f t="shared" si="30"/>
        <v>2021</v>
      </c>
      <c r="H144" s="4" t="str">
        <f t="shared" si="29"/>
        <v>May</v>
      </c>
      <c r="I144" s="4">
        <f t="shared" si="28"/>
        <v>44264</v>
      </c>
      <c r="J144" s="2">
        <f t="shared" si="31"/>
        <v>28</v>
      </c>
      <c r="K144" s="2">
        <v>18</v>
      </c>
      <c r="L144" s="2">
        <v>1189</v>
      </c>
      <c r="M144" s="2">
        <f t="shared" si="32"/>
        <v>21402</v>
      </c>
      <c r="N144" s="2">
        <v>1440</v>
      </c>
      <c r="O144" s="2">
        <f t="shared" si="33"/>
        <v>1330</v>
      </c>
      <c r="P144" s="2">
        <v>110</v>
      </c>
      <c r="Q144" s="2">
        <v>15</v>
      </c>
      <c r="R144" s="2">
        <v>0</v>
      </c>
      <c r="S144" s="2">
        <v>39</v>
      </c>
      <c r="T144" s="5">
        <f t="shared" si="34"/>
        <v>73.888888888888886</v>
      </c>
      <c r="U144" s="2">
        <v>18</v>
      </c>
      <c r="V144" s="2">
        <f t="shared" si="35"/>
        <v>17</v>
      </c>
      <c r="W144" s="2">
        <v>1</v>
      </c>
      <c r="X144" s="2">
        <f t="shared" si="36"/>
        <v>2500</v>
      </c>
      <c r="Y144" s="2">
        <f t="shared" si="37"/>
        <v>1276</v>
      </c>
      <c r="Z144" s="6">
        <f t="shared" si="38"/>
        <v>0.88611111111111107</v>
      </c>
      <c r="AA144" s="6">
        <f t="shared" si="39"/>
        <v>0.94444444444444442</v>
      </c>
      <c r="AB144" s="6">
        <f t="shared" si="40"/>
        <v>0.94444444444444442</v>
      </c>
      <c r="AC144" s="7">
        <f t="shared" si="41"/>
        <v>0.790389231824417</v>
      </c>
    </row>
    <row r="145" spans="1:29" ht="19.2" customHeight="1">
      <c r="A145" s="2">
        <v>144</v>
      </c>
      <c r="B145" s="3" t="s">
        <v>30</v>
      </c>
      <c r="C145" s="2">
        <v>711908</v>
      </c>
      <c r="D145" s="3" t="s">
        <v>39</v>
      </c>
      <c r="E145" s="2" t="s">
        <v>40</v>
      </c>
      <c r="F145" s="18">
        <v>44340</v>
      </c>
      <c r="G145" s="18" t="str">
        <f t="shared" si="30"/>
        <v>2021</v>
      </c>
      <c r="H145" s="4" t="str">
        <f t="shared" si="29"/>
        <v>May</v>
      </c>
      <c r="I145" s="4">
        <f t="shared" si="28"/>
        <v>44265</v>
      </c>
      <c r="J145" s="2">
        <f t="shared" si="31"/>
        <v>22</v>
      </c>
      <c r="K145" s="3">
        <v>12</v>
      </c>
      <c r="L145" s="2">
        <v>1200</v>
      </c>
      <c r="M145" s="2">
        <f t="shared" si="32"/>
        <v>14400</v>
      </c>
      <c r="N145" s="2">
        <v>1440</v>
      </c>
      <c r="O145" s="2">
        <f t="shared" si="33"/>
        <v>1330</v>
      </c>
      <c r="P145" s="2">
        <v>110</v>
      </c>
      <c r="Q145" s="2">
        <v>0</v>
      </c>
      <c r="R145" s="2">
        <v>0</v>
      </c>
      <c r="S145" s="2">
        <v>56</v>
      </c>
      <c r="T145" s="5">
        <f t="shared" si="34"/>
        <v>110.83333333333333</v>
      </c>
      <c r="U145" s="3">
        <v>12</v>
      </c>
      <c r="V145" s="2">
        <f t="shared" si="35"/>
        <v>12</v>
      </c>
      <c r="W145" s="2">
        <v>0</v>
      </c>
      <c r="X145" s="2">
        <f t="shared" si="36"/>
        <v>0</v>
      </c>
      <c r="Y145" s="2">
        <f t="shared" si="37"/>
        <v>1274</v>
      </c>
      <c r="Z145" s="6">
        <f t="shared" si="38"/>
        <v>0.88472222222222219</v>
      </c>
      <c r="AA145" s="6">
        <f t="shared" si="39"/>
        <v>1</v>
      </c>
      <c r="AB145" s="6">
        <f t="shared" si="40"/>
        <v>1</v>
      </c>
      <c r="AC145" s="7">
        <f t="shared" si="41"/>
        <v>0.88472222222222219</v>
      </c>
    </row>
    <row r="146" spans="1:29" ht="19.2" customHeight="1">
      <c r="A146" s="2">
        <v>145</v>
      </c>
      <c r="B146" s="3" t="s">
        <v>33</v>
      </c>
      <c r="C146" s="2">
        <v>697789</v>
      </c>
      <c r="D146" s="3" t="s">
        <v>42</v>
      </c>
      <c r="E146" s="2" t="s">
        <v>40</v>
      </c>
      <c r="F146" s="18">
        <v>44341</v>
      </c>
      <c r="G146" s="18" t="str">
        <f t="shared" si="30"/>
        <v>2021</v>
      </c>
      <c r="H146" s="4" t="str">
        <f t="shared" si="29"/>
        <v>May</v>
      </c>
      <c r="I146" s="4">
        <f t="shared" si="28"/>
        <v>44266</v>
      </c>
      <c r="J146" s="2">
        <f t="shared" si="31"/>
        <v>20</v>
      </c>
      <c r="K146" s="3">
        <v>10</v>
      </c>
      <c r="L146" s="2">
        <v>600.25</v>
      </c>
      <c r="M146" s="2">
        <f t="shared" si="32"/>
        <v>6002.5</v>
      </c>
      <c r="N146" s="2">
        <v>1440</v>
      </c>
      <c r="O146" s="2">
        <f t="shared" si="33"/>
        <v>1330</v>
      </c>
      <c r="P146" s="2">
        <v>110</v>
      </c>
      <c r="Q146" s="2">
        <v>0</v>
      </c>
      <c r="R146" s="2">
        <v>0</v>
      </c>
      <c r="S146" s="2">
        <v>10</v>
      </c>
      <c r="T146" s="5">
        <f t="shared" si="34"/>
        <v>133</v>
      </c>
      <c r="U146" s="3">
        <v>10</v>
      </c>
      <c r="V146" s="2">
        <f t="shared" si="35"/>
        <v>10</v>
      </c>
      <c r="W146" s="2">
        <v>0</v>
      </c>
      <c r="X146" s="2">
        <f t="shared" si="36"/>
        <v>0</v>
      </c>
      <c r="Y146" s="2">
        <f t="shared" si="37"/>
        <v>1320</v>
      </c>
      <c r="Z146" s="6">
        <f t="shared" si="38"/>
        <v>0.91666666666666663</v>
      </c>
      <c r="AA146" s="6">
        <f t="shared" si="39"/>
        <v>1</v>
      </c>
      <c r="AB146" s="6">
        <f t="shared" si="40"/>
        <v>1</v>
      </c>
      <c r="AC146" s="7">
        <f t="shared" si="41"/>
        <v>0.91666666666666663</v>
      </c>
    </row>
    <row r="147" spans="1:29" ht="19.2" customHeight="1">
      <c r="A147" s="2">
        <v>146</v>
      </c>
      <c r="B147" s="3" t="s">
        <v>36</v>
      </c>
      <c r="C147" s="2">
        <v>855692</v>
      </c>
      <c r="D147" s="3" t="s">
        <v>42</v>
      </c>
      <c r="E147" s="2" t="s">
        <v>29</v>
      </c>
      <c r="F147" s="18">
        <v>44342</v>
      </c>
      <c r="G147" s="18" t="str">
        <f t="shared" si="30"/>
        <v>2021</v>
      </c>
      <c r="H147" s="4" t="str">
        <f t="shared" si="29"/>
        <v>May</v>
      </c>
      <c r="I147" s="4">
        <f t="shared" si="28"/>
        <v>44267</v>
      </c>
      <c r="J147" s="2">
        <f t="shared" si="31"/>
        <v>23</v>
      </c>
      <c r="K147" s="3">
        <v>13</v>
      </c>
      <c r="L147" s="2">
        <v>895.26</v>
      </c>
      <c r="M147" s="2">
        <f t="shared" si="32"/>
        <v>11638.38</v>
      </c>
      <c r="N147" s="2">
        <v>1440</v>
      </c>
      <c r="O147" s="2">
        <f t="shared" si="33"/>
        <v>1330</v>
      </c>
      <c r="P147" s="2">
        <v>110</v>
      </c>
      <c r="Q147" s="2">
        <v>15</v>
      </c>
      <c r="R147" s="2">
        <v>10</v>
      </c>
      <c r="S147" s="2">
        <v>49</v>
      </c>
      <c r="T147" s="5">
        <f t="shared" si="34"/>
        <v>102.30769230769231</v>
      </c>
      <c r="U147" s="3">
        <v>13</v>
      </c>
      <c r="V147" s="2">
        <f t="shared" si="35"/>
        <v>9</v>
      </c>
      <c r="W147" s="2">
        <v>4</v>
      </c>
      <c r="X147" s="2">
        <f t="shared" si="36"/>
        <v>10000</v>
      </c>
      <c r="Y147" s="2">
        <f t="shared" si="37"/>
        <v>1256</v>
      </c>
      <c r="Z147" s="6">
        <f t="shared" si="38"/>
        <v>0.87222222222222223</v>
      </c>
      <c r="AA147" s="6">
        <f t="shared" si="39"/>
        <v>0.69230769230769229</v>
      </c>
      <c r="AB147" s="6">
        <f t="shared" si="40"/>
        <v>0.69230769230769229</v>
      </c>
      <c r="AC147" s="7">
        <f t="shared" si="41"/>
        <v>0.4180473372781065</v>
      </c>
    </row>
    <row r="148" spans="1:29" ht="19.2" customHeight="1">
      <c r="A148" s="2">
        <v>147</v>
      </c>
      <c r="B148" s="3" t="s">
        <v>27</v>
      </c>
      <c r="C148" s="2">
        <v>912690</v>
      </c>
      <c r="D148" s="2" t="s">
        <v>39</v>
      </c>
      <c r="E148" s="2" t="s">
        <v>32</v>
      </c>
      <c r="F148" s="18">
        <v>44343</v>
      </c>
      <c r="G148" s="18" t="str">
        <f t="shared" si="30"/>
        <v>2021</v>
      </c>
      <c r="H148" s="4" t="str">
        <f t="shared" si="29"/>
        <v>May</v>
      </c>
      <c r="I148" s="4">
        <f t="shared" si="28"/>
        <v>44268</v>
      </c>
      <c r="J148" s="2">
        <f t="shared" si="31"/>
        <v>30</v>
      </c>
      <c r="K148" s="3">
        <v>20</v>
      </c>
      <c r="L148" s="2">
        <v>1350.1</v>
      </c>
      <c r="M148" s="2">
        <f t="shared" si="32"/>
        <v>27002</v>
      </c>
      <c r="N148" s="2">
        <v>1440</v>
      </c>
      <c r="O148" s="2">
        <f t="shared" si="33"/>
        <v>1330</v>
      </c>
      <c r="P148" s="2">
        <v>110</v>
      </c>
      <c r="Q148" s="2">
        <v>30</v>
      </c>
      <c r="R148" s="2">
        <v>0</v>
      </c>
      <c r="S148" s="2">
        <v>14</v>
      </c>
      <c r="T148" s="5">
        <f t="shared" si="34"/>
        <v>66.5</v>
      </c>
      <c r="U148" s="3">
        <v>20</v>
      </c>
      <c r="V148" s="2">
        <f t="shared" si="35"/>
        <v>16</v>
      </c>
      <c r="W148" s="2">
        <v>4</v>
      </c>
      <c r="X148" s="2">
        <f t="shared" si="36"/>
        <v>10000</v>
      </c>
      <c r="Y148" s="2">
        <f t="shared" si="37"/>
        <v>1286</v>
      </c>
      <c r="Z148" s="6">
        <f t="shared" si="38"/>
        <v>0.8930555555555556</v>
      </c>
      <c r="AA148" s="6">
        <f t="shared" si="39"/>
        <v>0.8</v>
      </c>
      <c r="AB148" s="6">
        <f t="shared" si="40"/>
        <v>0.8</v>
      </c>
      <c r="AC148" s="7">
        <f t="shared" si="41"/>
        <v>0.57155555555555571</v>
      </c>
    </row>
    <row r="149" spans="1:29" ht="19.2" customHeight="1">
      <c r="A149" s="2">
        <v>148</v>
      </c>
      <c r="B149" s="3" t="s">
        <v>27</v>
      </c>
      <c r="C149" s="2">
        <v>573398</v>
      </c>
      <c r="D149" s="2" t="s">
        <v>39</v>
      </c>
      <c r="E149" s="2" t="s">
        <v>35</v>
      </c>
      <c r="F149" s="18">
        <v>44344</v>
      </c>
      <c r="G149" s="18" t="str">
        <f t="shared" si="30"/>
        <v>2021</v>
      </c>
      <c r="H149" s="4" t="str">
        <f t="shared" si="29"/>
        <v>May</v>
      </c>
      <c r="I149" s="4">
        <f t="shared" si="28"/>
        <v>44269</v>
      </c>
      <c r="J149" s="2">
        <f t="shared" si="31"/>
        <v>18</v>
      </c>
      <c r="K149" s="3">
        <v>8</v>
      </c>
      <c r="L149" s="2">
        <v>1290.5</v>
      </c>
      <c r="M149" s="2">
        <f t="shared" si="32"/>
        <v>10324</v>
      </c>
      <c r="N149" s="2">
        <v>1440</v>
      </c>
      <c r="O149" s="2">
        <f t="shared" si="33"/>
        <v>1330</v>
      </c>
      <c r="P149" s="2">
        <v>110</v>
      </c>
      <c r="Q149" s="2">
        <v>120</v>
      </c>
      <c r="R149" s="2">
        <v>10</v>
      </c>
      <c r="S149" s="2">
        <v>32</v>
      </c>
      <c r="T149" s="5">
        <f t="shared" si="34"/>
        <v>166.25</v>
      </c>
      <c r="U149" s="3">
        <v>8</v>
      </c>
      <c r="V149" s="2">
        <f t="shared" si="35"/>
        <v>5</v>
      </c>
      <c r="W149" s="2">
        <v>3</v>
      </c>
      <c r="X149" s="2">
        <f t="shared" si="36"/>
        <v>7500</v>
      </c>
      <c r="Y149" s="2">
        <f t="shared" si="37"/>
        <v>1168</v>
      </c>
      <c r="Z149" s="6">
        <f t="shared" si="38"/>
        <v>0.81111111111111112</v>
      </c>
      <c r="AA149" s="6">
        <f t="shared" si="39"/>
        <v>0.625</v>
      </c>
      <c r="AB149" s="6">
        <f t="shared" si="40"/>
        <v>0.625</v>
      </c>
      <c r="AC149" s="7">
        <f t="shared" si="41"/>
        <v>0.31684027777777779</v>
      </c>
    </row>
    <row r="150" spans="1:29" ht="19.2" customHeight="1">
      <c r="A150" s="2">
        <v>149</v>
      </c>
      <c r="B150" s="3" t="s">
        <v>30</v>
      </c>
      <c r="C150" s="2">
        <v>834859</v>
      </c>
      <c r="D150" s="2" t="s">
        <v>31</v>
      </c>
      <c r="E150" s="2" t="s">
        <v>38</v>
      </c>
      <c r="F150" s="18">
        <v>44345</v>
      </c>
      <c r="G150" s="18" t="str">
        <f t="shared" si="30"/>
        <v>2021</v>
      </c>
      <c r="H150" s="4" t="str">
        <f t="shared" si="29"/>
        <v>May</v>
      </c>
      <c r="I150" s="4">
        <f t="shared" si="28"/>
        <v>44270</v>
      </c>
      <c r="J150" s="2">
        <f t="shared" si="31"/>
        <v>64</v>
      </c>
      <c r="K150" s="2">
        <v>54</v>
      </c>
      <c r="L150" s="2">
        <v>1400</v>
      </c>
      <c r="M150" s="2">
        <f t="shared" si="32"/>
        <v>75600</v>
      </c>
      <c r="N150" s="2">
        <v>1440</v>
      </c>
      <c r="O150" s="2">
        <f t="shared" si="33"/>
        <v>1330</v>
      </c>
      <c r="P150" s="2">
        <v>110</v>
      </c>
      <c r="Q150" s="2">
        <v>60</v>
      </c>
      <c r="R150" s="2">
        <v>0</v>
      </c>
      <c r="S150" s="2">
        <v>36</v>
      </c>
      <c r="T150" s="5">
        <f t="shared" si="34"/>
        <v>24.62962962962963</v>
      </c>
      <c r="U150" s="2">
        <v>54</v>
      </c>
      <c r="V150" s="2">
        <f t="shared" si="35"/>
        <v>54</v>
      </c>
      <c r="W150" s="2">
        <v>0</v>
      </c>
      <c r="X150" s="2">
        <f t="shared" si="36"/>
        <v>0</v>
      </c>
      <c r="Y150" s="2">
        <f t="shared" si="37"/>
        <v>1234</v>
      </c>
      <c r="Z150" s="6">
        <f t="shared" si="38"/>
        <v>0.8569444444444444</v>
      </c>
      <c r="AA150" s="6">
        <f t="shared" si="39"/>
        <v>1</v>
      </c>
      <c r="AB150" s="6">
        <f t="shared" si="40"/>
        <v>1</v>
      </c>
      <c r="AC150" s="7">
        <f t="shared" si="41"/>
        <v>0.8569444444444444</v>
      </c>
    </row>
    <row r="151" spans="1:29" ht="19.2" customHeight="1">
      <c r="A151" s="2">
        <v>150</v>
      </c>
      <c r="B151" s="3" t="s">
        <v>33</v>
      </c>
      <c r="C151" s="2">
        <v>617407</v>
      </c>
      <c r="D151" s="2" t="s">
        <v>34</v>
      </c>
      <c r="E151" s="2" t="s">
        <v>38</v>
      </c>
      <c r="F151" s="18">
        <v>44346</v>
      </c>
      <c r="G151" s="18" t="str">
        <f t="shared" si="30"/>
        <v>2021</v>
      </c>
      <c r="H151" s="4" t="str">
        <f t="shared" si="29"/>
        <v>May</v>
      </c>
      <c r="I151" s="4">
        <f t="shared" si="28"/>
        <v>44271</v>
      </c>
      <c r="J151" s="2">
        <f t="shared" si="31"/>
        <v>57</v>
      </c>
      <c r="K151" s="2">
        <v>47</v>
      </c>
      <c r="L151" s="2">
        <v>1509</v>
      </c>
      <c r="M151" s="2">
        <f t="shared" si="32"/>
        <v>70923</v>
      </c>
      <c r="N151" s="2">
        <v>1440</v>
      </c>
      <c r="O151" s="2">
        <f t="shared" si="33"/>
        <v>1330</v>
      </c>
      <c r="P151" s="2">
        <v>110</v>
      </c>
      <c r="Q151" s="2">
        <v>40</v>
      </c>
      <c r="R151" s="2">
        <v>35</v>
      </c>
      <c r="S151" s="2">
        <v>40</v>
      </c>
      <c r="T151" s="5">
        <f t="shared" si="34"/>
        <v>28.297872340425531</v>
      </c>
      <c r="U151" s="2">
        <v>47</v>
      </c>
      <c r="V151" s="2">
        <f t="shared" si="35"/>
        <v>43</v>
      </c>
      <c r="W151" s="2">
        <v>4</v>
      </c>
      <c r="X151" s="2">
        <f t="shared" si="36"/>
        <v>10000</v>
      </c>
      <c r="Y151" s="2">
        <f t="shared" si="37"/>
        <v>1215</v>
      </c>
      <c r="Z151" s="6">
        <f t="shared" si="38"/>
        <v>0.84375</v>
      </c>
      <c r="AA151" s="6">
        <f t="shared" si="39"/>
        <v>0.91489361702127658</v>
      </c>
      <c r="AB151" s="6">
        <f t="shared" si="40"/>
        <v>0.91489361702127658</v>
      </c>
      <c r="AC151" s="7">
        <f t="shared" si="41"/>
        <v>0.70624434133091896</v>
      </c>
    </row>
    <row r="152" spans="1:29" ht="19.2" customHeight="1">
      <c r="A152" s="2">
        <v>151</v>
      </c>
      <c r="B152" s="3" t="s">
        <v>36</v>
      </c>
      <c r="C152" s="2">
        <v>920173</v>
      </c>
      <c r="D152" s="3" t="s">
        <v>28</v>
      </c>
      <c r="E152" s="2" t="s">
        <v>29</v>
      </c>
      <c r="F152" s="18">
        <v>44347</v>
      </c>
      <c r="G152" s="18" t="str">
        <f t="shared" si="30"/>
        <v>2021</v>
      </c>
      <c r="H152" s="4" t="str">
        <f t="shared" si="29"/>
        <v>May</v>
      </c>
      <c r="I152" s="4">
        <f t="shared" si="28"/>
        <v>44272</v>
      </c>
      <c r="J152" s="2">
        <f t="shared" si="31"/>
        <v>22</v>
      </c>
      <c r="K152" s="2">
        <v>12</v>
      </c>
      <c r="L152" s="2">
        <v>1834</v>
      </c>
      <c r="M152" s="2">
        <f t="shared" si="32"/>
        <v>22008</v>
      </c>
      <c r="N152" s="2">
        <v>1440</v>
      </c>
      <c r="O152" s="2">
        <f t="shared" si="33"/>
        <v>1330</v>
      </c>
      <c r="P152" s="2">
        <v>110</v>
      </c>
      <c r="Q152" s="2">
        <v>30</v>
      </c>
      <c r="R152" s="2">
        <v>16</v>
      </c>
      <c r="S152" s="2">
        <v>51</v>
      </c>
      <c r="T152" s="5">
        <f t="shared" si="34"/>
        <v>110.83333333333333</v>
      </c>
      <c r="U152" s="2">
        <v>12</v>
      </c>
      <c r="V152" s="2">
        <f t="shared" si="35"/>
        <v>8</v>
      </c>
      <c r="W152" s="2">
        <v>4</v>
      </c>
      <c r="X152" s="2">
        <f t="shared" si="36"/>
        <v>10000</v>
      </c>
      <c r="Y152" s="2">
        <f t="shared" si="37"/>
        <v>1233</v>
      </c>
      <c r="Z152" s="6">
        <f t="shared" si="38"/>
        <v>0.85624999999999996</v>
      </c>
      <c r="AA152" s="6">
        <f t="shared" si="39"/>
        <v>0.66666666666666663</v>
      </c>
      <c r="AB152" s="6">
        <f t="shared" si="40"/>
        <v>0.66666666666666663</v>
      </c>
      <c r="AC152" s="7">
        <f t="shared" si="41"/>
        <v>0.38055555555555554</v>
      </c>
    </row>
    <row r="153" spans="1:29" ht="19.2" customHeight="1">
      <c r="A153" s="2">
        <v>152</v>
      </c>
      <c r="B153" s="3" t="s">
        <v>27</v>
      </c>
      <c r="C153" s="2">
        <v>772815</v>
      </c>
      <c r="D153" s="3" t="s">
        <v>31</v>
      </c>
      <c r="E153" s="2" t="s">
        <v>32</v>
      </c>
      <c r="F153" s="18">
        <v>44348</v>
      </c>
      <c r="G153" s="18" t="str">
        <f t="shared" si="30"/>
        <v>2021</v>
      </c>
      <c r="H153" s="4" t="str">
        <f t="shared" si="29"/>
        <v>June</v>
      </c>
      <c r="I153" s="4">
        <f t="shared" ref="I153:I216" si="42">F66+12</f>
        <v>44273</v>
      </c>
      <c r="J153" s="2">
        <f t="shared" si="31"/>
        <v>38</v>
      </c>
      <c r="K153" s="2">
        <v>28</v>
      </c>
      <c r="L153" s="2">
        <v>1254</v>
      </c>
      <c r="M153" s="2">
        <f t="shared" si="32"/>
        <v>35112</v>
      </c>
      <c r="N153" s="2">
        <v>1440</v>
      </c>
      <c r="O153" s="2">
        <f t="shared" si="33"/>
        <v>1330</v>
      </c>
      <c r="P153" s="2">
        <v>110</v>
      </c>
      <c r="Q153" s="2">
        <v>20</v>
      </c>
      <c r="R153" s="2">
        <v>0</v>
      </c>
      <c r="S153" s="2">
        <v>23</v>
      </c>
      <c r="T153" s="5">
        <f t="shared" si="34"/>
        <v>47.5</v>
      </c>
      <c r="U153" s="2">
        <v>28</v>
      </c>
      <c r="V153" s="2">
        <f t="shared" si="35"/>
        <v>27</v>
      </c>
      <c r="W153" s="2">
        <v>1</v>
      </c>
      <c r="X153" s="2">
        <f t="shared" si="36"/>
        <v>2500</v>
      </c>
      <c r="Y153" s="2">
        <f t="shared" si="37"/>
        <v>1287</v>
      </c>
      <c r="Z153" s="6">
        <f t="shared" si="38"/>
        <v>0.89375000000000004</v>
      </c>
      <c r="AA153" s="6">
        <f t="shared" si="39"/>
        <v>0.9642857142857143</v>
      </c>
      <c r="AB153" s="6">
        <f t="shared" si="40"/>
        <v>0.9642857142857143</v>
      </c>
      <c r="AC153" s="7">
        <f t="shared" si="41"/>
        <v>0.83105070153061222</v>
      </c>
    </row>
    <row r="154" spans="1:29" ht="19.2" customHeight="1">
      <c r="A154" s="2">
        <v>153</v>
      </c>
      <c r="B154" s="3" t="s">
        <v>41</v>
      </c>
      <c r="C154" s="2">
        <v>809123</v>
      </c>
      <c r="D154" s="3" t="s">
        <v>34</v>
      </c>
      <c r="E154" s="2" t="s">
        <v>35</v>
      </c>
      <c r="F154" s="18">
        <v>44349</v>
      </c>
      <c r="G154" s="18" t="str">
        <f t="shared" si="30"/>
        <v>2021</v>
      </c>
      <c r="H154" s="4" t="str">
        <f t="shared" si="29"/>
        <v>June</v>
      </c>
      <c r="I154" s="4">
        <f t="shared" si="42"/>
        <v>44274</v>
      </c>
      <c r="J154" s="2">
        <f t="shared" si="31"/>
        <v>85</v>
      </c>
      <c r="K154" s="2">
        <v>75</v>
      </c>
      <c r="L154" s="2">
        <v>1459</v>
      </c>
      <c r="M154" s="2">
        <f t="shared" si="32"/>
        <v>109425</v>
      </c>
      <c r="N154" s="2">
        <v>1440</v>
      </c>
      <c r="O154" s="2">
        <f t="shared" si="33"/>
        <v>1330</v>
      </c>
      <c r="P154" s="2">
        <v>110</v>
      </c>
      <c r="Q154" s="2">
        <v>0</v>
      </c>
      <c r="R154" s="2">
        <v>0</v>
      </c>
      <c r="S154" s="2">
        <v>18</v>
      </c>
      <c r="T154" s="5">
        <f t="shared" si="34"/>
        <v>17.733333333333334</v>
      </c>
      <c r="U154" s="2">
        <v>75</v>
      </c>
      <c r="V154" s="2">
        <f t="shared" si="35"/>
        <v>71</v>
      </c>
      <c r="W154" s="2">
        <v>4</v>
      </c>
      <c r="X154" s="2">
        <f t="shared" si="36"/>
        <v>10000</v>
      </c>
      <c r="Y154" s="2">
        <f t="shared" si="37"/>
        <v>1312</v>
      </c>
      <c r="Z154" s="6">
        <f t="shared" si="38"/>
        <v>0.91111111111111109</v>
      </c>
      <c r="AA154" s="6">
        <f t="shared" si="39"/>
        <v>0.94666666666666666</v>
      </c>
      <c r="AB154" s="6">
        <f t="shared" si="40"/>
        <v>0.94666666666666666</v>
      </c>
      <c r="AC154" s="7">
        <f t="shared" si="41"/>
        <v>0.81651753086419743</v>
      </c>
    </row>
    <row r="155" spans="1:29" ht="19.2" customHeight="1">
      <c r="A155" s="2">
        <v>154</v>
      </c>
      <c r="B155" s="3" t="s">
        <v>27</v>
      </c>
      <c r="C155" s="2">
        <v>608938</v>
      </c>
      <c r="D155" s="3" t="s">
        <v>37</v>
      </c>
      <c r="E155" s="2" t="s">
        <v>38</v>
      </c>
      <c r="F155" s="18">
        <v>44350</v>
      </c>
      <c r="G155" s="18" t="str">
        <f t="shared" si="30"/>
        <v>2021</v>
      </c>
      <c r="H155" s="4" t="str">
        <f t="shared" si="29"/>
        <v>June</v>
      </c>
      <c r="I155" s="4">
        <f t="shared" si="42"/>
        <v>44275</v>
      </c>
      <c r="J155" s="2">
        <f t="shared" si="31"/>
        <v>22</v>
      </c>
      <c r="K155" s="3">
        <v>12</v>
      </c>
      <c r="L155" s="2">
        <v>1189</v>
      </c>
      <c r="M155" s="2">
        <f t="shared" si="32"/>
        <v>14268</v>
      </c>
      <c r="N155" s="2">
        <v>1440</v>
      </c>
      <c r="O155" s="2">
        <f t="shared" si="33"/>
        <v>1330</v>
      </c>
      <c r="P155" s="2">
        <v>110</v>
      </c>
      <c r="Q155" s="2">
        <v>15</v>
      </c>
      <c r="R155" s="2">
        <v>0</v>
      </c>
      <c r="S155" s="2">
        <v>21</v>
      </c>
      <c r="T155" s="5">
        <f t="shared" si="34"/>
        <v>110.83333333333333</v>
      </c>
      <c r="U155" s="3">
        <v>12</v>
      </c>
      <c r="V155" s="2">
        <f t="shared" si="35"/>
        <v>10</v>
      </c>
      <c r="W155" s="2">
        <v>2</v>
      </c>
      <c r="X155" s="2">
        <f t="shared" si="36"/>
        <v>5000</v>
      </c>
      <c r="Y155" s="2">
        <f t="shared" si="37"/>
        <v>1294</v>
      </c>
      <c r="Z155" s="6">
        <f t="shared" si="38"/>
        <v>0.89861111111111114</v>
      </c>
      <c r="AA155" s="6">
        <f t="shared" si="39"/>
        <v>0.83333333333333337</v>
      </c>
      <c r="AB155" s="6">
        <f t="shared" si="40"/>
        <v>0.83333333333333337</v>
      </c>
      <c r="AC155" s="7">
        <f t="shared" si="41"/>
        <v>0.62403549382716061</v>
      </c>
    </row>
    <row r="156" spans="1:29" ht="19.2" customHeight="1">
      <c r="A156" s="2">
        <v>155</v>
      </c>
      <c r="B156" s="3" t="s">
        <v>30</v>
      </c>
      <c r="C156" s="2">
        <v>822638</v>
      </c>
      <c r="D156" s="3" t="s">
        <v>39</v>
      </c>
      <c r="E156" s="2" t="s">
        <v>40</v>
      </c>
      <c r="F156" s="18">
        <v>44351</v>
      </c>
      <c r="G156" s="18" t="str">
        <f t="shared" si="30"/>
        <v>2021</v>
      </c>
      <c r="H156" s="4" t="str">
        <f t="shared" si="29"/>
        <v>June</v>
      </c>
      <c r="I156" s="4">
        <f t="shared" si="42"/>
        <v>44276</v>
      </c>
      <c r="J156" s="2">
        <f t="shared" si="31"/>
        <v>55</v>
      </c>
      <c r="K156" s="3">
        <v>45</v>
      </c>
      <c r="L156" s="2">
        <v>1200</v>
      </c>
      <c r="M156" s="2">
        <f t="shared" si="32"/>
        <v>54000</v>
      </c>
      <c r="N156" s="2">
        <v>1440</v>
      </c>
      <c r="O156" s="2">
        <f t="shared" si="33"/>
        <v>1330</v>
      </c>
      <c r="P156" s="2">
        <v>110</v>
      </c>
      <c r="Q156" s="2">
        <v>30</v>
      </c>
      <c r="R156" s="2">
        <v>0</v>
      </c>
      <c r="S156" s="2">
        <v>13</v>
      </c>
      <c r="T156" s="5">
        <f t="shared" si="34"/>
        <v>29.555555555555557</v>
      </c>
      <c r="U156" s="3">
        <v>45</v>
      </c>
      <c r="V156" s="2">
        <f t="shared" si="35"/>
        <v>43</v>
      </c>
      <c r="W156" s="2">
        <v>2</v>
      </c>
      <c r="X156" s="2">
        <f t="shared" si="36"/>
        <v>5000</v>
      </c>
      <c r="Y156" s="2">
        <f t="shared" si="37"/>
        <v>1287</v>
      </c>
      <c r="Z156" s="6">
        <f t="shared" si="38"/>
        <v>0.89375000000000004</v>
      </c>
      <c r="AA156" s="6">
        <f t="shared" si="39"/>
        <v>0.9555555555555556</v>
      </c>
      <c r="AB156" s="6">
        <f t="shared" si="40"/>
        <v>0.9555555555555556</v>
      </c>
      <c r="AC156" s="7">
        <f t="shared" si="41"/>
        <v>0.81607098765432107</v>
      </c>
    </row>
    <row r="157" spans="1:29" ht="19.2" customHeight="1">
      <c r="A157" s="2">
        <v>156</v>
      </c>
      <c r="B157" s="3" t="s">
        <v>33</v>
      </c>
      <c r="C157" s="2">
        <v>745061</v>
      </c>
      <c r="D157" s="3" t="s">
        <v>42</v>
      </c>
      <c r="E157" s="2" t="s">
        <v>32</v>
      </c>
      <c r="F157" s="18">
        <v>44352</v>
      </c>
      <c r="G157" s="18" t="str">
        <f t="shared" si="30"/>
        <v>2021</v>
      </c>
      <c r="H157" s="4" t="str">
        <f t="shared" si="29"/>
        <v>June</v>
      </c>
      <c r="I157" s="4">
        <f t="shared" si="42"/>
        <v>44277</v>
      </c>
      <c r="J157" s="2">
        <f t="shared" si="31"/>
        <v>57</v>
      </c>
      <c r="K157" s="3">
        <v>47</v>
      </c>
      <c r="L157" s="2">
        <v>600.25</v>
      </c>
      <c r="M157" s="2">
        <f t="shared" si="32"/>
        <v>28211.75</v>
      </c>
      <c r="N157" s="2">
        <v>1440</v>
      </c>
      <c r="O157" s="2">
        <f t="shared" si="33"/>
        <v>1330</v>
      </c>
      <c r="P157" s="2">
        <v>110</v>
      </c>
      <c r="Q157" s="2">
        <v>120</v>
      </c>
      <c r="R157" s="2">
        <v>90</v>
      </c>
      <c r="S157" s="2">
        <v>22</v>
      </c>
      <c r="T157" s="5">
        <f t="shared" si="34"/>
        <v>28.297872340425531</v>
      </c>
      <c r="U157" s="3">
        <v>47</v>
      </c>
      <c r="V157" s="2">
        <f t="shared" si="35"/>
        <v>46</v>
      </c>
      <c r="W157" s="2">
        <v>1</v>
      </c>
      <c r="X157" s="2">
        <f t="shared" si="36"/>
        <v>2500</v>
      </c>
      <c r="Y157" s="2">
        <f t="shared" si="37"/>
        <v>1098</v>
      </c>
      <c r="Z157" s="6">
        <f t="shared" si="38"/>
        <v>0.76249999999999996</v>
      </c>
      <c r="AA157" s="6">
        <f t="shared" si="39"/>
        <v>0.97872340425531912</v>
      </c>
      <c r="AB157" s="6">
        <f t="shared" si="40"/>
        <v>0.97872340425531912</v>
      </c>
      <c r="AC157" s="7">
        <f t="shared" si="41"/>
        <v>0.73039837030330457</v>
      </c>
    </row>
    <row r="158" spans="1:29" ht="19.2" customHeight="1">
      <c r="A158" s="2">
        <v>157</v>
      </c>
      <c r="B158" s="3" t="s">
        <v>36</v>
      </c>
      <c r="C158" s="2">
        <v>637255</v>
      </c>
      <c r="D158" s="3" t="s">
        <v>42</v>
      </c>
      <c r="E158" s="2" t="s">
        <v>32</v>
      </c>
      <c r="F158" s="18">
        <v>44353</v>
      </c>
      <c r="G158" s="18" t="str">
        <f t="shared" si="30"/>
        <v>2021</v>
      </c>
      <c r="H158" s="4" t="str">
        <f t="shared" si="29"/>
        <v>June</v>
      </c>
      <c r="I158" s="4">
        <f t="shared" si="42"/>
        <v>44278</v>
      </c>
      <c r="J158" s="2">
        <f t="shared" si="31"/>
        <v>30</v>
      </c>
      <c r="K158" s="3">
        <v>20</v>
      </c>
      <c r="L158" s="2">
        <v>895.26</v>
      </c>
      <c r="M158" s="2">
        <f t="shared" si="32"/>
        <v>17905.2</v>
      </c>
      <c r="N158" s="2">
        <v>1440</v>
      </c>
      <c r="O158" s="2">
        <f t="shared" si="33"/>
        <v>1330</v>
      </c>
      <c r="P158" s="2">
        <v>110</v>
      </c>
      <c r="Q158" s="2">
        <v>60</v>
      </c>
      <c r="R158" s="2">
        <v>0</v>
      </c>
      <c r="S158" s="2">
        <v>44</v>
      </c>
      <c r="T158" s="5">
        <f t="shared" si="34"/>
        <v>66.5</v>
      </c>
      <c r="U158" s="3">
        <v>20</v>
      </c>
      <c r="V158" s="2">
        <f t="shared" si="35"/>
        <v>18</v>
      </c>
      <c r="W158" s="2">
        <v>2</v>
      </c>
      <c r="X158" s="2">
        <f t="shared" si="36"/>
        <v>5000</v>
      </c>
      <c r="Y158" s="2">
        <f t="shared" si="37"/>
        <v>1226</v>
      </c>
      <c r="Z158" s="6">
        <f t="shared" si="38"/>
        <v>0.85138888888888886</v>
      </c>
      <c r="AA158" s="6">
        <f t="shared" si="39"/>
        <v>0.9</v>
      </c>
      <c r="AB158" s="6">
        <f t="shared" si="40"/>
        <v>0.9</v>
      </c>
      <c r="AC158" s="7">
        <f t="shared" si="41"/>
        <v>0.68962500000000004</v>
      </c>
    </row>
    <row r="159" spans="1:29" ht="19.2" customHeight="1">
      <c r="A159" s="2">
        <v>158</v>
      </c>
      <c r="B159" s="3" t="s">
        <v>27</v>
      </c>
      <c r="C159" s="2">
        <v>781522</v>
      </c>
      <c r="D159" s="3" t="s">
        <v>28</v>
      </c>
      <c r="E159" s="2" t="s">
        <v>38</v>
      </c>
      <c r="F159" s="18">
        <v>44354</v>
      </c>
      <c r="G159" s="18" t="str">
        <f t="shared" si="30"/>
        <v>2021</v>
      </c>
      <c r="H159" s="4" t="str">
        <f t="shared" si="29"/>
        <v>June</v>
      </c>
      <c r="I159" s="4">
        <f t="shared" si="42"/>
        <v>44279</v>
      </c>
      <c r="J159" s="2">
        <f t="shared" si="31"/>
        <v>31</v>
      </c>
      <c r="K159" s="3">
        <v>21</v>
      </c>
      <c r="L159" s="2">
        <v>1350.1</v>
      </c>
      <c r="M159" s="2">
        <f t="shared" si="32"/>
        <v>28352.1</v>
      </c>
      <c r="N159" s="2">
        <v>1440</v>
      </c>
      <c r="O159" s="2">
        <f t="shared" si="33"/>
        <v>1330</v>
      </c>
      <c r="P159" s="2">
        <v>110</v>
      </c>
      <c r="Q159" s="2">
        <v>40</v>
      </c>
      <c r="R159" s="2">
        <v>0</v>
      </c>
      <c r="S159" s="2">
        <v>40</v>
      </c>
      <c r="T159" s="5">
        <f t="shared" si="34"/>
        <v>63.333333333333336</v>
      </c>
      <c r="U159" s="3">
        <v>21</v>
      </c>
      <c r="V159" s="2">
        <f t="shared" si="35"/>
        <v>20</v>
      </c>
      <c r="W159" s="2">
        <v>1</v>
      </c>
      <c r="X159" s="2">
        <f t="shared" si="36"/>
        <v>2500</v>
      </c>
      <c r="Y159" s="2">
        <f t="shared" si="37"/>
        <v>1250</v>
      </c>
      <c r="Z159" s="6">
        <f t="shared" si="38"/>
        <v>0.86805555555555558</v>
      </c>
      <c r="AA159" s="6">
        <f t="shared" si="39"/>
        <v>0.95238095238095233</v>
      </c>
      <c r="AB159" s="6">
        <f t="shared" si="40"/>
        <v>0.95238095238095233</v>
      </c>
      <c r="AC159" s="7">
        <f t="shared" si="41"/>
        <v>0.78735197782816824</v>
      </c>
    </row>
    <row r="160" spans="1:29" ht="19.2" customHeight="1">
      <c r="A160" s="2">
        <v>159</v>
      </c>
      <c r="B160" s="3" t="s">
        <v>41</v>
      </c>
      <c r="C160" s="2">
        <v>879033</v>
      </c>
      <c r="D160" s="3" t="s">
        <v>31</v>
      </c>
      <c r="E160" s="2" t="s">
        <v>38</v>
      </c>
      <c r="F160" s="18">
        <v>44355</v>
      </c>
      <c r="G160" s="18" t="str">
        <f t="shared" si="30"/>
        <v>2021</v>
      </c>
      <c r="H160" s="4" t="str">
        <f t="shared" si="29"/>
        <v>June</v>
      </c>
      <c r="I160" s="4">
        <f t="shared" si="42"/>
        <v>44280</v>
      </c>
      <c r="J160" s="2">
        <f t="shared" si="31"/>
        <v>26</v>
      </c>
      <c r="K160" s="3">
        <v>16</v>
      </c>
      <c r="L160" s="2">
        <v>1290.5</v>
      </c>
      <c r="M160" s="2">
        <f t="shared" si="32"/>
        <v>20648</v>
      </c>
      <c r="N160" s="2">
        <v>1440</v>
      </c>
      <c r="O160" s="2">
        <f t="shared" si="33"/>
        <v>1330</v>
      </c>
      <c r="P160" s="2">
        <v>110</v>
      </c>
      <c r="Q160" s="2">
        <v>30</v>
      </c>
      <c r="R160" s="2">
        <v>0</v>
      </c>
      <c r="S160" s="2">
        <v>20</v>
      </c>
      <c r="T160" s="5">
        <f t="shared" si="34"/>
        <v>83.125</v>
      </c>
      <c r="U160" s="3">
        <v>16</v>
      </c>
      <c r="V160" s="2">
        <f t="shared" si="35"/>
        <v>16</v>
      </c>
      <c r="W160" s="2">
        <v>0</v>
      </c>
      <c r="X160" s="2">
        <f t="shared" si="36"/>
        <v>0</v>
      </c>
      <c r="Y160" s="2">
        <f t="shared" si="37"/>
        <v>1280</v>
      </c>
      <c r="Z160" s="6">
        <f t="shared" si="38"/>
        <v>0.88888888888888884</v>
      </c>
      <c r="AA160" s="6">
        <f t="shared" si="39"/>
        <v>1</v>
      </c>
      <c r="AB160" s="6">
        <f t="shared" si="40"/>
        <v>1</v>
      </c>
      <c r="AC160" s="7">
        <f t="shared" si="41"/>
        <v>0.88888888888888884</v>
      </c>
    </row>
    <row r="161" spans="1:29" ht="19.2" customHeight="1">
      <c r="A161" s="2">
        <v>160</v>
      </c>
      <c r="B161" s="3" t="s">
        <v>33</v>
      </c>
      <c r="C161" s="2">
        <v>777112</v>
      </c>
      <c r="D161" s="3" t="s">
        <v>34</v>
      </c>
      <c r="E161" s="2" t="s">
        <v>32</v>
      </c>
      <c r="F161" s="18">
        <v>44356</v>
      </c>
      <c r="G161" s="18" t="str">
        <f t="shared" si="30"/>
        <v>2021</v>
      </c>
      <c r="H161" s="4" t="str">
        <f t="shared" si="29"/>
        <v>June</v>
      </c>
      <c r="I161" s="4">
        <f t="shared" si="42"/>
        <v>44281</v>
      </c>
      <c r="J161" s="2">
        <f t="shared" si="31"/>
        <v>30</v>
      </c>
      <c r="K161" s="2">
        <v>20</v>
      </c>
      <c r="L161" s="2">
        <v>1400</v>
      </c>
      <c r="M161" s="2">
        <f t="shared" si="32"/>
        <v>28000</v>
      </c>
      <c r="N161" s="2">
        <v>1440</v>
      </c>
      <c r="O161" s="2">
        <f t="shared" si="33"/>
        <v>1330</v>
      </c>
      <c r="P161" s="2">
        <v>110</v>
      </c>
      <c r="Q161" s="2">
        <v>20</v>
      </c>
      <c r="R161" s="2">
        <v>0</v>
      </c>
      <c r="S161" s="2">
        <v>32</v>
      </c>
      <c r="T161" s="5">
        <f t="shared" si="34"/>
        <v>66.5</v>
      </c>
      <c r="U161" s="2">
        <v>20</v>
      </c>
      <c r="V161" s="2">
        <f t="shared" si="35"/>
        <v>20</v>
      </c>
      <c r="W161" s="2">
        <v>0</v>
      </c>
      <c r="X161" s="2">
        <f t="shared" si="36"/>
        <v>0</v>
      </c>
      <c r="Y161" s="2">
        <f t="shared" si="37"/>
        <v>1278</v>
      </c>
      <c r="Z161" s="6">
        <f t="shared" si="38"/>
        <v>0.88749999999999996</v>
      </c>
      <c r="AA161" s="6">
        <f t="shared" si="39"/>
        <v>1</v>
      </c>
      <c r="AB161" s="6">
        <f t="shared" si="40"/>
        <v>1</v>
      </c>
      <c r="AC161" s="7">
        <f t="shared" si="41"/>
        <v>0.88749999999999996</v>
      </c>
    </row>
    <row r="162" spans="1:29" ht="19.2" customHeight="1">
      <c r="A162" s="2">
        <v>161</v>
      </c>
      <c r="B162" s="3" t="s">
        <v>36</v>
      </c>
      <c r="C162" s="2">
        <v>645629</v>
      </c>
      <c r="D162" s="3" t="s">
        <v>37</v>
      </c>
      <c r="E162" s="2" t="s">
        <v>38</v>
      </c>
      <c r="F162" s="18">
        <v>44357</v>
      </c>
      <c r="G162" s="18" t="str">
        <f t="shared" si="30"/>
        <v>2021</v>
      </c>
      <c r="H162" s="4" t="str">
        <f t="shared" si="29"/>
        <v>June</v>
      </c>
      <c r="I162" s="4">
        <f t="shared" si="42"/>
        <v>44282</v>
      </c>
      <c r="J162" s="2">
        <f t="shared" si="31"/>
        <v>20</v>
      </c>
      <c r="K162" s="2">
        <v>10</v>
      </c>
      <c r="L162" s="2">
        <v>1509</v>
      </c>
      <c r="M162" s="2">
        <f t="shared" si="32"/>
        <v>15090</v>
      </c>
      <c r="N162" s="2">
        <v>1440</v>
      </c>
      <c r="O162" s="2">
        <f t="shared" si="33"/>
        <v>1330</v>
      </c>
      <c r="P162" s="2">
        <v>110</v>
      </c>
      <c r="Q162" s="2">
        <v>60</v>
      </c>
      <c r="R162" s="2">
        <v>0</v>
      </c>
      <c r="S162" s="2">
        <v>23</v>
      </c>
      <c r="T162" s="5">
        <f t="shared" si="34"/>
        <v>133</v>
      </c>
      <c r="U162" s="2">
        <v>10</v>
      </c>
      <c r="V162" s="2">
        <f t="shared" si="35"/>
        <v>9</v>
      </c>
      <c r="W162" s="2">
        <v>1</v>
      </c>
      <c r="X162" s="2">
        <f t="shared" si="36"/>
        <v>2500</v>
      </c>
      <c r="Y162" s="2">
        <f t="shared" si="37"/>
        <v>1247</v>
      </c>
      <c r="Z162" s="6">
        <f t="shared" si="38"/>
        <v>0.86597222222222225</v>
      </c>
      <c r="AA162" s="6">
        <f t="shared" si="39"/>
        <v>0.9</v>
      </c>
      <c r="AB162" s="6">
        <f t="shared" si="40"/>
        <v>0.9</v>
      </c>
      <c r="AC162" s="7">
        <f t="shared" si="41"/>
        <v>0.70143750000000005</v>
      </c>
    </row>
    <row r="163" spans="1:29" ht="19.2" customHeight="1">
      <c r="A163" s="2">
        <v>162</v>
      </c>
      <c r="B163" s="3" t="s">
        <v>27</v>
      </c>
      <c r="C163" s="2">
        <v>970862</v>
      </c>
      <c r="D163" s="3" t="s">
        <v>39</v>
      </c>
      <c r="E163" s="2" t="s">
        <v>40</v>
      </c>
      <c r="F163" s="18">
        <v>44358</v>
      </c>
      <c r="G163" s="18" t="str">
        <f t="shared" si="30"/>
        <v>2021</v>
      </c>
      <c r="H163" s="4" t="str">
        <f t="shared" si="29"/>
        <v>June</v>
      </c>
      <c r="I163" s="4">
        <f t="shared" si="42"/>
        <v>44283</v>
      </c>
      <c r="J163" s="2">
        <f t="shared" si="31"/>
        <v>22</v>
      </c>
      <c r="K163" s="2">
        <v>12</v>
      </c>
      <c r="L163" s="2">
        <v>1834</v>
      </c>
      <c r="M163" s="2">
        <f t="shared" si="32"/>
        <v>22008</v>
      </c>
      <c r="N163" s="2">
        <v>1440</v>
      </c>
      <c r="O163" s="2">
        <f t="shared" si="33"/>
        <v>1330</v>
      </c>
      <c r="P163" s="2">
        <v>110</v>
      </c>
      <c r="Q163" s="2">
        <v>15</v>
      </c>
      <c r="R163" s="2">
        <v>0</v>
      </c>
      <c r="S163" s="2">
        <v>48</v>
      </c>
      <c r="T163" s="5">
        <f t="shared" si="34"/>
        <v>110.83333333333333</v>
      </c>
      <c r="U163" s="2">
        <v>12</v>
      </c>
      <c r="V163" s="2">
        <f t="shared" si="35"/>
        <v>12</v>
      </c>
      <c r="W163" s="2">
        <v>0</v>
      </c>
      <c r="X163" s="2">
        <f t="shared" si="36"/>
        <v>0</v>
      </c>
      <c r="Y163" s="2">
        <f t="shared" si="37"/>
        <v>1267</v>
      </c>
      <c r="Z163" s="6">
        <f t="shared" si="38"/>
        <v>0.87986111111111109</v>
      </c>
      <c r="AA163" s="6">
        <f t="shared" si="39"/>
        <v>1</v>
      </c>
      <c r="AB163" s="6">
        <f t="shared" si="40"/>
        <v>1</v>
      </c>
      <c r="AC163" s="7">
        <f t="shared" si="41"/>
        <v>0.87986111111111109</v>
      </c>
    </row>
    <row r="164" spans="1:29" ht="19.2" customHeight="1">
      <c r="A164" s="2">
        <v>163</v>
      </c>
      <c r="B164" s="3" t="s">
        <v>41</v>
      </c>
      <c r="C164" s="2">
        <v>861535</v>
      </c>
      <c r="D164" s="3" t="s">
        <v>42</v>
      </c>
      <c r="E164" s="2" t="s">
        <v>40</v>
      </c>
      <c r="F164" s="18">
        <v>44359</v>
      </c>
      <c r="G164" s="18" t="str">
        <f t="shared" si="30"/>
        <v>2021</v>
      </c>
      <c r="H164" s="4" t="str">
        <f t="shared" si="29"/>
        <v>June</v>
      </c>
      <c r="I164" s="4">
        <f t="shared" si="42"/>
        <v>44284</v>
      </c>
      <c r="J164" s="2">
        <f t="shared" si="31"/>
        <v>26</v>
      </c>
      <c r="K164" s="2">
        <v>16</v>
      </c>
      <c r="L164" s="2">
        <v>1254</v>
      </c>
      <c r="M164" s="2">
        <f t="shared" si="32"/>
        <v>20064</v>
      </c>
      <c r="N164" s="2">
        <v>1440</v>
      </c>
      <c r="O164" s="2">
        <f t="shared" si="33"/>
        <v>1330</v>
      </c>
      <c r="P164" s="2">
        <v>110</v>
      </c>
      <c r="Q164" s="2">
        <v>15</v>
      </c>
      <c r="R164" s="2">
        <v>0</v>
      </c>
      <c r="S164" s="2">
        <v>48</v>
      </c>
      <c r="T164" s="5">
        <f t="shared" si="34"/>
        <v>83.125</v>
      </c>
      <c r="U164" s="2">
        <v>16</v>
      </c>
      <c r="V164" s="2">
        <f t="shared" si="35"/>
        <v>16</v>
      </c>
      <c r="W164" s="2">
        <v>0</v>
      </c>
      <c r="X164" s="2">
        <f t="shared" si="36"/>
        <v>0</v>
      </c>
      <c r="Y164" s="2">
        <f t="shared" si="37"/>
        <v>1267</v>
      </c>
      <c r="Z164" s="6">
        <f t="shared" si="38"/>
        <v>0.87986111111111109</v>
      </c>
      <c r="AA164" s="6">
        <f t="shared" si="39"/>
        <v>1</v>
      </c>
      <c r="AB164" s="6">
        <f t="shared" si="40"/>
        <v>1</v>
      </c>
      <c r="AC164" s="7">
        <f t="shared" si="41"/>
        <v>0.87986111111111109</v>
      </c>
    </row>
    <row r="165" spans="1:29" ht="19.2" customHeight="1">
      <c r="A165" s="2">
        <v>164</v>
      </c>
      <c r="B165" s="3" t="s">
        <v>27</v>
      </c>
      <c r="C165" s="2">
        <v>591994</v>
      </c>
      <c r="D165" s="3" t="s">
        <v>42</v>
      </c>
      <c r="E165" s="2" t="s">
        <v>29</v>
      </c>
      <c r="F165" s="18">
        <v>44360</v>
      </c>
      <c r="G165" s="18" t="str">
        <f t="shared" si="30"/>
        <v>2021</v>
      </c>
      <c r="H165" s="4" t="str">
        <f t="shared" si="29"/>
        <v>June</v>
      </c>
      <c r="I165" s="4">
        <f t="shared" si="42"/>
        <v>44285</v>
      </c>
      <c r="J165" s="2">
        <f t="shared" si="31"/>
        <v>85</v>
      </c>
      <c r="K165" s="2">
        <v>75</v>
      </c>
      <c r="L165" s="2">
        <v>1459</v>
      </c>
      <c r="M165" s="2">
        <f t="shared" si="32"/>
        <v>109425</v>
      </c>
      <c r="N165" s="2">
        <v>1440</v>
      </c>
      <c r="O165" s="2">
        <f t="shared" si="33"/>
        <v>1330</v>
      </c>
      <c r="P165" s="2">
        <v>110</v>
      </c>
      <c r="Q165" s="2">
        <v>0</v>
      </c>
      <c r="R165" s="2">
        <v>0</v>
      </c>
      <c r="S165" s="2">
        <v>45</v>
      </c>
      <c r="T165" s="5">
        <f t="shared" si="34"/>
        <v>17.733333333333334</v>
      </c>
      <c r="U165" s="2">
        <v>75</v>
      </c>
      <c r="V165" s="2">
        <f t="shared" si="35"/>
        <v>71</v>
      </c>
      <c r="W165" s="2">
        <v>4</v>
      </c>
      <c r="X165" s="2">
        <f t="shared" si="36"/>
        <v>10000</v>
      </c>
      <c r="Y165" s="2">
        <f t="shared" si="37"/>
        <v>1285</v>
      </c>
      <c r="Z165" s="6">
        <f t="shared" si="38"/>
        <v>0.89236111111111116</v>
      </c>
      <c r="AA165" s="6">
        <f t="shared" si="39"/>
        <v>0.94666666666666666</v>
      </c>
      <c r="AB165" s="6">
        <f t="shared" si="40"/>
        <v>0.94666666666666666</v>
      </c>
      <c r="AC165" s="7">
        <f t="shared" si="41"/>
        <v>0.79971419753086415</v>
      </c>
    </row>
    <row r="166" spans="1:29" ht="19.2" customHeight="1">
      <c r="A166" s="2">
        <v>165</v>
      </c>
      <c r="B166" s="3" t="s">
        <v>30</v>
      </c>
      <c r="C166" s="2">
        <v>659187</v>
      </c>
      <c r="D166" s="3" t="s">
        <v>28</v>
      </c>
      <c r="E166" s="2" t="s">
        <v>32</v>
      </c>
      <c r="F166" s="18">
        <v>44361</v>
      </c>
      <c r="G166" s="18" t="str">
        <f t="shared" si="30"/>
        <v>2021</v>
      </c>
      <c r="H166" s="4" t="str">
        <f t="shared" si="29"/>
        <v>June</v>
      </c>
      <c r="I166" s="4">
        <f t="shared" si="42"/>
        <v>44286</v>
      </c>
      <c r="J166" s="2">
        <f t="shared" si="31"/>
        <v>22</v>
      </c>
      <c r="K166" s="3">
        <v>12</v>
      </c>
      <c r="L166" s="2">
        <v>1189</v>
      </c>
      <c r="M166" s="2">
        <f t="shared" si="32"/>
        <v>14268</v>
      </c>
      <c r="N166" s="2">
        <v>1440</v>
      </c>
      <c r="O166" s="2">
        <f t="shared" si="33"/>
        <v>1330</v>
      </c>
      <c r="P166" s="2">
        <v>110</v>
      </c>
      <c r="Q166" s="2">
        <v>0</v>
      </c>
      <c r="R166" s="2">
        <v>12</v>
      </c>
      <c r="S166" s="2">
        <v>56</v>
      </c>
      <c r="T166" s="5">
        <f t="shared" si="34"/>
        <v>110.83333333333333</v>
      </c>
      <c r="U166" s="3">
        <v>12</v>
      </c>
      <c r="V166" s="2">
        <f t="shared" si="35"/>
        <v>9</v>
      </c>
      <c r="W166" s="2">
        <v>3</v>
      </c>
      <c r="X166" s="2">
        <f t="shared" si="36"/>
        <v>7500</v>
      </c>
      <c r="Y166" s="2">
        <f t="shared" si="37"/>
        <v>1262</v>
      </c>
      <c r="Z166" s="6">
        <f t="shared" si="38"/>
        <v>0.87638888888888888</v>
      </c>
      <c r="AA166" s="6">
        <f t="shared" si="39"/>
        <v>0.75</v>
      </c>
      <c r="AB166" s="6">
        <f t="shared" si="40"/>
        <v>0.75</v>
      </c>
      <c r="AC166" s="7">
        <f t="shared" si="41"/>
        <v>0.49296874999999996</v>
      </c>
    </row>
    <row r="167" spans="1:29" ht="19.2" customHeight="1">
      <c r="A167" s="2">
        <v>166</v>
      </c>
      <c r="B167" s="3" t="s">
        <v>33</v>
      </c>
      <c r="C167" s="2">
        <v>724814</v>
      </c>
      <c r="D167" s="3" t="s">
        <v>31</v>
      </c>
      <c r="E167" s="2" t="s">
        <v>35</v>
      </c>
      <c r="F167" s="18">
        <v>44362</v>
      </c>
      <c r="G167" s="18" t="str">
        <f t="shared" si="30"/>
        <v>2021</v>
      </c>
      <c r="H167" s="4" t="str">
        <f t="shared" si="29"/>
        <v>June</v>
      </c>
      <c r="I167" s="4">
        <f t="shared" si="42"/>
        <v>44287</v>
      </c>
      <c r="J167" s="2">
        <f t="shared" si="31"/>
        <v>55</v>
      </c>
      <c r="K167" s="3">
        <v>45</v>
      </c>
      <c r="L167" s="2">
        <v>1200</v>
      </c>
      <c r="M167" s="2">
        <f t="shared" si="32"/>
        <v>54000</v>
      </c>
      <c r="N167" s="2">
        <v>1440</v>
      </c>
      <c r="O167" s="2">
        <f t="shared" si="33"/>
        <v>1330</v>
      </c>
      <c r="P167" s="2">
        <v>110</v>
      </c>
      <c r="Q167" s="2">
        <v>15</v>
      </c>
      <c r="R167" s="2">
        <v>10</v>
      </c>
      <c r="S167" s="2">
        <v>29</v>
      </c>
      <c r="T167" s="5">
        <f t="shared" si="34"/>
        <v>29.555555555555557</v>
      </c>
      <c r="U167" s="3">
        <v>45</v>
      </c>
      <c r="V167" s="2">
        <f t="shared" si="35"/>
        <v>44</v>
      </c>
      <c r="W167" s="2">
        <v>1</v>
      </c>
      <c r="X167" s="2">
        <f t="shared" si="36"/>
        <v>2500</v>
      </c>
      <c r="Y167" s="2">
        <f t="shared" si="37"/>
        <v>1276</v>
      </c>
      <c r="Z167" s="6">
        <f t="shared" si="38"/>
        <v>0.88611111111111107</v>
      </c>
      <c r="AA167" s="6">
        <f t="shared" si="39"/>
        <v>0.97777777777777775</v>
      </c>
      <c r="AB167" s="6">
        <f t="shared" si="40"/>
        <v>0.97777777777777775</v>
      </c>
      <c r="AC167" s="7">
        <f t="shared" si="41"/>
        <v>0.84716598079561034</v>
      </c>
    </row>
    <row r="168" spans="1:29" ht="19.2" customHeight="1">
      <c r="A168" s="2">
        <v>167</v>
      </c>
      <c r="B168" s="3" t="s">
        <v>36</v>
      </c>
      <c r="C168" s="2">
        <v>902590</v>
      </c>
      <c r="D168" s="3" t="s">
        <v>34</v>
      </c>
      <c r="E168" s="2" t="s">
        <v>38</v>
      </c>
      <c r="F168" s="18">
        <v>44363</v>
      </c>
      <c r="G168" s="18" t="str">
        <f t="shared" si="30"/>
        <v>2021</v>
      </c>
      <c r="H168" s="4" t="str">
        <f t="shared" si="29"/>
        <v>June</v>
      </c>
      <c r="I168" s="4">
        <f t="shared" si="42"/>
        <v>44288</v>
      </c>
      <c r="J168" s="2">
        <f t="shared" si="31"/>
        <v>57</v>
      </c>
      <c r="K168" s="3">
        <v>47</v>
      </c>
      <c r="L168" s="2">
        <v>600.25</v>
      </c>
      <c r="M168" s="2">
        <f t="shared" si="32"/>
        <v>28211.75</v>
      </c>
      <c r="N168" s="2">
        <v>1440</v>
      </c>
      <c r="O168" s="2">
        <f t="shared" si="33"/>
        <v>1330</v>
      </c>
      <c r="P168" s="2">
        <v>110</v>
      </c>
      <c r="Q168" s="2">
        <v>30</v>
      </c>
      <c r="R168" s="2">
        <v>135</v>
      </c>
      <c r="S168" s="2">
        <v>20</v>
      </c>
      <c r="T168" s="5">
        <f t="shared" si="34"/>
        <v>28.297872340425531</v>
      </c>
      <c r="U168" s="3">
        <v>47</v>
      </c>
      <c r="V168" s="2">
        <f t="shared" si="35"/>
        <v>43</v>
      </c>
      <c r="W168" s="2">
        <v>4</v>
      </c>
      <c r="X168" s="2">
        <f t="shared" si="36"/>
        <v>10000</v>
      </c>
      <c r="Y168" s="2">
        <f t="shared" si="37"/>
        <v>1145</v>
      </c>
      <c r="Z168" s="6">
        <f t="shared" si="38"/>
        <v>0.79513888888888884</v>
      </c>
      <c r="AA168" s="6">
        <f t="shared" si="39"/>
        <v>0.91489361702127658</v>
      </c>
      <c r="AB168" s="6">
        <f t="shared" si="40"/>
        <v>0.91489361702127658</v>
      </c>
      <c r="AC168" s="7">
        <f t="shared" si="41"/>
        <v>0.66555536693325279</v>
      </c>
    </row>
    <row r="169" spans="1:29" ht="19.2" customHeight="1">
      <c r="A169" s="2">
        <v>168</v>
      </c>
      <c r="B169" s="3" t="s">
        <v>27</v>
      </c>
      <c r="C169" s="2">
        <v>848536</v>
      </c>
      <c r="D169" s="3" t="s">
        <v>37</v>
      </c>
      <c r="E169" s="2" t="s">
        <v>40</v>
      </c>
      <c r="F169" s="18">
        <v>44364</v>
      </c>
      <c r="G169" s="18" t="str">
        <f t="shared" si="30"/>
        <v>2021</v>
      </c>
      <c r="H169" s="4" t="str">
        <f t="shared" si="29"/>
        <v>June</v>
      </c>
      <c r="I169" s="4">
        <f t="shared" si="42"/>
        <v>44289</v>
      </c>
      <c r="J169" s="2">
        <f t="shared" si="31"/>
        <v>30</v>
      </c>
      <c r="K169" s="3">
        <v>20</v>
      </c>
      <c r="L169" s="2">
        <v>895.26</v>
      </c>
      <c r="M169" s="2">
        <f t="shared" si="32"/>
        <v>17905.2</v>
      </c>
      <c r="N169" s="2">
        <v>1440</v>
      </c>
      <c r="O169" s="2">
        <f t="shared" si="33"/>
        <v>1330</v>
      </c>
      <c r="P169" s="2">
        <v>110</v>
      </c>
      <c r="Q169" s="2">
        <v>120</v>
      </c>
      <c r="R169" s="2">
        <v>0</v>
      </c>
      <c r="S169" s="2">
        <v>57</v>
      </c>
      <c r="T169" s="5">
        <f t="shared" si="34"/>
        <v>66.5</v>
      </c>
      <c r="U169" s="3">
        <v>20</v>
      </c>
      <c r="V169" s="2">
        <f t="shared" si="35"/>
        <v>17</v>
      </c>
      <c r="W169" s="2">
        <v>3</v>
      </c>
      <c r="X169" s="2">
        <f t="shared" si="36"/>
        <v>7500</v>
      </c>
      <c r="Y169" s="2">
        <f t="shared" si="37"/>
        <v>1153</v>
      </c>
      <c r="Z169" s="6">
        <f t="shared" si="38"/>
        <v>0.80069444444444449</v>
      </c>
      <c r="AA169" s="6">
        <f t="shared" si="39"/>
        <v>0.85</v>
      </c>
      <c r="AB169" s="6">
        <f t="shared" si="40"/>
        <v>0.85</v>
      </c>
      <c r="AC169" s="7">
        <f t="shared" si="41"/>
        <v>0.57850173611111111</v>
      </c>
    </row>
    <row r="170" spans="1:29" ht="19.2" customHeight="1">
      <c r="A170" s="2">
        <v>169</v>
      </c>
      <c r="B170" s="3" t="s">
        <v>27</v>
      </c>
      <c r="C170" s="2">
        <v>879446</v>
      </c>
      <c r="D170" s="3" t="s">
        <v>39</v>
      </c>
      <c r="E170" s="2" t="s">
        <v>32</v>
      </c>
      <c r="F170" s="18">
        <v>44365</v>
      </c>
      <c r="G170" s="18" t="str">
        <f t="shared" si="30"/>
        <v>2021</v>
      </c>
      <c r="H170" s="4" t="str">
        <f t="shared" si="29"/>
        <v>June</v>
      </c>
      <c r="I170" s="4">
        <f t="shared" si="42"/>
        <v>44290</v>
      </c>
      <c r="J170" s="2">
        <f t="shared" si="31"/>
        <v>31</v>
      </c>
      <c r="K170" s="3">
        <v>21</v>
      </c>
      <c r="L170" s="2">
        <v>1350.1</v>
      </c>
      <c r="M170" s="2">
        <f t="shared" si="32"/>
        <v>28352.1</v>
      </c>
      <c r="N170" s="2">
        <v>1440</v>
      </c>
      <c r="O170" s="2">
        <f t="shared" si="33"/>
        <v>1330</v>
      </c>
      <c r="P170" s="2">
        <v>110</v>
      </c>
      <c r="Q170" s="2">
        <v>60</v>
      </c>
      <c r="R170" s="2">
        <v>15</v>
      </c>
      <c r="S170" s="2">
        <v>5</v>
      </c>
      <c r="T170" s="5">
        <f t="shared" si="34"/>
        <v>63.333333333333336</v>
      </c>
      <c r="U170" s="3">
        <v>21</v>
      </c>
      <c r="V170" s="2">
        <f t="shared" si="35"/>
        <v>18</v>
      </c>
      <c r="W170" s="2">
        <v>3</v>
      </c>
      <c r="X170" s="2">
        <f t="shared" si="36"/>
        <v>7500</v>
      </c>
      <c r="Y170" s="2">
        <f t="shared" si="37"/>
        <v>1250</v>
      </c>
      <c r="Z170" s="6">
        <f t="shared" si="38"/>
        <v>0.86805555555555558</v>
      </c>
      <c r="AA170" s="6">
        <f t="shared" si="39"/>
        <v>0.8571428571428571</v>
      </c>
      <c r="AB170" s="6">
        <f t="shared" si="40"/>
        <v>0.8571428571428571</v>
      </c>
      <c r="AC170" s="7">
        <f t="shared" si="41"/>
        <v>0.63775510204081631</v>
      </c>
    </row>
    <row r="171" spans="1:29" ht="19.2" customHeight="1">
      <c r="A171" s="2">
        <v>170</v>
      </c>
      <c r="B171" s="3" t="s">
        <v>30</v>
      </c>
      <c r="C171" s="2">
        <v>684064</v>
      </c>
      <c r="D171" s="3" t="s">
        <v>42</v>
      </c>
      <c r="E171" s="2" t="s">
        <v>32</v>
      </c>
      <c r="F171" s="18">
        <v>44366</v>
      </c>
      <c r="G171" s="18" t="str">
        <f t="shared" si="30"/>
        <v>2021</v>
      </c>
      <c r="H171" s="4" t="str">
        <f t="shared" si="29"/>
        <v>June</v>
      </c>
      <c r="I171" s="4">
        <f t="shared" si="42"/>
        <v>44291</v>
      </c>
      <c r="J171" s="2">
        <f t="shared" si="31"/>
        <v>64</v>
      </c>
      <c r="K171" s="2">
        <v>54</v>
      </c>
      <c r="L171" s="2">
        <v>1290.5</v>
      </c>
      <c r="M171" s="2">
        <f t="shared" si="32"/>
        <v>69687</v>
      </c>
      <c r="N171" s="2">
        <v>1440</v>
      </c>
      <c r="O171" s="2">
        <f t="shared" si="33"/>
        <v>1330</v>
      </c>
      <c r="P171" s="2">
        <v>110</v>
      </c>
      <c r="Q171" s="2">
        <v>40</v>
      </c>
      <c r="R171" s="2">
        <v>15</v>
      </c>
      <c r="S171" s="2">
        <v>4</v>
      </c>
      <c r="T171" s="5">
        <f t="shared" si="34"/>
        <v>24.62962962962963</v>
      </c>
      <c r="U171" s="2">
        <v>54</v>
      </c>
      <c r="V171" s="2">
        <f t="shared" si="35"/>
        <v>54</v>
      </c>
      <c r="W171" s="2">
        <v>0</v>
      </c>
      <c r="X171" s="2">
        <f t="shared" si="36"/>
        <v>0</v>
      </c>
      <c r="Y171" s="2">
        <f t="shared" si="37"/>
        <v>1271</v>
      </c>
      <c r="Z171" s="6">
        <f t="shared" si="38"/>
        <v>0.88263888888888886</v>
      </c>
      <c r="AA171" s="6">
        <f t="shared" si="39"/>
        <v>1</v>
      </c>
      <c r="AB171" s="6">
        <f t="shared" si="40"/>
        <v>1</v>
      </c>
      <c r="AC171" s="7">
        <f t="shared" si="41"/>
        <v>0.88263888888888886</v>
      </c>
    </row>
    <row r="172" spans="1:29" ht="19.2" customHeight="1">
      <c r="A172" s="2">
        <v>171</v>
      </c>
      <c r="B172" s="3" t="s">
        <v>33</v>
      </c>
      <c r="C172" s="2">
        <v>843316</v>
      </c>
      <c r="D172" s="3" t="s">
        <v>42</v>
      </c>
      <c r="E172" s="2" t="s">
        <v>38</v>
      </c>
      <c r="F172" s="18">
        <v>44367</v>
      </c>
      <c r="G172" s="18" t="str">
        <f t="shared" si="30"/>
        <v>2021</v>
      </c>
      <c r="H172" s="4" t="str">
        <f t="shared" si="29"/>
        <v>June</v>
      </c>
      <c r="I172" s="4">
        <f t="shared" si="42"/>
        <v>44292</v>
      </c>
      <c r="J172" s="2">
        <f t="shared" si="31"/>
        <v>57</v>
      </c>
      <c r="K172" s="2">
        <v>47</v>
      </c>
      <c r="L172" s="2">
        <v>1400</v>
      </c>
      <c r="M172" s="2">
        <f t="shared" si="32"/>
        <v>65800</v>
      </c>
      <c r="N172" s="2">
        <v>1440</v>
      </c>
      <c r="O172" s="2">
        <f t="shared" si="33"/>
        <v>1330</v>
      </c>
      <c r="P172" s="2">
        <v>110</v>
      </c>
      <c r="Q172" s="2">
        <v>30</v>
      </c>
      <c r="R172" s="2">
        <v>10</v>
      </c>
      <c r="S172" s="2">
        <v>56</v>
      </c>
      <c r="T172" s="5">
        <f t="shared" si="34"/>
        <v>28.297872340425531</v>
      </c>
      <c r="U172" s="2">
        <v>47</v>
      </c>
      <c r="V172" s="2">
        <f t="shared" si="35"/>
        <v>43</v>
      </c>
      <c r="W172" s="2">
        <v>4</v>
      </c>
      <c r="X172" s="2">
        <f t="shared" si="36"/>
        <v>10000</v>
      </c>
      <c r="Y172" s="2">
        <f t="shared" si="37"/>
        <v>1234</v>
      </c>
      <c r="Z172" s="6">
        <f t="shared" si="38"/>
        <v>0.8569444444444444</v>
      </c>
      <c r="AA172" s="6">
        <f t="shared" si="39"/>
        <v>0.91489361702127658</v>
      </c>
      <c r="AB172" s="6">
        <f t="shared" si="40"/>
        <v>0.91489361702127658</v>
      </c>
      <c r="AC172" s="7">
        <f t="shared" si="41"/>
        <v>0.71728849152457108</v>
      </c>
    </row>
    <row r="173" spans="1:29" ht="19.2" customHeight="1">
      <c r="A173" s="2">
        <v>172</v>
      </c>
      <c r="B173" s="3" t="s">
        <v>36</v>
      </c>
      <c r="C173" s="2">
        <v>709328</v>
      </c>
      <c r="D173" s="2" t="s">
        <v>39</v>
      </c>
      <c r="E173" s="2" t="s">
        <v>38</v>
      </c>
      <c r="F173" s="18">
        <v>44368</v>
      </c>
      <c r="G173" s="18" t="str">
        <f t="shared" si="30"/>
        <v>2021</v>
      </c>
      <c r="H173" s="4" t="str">
        <f t="shared" si="29"/>
        <v>June</v>
      </c>
      <c r="I173" s="4">
        <f t="shared" si="42"/>
        <v>44293</v>
      </c>
      <c r="J173" s="2">
        <f t="shared" si="31"/>
        <v>22</v>
      </c>
      <c r="K173" s="2">
        <v>12</v>
      </c>
      <c r="L173" s="2">
        <v>1509</v>
      </c>
      <c r="M173" s="2">
        <f t="shared" si="32"/>
        <v>18108</v>
      </c>
      <c r="N173" s="2">
        <v>1440</v>
      </c>
      <c r="O173" s="2">
        <f t="shared" si="33"/>
        <v>1330</v>
      </c>
      <c r="P173" s="2">
        <v>110</v>
      </c>
      <c r="Q173" s="2">
        <v>20</v>
      </c>
      <c r="R173" s="2">
        <v>0</v>
      </c>
      <c r="S173" s="2">
        <v>7</v>
      </c>
      <c r="T173" s="5">
        <f t="shared" si="34"/>
        <v>110.83333333333333</v>
      </c>
      <c r="U173" s="2">
        <v>12</v>
      </c>
      <c r="V173" s="2">
        <f t="shared" si="35"/>
        <v>8</v>
      </c>
      <c r="W173" s="2">
        <v>4</v>
      </c>
      <c r="X173" s="2">
        <f t="shared" si="36"/>
        <v>10000</v>
      </c>
      <c r="Y173" s="2">
        <f t="shared" si="37"/>
        <v>1303</v>
      </c>
      <c r="Z173" s="6">
        <f t="shared" si="38"/>
        <v>0.90486111111111112</v>
      </c>
      <c r="AA173" s="6">
        <f t="shared" si="39"/>
        <v>0.66666666666666663</v>
      </c>
      <c r="AB173" s="6">
        <f t="shared" si="40"/>
        <v>0.66666666666666663</v>
      </c>
      <c r="AC173" s="7">
        <f t="shared" si="41"/>
        <v>0.40216049382716046</v>
      </c>
    </row>
    <row r="174" spans="1:29" ht="19.2" customHeight="1">
      <c r="A174" s="2">
        <v>173</v>
      </c>
      <c r="B174" s="3" t="s">
        <v>27</v>
      </c>
      <c r="C174" s="2">
        <v>827128</v>
      </c>
      <c r="D174" s="2" t="s">
        <v>39</v>
      </c>
      <c r="E174" s="2" t="s">
        <v>32</v>
      </c>
      <c r="F174" s="18">
        <v>44369</v>
      </c>
      <c r="G174" s="18" t="str">
        <f t="shared" si="30"/>
        <v>2021</v>
      </c>
      <c r="H174" s="4" t="str">
        <f t="shared" si="29"/>
        <v>June</v>
      </c>
      <c r="I174" s="4">
        <f t="shared" si="42"/>
        <v>44294</v>
      </c>
      <c r="J174" s="2">
        <f t="shared" si="31"/>
        <v>38</v>
      </c>
      <c r="K174" s="2">
        <v>28</v>
      </c>
      <c r="L174" s="2">
        <v>1834</v>
      </c>
      <c r="M174" s="2">
        <f t="shared" si="32"/>
        <v>51352</v>
      </c>
      <c r="N174" s="2">
        <v>1440</v>
      </c>
      <c r="O174" s="2">
        <f t="shared" si="33"/>
        <v>1330</v>
      </c>
      <c r="P174" s="2">
        <v>110</v>
      </c>
      <c r="Q174" s="2">
        <v>0</v>
      </c>
      <c r="R174" s="2">
        <v>0</v>
      </c>
      <c r="S174" s="2">
        <v>7</v>
      </c>
      <c r="T174" s="5">
        <f t="shared" si="34"/>
        <v>47.5</v>
      </c>
      <c r="U174" s="2">
        <v>28</v>
      </c>
      <c r="V174" s="2">
        <f t="shared" si="35"/>
        <v>28</v>
      </c>
      <c r="W174" s="2">
        <v>0</v>
      </c>
      <c r="X174" s="2">
        <f t="shared" si="36"/>
        <v>0</v>
      </c>
      <c r="Y174" s="2">
        <f t="shared" si="37"/>
        <v>1323</v>
      </c>
      <c r="Z174" s="6">
        <f t="shared" si="38"/>
        <v>0.91874999999999996</v>
      </c>
      <c r="AA174" s="6">
        <f t="shared" si="39"/>
        <v>1</v>
      </c>
      <c r="AB174" s="6">
        <f t="shared" si="40"/>
        <v>1</v>
      </c>
      <c r="AC174" s="7">
        <f t="shared" si="41"/>
        <v>0.91874999999999996</v>
      </c>
    </row>
    <row r="175" spans="1:29" ht="19.2" customHeight="1">
      <c r="A175" s="2">
        <v>174</v>
      </c>
      <c r="B175" s="3" t="s">
        <v>41</v>
      </c>
      <c r="C175" s="2">
        <v>734317</v>
      </c>
      <c r="D175" s="2" t="s">
        <v>31</v>
      </c>
      <c r="E175" s="2" t="s">
        <v>38</v>
      </c>
      <c r="F175" s="18">
        <v>44370</v>
      </c>
      <c r="G175" s="18" t="str">
        <f t="shared" si="30"/>
        <v>2021</v>
      </c>
      <c r="H175" s="4" t="str">
        <f t="shared" si="29"/>
        <v>June</v>
      </c>
      <c r="I175" s="4">
        <f t="shared" si="42"/>
        <v>44295</v>
      </c>
      <c r="J175" s="2">
        <f t="shared" si="31"/>
        <v>85</v>
      </c>
      <c r="K175" s="2">
        <v>75</v>
      </c>
      <c r="L175" s="2">
        <v>1254</v>
      </c>
      <c r="M175" s="2">
        <f t="shared" si="32"/>
        <v>94050</v>
      </c>
      <c r="N175" s="2">
        <v>1440</v>
      </c>
      <c r="O175" s="2">
        <f t="shared" si="33"/>
        <v>1330</v>
      </c>
      <c r="P175" s="2">
        <v>110</v>
      </c>
      <c r="Q175" s="2">
        <v>15</v>
      </c>
      <c r="R175" s="2">
        <v>0</v>
      </c>
      <c r="S175" s="2">
        <v>37</v>
      </c>
      <c r="T175" s="5">
        <f t="shared" si="34"/>
        <v>17.733333333333334</v>
      </c>
      <c r="U175" s="2">
        <v>75</v>
      </c>
      <c r="V175" s="2">
        <f t="shared" si="35"/>
        <v>71</v>
      </c>
      <c r="W175" s="2">
        <v>4</v>
      </c>
      <c r="X175" s="2">
        <f t="shared" si="36"/>
        <v>10000</v>
      </c>
      <c r="Y175" s="2">
        <f t="shared" si="37"/>
        <v>1278</v>
      </c>
      <c r="Z175" s="6">
        <f t="shared" si="38"/>
        <v>0.88749999999999996</v>
      </c>
      <c r="AA175" s="6">
        <f t="shared" si="39"/>
        <v>0.94666666666666666</v>
      </c>
      <c r="AB175" s="6">
        <f t="shared" si="40"/>
        <v>0.94666666666666666</v>
      </c>
      <c r="AC175" s="7">
        <f t="shared" si="41"/>
        <v>0.79535777777777772</v>
      </c>
    </row>
    <row r="176" spans="1:29" ht="19.2" customHeight="1">
      <c r="A176" s="2">
        <v>175</v>
      </c>
      <c r="B176" s="3" t="s">
        <v>27</v>
      </c>
      <c r="C176" s="2">
        <v>898725</v>
      </c>
      <c r="D176" s="2" t="s">
        <v>34</v>
      </c>
      <c r="E176" s="2" t="s">
        <v>40</v>
      </c>
      <c r="F176" s="18">
        <v>44371</v>
      </c>
      <c r="G176" s="18" t="str">
        <f t="shared" si="30"/>
        <v>2021</v>
      </c>
      <c r="H176" s="4" t="str">
        <f t="shared" si="29"/>
        <v>June</v>
      </c>
      <c r="I176" s="4">
        <f t="shared" si="42"/>
        <v>44296</v>
      </c>
      <c r="J176" s="2">
        <f t="shared" si="31"/>
        <v>22</v>
      </c>
      <c r="K176" s="3">
        <v>12</v>
      </c>
      <c r="L176" s="2">
        <v>1459</v>
      </c>
      <c r="M176" s="2">
        <f t="shared" si="32"/>
        <v>17508</v>
      </c>
      <c r="N176" s="2">
        <v>1440</v>
      </c>
      <c r="O176" s="2">
        <f t="shared" si="33"/>
        <v>1330</v>
      </c>
      <c r="P176" s="2">
        <v>110</v>
      </c>
      <c r="Q176" s="2">
        <v>30</v>
      </c>
      <c r="R176" s="2">
        <v>60</v>
      </c>
      <c r="S176" s="2">
        <v>35</v>
      </c>
      <c r="T176" s="5">
        <f t="shared" si="34"/>
        <v>110.83333333333333</v>
      </c>
      <c r="U176" s="3">
        <v>12</v>
      </c>
      <c r="V176" s="2">
        <f t="shared" si="35"/>
        <v>11</v>
      </c>
      <c r="W176" s="2">
        <v>1</v>
      </c>
      <c r="X176" s="2">
        <f t="shared" si="36"/>
        <v>2500</v>
      </c>
      <c r="Y176" s="2">
        <f t="shared" si="37"/>
        <v>1205</v>
      </c>
      <c r="Z176" s="6">
        <f t="shared" si="38"/>
        <v>0.83680555555555558</v>
      </c>
      <c r="AA176" s="6">
        <f t="shared" si="39"/>
        <v>0.91666666666666663</v>
      </c>
      <c r="AB176" s="6">
        <f t="shared" si="40"/>
        <v>0.91666666666666663</v>
      </c>
      <c r="AC176" s="7">
        <f t="shared" si="41"/>
        <v>0.70314911265432101</v>
      </c>
    </row>
    <row r="177" spans="1:29" ht="19.2" customHeight="1">
      <c r="A177" s="2">
        <v>176</v>
      </c>
      <c r="B177" s="3" t="s">
        <v>30</v>
      </c>
      <c r="C177" s="2">
        <v>690018</v>
      </c>
      <c r="D177" s="2" t="s">
        <v>28</v>
      </c>
      <c r="E177" s="2" t="s">
        <v>40</v>
      </c>
      <c r="F177" s="18">
        <v>44372</v>
      </c>
      <c r="G177" s="18" t="str">
        <f t="shared" si="30"/>
        <v>2021</v>
      </c>
      <c r="H177" s="4" t="str">
        <f t="shared" si="29"/>
        <v>June</v>
      </c>
      <c r="I177" s="4">
        <f t="shared" si="42"/>
        <v>44297</v>
      </c>
      <c r="J177" s="2">
        <f t="shared" si="31"/>
        <v>55</v>
      </c>
      <c r="K177" s="3">
        <v>45</v>
      </c>
      <c r="L177" s="2">
        <v>1189</v>
      </c>
      <c r="M177" s="2">
        <f t="shared" si="32"/>
        <v>53505</v>
      </c>
      <c r="N177" s="2">
        <v>1440</v>
      </c>
      <c r="O177" s="2">
        <f t="shared" si="33"/>
        <v>1330</v>
      </c>
      <c r="P177" s="2">
        <v>110</v>
      </c>
      <c r="Q177" s="2">
        <v>120</v>
      </c>
      <c r="R177" s="2">
        <v>0</v>
      </c>
      <c r="S177" s="2">
        <v>47</v>
      </c>
      <c r="T177" s="5">
        <f t="shared" si="34"/>
        <v>29.555555555555557</v>
      </c>
      <c r="U177" s="3">
        <v>45</v>
      </c>
      <c r="V177" s="2">
        <f t="shared" si="35"/>
        <v>43</v>
      </c>
      <c r="W177" s="2">
        <v>2</v>
      </c>
      <c r="X177" s="2">
        <f t="shared" si="36"/>
        <v>5000</v>
      </c>
      <c r="Y177" s="2">
        <f t="shared" si="37"/>
        <v>1163</v>
      </c>
      <c r="Z177" s="6">
        <f t="shared" si="38"/>
        <v>0.80763888888888891</v>
      </c>
      <c r="AA177" s="6">
        <f t="shared" si="39"/>
        <v>0.9555555555555556</v>
      </c>
      <c r="AB177" s="6">
        <f t="shared" si="40"/>
        <v>0.9555555555555556</v>
      </c>
      <c r="AC177" s="7">
        <f t="shared" si="41"/>
        <v>0.73744410150891637</v>
      </c>
    </row>
    <row r="178" spans="1:29" ht="19.2" customHeight="1">
      <c r="A178" s="2">
        <v>177</v>
      </c>
      <c r="B178" s="3" t="s">
        <v>33</v>
      </c>
      <c r="C178" s="2">
        <v>837575</v>
      </c>
      <c r="D178" s="2" t="s">
        <v>28</v>
      </c>
      <c r="E178" s="2" t="s">
        <v>29</v>
      </c>
      <c r="F178" s="18">
        <v>44373</v>
      </c>
      <c r="G178" s="18" t="str">
        <f t="shared" si="30"/>
        <v>2021</v>
      </c>
      <c r="H178" s="4" t="str">
        <f t="shared" si="29"/>
        <v>June</v>
      </c>
      <c r="I178" s="4">
        <f t="shared" si="42"/>
        <v>44298</v>
      </c>
      <c r="J178" s="2">
        <f t="shared" si="31"/>
        <v>57</v>
      </c>
      <c r="K178" s="3">
        <v>47</v>
      </c>
      <c r="L178" s="2">
        <v>1200</v>
      </c>
      <c r="M178" s="2">
        <f t="shared" si="32"/>
        <v>56400</v>
      </c>
      <c r="N178" s="2">
        <v>1440</v>
      </c>
      <c r="O178" s="2">
        <f t="shared" si="33"/>
        <v>1330</v>
      </c>
      <c r="P178" s="2">
        <v>110</v>
      </c>
      <c r="Q178" s="2">
        <v>60</v>
      </c>
      <c r="R178" s="2">
        <v>0</v>
      </c>
      <c r="S178" s="2">
        <v>55</v>
      </c>
      <c r="T178" s="5">
        <f t="shared" si="34"/>
        <v>28.297872340425531</v>
      </c>
      <c r="U178" s="3">
        <v>47</v>
      </c>
      <c r="V178" s="2">
        <f t="shared" si="35"/>
        <v>46</v>
      </c>
      <c r="W178" s="2">
        <v>1</v>
      </c>
      <c r="X178" s="2">
        <f t="shared" si="36"/>
        <v>2500</v>
      </c>
      <c r="Y178" s="2">
        <f t="shared" si="37"/>
        <v>1215</v>
      </c>
      <c r="Z178" s="6">
        <f t="shared" si="38"/>
        <v>0.84375</v>
      </c>
      <c r="AA178" s="6">
        <f t="shared" si="39"/>
        <v>0.97872340425531912</v>
      </c>
      <c r="AB178" s="6">
        <f t="shared" si="40"/>
        <v>0.97872340425531912</v>
      </c>
      <c r="AC178" s="7">
        <f t="shared" si="41"/>
        <v>0.80822770484382067</v>
      </c>
    </row>
    <row r="179" spans="1:29" ht="19.2" customHeight="1">
      <c r="A179" s="2">
        <v>178</v>
      </c>
      <c r="B179" s="3" t="s">
        <v>36</v>
      </c>
      <c r="C179" s="2">
        <v>924674</v>
      </c>
      <c r="D179" s="3" t="s">
        <v>28</v>
      </c>
      <c r="E179" s="2" t="s">
        <v>32</v>
      </c>
      <c r="F179" s="18">
        <v>44374</v>
      </c>
      <c r="G179" s="18" t="str">
        <f t="shared" si="30"/>
        <v>2021</v>
      </c>
      <c r="H179" s="4" t="str">
        <f t="shared" si="29"/>
        <v>June</v>
      </c>
      <c r="I179" s="4">
        <f t="shared" si="42"/>
        <v>44299</v>
      </c>
      <c r="J179" s="2">
        <f t="shared" si="31"/>
        <v>30</v>
      </c>
      <c r="K179" s="3">
        <v>20</v>
      </c>
      <c r="L179" s="2">
        <v>600.25</v>
      </c>
      <c r="M179" s="2">
        <f t="shared" si="32"/>
        <v>12005</v>
      </c>
      <c r="N179" s="2">
        <v>1440</v>
      </c>
      <c r="O179" s="2">
        <f t="shared" si="33"/>
        <v>1330</v>
      </c>
      <c r="P179" s="2">
        <v>110</v>
      </c>
      <c r="Q179" s="2">
        <v>40</v>
      </c>
      <c r="R179" s="2">
        <v>0</v>
      </c>
      <c r="S179" s="2">
        <v>20</v>
      </c>
      <c r="T179" s="5">
        <f t="shared" si="34"/>
        <v>66.5</v>
      </c>
      <c r="U179" s="3">
        <v>20</v>
      </c>
      <c r="V179" s="2">
        <f t="shared" si="35"/>
        <v>16</v>
      </c>
      <c r="W179" s="2">
        <v>4</v>
      </c>
      <c r="X179" s="2">
        <f t="shared" si="36"/>
        <v>10000</v>
      </c>
      <c r="Y179" s="2">
        <f t="shared" si="37"/>
        <v>1270</v>
      </c>
      <c r="Z179" s="6">
        <f t="shared" si="38"/>
        <v>0.88194444444444442</v>
      </c>
      <c r="AA179" s="6">
        <f t="shared" si="39"/>
        <v>0.8</v>
      </c>
      <c r="AB179" s="6">
        <f t="shared" si="40"/>
        <v>0.8</v>
      </c>
      <c r="AC179" s="7">
        <f t="shared" si="41"/>
        <v>0.56444444444444453</v>
      </c>
    </row>
    <row r="180" spans="1:29" ht="19.2" customHeight="1">
      <c r="A180" s="2">
        <v>179</v>
      </c>
      <c r="B180" s="3" t="s">
        <v>27</v>
      </c>
      <c r="C180" s="2">
        <v>842689</v>
      </c>
      <c r="D180" s="3" t="s">
        <v>31</v>
      </c>
      <c r="E180" s="2" t="s">
        <v>35</v>
      </c>
      <c r="F180" s="18">
        <v>44375</v>
      </c>
      <c r="G180" s="18" t="str">
        <f t="shared" si="30"/>
        <v>2021</v>
      </c>
      <c r="H180" s="4" t="str">
        <f t="shared" si="29"/>
        <v>June</v>
      </c>
      <c r="I180" s="4">
        <f t="shared" si="42"/>
        <v>44300</v>
      </c>
      <c r="J180" s="2">
        <f t="shared" si="31"/>
        <v>31</v>
      </c>
      <c r="K180" s="3">
        <v>21</v>
      </c>
      <c r="L180" s="2">
        <v>895.26</v>
      </c>
      <c r="M180" s="2">
        <f t="shared" si="32"/>
        <v>18800.46</v>
      </c>
      <c r="N180" s="2">
        <v>1440</v>
      </c>
      <c r="O180" s="2">
        <f t="shared" si="33"/>
        <v>1330</v>
      </c>
      <c r="P180" s="2">
        <v>110</v>
      </c>
      <c r="Q180" s="2">
        <v>30</v>
      </c>
      <c r="R180" s="2">
        <v>120</v>
      </c>
      <c r="S180" s="2">
        <v>52</v>
      </c>
      <c r="T180" s="5">
        <f t="shared" si="34"/>
        <v>63.333333333333336</v>
      </c>
      <c r="U180" s="3">
        <v>21</v>
      </c>
      <c r="V180" s="2">
        <f t="shared" si="35"/>
        <v>21</v>
      </c>
      <c r="W180" s="2">
        <v>0</v>
      </c>
      <c r="X180" s="2">
        <f t="shared" si="36"/>
        <v>0</v>
      </c>
      <c r="Y180" s="2">
        <f t="shared" si="37"/>
        <v>1128</v>
      </c>
      <c r="Z180" s="6">
        <f t="shared" si="38"/>
        <v>0.78333333333333333</v>
      </c>
      <c r="AA180" s="6">
        <f t="shared" si="39"/>
        <v>1</v>
      </c>
      <c r="AB180" s="6">
        <f t="shared" si="40"/>
        <v>1</v>
      </c>
      <c r="AC180" s="7">
        <f t="shared" si="41"/>
        <v>0.78333333333333333</v>
      </c>
    </row>
    <row r="181" spans="1:29" ht="19.2" customHeight="1">
      <c r="A181" s="2">
        <v>180</v>
      </c>
      <c r="B181" s="3" t="s">
        <v>41</v>
      </c>
      <c r="C181" s="2">
        <v>923341</v>
      </c>
      <c r="D181" s="3" t="s">
        <v>34</v>
      </c>
      <c r="E181" s="2" t="s">
        <v>38</v>
      </c>
      <c r="F181" s="18">
        <v>44376</v>
      </c>
      <c r="G181" s="18" t="str">
        <f t="shared" si="30"/>
        <v>2021</v>
      </c>
      <c r="H181" s="4" t="str">
        <f t="shared" si="29"/>
        <v>June</v>
      </c>
      <c r="I181" s="4">
        <f t="shared" si="42"/>
        <v>44301</v>
      </c>
      <c r="J181" s="2">
        <f t="shared" si="31"/>
        <v>30</v>
      </c>
      <c r="K181" s="3">
        <v>20</v>
      </c>
      <c r="L181" s="2">
        <v>1350.1</v>
      </c>
      <c r="M181" s="2">
        <f t="shared" si="32"/>
        <v>27002</v>
      </c>
      <c r="N181" s="2">
        <v>1440</v>
      </c>
      <c r="O181" s="2">
        <f t="shared" si="33"/>
        <v>1330</v>
      </c>
      <c r="P181" s="2">
        <v>110</v>
      </c>
      <c r="Q181" s="2">
        <v>20</v>
      </c>
      <c r="R181" s="2"/>
      <c r="S181" s="2">
        <v>12</v>
      </c>
      <c r="T181" s="5">
        <f t="shared" si="34"/>
        <v>66.5</v>
      </c>
      <c r="U181" s="3">
        <v>20</v>
      </c>
      <c r="V181" s="2">
        <f t="shared" si="35"/>
        <v>17</v>
      </c>
      <c r="W181" s="2">
        <v>3</v>
      </c>
      <c r="X181" s="2">
        <f t="shared" si="36"/>
        <v>7500</v>
      </c>
      <c r="Y181" s="2">
        <f t="shared" si="37"/>
        <v>1298</v>
      </c>
      <c r="Z181" s="6">
        <f t="shared" si="38"/>
        <v>0.90138888888888891</v>
      </c>
      <c r="AA181" s="6">
        <f t="shared" si="39"/>
        <v>0.85</v>
      </c>
      <c r="AB181" s="6">
        <f t="shared" si="40"/>
        <v>0.85</v>
      </c>
      <c r="AC181" s="7">
        <f t="shared" si="41"/>
        <v>0.65125347222222219</v>
      </c>
    </row>
    <row r="182" spans="1:29" ht="19.2" customHeight="1">
      <c r="A182" s="2">
        <v>181</v>
      </c>
      <c r="B182" s="3" t="s">
        <v>33</v>
      </c>
      <c r="C182" s="2">
        <v>847121</v>
      </c>
      <c r="D182" s="3" t="s">
        <v>37</v>
      </c>
      <c r="E182" s="2" t="s">
        <v>40</v>
      </c>
      <c r="F182" s="18">
        <v>44377</v>
      </c>
      <c r="G182" s="18" t="str">
        <f t="shared" si="30"/>
        <v>2021</v>
      </c>
      <c r="H182" s="4" t="str">
        <f t="shared" si="29"/>
        <v>June</v>
      </c>
      <c r="I182" s="4">
        <f t="shared" si="42"/>
        <v>44302</v>
      </c>
      <c r="J182" s="2">
        <f t="shared" si="31"/>
        <v>64</v>
      </c>
      <c r="K182" s="2">
        <v>54</v>
      </c>
      <c r="L182" s="2">
        <v>1290.5</v>
      </c>
      <c r="M182" s="2">
        <f t="shared" si="32"/>
        <v>69687</v>
      </c>
      <c r="N182" s="2">
        <v>1440</v>
      </c>
      <c r="O182" s="2">
        <f t="shared" si="33"/>
        <v>1330</v>
      </c>
      <c r="P182" s="2">
        <v>110</v>
      </c>
      <c r="Q182" s="2">
        <v>60</v>
      </c>
      <c r="R182" s="2">
        <v>0</v>
      </c>
      <c r="S182" s="2">
        <v>56</v>
      </c>
      <c r="T182" s="5">
        <f t="shared" si="34"/>
        <v>24.62962962962963</v>
      </c>
      <c r="U182" s="2">
        <v>54</v>
      </c>
      <c r="V182" s="2">
        <f t="shared" si="35"/>
        <v>50</v>
      </c>
      <c r="W182" s="2">
        <v>4</v>
      </c>
      <c r="X182" s="2">
        <f t="shared" si="36"/>
        <v>10000</v>
      </c>
      <c r="Y182" s="2">
        <f t="shared" si="37"/>
        <v>1214</v>
      </c>
      <c r="Z182" s="6">
        <f t="shared" si="38"/>
        <v>0.84305555555555556</v>
      </c>
      <c r="AA182" s="6">
        <f t="shared" si="39"/>
        <v>0.92592592592592593</v>
      </c>
      <c r="AB182" s="6">
        <f t="shared" si="40"/>
        <v>0.92592592592592593</v>
      </c>
      <c r="AC182" s="7">
        <f t="shared" si="41"/>
        <v>0.72278425544886449</v>
      </c>
    </row>
    <row r="183" spans="1:29" ht="19.2" customHeight="1">
      <c r="A183" s="2">
        <v>182</v>
      </c>
      <c r="B183" s="3" t="s">
        <v>36</v>
      </c>
      <c r="C183" s="2">
        <v>802862</v>
      </c>
      <c r="D183" s="3" t="s">
        <v>39</v>
      </c>
      <c r="E183" s="2" t="s">
        <v>32</v>
      </c>
      <c r="F183" s="18">
        <v>44378</v>
      </c>
      <c r="G183" s="18" t="str">
        <f t="shared" si="30"/>
        <v>2021</v>
      </c>
      <c r="H183" s="4" t="str">
        <f t="shared" si="29"/>
        <v>July</v>
      </c>
      <c r="I183" s="4">
        <f t="shared" si="42"/>
        <v>44303</v>
      </c>
      <c r="J183" s="2">
        <f t="shared" si="31"/>
        <v>57</v>
      </c>
      <c r="K183" s="2">
        <v>47</v>
      </c>
      <c r="L183" s="2">
        <v>1400</v>
      </c>
      <c r="M183" s="2">
        <f t="shared" si="32"/>
        <v>65800</v>
      </c>
      <c r="N183" s="2">
        <v>1440</v>
      </c>
      <c r="O183" s="2">
        <f t="shared" si="33"/>
        <v>1330</v>
      </c>
      <c r="P183" s="2">
        <v>110</v>
      </c>
      <c r="Q183" s="2">
        <v>15</v>
      </c>
      <c r="R183" s="2">
        <v>0</v>
      </c>
      <c r="S183" s="2">
        <v>28</v>
      </c>
      <c r="T183" s="5">
        <f t="shared" si="34"/>
        <v>28.297872340425531</v>
      </c>
      <c r="U183" s="2">
        <v>47</v>
      </c>
      <c r="V183" s="2">
        <f t="shared" si="35"/>
        <v>43</v>
      </c>
      <c r="W183" s="2">
        <v>4</v>
      </c>
      <c r="X183" s="2">
        <f t="shared" si="36"/>
        <v>10000</v>
      </c>
      <c r="Y183" s="2">
        <f t="shared" si="37"/>
        <v>1287</v>
      </c>
      <c r="Z183" s="6">
        <f t="shared" si="38"/>
        <v>0.89375000000000004</v>
      </c>
      <c r="AA183" s="6">
        <f t="shared" si="39"/>
        <v>0.91489361702127658</v>
      </c>
      <c r="AB183" s="6">
        <f t="shared" si="40"/>
        <v>0.91489361702127658</v>
      </c>
      <c r="AC183" s="7">
        <f t="shared" si="41"/>
        <v>0.74809585785423272</v>
      </c>
    </row>
    <row r="184" spans="1:29" ht="19.2" customHeight="1">
      <c r="A184" s="2">
        <v>183</v>
      </c>
      <c r="B184" s="3" t="s">
        <v>27</v>
      </c>
      <c r="C184" s="2">
        <v>573237</v>
      </c>
      <c r="D184" s="3" t="s">
        <v>42</v>
      </c>
      <c r="E184" s="2" t="s">
        <v>32</v>
      </c>
      <c r="F184" s="18">
        <v>44379</v>
      </c>
      <c r="G184" s="18" t="str">
        <f t="shared" si="30"/>
        <v>2021</v>
      </c>
      <c r="H184" s="4" t="str">
        <f t="shared" si="29"/>
        <v>July</v>
      </c>
      <c r="I184" s="4">
        <f t="shared" si="42"/>
        <v>44304</v>
      </c>
      <c r="J184" s="2">
        <f t="shared" si="31"/>
        <v>22</v>
      </c>
      <c r="K184" s="2">
        <v>12</v>
      </c>
      <c r="L184" s="2">
        <v>1509</v>
      </c>
      <c r="M184" s="2">
        <f t="shared" si="32"/>
        <v>18108</v>
      </c>
      <c r="N184" s="2">
        <v>1440</v>
      </c>
      <c r="O184" s="2">
        <f t="shared" si="33"/>
        <v>1330</v>
      </c>
      <c r="P184" s="2">
        <v>110</v>
      </c>
      <c r="Q184" s="2">
        <v>15</v>
      </c>
      <c r="R184" s="2">
        <v>0</v>
      </c>
      <c r="S184" s="2">
        <v>2</v>
      </c>
      <c r="T184" s="5">
        <f t="shared" si="34"/>
        <v>110.83333333333333</v>
      </c>
      <c r="U184" s="2">
        <v>12</v>
      </c>
      <c r="V184" s="2">
        <f t="shared" si="35"/>
        <v>11</v>
      </c>
      <c r="W184" s="2">
        <v>1</v>
      </c>
      <c r="X184" s="2">
        <f t="shared" si="36"/>
        <v>2500</v>
      </c>
      <c r="Y184" s="2">
        <f t="shared" si="37"/>
        <v>1313</v>
      </c>
      <c r="Z184" s="6">
        <f t="shared" si="38"/>
        <v>0.91180555555555554</v>
      </c>
      <c r="AA184" s="6">
        <f t="shared" si="39"/>
        <v>0.91666666666666663</v>
      </c>
      <c r="AB184" s="6">
        <f t="shared" si="40"/>
        <v>0.91666666666666663</v>
      </c>
      <c r="AC184" s="7">
        <f t="shared" si="41"/>
        <v>0.7661699459876542</v>
      </c>
    </row>
    <row r="185" spans="1:29" ht="19.2" customHeight="1">
      <c r="A185" s="2">
        <v>184</v>
      </c>
      <c r="B185" s="3" t="s">
        <v>41</v>
      </c>
      <c r="C185" s="2">
        <v>689345</v>
      </c>
      <c r="D185" s="3" t="s">
        <v>42</v>
      </c>
      <c r="E185" s="2" t="s">
        <v>38</v>
      </c>
      <c r="F185" s="18">
        <v>44380</v>
      </c>
      <c r="G185" s="18" t="str">
        <f t="shared" si="30"/>
        <v>2021</v>
      </c>
      <c r="H185" s="4" t="str">
        <f t="shared" si="29"/>
        <v>July</v>
      </c>
      <c r="I185" s="4">
        <f t="shared" si="42"/>
        <v>44305</v>
      </c>
      <c r="J185" s="2">
        <f t="shared" si="31"/>
        <v>38</v>
      </c>
      <c r="K185" s="2">
        <v>28</v>
      </c>
      <c r="L185" s="2">
        <v>1834</v>
      </c>
      <c r="M185" s="2">
        <f t="shared" si="32"/>
        <v>51352</v>
      </c>
      <c r="N185" s="2">
        <v>1440</v>
      </c>
      <c r="O185" s="2">
        <f t="shared" si="33"/>
        <v>1330</v>
      </c>
      <c r="P185" s="2">
        <v>110</v>
      </c>
      <c r="Q185" s="2">
        <v>0</v>
      </c>
      <c r="R185" s="2">
        <v>20</v>
      </c>
      <c r="S185" s="2">
        <v>44</v>
      </c>
      <c r="T185" s="5">
        <f t="shared" si="34"/>
        <v>47.5</v>
      </c>
      <c r="U185" s="2">
        <v>28</v>
      </c>
      <c r="V185" s="2">
        <f t="shared" si="35"/>
        <v>25</v>
      </c>
      <c r="W185" s="2">
        <v>3</v>
      </c>
      <c r="X185" s="2">
        <f t="shared" si="36"/>
        <v>7500</v>
      </c>
      <c r="Y185" s="2">
        <f t="shared" si="37"/>
        <v>1266</v>
      </c>
      <c r="Z185" s="6">
        <f t="shared" si="38"/>
        <v>0.87916666666666665</v>
      </c>
      <c r="AA185" s="6">
        <f t="shared" si="39"/>
        <v>0.8928571428571429</v>
      </c>
      <c r="AB185" s="6">
        <f t="shared" si="40"/>
        <v>0.8928571428571429</v>
      </c>
      <c r="AC185" s="7">
        <f t="shared" si="41"/>
        <v>0.70086628401360551</v>
      </c>
    </row>
    <row r="186" spans="1:29" ht="19.2" customHeight="1">
      <c r="A186" s="2">
        <v>185</v>
      </c>
      <c r="B186" s="3" t="s">
        <v>27</v>
      </c>
      <c r="C186" s="2">
        <v>840389</v>
      </c>
      <c r="D186" s="3" t="s">
        <v>28</v>
      </c>
      <c r="E186" s="2" t="s">
        <v>38</v>
      </c>
      <c r="F186" s="18">
        <v>44381</v>
      </c>
      <c r="G186" s="18" t="str">
        <f t="shared" si="30"/>
        <v>2021</v>
      </c>
      <c r="H186" s="4" t="str">
        <f t="shared" si="29"/>
        <v>July</v>
      </c>
      <c r="I186" s="4">
        <f t="shared" si="42"/>
        <v>44306</v>
      </c>
      <c r="J186" s="2">
        <f t="shared" si="31"/>
        <v>85</v>
      </c>
      <c r="K186" s="2">
        <v>75</v>
      </c>
      <c r="L186" s="2">
        <v>1254</v>
      </c>
      <c r="M186" s="2">
        <f t="shared" si="32"/>
        <v>94050</v>
      </c>
      <c r="N186" s="2">
        <v>1440</v>
      </c>
      <c r="O186" s="2">
        <f t="shared" si="33"/>
        <v>1330</v>
      </c>
      <c r="P186" s="2">
        <v>110</v>
      </c>
      <c r="Q186" s="2">
        <v>0</v>
      </c>
      <c r="R186" s="2">
        <v>0</v>
      </c>
      <c r="S186" s="2">
        <v>12</v>
      </c>
      <c r="T186" s="5">
        <f t="shared" si="34"/>
        <v>17.733333333333334</v>
      </c>
      <c r="U186" s="2">
        <v>75</v>
      </c>
      <c r="V186" s="2">
        <f t="shared" si="35"/>
        <v>75</v>
      </c>
      <c r="W186" s="2">
        <v>0</v>
      </c>
      <c r="X186" s="2">
        <f t="shared" si="36"/>
        <v>0</v>
      </c>
      <c r="Y186" s="2">
        <f t="shared" si="37"/>
        <v>1318</v>
      </c>
      <c r="Z186" s="6">
        <f t="shared" si="38"/>
        <v>0.91527777777777775</v>
      </c>
      <c r="AA186" s="6">
        <f t="shared" si="39"/>
        <v>1</v>
      </c>
      <c r="AB186" s="6">
        <f t="shared" si="40"/>
        <v>1</v>
      </c>
      <c r="AC186" s="7">
        <f t="shared" si="41"/>
        <v>0.91527777777777775</v>
      </c>
    </row>
    <row r="187" spans="1:29" ht="19.2" customHeight="1">
      <c r="A187" s="2">
        <v>186</v>
      </c>
      <c r="B187" s="3" t="s">
        <v>30</v>
      </c>
      <c r="C187" s="2">
        <v>977953</v>
      </c>
      <c r="D187" s="3" t="s">
        <v>31</v>
      </c>
      <c r="E187" s="2" t="s">
        <v>32</v>
      </c>
      <c r="F187" s="18">
        <v>44382</v>
      </c>
      <c r="G187" s="18" t="str">
        <f t="shared" si="30"/>
        <v>2021</v>
      </c>
      <c r="H187" s="4" t="str">
        <f t="shared" si="29"/>
        <v>July</v>
      </c>
      <c r="I187" s="4">
        <f t="shared" si="42"/>
        <v>44307</v>
      </c>
      <c r="J187" s="2">
        <f t="shared" si="31"/>
        <v>22</v>
      </c>
      <c r="K187" s="3">
        <v>12</v>
      </c>
      <c r="L187" s="2">
        <v>1459</v>
      </c>
      <c r="M187" s="2">
        <f t="shared" si="32"/>
        <v>17508</v>
      </c>
      <c r="N187" s="2">
        <v>1440</v>
      </c>
      <c r="O187" s="2">
        <f t="shared" si="33"/>
        <v>1330</v>
      </c>
      <c r="P187" s="2">
        <v>110</v>
      </c>
      <c r="Q187" s="2">
        <v>15</v>
      </c>
      <c r="R187" s="2">
        <v>0</v>
      </c>
      <c r="S187" s="2">
        <v>48</v>
      </c>
      <c r="T187" s="5">
        <f t="shared" si="34"/>
        <v>110.83333333333333</v>
      </c>
      <c r="U187" s="3">
        <v>12</v>
      </c>
      <c r="V187" s="2">
        <f t="shared" si="35"/>
        <v>12</v>
      </c>
      <c r="W187" s="2">
        <v>0</v>
      </c>
      <c r="X187" s="2">
        <f t="shared" si="36"/>
        <v>0</v>
      </c>
      <c r="Y187" s="2">
        <f t="shared" si="37"/>
        <v>1267</v>
      </c>
      <c r="Z187" s="6">
        <f t="shared" si="38"/>
        <v>0.87986111111111109</v>
      </c>
      <c r="AA187" s="6">
        <f t="shared" si="39"/>
        <v>1</v>
      </c>
      <c r="AB187" s="6">
        <f t="shared" si="40"/>
        <v>1</v>
      </c>
      <c r="AC187" s="7">
        <f t="shared" si="41"/>
        <v>0.87986111111111109</v>
      </c>
    </row>
    <row r="188" spans="1:29" ht="19.2" customHeight="1">
      <c r="A188" s="2">
        <v>187</v>
      </c>
      <c r="B188" s="3" t="s">
        <v>33</v>
      </c>
      <c r="C188" s="2">
        <v>957587</v>
      </c>
      <c r="D188" s="3" t="s">
        <v>34</v>
      </c>
      <c r="E188" s="2" t="s">
        <v>38</v>
      </c>
      <c r="F188" s="18">
        <v>44383</v>
      </c>
      <c r="G188" s="18" t="str">
        <f t="shared" si="30"/>
        <v>2021</v>
      </c>
      <c r="H188" s="4" t="str">
        <f t="shared" si="29"/>
        <v>July</v>
      </c>
      <c r="I188" s="4">
        <f t="shared" si="42"/>
        <v>44308</v>
      </c>
      <c r="J188" s="2">
        <f t="shared" si="31"/>
        <v>55</v>
      </c>
      <c r="K188" s="3">
        <v>45</v>
      </c>
      <c r="L188" s="2">
        <v>1189</v>
      </c>
      <c r="M188" s="2">
        <f t="shared" si="32"/>
        <v>53505</v>
      </c>
      <c r="N188" s="2">
        <v>1440</v>
      </c>
      <c r="O188" s="2">
        <f t="shared" si="33"/>
        <v>1330</v>
      </c>
      <c r="P188" s="2">
        <v>110</v>
      </c>
      <c r="Q188" s="2">
        <v>30</v>
      </c>
      <c r="R188" s="2">
        <v>0</v>
      </c>
      <c r="S188" s="2">
        <v>28</v>
      </c>
      <c r="T188" s="5">
        <f t="shared" si="34"/>
        <v>29.555555555555557</v>
      </c>
      <c r="U188" s="3">
        <v>45</v>
      </c>
      <c r="V188" s="2">
        <f t="shared" si="35"/>
        <v>43</v>
      </c>
      <c r="W188" s="2">
        <v>2</v>
      </c>
      <c r="X188" s="2">
        <f t="shared" si="36"/>
        <v>5000</v>
      </c>
      <c r="Y188" s="2">
        <f t="shared" si="37"/>
        <v>1272</v>
      </c>
      <c r="Z188" s="6">
        <f t="shared" si="38"/>
        <v>0.8833333333333333</v>
      </c>
      <c r="AA188" s="6">
        <f t="shared" si="39"/>
        <v>0.9555555555555556</v>
      </c>
      <c r="AB188" s="6">
        <f t="shared" si="40"/>
        <v>0.9555555555555556</v>
      </c>
      <c r="AC188" s="7">
        <f t="shared" si="41"/>
        <v>0.80655967078189306</v>
      </c>
    </row>
    <row r="189" spans="1:29" ht="19.2" customHeight="1">
      <c r="A189" s="2">
        <v>188</v>
      </c>
      <c r="B189" s="3" t="s">
        <v>36</v>
      </c>
      <c r="C189" s="2">
        <v>759822</v>
      </c>
      <c r="D189" s="3" t="s">
        <v>37</v>
      </c>
      <c r="E189" s="2" t="s">
        <v>40</v>
      </c>
      <c r="F189" s="18">
        <v>44384</v>
      </c>
      <c r="G189" s="18" t="str">
        <f t="shared" si="30"/>
        <v>2021</v>
      </c>
      <c r="H189" s="4" t="str">
        <f t="shared" si="29"/>
        <v>July</v>
      </c>
      <c r="I189" s="4">
        <f t="shared" si="42"/>
        <v>44309</v>
      </c>
      <c r="J189" s="2">
        <f t="shared" si="31"/>
        <v>18</v>
      </c>
      <c r="K189" s="3">
        <v>8</v>
      </c>
      <c r="L189" s="2">
        <v>1200</v>
      </c>
      <c r="M189" s="2">
        <f t="shared" si="32"/>
        <v>9600</v>
      </c>
      <c r="N189" s="2">
        <v>1440</v>
      </c>
      <c r="O189" s="2">
        <f t="shared" si="33"/>
        <v>1330</v>
      </c>
      <c r="P189" s="2">
        <v>110</v>
      </c>
      <c r="Q189" s="2">
        <v>120</v>
      </c>
      <c r="R189" s="2">
        <v>0</v>
      </c>
      <c r="S189" s="2">
        <v>51</v>
      </c>
      <c r="T189" s="5">
        <f t="shared" si="34"/>
        <v>166.25</v>
      </c>
      <c r="U189" s="3">
        <v>8</v>
      </c>
      <c r="V189" s="2">
        <f t="shared" si="35"/>
        <v>8</v>
      </c>
      <c r="W189" s="2">
        <v>0</v>
      </c>
      <c r="X189" s="2">
        <f t="shared" si="36"/>
        <v>0</v>
      </c>
      <c r="Y189" s="2">
        <f t="shared" si="37"/>
        <v>1159</v>
      </c>
      <c r="Z189" s="6">
        <f t="shared" si="38"/>
        <v>0.80486111111111114</v>
      </c>
      <c r="AA189" s="6">
        <f t="shared" si="39"/>
        <v>1</v>
      </c>
      <c r="AB189" s="6">
        <f t="shared" si="40"/>
        <v>1</v>
      </c>
      <c r="AC189" s="7">
        <f t="shared" si="41"/>
        <v>0.80486111111111114</v>
      </c>
    </row>
    <row r="190" spans="1:29" ht="19.2" customHeight="1">
      <c r="A190" s="2">
        <v>189</v>
      </c>
      <c r="B190" s="3" t="s">
        <v>27</v>
      </c>
      <c r="C190" s="2">
        <v>661350</v>
      </c>
      <c r="D190" s="3" t="s">
        <v>39</v>
      </c>
      <c r="E190" s="2" t="s">
        <v>40</v>
      </c>
      <c r="F190" s="18">
        <v>44385</v>
      </c>
      <c r="G190" s="18" t="str">
        <f t="shared" si="30"/>
        <v>2021</v>
      </c>
      <c r="H190" s="4" t="str">
        <f t="shared" si="29"/>
        <v>July</v>
      </c>
      <c r="I190" s="4">
        <f t="shared" si="42"/>
        <v>44310</v>
      </c>
      <c r="J190" s="2">
        <f t="shared" si="31"/>
        <v>30</v>
      </c>
      <c r="K190" s="3">
        <v>20</v>
      </c>
      <c r="L190" s="2">
        <v>600.25</v>
      </c>
      <c r="M190" s="2">
        <f t="shared" si="32"/>
        <v>12005</v>
      </c>
      <c r="N190" s="2">
        <v>1440</v>
      </c>
      <c r="O190" s="2">
        <f t="shared" si="33"/>
        <v>1330</v>
      </c>
      <c r="P190" s="2">
        <v>110</v>
      </c>
      <c r="Q190" s="2">
        <v>60</v>
      </c>
      <c r="R190" s="2">
        <v>10</v>
      </c>
      <c r="S190" s="2">
        <v>9</v>
      </c>
      <c r="T190" s="5">
        <f t="shared" si="34"/>
        <v>66.5</v>
      </c>
      <c r="U190" s="3">
        <v>20</v>
      </c>
      <c r="V190" s="2">
        <f t="shared" si="35"/>
        <v>19</v>
      </c>
      <c r="W190" s="2">
        <v>1</v>
      </c>
      <c r="X190" s="2">
        <f t="shared" si="36"/>
        <v>2500</v>
      </c>
      <c r="Y190" s="2">
        <f t="shared" si="37"/>
        <v>1251</v>
      </c>
      <c r="Z190" s="6">
        <f t="shared" si="38"/>
        <v>0.86875000000000002</v>
      </c>
      <c r="AA190" s="6">
        <f t="shared" si="39"/>
        <v>0.95</v>
      </c>
      <c r="AB190" s="6">
        <f t="shared" si="40"/>
        <v>0.95</v>
      </c>
      <c r="AC190" s="7">
        <f t="shared" si="41"/>
        <v>0.78404687499999992</v>
      </c>
    </row>
    <row r="191" spans="1:29" ht="19.2" customHeight="1">
      <c r="A191" s="2">
        <v>190</v>
      </c>
      <c r="B191" s="3" t="s">
        <v>27</v>
      </c>
      <c r="C191" s="2">
        <v>718298</v>
      </c>
      <c r="D191" s="3" t="s">
        <v>42</v>
      </c>
      <c r="E191" s="2" t="s">
        <v>29</v>
      </c>
      <c r="F191" s="18">
        <v>44386</v>
      </c>
      <c r="G191" s="18" t="str">
        <f t="shared" si="30"/>
        <v>2021</v>
      </c>
      <c r="H191" s="4" t="str">
        <f t="shared" si="29"/>
        <v>July</v>
      </c>
      <c r="I191" s="4">
        <f t="shared" si="42"/>
        <v>44311</v>
      </c>
      <c r="J191" s="2">
        <f t="shared" si="31"/>
        <v>31</v>
      </c>
      <c r="K191" s="3">
        <v>21</v>
      </c>
      <c r="L191" s="2">
        <v>895.26</v>
      </c>
      <c r="M191" s="2">
        <f t="shared" si="32"/>
        <v>18800.46</v>
      </c>
      <c r="N191" s="2">
        <v>1440</v>
      </c>
      <c r="O191" s="2">
        <f t="shared" si="33"/>
        <v>1330</v>
      </c>
      <c r="P191" s="2">
        <v>110</v>
      </c>
      <c r="Q191" s="2">
        <v>40</v>
      </c>
      <c r="R191" s="2">
        <v>0</v>
      </c>
      <c r="S191" s="2">
        <v>1</v>
      </c>
      <c r="T191" s="5">
        <f t="shared" si="34"/>
        <v>63.333333333333336</v>
      </c>
      <c r="U191" s="3">
        <v>21</v>
      </c>
      <c r="V191" s="2">
        <f t="shared" si="35"/>
        <v>19</v>
      </c>
      <c r="W191" s="2">
        <v>2</v>
      </c>
      <c r="X191" s="2">
        <f t="shared" si="36"/>
        <v>5000</v>
      </c>
      <c r="Y191" s="2">
        <f t="shared" si="37"/>
        <v>1289</v>
      </c>
      <c r="Z191" s="6">
        <f t="shared" si="38"/>
        <v>0.89513888888888893</v>
      </c>
      <c r="AA191" s="6">
        <f t="shared" si="39"/>
        <v>0.90476190476190477</v>
      </c>
      <c r="AB191" s="6">
        <f t="shared" si="40"/>
        <v>0.90476190476190477</v>
      </c>
      <c r="AC191" s="7">
        <f t="shared" si="41"/>
        <v>0.73275541698160751</v>
      </c>
    </row>
    <row r="192" spans="1:29" ht="19.2" customHeight="1">
      <c r="A192" s="2">
        <v>191</v>
      </c>
      <c r="B192" s="3" t="s">
        <v>27</v>
      </c>
      <c r="C192" s="2">
        <v>971399</v>
      </c>
      <c r="D192" s="3" t="s">
        <v>42</v>
      </c>
      <c r="E192" s="2" t="s">
        <v>32</v>
      </c>
      <c r="F192" s="18">
        <v>44387</v>
      </c>
      <c r="G192" s="18" t="str">
        <f t="shared" si="30"/>
        <v>2021</v>
      </c>
      <c r="H192" s="4" t="str">
        <f t="shared" si="29"/>
        <v>July</v>
      </c>
      <c r="I192" s="4">
        <f t="shared" si="42"/>
        <v>44312</v>
      </c>
      <c r="J192" s="2">
        <f t="shared" si="31"/>
        <v>26</v>
      </c>
      <c r="K192" s="2">
        <v>16</v>
      </c>
      <c r="L192" s="2">
        <v>1350.1</v>
      </c>
      <c r="M192" s="2">
        <f t="shared" si="32"/>
        <v>21601.599999999999</v>
      </c>
      <c r="N192" s="2">
        <v>1440</v>
      </c>
      <c r="O192" s="2">
        <f t="shared" si="33"/>
        <v>1330</v>
      </c>
      <c r="P192" s="2">
        <v>110</v>
      </c>
      <c r="Q192" s="2">
        <v>30</v>
      </c>
      <c r="R192" s="2">
        <v>10</v>
      </c>
      <c r="S192" s="2">
        <v>4</v>
      </c>
      <c r="T192" s="5">
        <f t="shared" si="34"/>
        <v>83.125</v>
      </c>
      <c r="U192" s="2">
        <v>16</v>
      </c>
      <c r="V192" s="2">
        <f t="shared" si="35"/>
        <v>14</v>
      </c>
      <c r="W192" s="2">
        <v>2</v>
      </c>
      <c r="X192" s="2">
        <f t="shared" si="36"/>
        <v>5000</v>
      </c>
      <c r="Y192" s="2">
        <f t="shared" si="37"/>
        <v>1286</v>
      </c>
      <c r="Z192" s="6">
        <f t="shared" si="38"/>
        <v>0.8930555555555556</v>
      </c>
      <c r="AA192" s="6">
        <f t="shared" si="39"/>
        <v>0.875</v>
      </c>
      <c r="AB192" s="6">
        <f t="shared" si="40"/>
        <v>0.875</v>
      </c>
      <c r="AC192" s="7">
        <f t="shared" si="41"/>
        <v>0.68374565972222223</v>
      </c>
    </row>
    <row r="193" spans="1:29" ht="19.2" customHeight="1">
      <c r="A193" s="2">
        <v>192</v>
      </c>
      <c r="B193" s="3" t="s">
        <v>30</v>
      </c>
      <c r="C193" s="2">
        <v>600021</v>
      </c>
      <c r="D193" s="3" t="s">
        <v>28</v>
      </c>
      <c r="E193" s="2" t="s">
        <v>35</v>
      </c>
      <c r="F193" s="18">
        <v>44388</v>
      </c>
      <c r="G193" s="18" t="str">
        <f t="shared" si="30"/>
        <v>2021</v>
      </c>
      <c r="H193" s="4" t="str">
        <f t="shared" si="29"/>
        <v>July</v>
      </c>
      <c r="I193" s="4">
        <f t="shared" si="42"/>
        <v>44313</v>
      </c>
      <c r="J193" s="2">
        <f t="shared" si="31"/>
        <v>57</v>
      </c>
      <c r="K193" s="2">
        <v>47</v>
      </c>
      <c r="L193" s="2">
        <v>1290.5</v>
      </c>
      <c r="M193" s="2">
        <f t="shared" si="32"/>
        <v>60653.5</v>
      </c>
      <c r="N193" s="2">
        <v>1440</v>
      </c>
      <c r="O193" s="2">
        <f t="shared" si="33"/>
        <v>1330</v>
      </c>
      <c r="P193" s="2">
        <v>110</v>
      </c>
      <c r="Q193" s="2">
        <v>20</v>
      </c>
      <c r="R193" s="2">
        <v>0</v>
      </c>
      <c r="S193" s="2">
        <v>12</v>
      </c>
      <c r="T193" s="5">
        <f t="shared" si="34"/>
        <v>28.297872340425531</v>
      </c>
      <c r="U193" s="2">
        <v>47</v>
      </c>
      <c r="V193" s="2">
        <f t="shared" si="35"/>
        <v>43</v>
      </c>
      <c r="W193" s="2">
        <v>4</v>
      </c>
      <c r="X193" s="2">
        <f t="shared" si="36"/>
        <v>10000</v>
      </c>
      <c r="Y193" s="2">
        <f t="shared" si="37"/>
        <v>1298</v>
      </c>
      <c r="Z193" s="6">
        <f t="shared" si="38"/>
        <v>0.90138888888888891</v>
      </c>
      <c r="AA193" s="6">
        <f t="shared" si="39"/>
        <v>0.91489361702127658</v>
      </c>
      <c r="AB193" s="6">
        <f t="shared" si="40"/>
        <v>0.91489361702127658</v>
      </c>
      <c r="AC193" s="7">
        <f t="shared" si="41"/>
        <v>0.75448983954529447</v>
      </c>
    </row>
    <row r="194" spans="1:29" ht="19.2" customHeight="1">
      <c r="A194" s="2">
        <v>193</v>
      </c>
      <c r="B194" s="3" t="s">
        <v>33</v>
      </c>
      <c r="C194" s="2">
        <v>660679</v>
      </c>
      <c r="D194" s="3" t="s">
        <v>31</v>
      </c>
      <c r="E194" s="2" t="s">
        <v>38</v>
      </c>
      <c r="F194" s="18">
        <v>44389</v>
      </c>
      <c r="G194" s="18" t="str">
        <f t="shared" si="30"/>
        <v>2021</v>
      </c>
      <c r="H194" s="4" t="str">
        <f t="shared" ref="H194:H257" si="43">TEXT(F194,"MMMM")</f>
        <v>July</v>
      </c>
      <c r="I194" s="4">
        <f t="shared" si="42"/>
        <v>44314</v>
      </c>
      <c r="J194" s="2">
        <f t="shared" si="31"/>
        <v>22</v>
      </c>
      <c r="K194" s="2">
        <v>12</v>
      </c>
      <c r="L194" s="2">
        <v>1400</v>
      </c>
      <c r="M194" s="2">
        <f t="shared" si="32"/>
        <v>16800</v>
      </c>
      <c r="N194" s="2">
        <v>1440</v>
      </c>
      <c r="O194" s="2">
        <f t="shared" si="33"/>
        <v>1330</v>
      </c>
      <c r="P194" s="2">
        <v>110</v>
      </c>
      <c r="Q194" s="2">
        <v>0</v>
      </c>
      <c r="R194" s="2">
        <v>35</v>
      </c>
      <c r="S194" s="2">
        <v>37</v>
      </c>
      <c r="T194" s="5">
        <f t="shared" si="34"/>
        <v>110.83333333333333</v>
      </c>
      <c r="U194" s="2">
        <v>12</v>
      </c>
      <c r="V194" s="2">
        <f t="shared" si="35"/>
        <v>10</v>
      </c>
      <c r="W194" s="2">
        <v>2</v>
      </c>
      <c r="X194" s="2">
        <f t="shared" si="36"/>
        <v>5000</v>
      </c>
      <c r="Y194" s="2">
        <f t="shared" si="37"/>
        <v>1258</v>
      </c>
      <c r="Z194" s="6">
        <f t="shared" si="38"/>
        <v>0.87361111111111112</v>
      </c>
      <c r="AA194" s="6">
        <f t="shared" si="39"/>
        <v>0.83333333333333337</v>
      </c>
      <c r="AB194" s="6">
        <f t="shared" si="40"/>
        <v>0.83333333333333337</v>
      </c>
      <c r="AC194" s="7">
        <f t="shared" si="41"/>
        <v>0.60667438271604945</v>
      </c>
    </row>
    <row r="195" spans="1:29" ht="19.2" customHeight="1">
      <c r="A195" s="2">
        <v>194</v>
      </c>
      <c r="B195" s="3" t="s">
        <v>36</v>
      </c>
      <c r="C195" s="2">
        <v>681348</v>
      </c>
      <c r="D195" s="3" t="s">
        <v>34</v>
      </c>
      <c r="E195" s="2" t="s">
        <v>40</v>
      </c>
      <c r="F195" s="18">
        <v>44390</v>
      </c>
      <c r="G195" s="18" t="str">
        <f t="shared" ref="G195:G258" si="44">TEXT(F195,"YYYY")</f>
        <v>2021</v>
      </c>
      <c r="H195" s="4" t="str">
        <f t="shared" si="43"/>
        <v>July</v>
      </c>
      <c r="I195" s="4">
        <f t="shared" si="42"/>
        <v>44315</v>
      </c>
      <c r="J195" s="2">
        <f t="shared" ref="J195:J258" si="45">K195+10</f>
        <v>30</v>
      </c>
      <c r="K195" s="2">
        <v>20</v>
      </c>
      <c r="L195" s="2">
        <v>1509</v>
      </c>
      <c r="M195" s="2">
        <f t="shared" ref="M195:M258" si="46">K195*L195</f>
        <v>30180</v>
      </c>
      <c r="N195" s="2">
        <v>1440</v>
      </c>
      <c r="O195" s="2">
        <f t="shared" ref="O195:O258" si="47">N195-P195</f>
        <v>1330</v>
      </c>
      <c r="P195" s="2">
        <v>110</v>
      </c>
      <c r="Q195" s="2">
        <v>15</v>
      </c>
      <c r="R195" s="2">
        <v>16</v>
      </c>
      <c r="S195" s="2">
        <v>36</v>
      </c>
      <c r="T195" s="5">
        <f t="shared" ref="T195:T258" si="48">O195/U195</f>
        <v>66.5</v>
      </c>
      <c r="U195" s="2">
        <v>20</v>
      </c>
      <c r="V195" s="2">
        <f t="shared" ref="V195:V258" si="49">U195-W195</f>
        <v>16</v>
      </c>
      <c r="W195" s="2">
        <v>4</v>
      </c>
      <c r="X195" s="2">
        <f t="shared" ref="X195:X258" si="50">W195*2500</f>
        <v>10000</v>
      </c>
      <c r="Y195" s="2">
        <f t="shared" ref="Y195:Y258" si="51">N195-P195-Q195-R195-S195</f>
        <v>1263</v>
      </c>
      <c r="Z195" s="6">
        <f t="shared" ref="Z195:Z258" si="52">Y195/N195</f>
        <v>0.87708333333333333</v>
      </c>
      <c r="AA195" s="6">
        <f t="shared" ref="AA195:AA258" si="53">V195/U195</f>
        <v>0.8</v>
      </c>
      <c r="AB195" s="6">
        <f t="shared" ref="AB195:AB258" si="54">V195/U195</f>
        <v>0.8</v>
      </c>
      <c r="AC195" s="7">
        <f t="shared" ref="AC195:AC258" si="55">Z195*AA195*AB195</f>
        <v>0.56133333333333335</v>
      </c>
    </row>
    <row r="196" spans="1:29" ht="19.2" customHeight="1">
      <c r="A196" s="2">
        <v>195</v>
      </c>
      <c r="B196" s="3" t="s">
        <v>27</v>
      </c>
      <c r="C196" s="2">
        <v>727406</v>
      </c>
      <c r="D196" s="3" t="s">
        <v>37</v>
      </c>
      <c r="E196" s="2" t="s">
        <v>32</v>
      </c>
      <c r="F196" s="18">
        <v>44391</v>
      </c>
      <c r="G196" s="18" t="str">
        <f t="shared" si="44"/>
        <v>2021</v>
      </c>
      <c r="H196" s="4" t="str">
        <f t="shared" si="43"/>
        <v>July</v>
      </c>
      <c r="I196" s="4">
        <f t="shared" si="42"/>
        <v>44316</v>
      </c>
      <c r="J196" s="2">
        <f t="shared" si="45"/>
        <v>39</v>
      </c>
      <c r="K196" s="2">
        <v>29</v>
      </c>
      <c r="L196" s="2">
        <v>1834</v>
      </c>
      <c r="M196" s="2">
        <f t="shared" si="46"/>
        <v>53186</v>
      </c>
      <c r="N196" s="2">
        <v>1440</v>
      </c>
      <c r="O196" s="2">
        <f t="shared" si="47"/>
        <v>1330</v>
      </c>
      <c r="P196" s="2">
        <v>110</v>
      </c>
      <c r="Q196" s="2">
        <v>30</v>
      </c>
      <c r="R196" s="2">
        <v>0</v>
      </c>
      <c r="S196" s="2">
        <v>41</v>
      </c>
      <c r="T196" s="5">
        <f t="shared" si="48"/>
        <v>45.862068965517238</v>
      </c>
      <c r="U196" s="2">
        <v>29</v>
      </c>
      <c r="V196" s="2">
        <f t="shared" si="49"/>
        <v>25</v>
      </c>
      <c r="W196" s="2">
        <v>4</v>
      </c>
      <c r="X196" s="2">
        <f t="shared" si="50"/>
        <v>10000</v>
      </c>
      <c r="Y196" s="2">
        <f t="shared" si="51"/>
        <v>1259</v>
      </c>
      <c r="Z196" s="6">
        <f t="shared" si="52"/>
        <v>0.87430555555555556</v>
      </c>
      <c r="AA196" s="6">
        <f t="shared" si="53"/>
        <v>0.86206896551724133</v>
      </c>
      <c r="AB196" s="6">
        <f t="shared" si="54"/>
        <v>0.86206896551724133</v>
      </c>
      <c r="AC196" s="7">
        <f t="shared" si="55"/>
        <v>0.64975145329634021</v>
      </c>
    </row>
    <row r="197" spans="1:29" ht="19.2" customHeight="1">
      <c r="A197" s="2">
        <v>196</v>
      </c>
      <c r="B197" s="3" t="s">
        <v>41</v>
      </c>
      <c r="C197" s="2">
        <v>730396</v>
      </c>
      <c r="D197" s="3" t="s">
        <v>39</v>
      </c>
      <c r="E197" s="2" t="s">
        <v>32</v>
      </c>
      <c r="F197" s="18">
        <v>44392</v>
      </c>
      <c r="G197" s="18" t="str">
        <f t="shared" si="44"/>
        <v>2021</v>
      </c>
      <c r="H197" s="4" t="str">
        <f t="shared" si="43"/>
        <v>July</v>
      </c>
      <c r="I197" s="4">
        <f t="shared" si="42"/>
        <v>44317</v>
      </c>
      <c r="J197" s="2">
        <f t="shared" si="45"/>
        <v>22</v>
      </c>
      <c r="K197" s="3">
        <v>12</v>
      </c>
      <c r="L197" s="2">
        <v>1254</v>
      </c>
      <c r="M197" s="2">
        <f t="shared" si="46"/>
        <v>15048</v>
      </c>
      <c r="N197" s="2">
        <v>1440</v>
      </c>
      <c r="O197" s="2">
        <f t="shared" si="47"/>
        <v>1330</v>
      </c>
      <c r="P197" s="2">
        <v>110</v>
      </c>
      <c r="Q197" s="2">
        <v>120</v>
      </c>
      <c r="R197" s="2">
        <v>0</v>
      </c>
      <c r="S197" s="2">
        <v>55</v>
      </c>
      <c r="T197" s="5">
        <f t="shared" si="48"/>
        <v>110.83333333333333</v>
      </c>
      <c r="U197" s="3">
        <v>12</v>
      </c>
      <c r="V197" s="2">
        <f t="shared" si="49"/>
        <v>9</v>
      </c>
      <c r="W197" s="2">
        <v>3</v>
      </c>
      <c r="X197" s="2">
        <f t="shared" si="50"/>
        <v>7500</v>
      </c>
      <c r="Y197" s="2">
        <f t="shared" si="51"/>
        <v>1155</v>
      </c>
      <c r="Z197" s="6">
        <f t="shared" si="52"/>
        <v>0.80208333333333337</v>
      </c>
      <c r="AA197" s="6">
        <f t="shared" si="53"/>
        <v>0.75</v>
      </c>
      <c r="AB197" s="6">
        <f t="shared" si="54"/>
        <v>0.75</v>
      </c>
      <c r="AC197" s="7">
        <f t="shared" si="55"/>
        <v>0.451171875</v>
      </c>
    </row>
    <row r="198" spans="1:29" ht="19.2" customHeight="1">
      <c r="A198" s="2">
        <v>197</v>
      </c>
      <c r="B198" s="3" t="s">
        <v>27</v>
      </c>
      <c r="C198" s="2">
        <v>877987</v>
      </c>
      <c r="D198" s="3" t="s">
        <v>42</v>
      </c>
      <c r="E198" s="2" t="s">
        <v>38</v>
      </c>
      <c r="F198" s="18">
        <v>44393</v>
      </c>
      <c r="G198" s="18" t="str">
        <f t="shared" si="44"/>
        <v>2021</v>
      </c>
      <c r="H198" s="4" t="str">
        <f t="shared" si="43"/>
        <v>July</v>
      </c>
      <c r="I198" s="4">
        <f t="shared" si="42"/>
        <v>44318</v>
      </c>
      <c r="J198" s="2">
        <f t="shared" si="45"/>
        <v>55</v>
      </c>
      <c r="K198" s="3">
        <v>45</v>
      </c>
      <c r="L198" s="2">
        <v>1459</v>
      </c>
      <c r="M198" s="2">
        <f t="shared" si="46"/>
        <v>65655</v>
      </c>
      <c r="N198" s="2">
        <v>1440</v>
      </c>
      <c r="O198" s="2">
        <f t="shared" si="47"/>
        <v>1330</v>
      </c>
      <c r="P198" s="2">
        <v>110</v>
      </c>
      <c r="Q198" s="2">
        <v>60</v>
      </c>
      <c r="R198" s="2">
        <v>0</v>
      </c>
      <c r="S198" s="2">
        <v>13</v>
      </c>
      <c r="T198" s="5">
        <f t="shared" si="48"/>
        <v>29.555555555555557</v>
      </c>
      <c r="U198" s="3">
        <v>45</v>
      </c>
      <c r="V198" s="2">
        <f t="shared" si="49"/>
        <v>44</v>
      </c>
      <c r="W198" s="2">
        <v>1</v>
      </c>
      <c r="X198" s="2">
        <f t="shared" si="50"/>
        <v>2500</v>
      </c>
      <c r="Y198" s="2">
        <f t="shared" si="51"/>
        <v>1257</v>
      </c>
      <c r="Z198" s="6">
        <f t="shared" si="52"/>
        <v>0.87291666666666667</v>
      </c>
      <c r="AA198" s="6">
        <f t="shared" si="53"/>
        <v>0.97777777777777775</v>
      </c>
      <c r="AB198" s="6">
        <f t="shared" si="54"/>
        <v>0.97777777777777775</v>
      </c>
      <c r="AC198" s="7">
        <f t="shared" si="55"/>
        <v>0.83455144032921802</v>
      </c>
    </row>
    <row r="199" spans="1:29" ht="19.2" customHeight="1">
      <c r="A199" s="2">
        <v>198</v>
      </c>
      <c r="B199" s="3" t="s">
        <v>30</v>
      </c>
      <c r="C199" s="2">
        <v>622897</v>
      </c>
      <c r="D199" s="3" t="s">
        <v>42</v>
      </c>
      <c r="E199" s="2" t="s">
        <v>38</v>
      </c>
      <c r="F199" s="18">
        <v>44394</v>
      </c>
      <c r="G199" s="18" t="str">
        <f t="shared" si="44"/>
        <v>2021</v>
      </c>
      <c r="H199" s="4" t="str">
        <f t="shared" si="43"/>
        <v>July</v>
      </c>
      <c r="I199" s="4">
        <f t="shared" si="42"/>
        <v>44319</v>
      </c>
      <c r="J199" s="2">
        <f t="shared" si="45"/>
        <v>57</v>
      </c>
      <c r="K199" s="3">
        <v>47</v>
      </c>
      <c r="L199" s="2">
        <v>1189</v>
      </c>
      <c r="M199" s="2">
        <f t="shared" si="46"/>
        <v>55883</v>
      </c>
      <c r="N199" s="2">
        <v>1440</v>
      </c>
      <c r="O199" s="2">
        <f t="shared" si="47"/>
        <v>1330</v>
      </c>
      <c r="P199" s="2">
        <v>110</v>
      </c>
      <c r="Q199" s="2">
        <v>40</v>
      </c>
      <c r="R199" s="2">
        <v>0</v>
      </c>
      <c r="S199" s="2">
        <v>51</v>
      </c>
      <c r="T199" s="5">
        <f t="shared" si="48"/>
        <v>28.297872340425531</v>
      </c>
      <c r="U199" s="3">
        <v>47</v>
      </c>
      <c r="V199" s="2">
        <f t="shared" si="49"/>
        <v>44</v>
      </c>
      <c r="W199" s="2">
        <v>3</v>
      </c>
      <c r="X199" s="2">
        <f t="shared" si="50"/>
        <v>7500</v>
      </c>
      <c r="Y199" s="2">
        <f t="shared" si="51"/>
        <v>1239</v>
      </c>
      <c r="Z199" s="6">
        <f t="shared" si="52"/>
        <v>0.86041666666666672</v>
      </c>
      <c r="AA199" s="6">
        <f t="shared" si="53"/>
        <v>0.93617021276595747</v>
      </c>
      <c r="AB199" s="6">
        <f t="shared" si="54"/>
        <v>0.93617021276595747</v>
      </c>
      <c r="AC199" s="7">
        <f t="shared" si="55"/>
        <v>0.75408178663045122</v>
      </c>
    </row>
    <row r="200" spans="1:29" ht="19.2" customHeight="1">
      <c r="A200" s="2">
        <v>199</v>
      </c>
      <c r="B200" s="3" t="s">
        <v>33</v>
      </c>
      <c r="C200" s="2">
        <v>931572</v>
      </c>
      <c r="D200" s="2" t="s">
        <v>39</v>
      </c>
      <c r="E200" s="2" t="s">
        <v>32</v>
      </c>
      <c r="F200" s="18">
        <v>44395</v>
      </c>
      <c r="G200" s="18" t="str">
        <f t="shared" si="44"/>
        <v>2021</v>
      </c>
      <c r="H200" s="4" t="str">
        <f t="shared" si="43"/>
        <v>July</v>
      </c>
      <c r="I200" s="4">
        <f t="shared" si="42"/>
        <v>44320</v>
      </c>
      <c r="J200" s="2">
        <f t="shared" si="45"/>
        <v>30</v>
      </c>
      <c r="K200" s="3">
        <v>20</v>
      </c>
      <c r="L200" s="2">
        <v>1200</v>
      </c>
      <c r="M200" s="2">
        <f t="shared" si="46"/>
        <v>24000</v>
      </c>
      <c r="N200" s="2">
        <v>1440</v>
      </c>
      <c r="O200" s="2">
        <f t="shared" si="47"/>
        <v>1330</v>
      </c>
      <c r="P200" s="2">
        <v>110</v>
      </c>
      <c r="Q200" s="2">
        <v>30</v>
      </c>
      <c r="R200" s="2">
        <v>90</v>
      </c>
      <c r="S200" s="2">
        <v>10</v>
      </c>
      <c r="T200" s="5">
        <f t="shared" si="48"/>
        <v>66.5</v>
      </c>
      <c r="U200" s="3">
        <v>20</v>
      </c>
      <c r="V200" s="2">
        <f t="shared" si="49"/>
        <v>18</v>
      </c>
      <c r="W200" s="2">
        <v>2</v>
      </c>
      <c r="X200" s="2">
        <f t="shared" si="50"/>
        <v>5000</v>
      </c>
      <c r="Y200" s="2">
        <f t="shared" si="51"/>
        <v>1200</v>
      </c>
      <c r="Z200" s="6">
        <f t="shared" si="52"/>
        <v>0.83333333333333337</v>
      </c>
      <c r="AA200" s="6">
        <f t="shared" si="53"/>
        <v>0.9</v>
      </c>
      <c r="AB200" s="6">
        <f t="shared" si="54"/>
        <v>0.9</v>
      </c>
      <c r="AC200" s="7">
        <f t="shared" si="55"/>
        <v>0.67500000000000004</v>
      </c>
    </row>
    <row r="201" spans="1:29" ht="19.2" customHeight="1">
      <c r="A201" s="2">
        <v>200</v>
      </c>
      <c r="B201" s="3" t="s">
        <v>36</v>
      </c>
      <c r="C201" s="2">
        <v>797988</v>
      </c>
      <c r="D201" s="2" t="s">
        <v>39</v>
      </c>
      <c r="E201" s="2" t="s">
        <v>38</v>
      </c>
      <c r="F201" s="18">
        <v>44396</v>
      </c>
      <c r="G201" s="18" t="str">
        <f t="shared" si="44"/>
        <v>2021</v>
      </c>
      <c r="H201" s="4" t="str">
        <f t="shared" si="43"/>
        <v>July</v>
      </c>
      <c r="I201" s="4">
        <f t="shared" si="42"/>
        <v>44321</v>
      </c>
      <c r="J201" s="2">
        <f t="shared" si="45"/>
        <v>31</v>
      </c>
      <c r="K201" s="3">
        <v>21</v>
      </c>
      <c r="L201" s="2">
        <v>600.25</v>
      </c>
      <c r="M201" s="2">
        <f t="shared" si="46"/>
        <v>12605.25</v>
      </c>
      <c r="N201" s="2">
        <v>1440</v>
      </c>
      <c r="O201" s="2">
        <f t="shared" si="47"/>
        <v>1330</v>
      </c>
      <c r="P201" s="2">
        <v>110</v>
      </c>
      <c r="Q201" s="2">
        <v>20</v>
      </c>
      <c r="R201" s="2">
        <v>0</v>
      </c>
      <c r="S201" s="2">
        <v>39</v>
      </c>
      <c r="T201" s="5">
        <f t="shared" si="48"/>
        <v>63.333333333333336</v>
      </c>
      <c r="U201" s="3">
        <v>21</v>
      </c>
      <c r="V201" s="2">
        <f t="shared" si="49"/>
        <v>21</v>
      </c>
      <c r="W201" s="2">
        <v>0</v>
      </c>
      <c r="X201" s="2">
        <f t="shared" si="50"/>
        <v>0</v>
      </c>
      <c r="Y201" s="2">
        <f t="shared" si="51"/>
        <v>1271</v>
      </c>
      <c r="Z201" s="6">
        <f t="shared" si="52"/>
        <v>0.88263888888888886</v>
      </c>
      <c r="AA201" s="6">
        <f t="shared" si="53"/>
        <v>1</v>
      </c>
      <c r="AB201" s="6">
        <f t="shared" si="54"/>
        <v>1</v>
      </c>
      <c r="AC201" s="7">
        <f t="shared" si="55"/>
        <v>0.88263888888888886</v>
      </c>
    </row>
    <row r="202" spans="1:29" ht="19.2" customHeight="1">
      <c r="A202" s="2">
        <v>201</v>
      </c>
      <c r="B202" s="3" t="s">
        <v>27</v>
      </c>
      <c r="C202" s="2">
        <v>923429</v>
      </c>
      <c r="D202" s="2" t="s">
        <v>31</v>
      </c>
      <c r="E202" s="2" t="s">
        <v>40</v>
      </c>
      <c r="F202" s="18">
        <v>44397</v>
      </c>
      <c r="G202" s="18" t="str">
        <f t="shared" si="44"/>
        <v>2021</v>
      </c>
      <c r="H202" s="4" t="str">
        <f t="shared" si="43"/>
        <v>July</v>
      </c>
      <c r="I202" s="4">
        <f t="shared" si="42"/>
        <v>44322</v>
      </c>
      <c r="J202" s="2">
        <f t="shared" si="45"/>
        <v>26</v>
      </c>
      <c r="K202" s="3">
        <v>16</v>
      </c>
      <c r="L202" s="2">
        <v>895.26</v>
      </c>
      <c r="M202" s="2">
        <f t="shared" si="46"/>
        <v>14324.16</v>
      </c>
      <c r="N202" s="2">
        <v>1440</v>
      </c>
      <c r="O202" s="2">
        <f t="shared" si="47"/>
        <v>1330</v>
      </c>
      <c r="P202" s="2">
        <v>110</v>
      </c>
      <c r="Q202" s="2">
        <v>60</v>
      </c>
      <c r="R202" s="2">
        <v>0</v>
      </c>
      <c r="S202" s="2">
        <v>21</v>
      </c>
      <c r="T202" s="5">
        <f t="shared" si="48"/>
        <v>83.125</v>
      </c>
      <c r="U202" s="3">
        <v>16</v>
      </c>
      <c r="V202" s="2">
        <f t="shared" si="49"/>
        <v>14</v>
      </c>
      <c r="W202" s="2">
        <v>2</v>
      </c>
      <c r="X202" s="2">
        <f t="shared" si="50"/>
        <v>5000</v>
      </c>
      <c r="Y202" s="2">
        <f t="shared" si="51"/>
        <v>1249</v>
      </c>
      <c r="Z202" s="6">
        <f t="shared" si="52"/>
        <v>0.86736111111111114</v>
      </c>
      <c r="AA202" s="6">
        <f t="shared" si="53"/>
        <v>0.875</v>
      </c>
      <c r="AB202" s="6">
        <f t="shared" si="54"/>
        <v>0.875</v>
      </c>
      <c r="AC202" s="7">
        <f t="shared" si="55"/>
        <v>0.66407335069444451</v>
      </c>
    </row>
    <row r="203" spans="1:29" ht="19.2" customHeight="1">
      <c r="A203" s="2">
        <v>202</v>
      </c>
      <c r="B203" s="3" t="s">
        <v>41</v>
      </c>
      <c r="C203" s="2">
        <v>706822</v>
      </c>
      <c r="D203" s="2" t="s">
        <v>34</v>
      </c>
      <c r="E203" s="2" t="s">
        <v>40</v>
      </c>
      <c r="F203" s="18">
        <v>44398</v>
      </c>
      <c r="G203" s="18" t="str">
        <f t="shared" si="44"/>
        <v>2021</v>
      </c>
      <c r="H203" s="4" t="str">
        <f t="shared" si="43"/>
        <v>July</v>
      </c>
      <c r="I203" s="4">
        <f t="shared" si="42"/>
        <v>44323</v>
      </c>
      <c r="J203" s="2">
        <f t="shared" si="45"/>
        <v>27</v>
      </c>
      <c r="K203" s="2">
        <v>17</v>
      </c>
      <c r="L203" s="2">
        <v>1350.1</v>
      </c>
      <c r="M203" s="2">
        <f t="shared" si="46"/>
        <v>22951.699999999997</v>
      </c>
      <c r="N203" s="2">
        <v>1440</v>
      </c>
      <c r="O203" s="2">
        <f t="shared" si="47"/>
        <v>1330</v>
      </c>
      <c r="P203" s="2">
        <v>110</v>
      </c>
      <c r="Q203" s="2">
        <v>15</v>
      </c>
      <c r="R203" s="2">
        <v>0</v>
      </c>
      <c r="S203" s="2">
        <v>55</v>
      </c>
      <c r="T203" s="5">
        <f t="shared" si="48"/>
        <v>78.235294117647058</v>
      </c>
      <c r="U203" s="2">
        <v>17</v>
      </c>
      <c r="V203" s="2">
        <f t="shared" si="49"/>
        <v>15</v>
      </c>
      <c r="W203" s="2">
        <v>2</v>
      </c>
      <c r="X203" s="2">
        <f t="shared" si="50"/>
        <v>5000</v>
      </c>
      <c r="Y203" s="2">
        <f t="shared" si="51"/>
        <v>1260</v>
      </c>
      <c r="Z203" s="6">
        <f t="shared" si="52"/>
        <v>0.875</v>
      </c>
      <c r="AA203" s="6">
        <f t="shared" si="53"/>
        <v>0.88235294117647056</v>
      </c>
      <c r="AB203" s="6">
        <f t="shared" si="54"/>
        <v>0.88235294117647056</v>
      </c>
      <c r="AC203" s="7">
        <f t="shared" si="55"/>
        <v>0.68122837370242206</v>
      </c>
    </row>
    <row r="204" spans="1:29" ht="19.2" customHeight="1">
      <c r="A204" s="2">
        <v>203</v>
      </c>
      <c r="B204" s="3" t="s">
        <v>33</v>
      </c>
      <c r="C204" s="2">
        <v>733937</v>
      </c>
      <c r="D204" s="3" t="s">
        <v>28</v>
      </c>
      <c r="E204" s="2" t="s">
        <v>38</v>
      </c>
      <c r="F204" s="18">
        <v>44399</v>
      </c>
      <c r="G204" s="18" t="str">
        <f t="shared" si="44"/>
        <v>2021</v>
      </c>
      <c r="H204" s="4" t="str">
        <f t="shared" si="43"/>
        <v>July</v>
      </c>
      <c r="I204" s="4">
        <f t="shared" si="42"/>
        <v>44324</v>
      </c>
      <c r="J204" s="2">
        <f t="shared" si="45"/>
        <v>20</v>
      </c>
      <c r="K204" s="2">
        <v>10</v>
      </c>
      <c r="L204" s="2">
        <v>1290.5</v>
      </c>
      <c r="M204" s="2">
        <f t="shared" si="46"/>
        <v>12905</v>
      </c>
      <c r="N204" s="2">
        <v>1440</v>
      </c>
      <c r="O204" s="2">
        <f t="shared" si="47"/>
        <v>1330</v>
      </c>
      <c r="P204" s="2">
        <v>110</v>
      </c>
      <c r="Q204" s="2">
        <v>15</v>
      </c>
      <c r="R204" s="2">
        <v>0</v>
      </c>
      <c r="S204" s="2">
        <v>48</v>
      </c>
      <c r="T204" s="5">
        <f t="shared" si="48"/>
        <v>133</v>
      </c>
      <c r="U204" s="2">
        <v>10</v>
      </c>
      <c r="V204" s="2">
        <f t="shared" si="49"/>
        <v>9</v>
      </c>
      <c r="W204" s="2">
        <v>1</v>
      </c>
      <c r="X204" s="2">
        <f t="shared" si="50"/>
        <v>2500</v>
      </c>
      <c r="Y204" s="2">
        <f t="shared" si="51"/>
        <v>1267</v>
      </c>
      <c r="Z204" s="6">
        <f t="shared" si="52"/>
        <v>0.87986111111111109</v>
      </c>
      <c r="AA204" s="6">
        <f t="shared" si="53"/>
        <v>0.9</v>
      </c>
      <c r="AB204" s="6">
        <f t="shared" si="54"/>
        <v>0.9</v>
      </c>
      <c r="AC204" s="7">
        <f t="shared" si="55"/>
        <v>0.71268750000000003</v>
      </c>
    </row>
    <row r="205" spans="1:29" ht="19.2" customHeight="1">
      <c r="A205" s="2">
        <v>204</v>
      </c>
      <c r="B205" s="3" t="s">
        <v>36</v>
      </c>
      <c r="C205" s="2">
        <v>752347</v>
      </c>
      <c r="D205" s="3" t="s">
        <v>31</v>
      </c>
      <c r="E205" s="2" t="s">
        <v>32</v>
      </c>
      <c r="F205" s="18">
        <v>44400</v>
      </c>
      <c r="G205" s="18" t="str">
        <f t="shared" si="44"/>
        <v>2021</v>
      </c>
      <c r="H205" s="4" t="str">
        <f t="shared" si="43"/>
        <v>July</v>
      </c>
      <c r="I205" s="4">
        <f t="shared" si="42"/>
        <v>44325</v>
      </c>
      <c r="J205" s="2">
        <f t="shared" si="45"/>
        <v>22</v>
      </c>
      <c r="K205" s="2">
        <v>12</v>
      </c>
      <c r="L205" s="2">
        <v>1400</v>
      </c>
      <c r="M205" s="2">
        <f t="shared" si="46"/>
        <v>16800</v>
      </c>
      <c r="N205" s="2">
        <v>1440</v>
      </c>
      <c r="O205" s="2">
        <f t="shared" si="47"/>
        <v>1330</v>
      </c>
      <c r="P205" s="2">
        <v>110</v>
      </c>
      <c r="Q205" s="2">
        <v>0</v>
      </c>
      <c r="R205" s="2">
        <v>0</v>
      </c>
      <c r="S205" s="2">
        <v>51</v>
      </c>
      <c r="T205" s="5">
        <f t="shared" si="48"/>
        <v>110.83333333333333</v>
      </c>
      <c r="U205" s="2">
        <v>12</v>
      </c>
      <c r="V205" s="2">
        <f t="shared" si="49"/>
        <v>11</v>
      </c>
      <c r="W205" s="2">
        <v>1</v>
      </c>
      <c r="X205" s="2">
        <f t="shared" si="50"/>
        <v>2500</v>
      </c>
      <c r="Y205" s="2">
        <f t="shared" si="51"/>
        <v>1279</v>
      </c>
      <c r="Z205" s="6">
        <f t="shared" si="52"/>
        <v>0.8881944444444444</v>
      </c>
      <c r="AA205" s="6">
        <f t="shared" si="53"/>
        <v>0.91666666666666663</v>
      </c>
      <c r="AB205" s="6">
        <f t="shared" si="54"/>
        <v>0.91666666666666663</v>
      </c>
      <c r="AC205" s="7">
        <f t="shared" si="55"/>
        <v>0.74633005401234553</v>
      </c>
    </row>
    <row r="206" spans="1:29" ht="19.2" customHeight="1">
      <c r="A206" s="2">
        <v>205</v>
      </c>
      <c r="B206" s="3" t="s">
        <v>27</v>
      </c>
      <c r="C206" s="2">
        <v>873741</v>
      </c>
      <c r="D206" s="3" t="s">
        <v>34</v>
      </c>
      <c r="E206" s="2" t="s">
        <v>38</v>
      </c>
      <c r="F206" s="18">
        <v>44401</v>
      </c>
      <c r="G206" s="18" t="str">
        <f t="shared" si="44"/>
        <v>2021</v>
      </c>
      <c r="H206" s="4" t="str">
        <f t="shared" si="43"/>
        <v>July</v>
      </c>
      <c r="I206" s="4">
        <f t="shared" si="42"/>
        <v>44326</v>
      </c>
      <c r="J206" s="2">
        <f t="shared" si="45"/>
        <v>38</v>
      </c>
      <c r="K206" s="2">
        <v>28</v>
      </c>
      <c r="L206" s="2">
        <v>1509</v>
      </c>
      <c r="M206" s="2">
        <f t="shared" si="46"/>
        <v>42252</v>
      </c>
      <c r="N206" s="2">
        <v>1440</v>
      </c>
      <c r="O206" s="2">
        <f t="shared" si="47"/>
        <v>1330</v>
      </c>
      <c r="P206" s="2">
        <v>110</v>
      </c>
      <c r="Q206" s="2">
        <v>0</v>
      </c>
      <c r="R206" s="2">
        <v>0</v>
      </c>
      <c r="S206" s="2">
        <v>9</v>
      </c>
      <c r="T206" s="5">
        <f t="shared" si="48"/>
        <v>47.5</v>
      </c>
      <c r="U206" s="2">
        <v>28</v>
      </c>
      <c r="V206" s="2">
        <f t="shared" si="49"/>
        <v>27</v>
      </c>
      <c r="W206" s="2">
        <v>1</v>
      </c>
      <c r="X206" s="2">
        <f t="shared" si="50"/>
        <v>2500</v>
      </c>
      <c r="Y206" s="2">
        <f t="shared" si="51"/>
        <v>1321</v>
      </c>
      <c r="Z206" s="6">
        <f t="shared" si="52"/>
        <v>0.91736111111111107</v>
      </c>
      <c r="AA206" s="6">
        <f t="shared" si="53"/>
        <v>0.9642857142857143</v>
      </c>
      <c r="AB206" s="6">
        <f t="shared" si="54"/>
        <v>0.9642857142857143</v>
      </c>
      <c r="AC206" s="7">
        <f t="shared" si="55"/>
        <v>0.8530054209183674</v>
      </c>
    </row>
    <row r="207" spans="1:29" ht="19.2" customHeight="1">
      <c r="A207" s="2">
        <v>206</v>
      </c>
      <c r="B207" s="3" t="s">
        <v>41</v>
      </c>
      <c r="C207" s="2">
        <v>981880</v>
      </c>
      <c r="D207" s="3" t="s">
        <v>37</v>
      </c>
      <c r="E207" s="2" t="s">
        <v>40</v>
      </c>
      <c r="F207" s="18">
        <v>44402</v>
      </c>
      <c r="G207" s="18" t="str">
        <f t="shared" si="44"/>
        <v>2021</v>
      </c>
      <c r="H207" s="4" t="str">
        <f t="shared" si="43"/>
        <v>July</v>
      </c>
      <c r="I207" s="4">
        <f t="shared" si="42"/>
        <v>44327</v>
      </c>
      <c r="J207" s="2">
        <f t="shared" si="45"/>
        <v>20</v>
      </c>
      <c r="K207" s="2">
        <v>10</v>
      </c>
      <c r="L207" s="2">
        <v>1834</v>
      </c>
      <c r="M207" s="2">
        <f t="shared" si="46"/>
        <v>18340</v>
      </c>
      <c r="N207" s="2">
        <v>1440</v>
      </c>
      <c r="O207" s="2">
        <f t="shared" si="47"/>
        <v>1330</v>
      </c>
      <c r="P207" s="2">
        <v>110</v>
      </c>
      <c r="Q207" s="2">
        <v>15</v>
      </c>
      <c r="R207" s="2">
        <v>0</v>
      </c>
      <c r="S207" s="2">
        <v>38</v>
      </c>
      <c r="T207" s="5">
        <f t="shared" si="48"/>
        <v>133</v>
      </c>
      <c r="U207" s="2">
        <v>10</v>
      </c>
      <c r="V207" s="2">
        <f t="shared" si="49"/>
        <v>6</v>
      </c>
      <c r="W207" s="2">
        <v>4</v>
      </c>
      <c r="X207" s="2">
        <f t="shared" si="50"/>
        <v>10000</v>
      </c>
      <c r="Y207" s="2">
        <f t="shared" si="51"/>
        <v>1277</v>
      </c>
      <c r="Z207" s="6">
        <f t="shared" si="52"/>
        <v>0.88680555555555551</v>
      </c>
      <c r="AA207" s="6">
        <f t="shared" si="53"/>
        <v>0.6</v>
      </c>
      <c r="AB207" s="6">
        <f t="shared" si="54"/>
        <v>0.6</v>
      </c>
      <c r="AC207" s="7">
        <f t="shared" si="55"/>
        <v>0.31924999999999992</v>
      </c>
    </row>
    <row r="208" spans="1:29" ht="19.2" customHeight="1">
      <c r="A208" s="2">
        <v>207</v>
      </c>
      <c r="B208" s="3" t="s">
        <v>27</v>
      </c>
      <c r="C208" s="2">
        <v>720306</v>
      </c>
      <c r="D208" s="3" t="s">
        <v>39</v>
      </c>
      <c r="E208" s="2" t="s">
        <v>40</v>
      </c>
      <c r="F208" s="18">
        <v>44403</v>
      </c>
      <c r="G208" s="18" t="str">
        <f t="shared" si="44"/>
        <v>2021</v>
      </c>
      <c r="H208" s="4" t="str">
        <f t="shared" si="43"/>
        <v>July</v>
      </c>
      <c r="I208" s="4">
        <f t="shared" si="42"/>
        <v>44328</v>
      </c>
      <c r="J208" s="2">
        <f t="shared" si="45"/>
        <v>22</v>
      </c>
      <c r="K208" s="3">
        <v>12</v>
      </c>
      <c r="L208" s="2">
        <v>1254</v>
      </c>
      <c r="M208" s="2">
        <f t="shared" si="46"/>
        <v>15048</v>
      </c>
      <c r="N208" s="2">
        <v>1440</v>
      </c>
      <c r="O208" s="2">
        <f t="shared" si="47"/>
        <v>1330</v>
      </c>
      <c r="P208" s="2">
        <v>110</v>
      </c>
      <c r="Q208" s="2">
        <v>30</v>
      </c>
      <c r="R208" s="2">
        <v>0</v>
      </c>
      <c r="S208" s="2">
        <v>7</v>
      </c>
      <c r="T208" s="5">
        <f t="shared" si="48"/>
        <v>110.83333333333333</v>
      </c>
      <c r="U208" s="3">
        <v>12</v>
      </c>
      <c r="V208" s="2">
        <f t="shared" si="49"/>
        <v>8</v>
      </c>
      <c r="W208" s="2">
        <v>4</v>
      </c>
      <c r="X208" s="2">
        <f t="shared" si="50"/>
        <v>10000</v>
      </c>
      <c r="Y208" s="2">
        <f t="shared" si="51"/>
        <v>1293</v>
      </c>
      <c r="Z208" s="6">
        <f t="shared" si="52"/>
        <v>0.8979166666666667</v>
      </c>
      <c r="AA208" s="6">
        <f t="shared" si="53"/>
        <v>0.66666666666666663</v>
      </c>
      <c r="AB208" s="6">
        <f t="shared" si="54"/>
        <v>0.66666666666666663</v>
      </c>
      <c r="AC208" s="7">
        <f t="shared" si="55"/>
        <v>0.39907407407407403</v>
      </c>
    </row>
    <row r="209" spans="1:29" ht="19.2" customHeight="1">
      <c r="A209" s="2">
        <v>208</v>
      </c>
      <c r="B209" s="3" t="s">
        <v>30</v>
      </c>
      <c r="C209" s="2">
        <v>695757</v>
      </c>
      <c r="D209" s="3" t="s">
        <v>42</v>
      </c>
      <c r="E209" s="2" t="s">
        <v>29</v>
      </c>
      <c r="F209" s="18">
        <v>44404</v>
      </c>
      <c r="G209" s="18" t="str">
        <f t="shared" si="44"/>
        <v>2021</v>
      </c>
      <c r="H209" s="4" t="str">
        <f t="shared" si="43"/>
        <v>July</v>
      </c>
      <c r="I209" s="4">
        <f t="shared" si="42"/>
        <v>44329</v>
      </c>
      <c r="J209" s="2">
        <f t="shared" si="45"/>
        <v>55</v>
      </c>
      <c r="K209" s="3">
        <v>45</v>
      </c>
      <c r="L209" s="2">
        <v>1459</v>
      </c>
      <c r="M209" s="2">
        <f t="shared" si="46"/>
        <v>65655</v>
      </c>
      <c r="N209" s="2">
        <v>1440</v>
      </c>
      <c r="O209" s="2">
        <f t="shared" si="47"/>
        <v>1330</v>
      </c>
      <c r="P209" s="2">
        <v>110</v>
      </c>
      <c r="Q209" s="2">
        <v>120</v>
      </c>
      <c r="R209" s="2">
        <v>12</v>
      </c>
      <c r="S209" s="2">
        <v>13</v>
      </c>
      <c r="T209" s="5">
        <f t="shared" si="48"/>
        <v>29.555555555555557</v>
      </c>
      <c r="U209" s="3">
        <v>45</v>
      </c>
      <c r="V209" s="2">
        <f t="shared" si="49"/>
        <v>45</v>
      </c>
      <c r="W209" s="2">
        <v>0</v>
      </c>
      <c r="X209" s="2">
        <f t="shared" si="50"/>
        <v>0</v>
      </c>
      <c r="Y209" s="2">
        <f t="shared" si="51"/>
        <v>1185</v>
      </c>
      <c r="Z209" s="6">
        <f t="shared" si="52"/>
        <v>0.82291666666666663</v>
      </c>
      <c r="AA209" s="6">
        <f t="shared" si="53"/>
        <v>1</v>
      </c>
      <c r="AB209" s="6">
        <f t="shared" si="54"/>
        <v>1</v>
      </c>
      <c r="AC209" s="7">
        <f t="shared" si="55"/>
        <v>0.82291666666666663</v>
      </c>
    </row>
    <row r="210" spans="1:29" ht="19.2" customHeight="1">
      <c r="A210" s="2">
        <v>209</v>
      </c>
      <c r="B210" s="3" t="s">
        <v>33</v>
      </c>
      <c r="C210" s="2">
        <v>799369</v>
      </c>
      <c r="D210" s="3" t="s">
        <v>42</v>
      </c>
      <c r="E210" s="2" t="s">
        <v>32</v>
      </c>
      <c r="F210" s="18">
        <v>44405</v>
      </c>
      <c r="G210" s="18" t="str">
        <f t="shared" si="44"/>
        <v>2021</v>
      </c>
      <c r="H210" s="4" t="str">
        <f t="shared" si="43"/>
        <v>July</v>
      </c>
      <c r="I210" s="4">
        <f t="shared" si="42"/>
        <v>44330</v>
      </c>
      <c r="J210" s="2">
        <f t="shared" si="45"/>
        <v>57</v>
      </c>
      <c r="K210" s="3">
        <v>47</v>
      </c>
      <c r="L210" s="2">
        <v>1189</v>
      </c>
      <c r="M210" s="2">
        <f t="shared" si="46"/>
        <v>55883</v>
      </c>
      <c r="N210" s="2">
        <v>1440</v>
      </c>
      <c r="O210" s="2">
        <f t="shared" si="47"/>
        <v>1330</v>
      </c>
      <c r="P210" s="2">
        <v>110</v>
      </c>
      <c r="Q210" s="2">
        <v>60</v>
      </c>
      <c r="R210" s="2">
        <v>10</v>
      </c>
      <c r="S210" s="2">
        <v>47</v>
      </c>
      <c r="T210" s="5">
        <f t="shared" si="48"/>
        <v>28.297872340425531</v>
      </c>
      <c r="U210" s="3">
        <v>47</v>
      </c>
      <c r="V210" s="2">
        <f t="shared" si="49"/>
        <v>46</v>
      </c>
      <c r="W210" s="2">
        <v>1</v>
      </c>
      <c r="X210" s="2">
        <f t="shared" si="50"/>
        <v>2500</v>
      </c>
      <c r="Y210" s="2">
        <f t="shared" si="51"/>
        <v>1213</v>
      </c>
      <c r="Z210" s="6">
        <f t="shared" si="52"/>
        <v>0.84236111111111112</v>
      </c>
      <c r="AA210" s="6">
        <f t="shared" si="53"/>
        <v>0.97872340425531912</v>
      </c>
      <c r="AB210" s="6">
        <f t="shared" si="54"/>
        <v>0.97872340425531912</v>
      </c>
      <c r="AC210" s="7">
        <f t="shared" si="55"/>
        <v>0.8068972888687691</v>
      </c>
    </row>
    <row r="211" spans="1:29" ht="19.2" customHeight="1">
      <c r="A211" s="2">
        <v>210</v>
      </c>
      <c r="B211" s="3" t="s">
        <v>27</v>
      </c>
      <c r="C211" s="2">
        <v>683687</v>
      </c>
      <c r="D211" s="3" t="s">
        <v>28</v>
      </c>
      <c r="E211" s="2" t="s">
        <v>35</v>
      </c>
      <c r="F211" s="18">
        <v>44406</v>
      </c>
      <c r="G211" s="18" t="str">
        <f t="shared" si="44"/>
        <v>2021</v>
      </c>
      <c r="H211" s="4" t="str">
        <f t="shared" si="43"/>
        <v>July</v>
      </c>
      <c r="I211" s="4">
        <f t="shared" si="42"/>
        <v>44331</v>
      </c>
      <c r="J211" s="2">
        <f t="shared" si="45"/>
        <v>30</v>
      </c>
      <c r="K211" s="3">
        <v>20</v>
      </c>
      <c r="L211" s="2">
        <v>1200</v>
      </c>
      <c r="M211" s="2">
        <f t="shared" si="46"/>
        <v>24000</v>
      </c>
      <c r="N211" s="2">
        <v>1440</v>
      </c>
      <c r="O211" s="2">
        <f t="shared" si="47"/>
        <v>1330</v>
      </c>
      <c r="P211" s="2">
        <v>110</v>
      </c>
      <c r="Q211" s="2">
        <v>40</v>
      </c>
      <c r="R211" s="2">
        <v>135</v>
      </c>
      <c r="S211" s="2">
        <v>6</v>
      </c>
      <c r="T211" s="5">
        <f t="shared" si="48"/>
        <v>66.5</v>
      </c>
      <c r="U211" s="3">
        <v>20</v>
      </c>
      <c r="V211" s="2">
        <f t="shared" si="49"/>
        <v>16</v>
      </c>
      <c r="W211" s="2">
        <v>4</v>
      </c>
      <c r="X211" s="2">
        <f t="shared" si="50"/>
        <v>10000</v>
      </c>
      <c r="Y211" s="2">
        <f t="shared" si="51"/>
        <v>1149</v>
      </c>
      <c r="Z211" s="6">
        <f t="shared" si="52"/>
        <v>0.79791666666666672</v>
      </c>
      <c r="AA211" s="6">
        <f t="shared" si="53"/>
        <v>0.8</v>
      </c>
      <c r="AB211" s="6">
        <f t="shared" si="54"/>
        <v>0.8</v>
      </c>
      <c r="AC211" s="7">
        <f t="shared" si="55"/>
        <v>0.51066666666666671</v>
      </c>
    </row>
    <row r="212" spans="1:29" ht="19.2" customHeight="1">
      <c r="A212" s="2">
        <v>211</v>
      </c>
      <c r="B212" s="3" t="s">
        <v>27</v>
      </c>
      <c r="C212" s="2">
        <v>598699</v>
      </c>
      <c r="D212" s="3" t="s">
        <v>31</v>
      </c>
      <c r="E212" s="2" t="s">
        <v>38</v>
      </c>
      <c r="F212" s="18">
        <v>44407</v>
      </c>
      <c r="G212" s="18" t="str">
        <f t="shared" si="44"/>
        <v>2021</v>
      </c>
      <c r="H212" s="4" t="str">
        <f t="shared" si="43"/>
        <v>July</v>
      </c>
      <c r="I212" s="4">
        <f t="shared" si="42"/>
        <v>44332</v>
      </c>
      <c r="J212" s="2">
        <f t="shared" si="45"/>
        <v>31</v>
      </c>
      <c r="K212" s="3">
        <v>21</v>
      </c>
      <c r="L212" s="2">
        <v>600.25</v>
      </c>
      <c r="M212" s="2">
        <f t="shared" si="46"/>
        <v>12605.25</v>
      </c>
      <c r="N212" s="2">
        <v>1440</v>
      </c>
      <c r="O212" s="2">
        <f t="shared" si="47"/>
        <v>1330</v>
      </c>
      <c r="P212" s="2">
        <v>110</v>
      </c>
      <c r="Q212" s="2">
        <v>30</v>
      </c>
      <c r="R212" s="2">
        <v>0</v>
      </c>
      <c r="S212" s="2">
        <v>23</v>
      </c>
      <c r="T212" s="5">
        <f t="shared" si="48"/>
        <v>63.333333333333336</v>
      </c>
      <c r="U212" s="3">
        <v>21</v>
      </c>
      <c r="V212" s="2">
        <f t="shared" si="49"/>
        <v>21</v>
      </c>
      <c r="W212" s="2">
        <v>0</v>
      </c>
      <c r="X212" s="2">
        <f t="shared" si="50"/>
        <v>0</v>
      </c>
      <c r="Y212" s="2">
        <f t="shared" si="51"/>
        <v>1277</v>
      </c>
      <c r="Z212" s="6">
        <f t="shared" si="52"/>
        <v>0.88680555555555551</v>
      </c>
      <c r="AA212" s="6">
        <f t="shared" si="53"/>
        <v>1</v>
      </c>
      <c r="AB212" s="6">
        <f t="shared" si="54"/>
        <v>1</v>
      </c>
      <c r="AC212" s="7">
        <f t="shared" si="55"/>
        <v>0.88680555555555551</v>
      </c>
    </row>
    <row r="213" spans="1:29" ht="19.2" customHeight="1">
      <c r="A213" s="2">
        <v>212</v>
      </c>
      <c r="B213" s="3" t="s">
        <v>30</v>
      </c>
      <c r="C213" s="2">
        <v>752370</v>
      </c>
      <c r="D213" s="3" t="s">
        <v>34</v>
      </c>
      <c r="E213" s="2" t="s">
        <v>40</v>
      </c>
      <c r="F213" s="18">
        <v>44408</v>
      </c>
      <c r="G213" s="18" t="str">
        <f t="shared" si="44"/>
        <v>2021</v>
      </c>
      <c r="H213" s="4" t="str">
        <f t="shared" si="43"/>
        <v>July</v>
      </c>
      <c r="I213" s="4">
        <f t="shared" si="42"/>
        <v>44333</v>
      </c>
      <c r="J213" s="2">
        <f t="shared" si="45"/>
        <v>64</v>
      </c>
      <c r="K213" s="2">
        <v>54</v>
      </c>
      <c r="L213" s="2">
        <v>895.26</v>
      </c>
      <c r="M213" s="2">
        <f t="shared" si="46"/>
        <v>48344.04</v>
      </c>
      <c r="N213" s="2">
        <v>1440</v>
      </c>
      <c r="O213" s="2">
        <f t="shared" si="47"/>
        <v>1330</v>
      </c>
      <c r="P213" s="2">
        <v>110</v>
      </c>
      <c r="Q213" s="2">
        <v>20</v>
      </c>
      <c r="R213" s="2">
        <v>15</v>
      </c>
      <c r="S213" s="2">
        <v>21</v>
      </c>
      <c r="T213" s="5">
        <f t="shared" si="48"/>
        <v>24.62962962962963</v>
      </c>
      <c r="U213" s="2">
        <v>54</v>
      </c>
      <c r="V213" s="2">
        <f t="shared" si="49"/>
        <v>53</v>
      </c>
      <c r="W213" s="2">
        <v>1</v>
      </c>
      <c r="X213" s="2">
        <f t="shared" si="50"/>
        <v>2500</v>
      </c>
      <c r="Y213" s="2">
        <f t="shared" si="51"/>
        <v>1274</v>
      </c>
      <c r="Z213" s="6">
        <f t="shared" si="52"/>
        <v>0.88472222222222219</v>
      </c>
      <c r="AA213" s="6">
        <f t="shared" si="53"/>
        <v>0.98148148148148151</v>
      </c>
      <c r="AB213" s="6">
        <f t="shared" si="54"/>
        <v>0.98148148148148151</v>
      </c>
      <c r="AC213" s="7">
        <f t="shared" si="55"/>
        <v>0.85225813519280602</v>
      </c>
    </row>
    <row r="214" spans="1:29" ht="19.2" customHeight="1">
      <c r="A214" s="2">
        <v>213</v>
      </c>
      <c r="B214" s="3" t="s">
        <v>33</v>
      </c>
      <c r="C214" s="2">
        <v>773876</v>
      </c>
      <c r="D214" s="3" t="s">
        <v>37</v>
      </c>
      <c r="E214" s="2" t="s">
        <v>32</v>
      </c>
      <c r="F214" s="18">
        <v>44409</v>
      </c>
      <c r="G214" s="18" t="str">
        <f t="shared" si="44"/>
        <v>2021</v>
      </c>
      <c r="H214" s="4" t="str">
        <f t="shared" si="43"/>
        <v>August</v>
      </c>
      <c r="I214" s="4">
        <f t="shared" si="42"/>
        <v>44334</v>
      </c>
      <c r="J214" s="2">
        <f t="shared" si="45"/>
        <v>50</v>
      </c>
      <c r="K214" s="2">
        <v>40</v>
      </c>
      <c r="L214" s="2">
        <v>1350.1</v>
      </c>
      <c r="M214" s="2">
        <f t="shared" si="46"/>
        <v>54004</v>
      </c>
      <c r="N214" s="2">
        <v>1440</v>
      </c>
      <c r="O214" s="2">
        <f t="shared" si="47"/>
        <v>1330</v>
      </c>
      <c r="P214" s="2">
        <v>110</v>
      </c>
      <c r="Q214" s="2">
        <v>0</v>
      </c>
      <c r="R214" s="2">
        <v>15</v>
      </c>
      <c r="S214" s="2">
        <v>30</v>
      </c>
      <c r="T214" s="5">
        <f t="shared" si="48"/>
        <v>33.25</v>
      </c>
      <c r="U214" s="2">
        <v>40</v>
      </c>
      <c r="V214" s="2">
        <f t="shared" si="49"/>
        <v>36</v>
      </c>
      <c r="W214" s="2">
        <v>4</v>
      </c>
      <c r="X214" s="2">
        <f t="shared" si="50"/>
        <v>10000</v>
      </c>
      <c r="Y214" s="2">
        <f t="shared" si="51"/>
        <v>1285</v>
      </c>
      <c r="Z214" s="6">
        <f t="shared" si="52"/>
        <v>0.89236111111111116</v>
      </c>
      <c r="AA214" s="6">
        <f t="shared" si="53"/>
        <v>0.9</v>
      </c>
      <c r="AB214" s="6">
        <f t="shared" si="54"/>
        <v>0.9</v>
      </c>
      <c r="AC214" s="7">
        <f t="shared" si="55"/>
        <v>0.72281250000000008</v>
      </c>
    </row>
    <row r="215" spans="1:29" ht="19.2" customHeight="1">
      <c r="A215" s="2">
        <v>214</v>
      </c>
      <c r="B215" s="3" t="s">
        <v>36</v>
      </c>
      <c r="C215" s="2">
        <v>978938</v>
      </c>
      <c r="D215" s="3" t="s">
        <v>39</v>
      </c>
      <c r="E215" s="2" t="s">
        <v>32</v>
      </c>
      <c r="F215" s="18">
        <v>44410</v>
      </c>
      <c r="G215" s="18" t="str">
        <f t="shared" si="44"/>
        <v>2021</v>
      </c>
      <c r="H215" s="4" t="str">
        <f t="shared" si="43"/>
        <v>August</v>
      </c>
      <c r="I215" s="4">
        <f t="shared" si="42"/>
        <v>44335</v>
      </c>
      <c r="J215" s="2">
        <f t="shared" si="45"/>
        <v>22</v>
      </c>
      <c r="K215" s="2">
        <v>12</v>
      </c>
      <c r="L215" s="2">
        <v>1290.5</v>
      </c>
      <c r="M215" s="2">
        <f t="shared" si="46"/>
        <v>15486</v>
      </c>
      <c r="N215" s="2">
        <v>1440</v>
      </c>
      <c r="O215" s="2">
        <f t="shared" si="47"/>
        <v>1330</v>
      </c>
      <c r="P215" s="2">
        <v>110</v>
      </c>
      <c r="Q215" s="2">
        <v>15</v>
      </c>
      <c r="R215" s="2">
        <v>10</v>
      </c>
      <c r="S215" s="2">
        <v>2</v>
      </c>
      <c r="T215" s="5">
        <f t="shared" si="48"/>
        <v>110.83333333333333</v>
      </c>
      <c r="U215" s="2">
        <v>12</v>
      </c>
      <c r="V215" s="2">
        <f t="shared" si="49"/>
        <v>12</v>
      </c>
      <c r="W215" s="2">
        <v>0</v>
      </c>
      <c r="X215" s="2">
        <f t="shared" si="50"/>
        <v>0</v>
      </c>
      <c r="Y215" s="2">
        <f t="shared" si="51"/>
        <v>1303</v>
      </c>
      <c r="Z215" s="6">
        <f t="shared" si="52"/>
        <v>0.90486111111111112</v>
      </c>
      <c r="AA215" s="6">
        <f t="shared" si="53"/>
        <v>1</v>
      </c>
      <c r="AB215" s="6">
        <f t="shared" si="54"/>
        <v>1</v>
      </c>
      <c r="AC215" s="7">
        <f t="shared" si="55"/>
        <v>0.90486111111111112</v>
      </c>
    </row>
    <row r="216" spans="1:29" ht="19.2" customHeight="1">
      <c r="A216" s="2">
        <v>215</v>
      </c>
      <c r="B216" s="3" t="s">
        <v>27</v>
      </c>
      <c r="C216" s="2">
        <v>654868</v>
      </c>
      <c r="D216" s="3" t="s">
        <v>42</v>
      </c>
      <c r="E216" s="2" t="s">
        <v>38</v>
      </c>
      <c r="F216" s="18">
        <v>44411</v>
      </c>
      <c r="G216" s="18" t="str">
        <f t="shared" si="44"/>
        <v>2021</v>
      </c>
      <c r="H216" s="4" t="str">
        <f t="shared" si="43"/>
        <v>August</v>
      </c>
      <c r="I216" s="4">
        <f t="shared" si="42"/>
        <v>44336</v>
      </c>
      <c r="J216" s="2">
        <f t="shared" si="45"/>
        <v>38</v>
      </c>
      <c r="K216" s="2">
        <v>28</v>
      </c>
      <c r="L216" s="2">
        <v>1400</v>
      </c>
      <c r="M216" s="2">
        <f t="shared" si="46"/>
        <v>39200</v>
      </c>
      <c r="N216" s="2">
        <v>1440</v>
      </c>
      <c r="O216" s="2">
        <f t="shared" si="47"/>
        <v>1330</v>
      </c>
      <c r="P216" s="2">
        <v>110</v>
      </c>
      <c r="Q216" s="2">
        <v>30</v>
      </c>
      <c r="R216" s="2">
        <v>0</v>
      </c>
      <c r="S216" s="2">
        <v>13</v>
      </c>
      <c r="T216" s="5">
        <f t="shared" si="48"/>
        <v>47.5</v>
      </c>
      <c r="U216" s="2">
        <v>28</v>
      </c>
      <c r="V216" s="2">
        <f t="shared" si="49"/>
        <v>24</v>
      </c>
      <c r="W216" s="2">
        <v>4</v>
      </c>
      <c r="X216" s="2">
        <f t="shared" si="50"/>
        <v>10000</v>
      </c>
      <c r="Y216" s="2">
        <f t="shared" si="51"/>
        <v>1287</v>
      </c>
      <c r="Z216" s="6">
        <f t="shared" si="52"/>
        <v>0.89375000000000004</v>
      </c>
      <c r="AA216" s="6">
        <f t="shared" si="53"/>
        <v>0.8571428571428571</v>
      </c>
      <c r="AB216" s="6">
        <f t="shared" si="54"/>
        <v>0.8571428571428571</v>
      </c>
      <c r="AC216" s="7">
        <f t="shared" si="55"/>
        <v>0.65663265306122442</v>
      </c>
    </row>
    <row r="217" spans="1:29" ht="19.2" customHeight="1">
      <c r="A217" s="2">
        <v>216</v>
      </c>
      <c r="B217" s="3" t="s">
        <v>41</v>
      </c>
      <c r="C217" s="2">
        <v>725344</v>
      </c>
      <c r="D217" s="3" t="s">
        <v>42</v>
      </c>
      <c r="E217" s="2" t="s">
        <v>38</v>
      </c>
      <c r="F217" s="18">
        <v>44412</v>
      </c>
      <c r="G217" s="18" t="str">
        <f t="shared" si="44"/>
        <v>2021</v>
      </c>
      <c r="H217" s="4" t="str">
        <f t="shared" si="43"/>
        <v>August</v>
      </c>
      <c r="I217" s="4">
        <f t="shared" ref="I217:I280" si="56">F130+12</f>
        <v>44337</v>
      </c>
      <c r="J217" s="2">
        <f t="shared" si="45"/>
        <v>85</v>
      </c>
      <c r="K217" s="2">
        <v>75</v>
      </c>
      <c r="L217" s="2">
        <v>1509</v>
      </c>
      <c r="M217" s="2">
        <f t="shared" si="46"/>
        <v>113175</v>
      </c>
      <c r="N217" s="2">
        <v>1440</v>
      </c>
      <c r="O217" s="2">
        <f t="shared" si="47"/>
        <v>1330</v>
      </c>
      <c r="P217" s="2">
        <v>110</v>
      </c>
      <c r="Q217" s="2">
        <v>120</v>
      </c>
      <c r="R217" s="2">
        <v>0</v>
      </c>
      <c r="S217" s="2">
        <v>32</v>
      </c>
      <c r="T217" s="5">
        <f t="shared" si="48"/>
        <v>17.733333333333334</v>
      </c>
      <c r="U217" s="2">
        <v>75</v>
      </c>
      <c r="V217" s="2">
        <f t="shared" si="49"/>
        <v>72</v>
      </c>
      <c r="W217" s="2">
        <v>3</v>
      </c>
      <c r="X217" s="2">
        <f t="shared" si="50"/>
        <v>7500</v>
      </c>
      <c r="Y217" s="2">
        <f t="shared" si="51"/>
        <v>1178</v>
      </c>
      <c r="Z217" s="6">
        <f t="shared" si="52"/>
        <v>0.81805555555555554</v>
      </c>
      <c r="AA217" s="6">
        <f t="shared" si="53"/>
        <v>0.96</v>
      </c>
      <c r="AB217" s="6">
        <f t="shared" si="54"/>
        <v>0.96</v>
      </c>
      <c r="AC217" s="7">
        <f t="shared" si="55"/>
        <v>0.75391999999999992</v>
      </c>
    </row>
    <row r="218" spans="1:29" ht="19.2" customHeight="1">
      <c r="A218" s="2">
        <v>217</v>
      </c>
      <c r="B218" s="3" t="s">
        <v>27</v>
      </c>
      <c r="C218" s="2">
        <v>887126</v>
      </c>
      <c r="D218" s="3" t="s">
        <v>28</v>
      </c>
      <c r="E218" s="2" t="s">
        <v>32</v>
      </c>
      <c r="F218" s="18">
        <v>44413</v>
      </c>
      <c r="G218" s="18" t="str">
        <f t="shared" si="44"/>
        <v>2021</v>
      </c>
      <c r="H218" s="4" t="str">
        <f t="shared" si="43"/>
        <v>August</v>
      </c>
      <c r="I218" s="4">
        <f t="shared" si="56"/>
        <v>44338</v>
      </c>
      <c r="J218" s="2">
        <f t="shared" si="45"/>
        <v>22</v>
      </c>
      <c r="K218" s="3">
        <v>12</v>
      </c>
      <c r="L218" s="2">
        <v>1834</v>
      </c>
      <c r="M218" s="2">
        <f t="shared" si="46"/>
        <v>22008</v>
      </c>
      <c r="N218" s="2">
        <v>1440</v>
      </c>
      <c r="O218" s="2">
        <f t="shared" si="47"/>
        <v>1330</v>
      </c>
      <c r="P218" s="2">
        <v>110</v>
      </c>
      <c r="Q218" s="2">
        <v>60</v>
      </c>
      <c r="R218" s="2">
        <v>0</v>
      </c>
      <c r="S218" s="2">
        <v>49</v>
      </c>
      <c r="T218" s="5">
        <f t="shared" si="48"/>
        <v>110.83333333333333</v>
      </c>
      <c r="U218" s="3">
        <v>12</v>
      </c>
      <c r="V218" s="2">
        <f t="shared" si="49"/>
        <v>11</v>
      </c>
      <c r="W218" s="2">
        <v>1</v>
      </c>
      <c r="X218" s="2">
        <f t="shared" si="50"/>
        <v>2500</v>
      </c>
      <c r="Y218" s="2">
        <f t="shared" si="51"/>
        <v>1221</v>
      </c>
      <c r="Z218" s="6">
        <f t="shared" si="52"/>
        <v>0.84791666666666665</v>
      </c>
      <c r="AA218" s="6">
        <f t="shared" si="53"/>
        <v>0.91666666666666663</v>
      </c>
      <c r="AB218" s="6">
        <f t="shared" si="54"/>
        <v>0.91666666666666663</v>
      </c>
      <c r="AC218" s="7">
        <f t="shared" si="55"/>
        <v>0.71248553240740731</v>
      </c>
    </row>
    <row r="219" spans="1:29" ht="19.2" customHeight="1">
      <c r="A219" s="2">
        <v>218</v>
      </c>
      <c r="B219" s="3" t="s">
        <v>30</v>
      </c>
      <c r="C219" s="2">
        <v>904978</v>
      </c>
      <c r="D219" s="3" t="s">
        <v>31</v>
      </c>
      <c r="E219" s="2" t="s">
        <v>38</v>
      </c>
      <c r="F219" s="18">
        <v>44414</v>
      </c>
      <c r="G219" s="18" t="str">
        <f t="shared" si="44"/>
        <v>2021</v>
      </c>
      <c r="H219" s="4" t="str">
        <f t="shared" si="43"/>
        <v>August</v>
      </c>
      <c r="I219" s="4">
        <f t="shared" si="56"/>
        <v>44339</v>
      </c>
      <c r="J219" s="2">
        <f t="shared" si="45"/>
        <v>20</v>
      </c>
      <c r="K219" s="3">
        <v>10</v>
      </c>
      <c r="L219" s="2">
        <v>1254</v>
      </c>
      <c r="M219" s="2">
        <f t="shared" si="46"/>
        <v>12540</v>
      </c>
      <c r="N219" s="2">
        <v>1440</v>
      </c>
      <c r="O219" s="2">
        <f t="shared" si="47"/>
        <v>1330</v>
      </c>
      <c r="P219" s="2">
        <v>110</v>
      </c>
      <c r="Q219" s="2">
        <v>40</v>
      </c>
      <c r="R219" s="2">
        <v>60</v>
      </c>
      <c r="S219" s="2">
        <v>14</v>
      </c>
      <c r="T219" s="5">
        <f t="shared" si="48"/>
        <v>133</v>
      </c>
      <c r="U219" s="3">
        <v>10</v>
      </c>
      <c r="V219" s="2">
        <f t="shared" si="49"/>
        <v>7</v>
      </c>
      <c r="W219" s="2">
        <v>3</v>
      </c>
      <c r="X219" s="2">
        <f t="shared" si="50"/>
        <v>7500</v>
      </c>
      <c r="Y219" s="2">
        <f t="shared" si="51"/>
        <v>1216</v>
      </c>
      <c r="Z219" s="6">
        <f t="shared" si="52"/>
        <v>0.84444444444444444</v>
      </c>
      <c r="AA219" s="6">
        <f t="shared" si="53"/>
        <v>0.7</v>
      </c>
      <c r="AB219" s="6">
        <f t="shared" si="54"/>
        <v>0.7</v>
      </c>
      <c r="AC219" s="7">
        <f t="shared" si="55"/>
        <v>0.41377777777777769</v>
      </c>
    </row>
    <row r="220" spans="1:29" ht="19.2" customHeight="1">
      <c r="A220" s="2">
        <v>219</v>
      </c>
      <c r="B220" s="3" t="s">
        <v>33</v>
      </c>
      <c r="C220" s="2">
        <v>680735</v>
      </c>
      <c r="D220" s="3" t="s">
        <v>34</v>
      </c>
      <c r="E220" s="2" t="s">
        <v>40</v>
      </c>
      <c r="F220" s="18">
        <v>44415</v>
      </c>
      <c r="G220" s="18" t="str">
        <f t="shared" si="44"/>
        <v>2021</v>
      </c>
      <c r="H220" s="4" t="str">
        <f t="shared" si="43"/>
        <v>August</v>
      </c>
      <c r="I220" s="4">
        <f t="shared" si="56"/>
        <v>44340</v>
      </c>
      <c r="J220" s="2">
        <f t="shared" si="45"/>
        <v>22</v>
      </c>
      <c r="K220" s="3">
        <v>12</v>
      </c>
      <c r="L220" s="2">
        <v>1459</v>
      </c>
      <c r="M220" s="2">
        <f t="shared" si="46"/>
        <v>17508</v>
      </c>
      <c r="N220" s="2">
        <v>1440</v>
      </c>
      <c r="O220" s="2">
        <f t="shared" si="47"/>
        <v>1330</v>
      </c>
      <c r="P220" s="2">
        <v>110</v>
      </c>
      <c r="Q220" s="2">
        <v>30</v>
      </c>
      <c r="R220" s="2">
        <v>0</v>
      </c>
      <c r="S220" s="2">
        <v>34</v>
      </c>
      <c r="T220" s="5">
        <f t="shared" si="48"/>
        <v>110.83333333333333</v>
      </c>
      <c r="U220" s="3">
        <v>12</v>
      </c>
      <c r="V220" s="2">
        <f t="shared" si="49"/>
        <v>9</v>
      </c>
      <c r="W220" s="2">
        <v>3</v>
      </c>
      <c r="X220" s="2">
        <f t="shared" si="50"/>
        <v>7500</v>
      </c>
      <c r="Y220" s="2">
        <f t="shared" si="51"/>
        <v>1266</v>
      </c>
      <c r="Z220" s="6">
        <f t="shared" si="52"/>
        <v>0.87916666666666665</v>
      </c>
      <c r="AA220" s="6">
        <f t="shared" si="53"/>
        <v>0.75</v>
      </c>
      <c r="AB220" s="6">
        <f t="shared" si="54"/>
        <v>0.75</v>
      </c>
      <c r="AC220" s="7">
        <f t="shared" si="55"/>
        <v>0.49453125000000003</v>
      </c>
    </row>
    <row r="221" spans="1:29" ht="19.2" customHeight="1">
      <c r="A221" s="2">
        <v>220</v>
      </c>
      <c r="B221" s="3" t="s">
        <v>36</v>
      </c>
      <c r="C221" s="2">
        <v>889154</v>
      </c>
      <c r="D221" s="3" t="s">
        <v>37</v>
      </c>
      <c r="E221" s="2" t="s">
        <v>40</v>
      </c>
      <c r="F221" s="18">
        <v>44416</v>
      </c>
      <c r="G221" s="18" t="str">
        <f t="shared" si="44"/>
        <v>2021</v>
      </c>
      <c r="H221" s="4" t="str">
        <f t="shared" si="43"/>
        <v>August</v>
      </c>
      <c r="I221" s="4">
        <f t="shared" si="56"/>
        <v>44341</v>
      </c>
      <c r="J221" s="2">
        <f t="shared" si="45"/>
        <v>30</v>
      </c>
      <c r="K221" s="3">
        <v>20</v>
      </c>
      <c r="L221" s="2">
        <v>1189</v>
      </c>
      <c r="M221" s="2">
        <f t="shared" si="46"/>
        <v>23780</v>
      </c>
      <c r="N221" s="2">
        <v>1440</v>
      </c>
      <c r="O221" s="2">
        <f t="shared" si="47"/>
        <v>1330</v>
      </c>
      <c r="P221" s="2">
        <v>110</v>
      </c>
      <c r="Q221" s="2">
        <v>20</v>
      </c>
      <c r="R221" s="2">
        <v>0</v>
      </c>
      <c r="S221" s="2">
        <v>4</v>
      </c>
      <c r="T221" s="5">
        <f t="shared" si="48"/>
        <v>66.5</v>
      </c>
      <c r="U221" s="3">
        <v>20</v>
      </c>
      <c r="V221" s="2">
        <f t="shared" si="49"/>
        <v>18</v>
      </c>
      <c r="W221" s="2">
        <v>2</v>
      </c>
      <c r="X221" s="2">
        <f t="shared" si="50"/>
        <v>5000</v>
      </c>
      <c r="Y221" s="2">
        <f t="shared" si="51"/>
        <v>1306</v>
      </c>
      <c r="Z221" s="6">
        <f t="shared" si="52"/>
        <v>0.90694444444444444</v>
      </c>
      <c r="AA221" s="6">
        <f t="shared" si="53"/>
        <v>0.9</v>
      </c>
      <c r="AB221" s="6">
        <f t="shared" si="54"/>
        <v>0.9</v>
      </c>
      <c r="AC221" s="7">
        <f t="shared" si="55"/>
        <v>0.73462500000000008</v>
      </c>
    </row>
    <row r="222" spans="1:29" ht="19.2" customHeight="1">
      <c r="A222" s="2">
        <v>221</v>
      </c>
      <c r="B222" s="3" t="s">
        <v>27</v>
      </c>
      <c r="C222" s="2">
        <v>768396</v>
      </c>
      <c r="D222" s="3" t="s">
        <v>39</v>
      </c>
      <c r="E222" s="2" t="s">
        <v>29</v>
      </c>
      <c r="F222" s="18">
        <v>44417</v>
      </c>
      <c r="G222" s="18" t="str">
        <f t="shared" si="44"/>
        <v>2021</v>
      </c>
      <c r="H222" s="4" t="str">
        <f t="shared" si="43"/>
        <v>August</v>
      </c>
      <c r="I222" s="4">
        <f t="shared" si="56"/>
        <v>44342</v>
      </c>
      <c r="J222" s="2">
        <f t="shared" si="45"/>
        <v>31</v>
      </c>
      <c r="K222" s="3">
        <v>21</v>
      </c>
      <c r="L222" s="2">
        <v>1200</v>
      </c>
      <c r="M222" s="2">
        <f t="shared" si="46"/>
        <v>25200</v>
      </c>
      <c r="N222" s="2">
        <v>1440</v>
      </c>
      <c r="O222" s="2">
        <f t="shared" si="47"/>
        <v>1330</v>
      </c>
      <c r="P222" s="2">
        <v>110</v>
      </c>
      <c r="Q222" s="2">
        <v>0</v>
      </c>
      <c r="R222" s="2">
        <v>0</v>
      </c>
      <c r="S222" s="2">
        <v>32</v>
      </c>
      <c r="T222" s="5">
        <f t="shared" si="48"/>
        <v>63.333333333333336</v>
      </c>
      <c r="U222" s="3">
        <v>21</v>
      </c>
      <c r="V222" s="2">
        <f t="shared" si="49"/>
        <v>21</v>
      </c>
      <c r="W222" s="2">
        <v>0</v>
      </c>
      <c r="X222" s="2">
        <f t="shared" si="50"/>
        <v>0</v>
      </c>
      <c r="Y222" s="2">
        <f t="shared" si="51"/>
        <v>1298</v>
      </c>
      <c r="Z222" s="6">
        <f t="shared" si="52"/>
        <v>0.90138888888888891</v>
      </c>
      <c r="AA222" s="6">
        <f t="shared" si="53"/>
        <v>1</v>
      </c>
      <c r="AB222" s="6">
        <f t="shared" si="54"/>
        <v>1</v>
      </c>
      <c r="AC222" s="7">
        <f t="shared" si="55"/>
        <v>0.90138888888888891</v>
      </c>
    </row>
    <row r="223" spans="1:29" ht="19.2" customHeight="1">
      <c r="A223" s="2">
        <v>222</v>
      </c>
      <c r="B223" s="3" t="s">
        <v>41</v>
      </c>
      <c r="C223" s="2">
        <v>823340</v>
      </c>
      <c r="D223" s="3" t="s">
        <v>42</v>
      </c>
      <c r="E223" s="2" t="s">
        <v>32</v>
      </c>
      <c r="F223" s="18">
        <v>44418</v>
      </c>
      <c r="G223" s="18" t="str">
        <f t="shared" si="44"/>
        <v>2021</v>
      </c>
      <c r="H223" s="4" t="str">
        <f t="shared" si="43"/>
        <v>August</v>
      </c>
      <c r="I223" s="4">
        <f t="shared" si="56"/>
        <v>44343</v>
      </c>
      <c r="J223" s="2">
        <f t="shared" si="45"/>
        <v>55</v>
      </c>
      <c r="K223" s="3">
        <v>45</v>
      </c>
      <c r="L223" s="2">
        <v>600.25</v>
      </c>
      <c r="M223" s="2">
        <f t="shared" si="46"/>
        <v>27011.25</v>
      </c>
      <c r="N223" s="2">
        <v>1440</v>
      </c>
      <c r="O223" s="2">
        <f t="shared" si="47"/>
        <v>1330</v>
      </c>
      <c r="P223" s="2">
        <v>110</v>
      </c>
      <c r="Q223" s="2">
        <v>15</v>
      </c>
      <c r="R223" s="2">
        <v>120</v>
      </c>
      <c r="S223" s="2">
        <v>21</v>
      </c>
      <c r="T223" s="5">
        <f t="shared" si="48"/>
        <v>29.555555555555557</v>
      </c>
      <c r="U223" s="3">
        <v>45</v>
      </c>
      <c r="V223" s="2">
        <f t="shared" si="49"/>
        <v>45</v>
      </c>
      <c r="W223" s="2">
        <v>0</v>
      </c>
      <c r="X223" s="2">
        <f t="shared" si="50"/>
        <v>0</v>
      </c>
      <c r="Y223" s="2">
        <f t="shared" si="51"/>
        <v>1174</v>
      </c>
      <c r="Z223" s="6">
        <f t="shared" si="52"/>
        <v>0.81527777777777777</v>
      </c>
      <c r="AA223" s="6">
        <f t="shared" si="53"/>
        <v>1</v>
      </c>
      <c r="AB223" s="6">
        <f t="shared" si="54"/>
        <v>1</v>
      </c>
      <c r="AC223" s="7">
        <f t="shared" si="55"/>
        <v>0.81527777777777777</v>
      </c>
    </row>
    <row r="224" spans="1:29" ht="19.2" customHeight="1">
      <c r="A224" s="2">
        <v>223</v>
      </c>
      <c r="B224" s="3" t="s">
        <v>33</v>
      </c>
      <c r="C224" s="2">
        <v>768512</v>
      </c>
      <c r="D224" s="3" t="s">
        <v>42</v>
      </c>
      <c r="E224" s="2" t="s">
        <v>35</v>
      </c>
      <c r="F224" s="18">
        <v>44419</v>
      </c>
      <c r="G224" s="18" t="str">
        <f t="shared" si="44"/>
        <v>2021</v>
      </c>
      <c r="H224" s="4" t="str">
        <f t="shared" si="43"/>
        <v>August</v>
      </c>
      <c r="I224" s="4">
        <f t="shared" si="56"/>
        <v>44344</v>
      </c>
      <c r="J224" s="2">
        <f t="shared" si="45"/>
        <v>64</v>
      </c>
      <c r="K224" s="2">
        <v>54</v>
      </c>
      <c r="L224" s="2">
        <v>895.26</v>
      </c>
      <c r="M224" s="2">
        <f t="shared" si="46"/>
        <v>48344.04</v>
      </c>
      <c r="N224" s="2">
        <v>1440</v>
      </c>
      <c r="O224" s="2">
        <f t="shared" si="47"/>
        <v>1330</v>
      </c>
      <c r="P224" s="2">
        <v>110</v>
      </c>
      <c r="Q224" s="2">
        <v>30</v>
      </c>
      <c r="R224" s="2"/>
      <c r="S224" s="2">
        <v>25</v>
      </c>
      <c r="T224" s="5">
        <f t="shared" si="48"/>
        <v>24.62962962962963</v>
      </c>
      <c r="U224" s="2">
        <v>54</v>
      </c>
      <c r="V224" s="2">
        <f t="shared" si="49"/>
        <v>53</v>
      </c>
      <c r="W224" s="2">
        <v>1</v>
      </c>
      <c r="X224" s="2">
        <f t="shared" si="50"/>
        <v>2500</v>
      </c>
      <c r="Y224" s="2">
        <f t="shared" si="51"/>
        <v>1275</v>
      </c>
      <c r="Z224" s="6">
        <f t="shared" si="52"/>
        <v>0.88541666666666663</v>
      </c>
      <c r="AA224" s="6">
        <f t="shared" si="53"/>
        <v>0.98148148148148151</v>
      </c>
      <c r="AB224" s="6">
        <f t="shared" si="54"/>
        <v>0.98148148148148151</v>
      </c>
      <c r="AC224" s="7">
        <f t="shared" si="55"/>
        <v>0.85292709762231367</v>
      </c>
    </row>
    <row r="225" spans="1:29" ht="19.2" customHeight="1">
      <c r="A225" s="2">
        <v>224</v>
      </c>
      <c r="B225" s="3" t="s">
        <v>36</v>
      </c>
      <c r="C225" s="2">
        <v>860953</v>
      </c>
      <c r="D225" s="2" t="s">
        <v>39</v>
      </c>
      <c r="E225" s="2" t="s">
        <v>38</v>
      </c>
      <c r="F225" s="18">
        <v>44420</v>
      </c>
      <c r="G225" s="18" t="str">
        <f t="shared" si="44"/>
        <v>2021</v>
      </c>
      <c r="H225" s="4" t="str">
        <f t="shared" si="43"/>
        <v>August</v>
      </c>
      <c r="I225" s="4">
        <f t="shared" si="56"/>
        <v>44345</v>
      </c>
      <c r="J225" s="2">
        <f t="shared" si="45"/>
        <v>57</v>
      </c>
      <c r="K225" s="2">
        <v>47</v>
      </c>
      <c r="L225" s="2">
        <v>1350.1</v>
      </c>
      <c r="M225" s="2">
        <f t="shared" si="46"/>
        <v>63454.7</v>
      </c>
      <c r="N225" s="2">
        <v>1440</v>
      </c>
      <c r="O225" s="2">
        <f t="shared" si="47"/>
        <v>1330</v>
      </c>
      <c r="P225" s="2">
        <v>110</v>
      </c>
      <c r="Q225" s="2">
        <v>120</v>
      </c>
      <c r="R225" s="2">
        <v>0</v>
      </c>
      <c r="S225" s="2">
        <v>17</v>
      </c>
      <c r="T225" s="5">
        <f t="shared" si="48"/>
        <v>28.297872340425531</v>
      </c>
      <c r="U225" s="2">
        <v>47</v>
      </c>
      <c r="V225" s="2">
        <f t="shared" si="49"/>
        <v>44</v>
      </c>
      <c r="W225" s="2">
        <v>3</v>
      </c>
      <c r="X225" s="2">
        <f t="shared" si="50"/>
        <v>7500</v>
      </c>
      <c r="Y225" s="2">
        <f t="shared" si="51"/>
        <v>1193</v>
      </c>
      <c r="Z225" s="6">
        <f t="shared" si="52"/>
        <v>0.82847222222222228</v>
      </c>
      <c r="AA225" s="6">
        <f t="shared" si="53"/>
        <v>0.93617021276595747</v>
      </c>
      <c r="AB225" s="6">
        <f t="shared" si="54"/>
        <v>0.93617021276595747</v>
      </c>
      <c r="AC225" s="7">
        <f t="shared" si="55"/>
        <v>0.72608520698154022</v>
      </c>
    </row>
    <row r="226" spans="1:29" ht="19.2" customHeight="1">
      <c r="A226" s="2">
        <v>225</v>
      </c>
      <c r="B226" s="3" t="s">
        <v>27</v>
      </c>
      <c r="C226" s="2">
        <v>796234</v>
      </c>
      <c r="D226" s="2" t="s">
        <v>39</v>
      </c>
      <c r="E226" s="2" t="s">
        <v>38</v>
      </c>
      <c r="F226" s="18">
        <v>44421</v>
      </c>
      <c r="G226" s="18" t="str">
        <f t="shared" si="44"/>
        <v>2021</v>
      </c>
      <c r="H226" s="4" t="str">
        <f t="shared" si="43"/>
        <v>August</v>
      </c>
      <c r="I226" s="4">
        <f t="shared" si="56"/>
        <v>44346</v>
      </c>
      <c r="J226" s="2">
        <f t="shared" si="45"/>
        <v>22</v>
      </c>
      <c r="K226" s="2">
        <v>12</v>
      </c>
      <c r="L226" s="2">
        <v>1290.5</v>
      </c>
      <c r="M226" s="2">
        <f t="shared" si="46"/>
        <v>15486</v>
      </c>
      <c r="N226" s="2">
        <v>1440</v>
      </c>
      <c r="O226" s="2">
        <f t="shared" si="47"/>
        <v>1330</v>
      </c>
      <c r="P226" s="2">
        <v>110</v>
      </c>
      <c r="Q226" s="2">
        <v>60</v>
      </c>
      <c r="R226" s="2">
        <v>0</v>
      </c>
      <c r="S226" s="2">
        <v>3</v>
      </c>
      <c r="T226" s="5">
        <f t="shared" si="48"/>
        <v>110.83333333333333</v>
      </c>
      <c r="U226" s="2">
        <v>12</v>
      </c>
      <c r="V226" s="2">
        <f t="shared" si="49"/>
        <v>12</v>
      </c>
      <c r="W226" s="2">
        <v>0</v>
      </c>
      <c r="X226" s="2">
        <f t="shared" si="50"/>
        <v>0</v>
      </c>
      <c r="Y226" s="2">
        <f t="shared" si="51"/>
        <v>1267</v>
      </c>
      <c r="Z226" s="6">
        <f t="shared" si="52"/>
        <v>0.87986111111111109</v>
      </c>
      <c r="AA226" s="6">
        <f t="shared" si="53"/>
        <v>1</v>
      </c>
      <c r="AB226" s="6">
        <f t="shared" si="54"/>
        <v>1</v>
      </c>
      <c r="AC226" s="7">
        <f t="shared" si="55"/>
        <v>0.87986111111111109</v>
      </c>
    </row>
    <row r="227" spans="1:29" ht="19.2" customHeight="1">
      <c r="A227" s="2">
        <v>226</v>
      </c>
      <c r="B227" s="3" t="s">
        <v>41</v>
      </c>
      <c r="C227" s="2">
        <v>751639</v>
      </c>
      <c r="D227" s="2" t="s">
        <v>31</v>
      </c>
      <c r="E227" s="2" t="s">
        <v>29</v>
      </c>
      <c r="F227" s="18">
        <v>44422</v>
      </c>
      <c r="G227" s="18" t="str">
        <f t="shared" si="44"/>
        <v>2021</v>
      </c>
      <c r="H227" s="4" t="str">
        <f t="shared" si="43"/>
        <v>August</v>
      </c>
      <c r="I227" s="4">
        <f t="shared" si="56"/>
        <v>44347</v>
      </c>
      <c r="J227" s="2">
        <f t="shared" si="45"/>
        <v>38</v>
      </c>
      <c r="K227" s="2">
        <v>28</v>
      </c>
      <c r="L227" s="2">
        <v>1400</v>
      </c>
      <c r="M227" s="2">
        <f t="shared" si="46"/>
        <v>39200</v>
      </c>
      <c r="N227" s="2">
        <v>1440</v>
      </c>
      <c r="O227" s="2">
        <f t="shared" si="47"/>
        <v>1330</v>
      </c>
      <c r="P227" s="2">
        <v>110</v>
      </c>
      <c r="Q227" s="2">
        <v>40</v>
      </c>
      <c r="R227" s="2">
        <v>0</v>
      </c>
      <c r="S227" s="2">
        <v>27</v>
      </c>
      <c r="T227" s="5">
        <f t="shared" si="48"/>
        <v>47.5</v>
      </c>
      <c r="U227" s="2">
        <v>28</v>
      </c>
      <c r="V227" s="2">
        <f t="shared" si="49"/>
        <v>28</v>
      </c>
      <c r="W227" s="2">
        <v>0</v>
      </c>
      <c r="X227" s="2">
        <f t="shared" si="50"/>
        <v>0</v>
      </c>
      <c r="Y227" s="2">
        <f t="shared" si="51"/>
        <v>1263</v>
      </c>
      <c r="Z227" s="6">
        <f t="shared" si="52"/>
        <v>0.87708333333333333</v>
      </c>
      <c r="AA227" s="6">
        <f t="shared" si="53"/>
        <v>1</v>
      </c>
      <c r="AB227" s="6">
        <f t="shared" si="54"/>
        <v>1</v>
      </c>
      <c r="AC227" s="7">
        <f t="shared" si="55"/>
        <v>0.87708333333333333</v>
      </c>
    </row>
    <row r="228" spans="1:29" ht="19.2" customHeight="1">
      <c r="A228" s="2">
        <v>227</v>
      </c>
      <c r="B228" s="3" t="s">
        <v>27</v>
      </c>
      <c r="C228" s="2">
        <v>717049</v>
      </c>
      <c r="D228" s="2" t="s">
        <v>34</v>
      </c>
      <c r="E228" s="2" t="s">
        <v>32</v>
      </c>
      <c r="F228" s="18">
        <v>44423</v>
      </c>
      <c r="G228" s="18" t="str">
        <f t="shared" si="44"/>
        <v>2021</v>
      </c>
      <c r="H228" s="4" t="str">
        <f t="shared" si="43"/>
        <v>August</v>
      </c>
      <c r="I228" s="4">
        <f t="shared" si="56"/>
        <v>44348</v>
      </c>
      <c r="J228" s="2">
        <f t="shared" si="45"/>
        <v>85</v>
      </c>
      <c r="K228" s="2">
        <v>75</v>
      </c>
      <c r="L228" s="2">
        <v>1509</v>
      </c>
      <c r="M228" s="2">
        <f t="shared" si="46"/>
        <v>113175</v>
      </c>
      <c r="N228" s="2">
        <v>1440</v>
      </c>
      <c r="O228" s="2">
        <f t="shared" si="47"/>
        <v>1330</v>
      </c>
      <c r="P228" s="2">
        <v>110</v>
      </c>
      <c r="Q228" s="2">
        <v>30</v>
      </c>
      <c r="R228" s="2">
        <v>20</v>
      </c>
      <c r="S228" s="2">
        <v>23</v>
      </c>
      <c r="T228" s="5">
        <f t="shared" si="48"/>
        <v>17.733333333333334</v>
      </c>
      <c r="U228" s="2">
        <v>75</v>
      </c>
      <c r="V228" s="2">
        <f t="shared" si="49"/>
        <v>72</v>
      </c>
      <c r="W228" s="2">
        <v>3</v>
      </c>
      <c r="X228" s="2">
        <f t="shared" si="50"/>
        <v>7500</v>
      </c>
      <c r="Y228" s="2">
        <f t="shared" si="51"/>
        <v>1257</v>
      </c>
      <c r="Z228" s="6">
        <f t="shared" si="52"/>
        <v>0.87291666666666667</v>
      </c>
      <c r="AA228" s="6">
        <f t="shared" si="53"/>
        <v>0.96</v>
      </c>
      <c r="AB228" s="6">
        <f t="shared" si="54"/>
        <v>0.96</v>
      </c>
      <c r="AC228" s="7">
        <f t="shared" si="55"/>
        <v>0.80447999999999997</v>
      </c>
    </row>
    <row r="229" spans="1:29" ht="19.2" customHeight="1">
      <c r="A229" s="2">
        <v>228</v>
      </c>
      <c r="B229" s="3" t="s">
        <v>30</v>
      </c>
      <c r="C229" s="2">
        <v>837580</v>
      </c>
      <c r="D229" s="3" t="s">
        <v>28</v>
      </c>
      <c r="E229" s="2" t="s">
        <v>35</v>
      </c>
      <c r="F229" s="18">
        <v>44424</v>
      </c>
      <c r="G229" s="18" t="str">
        <f t="shared" si="44"/>
        <v>2021</v>
      </c>
      <c r="H229" s="4" t="str">
        <f t="shared" si="43"/>
        <v>August</v>
      </c>
      <c r="I229" s="4">
        <f t="shared" si="56"/>
        <v>44349</v>
      </c>
      <c r="J229" s="2">
        <f t="shared" si="45"/>
        <v>22</v>
      </c>
      <c r="K229" s="3">
        <v>12</v>
      </c>
      <c r="L229" s="2">
        <v>1834</v>
      </c>
      <c r="M229" s="2">
        <f t="shared" si="46"/>
        <v>22008</v>
      </c>
      <c r="N229" s="2">
        <v>1440</v>
      </c>
      <c r="O229" s="2">
        <f t="shared" si="47"/>
        <v>1330</v>
      </c>
      <c r="P229" s="2">
        <v>110</v>
      </c>
      <c r="Q229" s="2">
        <v>20</v>
      </c>
      <c r="R229" s="2">
        <v>0</v>
      </c>
      <c r="S229" s="2">
        <v>45</v>
      </c>
      <c r="T229" s="5">
        <f t="shared" si="48"/>
        <v>110.83333333333333</v>
      </c>
      <c r="U229" s="3">
        <v>12</v>
      </c>
      <c r="V229" s="2">
        <f t="shared" si="49"/>
        <v>8</v>
      </c>
      <c r="W229" s="2">
        <v>4</v>
      </c>
      <c r="X229" s="2">
        <f t="shared" si="50"/>
        <v>10000</v>
      </c>
      <c r="Y229" s="2">
        <f t="shared" si="51"/>
        <v>1265</v>
      </c>
      <c r="Z229" s="6">
        <f t="shared" si="52"/>
        <v>0.87847222222222221</v>
      </c>
      <c r="AA229" s="6">
        <f t="shared" si="53"/>
        <v>0.66666666666666663</v>
      </c>
      <c r="AB229" s="6">
        <f t="shared" si="54"/>
        <v>0.66666666666666663</v>
      </c>
      <c r="AC229" s="7">
        <f t="shared" si="55"/>
        <v>0.39043209876543206</v>
      </c>
    </row>
    <row r="230" spans="1:29" ht="19.2" customHeight="1">
      <c r="A230" s="2">
        <v>229</v>
      </c>
      <c r="B230" s="3" t="s">
        <v>33</v>
      </c>
      <c r="C230" s="2">
        <v>754508</v>
      </c>
      <c r="D230" s="3" t="s">
        <v>31</v>
      </c>
      <c r="E230" s="2" t="s">
        <v>38</v>
      </c>
      <c r="F230" s="18">
        <v>44425</v>
      </c>
      <c r="G230" s="18" t="str">
        <f t="shared" si="44"/>
        <v>2021</v>
      </c>
      <c r="H230" s="4" t="str">
        <f t="shared" si="43"/>
        <v>August</v>
      </c>
      <c r="I230" s="4">
        <f t="shared" si="56"/>
        <v>44350</v>
      </c>
      <c r="J230" s="2">
        <f t="shared" si="45"/>
        <v>55</v>
      </c>
      <c r="K230" s="3">
        <v>45</v>
      </c>
      <c r="L230" s="2">
        <v>1254</v>
      </c>
      <c r="M230" s="2">
        <f t="shared" si="46"/>
        <v>56430</v>
      </c>
      <c r="N230" s="2">
        <v>1440</v>
      </c>
      <c r="O230" s="2">
        <f t="shared" si="47"/>
        <v>1330</v>
      </c>
      <c r="P230" s="2">
        <v>110</v>
      </c>
      <c r="Q230" s="2">
        <v>60</v>
      </c>
      <c r="R230" s="2">
        <v>0</v>
      </c>
      <c r="S230" s="2">
        <v>41</v>
      </c>
      <c r="T230" s="5">
        <f t="shared" si="48"/>
        <v>29.555555555555557</v>
      </c>
      <c r="U230" s="3">
        <v>45</v>
      </c>
      <c r="V230" s="2">
        <f t="shared" si="49"/>
        <v>43</v>
      </c>
      <c r="W230" s="2">
        <v>2</v>
      </c>
      <c r="X230" s="2">
        <f t="shared" si="50"/>
        <v>5000</v>
      </c>
      <c r="Y230" s="2">
        <f t="shared" si="51"/>
        <v>1229</v>
      </c>
      <c r="Z230" s="6">
        <f t="shared" si="52"/>
        <v>0.85347222222222219</v>
      </c>
      <c r="AA230" s="6">
        <f t="shared" si="53"/>
        <v>0.9555555555555556</v>
      </c>
      <c r="AB230" s="6">
        <f t="shared" si="54"/>
        <v>0.9555555555555556</v>
      </c>
      <c r="AC230" s="7">
        <f t="shared" si="55"/>
        <v>0.77929389574759955</v>
      </c>
    </row>
    <row r="231" spans="1:29" ht="19.2" customHeight="1">
      <c r="A231" s="2">
        <v>230</v>
      </c>
      <c r="B231" s="3" t="s">
        <v>27</v>
      </c>
      <c r="C231" s="2">
        <v>607827</v>
      </c>
      <c r="D231" s="3" t="s">
        <v>34</v>
      </c>
      <c r="E231" s="2" t="s">
        <v>40</v>
      </c>
      <c r="F231" s="18">
        <v>44426</v>
      </c>
      <c r="G231" s="18" t="str">
        <f t="shared" si="44"/>
        <v>2021</v>
      </c>
      <c r="H231" s="4" t="str">
        <f t="shared" si="43"/>
        <v>August</v>
      </c>
      <c r="I231" s="4">
        <f t="shared" si="56"/>
        <v>44351</v>
      </c>
      <c r="J231" s="2">
        <f t="shared" si="45"/>
        <v>26</v>
      </c>
      <c r="K231" s="3">
        <v>16</v>
      </c>
      <c r="L231" s="2">
        <v>1459</v>
      </c>
      <c r="M231" s="2">
        <f t="shared" si="46"/>
        <v>23344</v>
      </c>
      <c r="N231" s="2">
        <v>1440</v>
      </c>
      <c r="O231" s="2">
        <f t="shared" si="47"/>
        <v>1330</v>
      </c>
      <c r="P231" s="2">
        <v>110</v>
      </c>
      <c r="Q231" s="2">
        <v>15</v>
      </c>
      <c r="R231" s="2">
        <v>0</v>
      </c>
      <c r="S231" s="2">
        <v>46</v>
      </c>
      <c r="T231" s="5">
        <f t="shared" si="48"/>
        <v>83.125</v>
      </c>
      <c r="U231" s="3">
        <v>16</v>
      </c>
      <c r="V231" s="2">
        <f t="shared" si="49"/>
        <v>12</v>
      </c>
      <c r="W231" s="2">
        <v>4</v>
      </c>
      <c r="X231" s="2">
        <f t="shared" si="50"/>
        <v>10000</v>
      </c>
      <c r="Y231" s="2">
        <f t="shared" si="51"/>
        <v>1269</v>
      </c>
      <c r="Z231" s="6">
        <f t="shared" si="52"/>
        <v>0.88124999999999998</v>
      </c>
      <c r="AA231" s="6">
        <f t="shared" si="53"/>
        <v>0.75</v>
      </c>
      <c r="AB231" s="6">
        <f t="shared" si="54"/>
        <v>0.75</v>
      </c>
      <c r="AC231" s="7">
        <f t="shared" si="55"/>
        <v>0.49570312499999997</v>
      </c>
    </row>
    <row r="232" spans="1:29" ht="19.2" customHeight="1">
      <c r="A232" s="2">
        <v>231</v>
      </c>
      <c r="B232" s="3" t="s">
        <v>27</v>
      </c>
      <c r="C232" s="2">
        <v>756292</v>
      </c>
      <c r="D232" s="3" t="s">
        <v>37</v>
      </c>
      <c r="E232" s="2" t="s">
        <v>32</v>
      </c>
      <c r="F232" s="18">
        <v>44427</v>
      </c>
      <c r="G232" s="18" t="str">
        <f t="shared" si="44"/>
        <v>2021</v>
      </c>
      <c r="H232" s="4" t="str">
        <f t="shared" si="43"/>
        <v>August</v>
      </c>
      <c r="I232" s="4">
        <f t="shared" si="56"/>
        <v>44352</v>
      </c>
      <c r="J232" s="2">
        <f t="shared" si="45"/>
        <v>30</v>
      </c>
      <c r="K232" s="3">
        <v>20</v>
      </c>
      <c r="L232" s="2">
        <v>1189</v>
      </c>
      <c r="M232" s="2">
        <f t="shared" si="46"/>
        <v>23780</v>
      </c>
      <c r="N232" s="2">
        <v>1440</v>
      </c>
      <c r="O232" s="2">
        <f t="shared" si="47"/>
        <v>1330</v>
      </c>
      <c r="P232" s="2">
        <v>110</v>
      </c>
      <c r="Q232" s="2">
        <v>15</v>
      </c>
      <c r="R232" s="2">
        <v>0</v>
      </c>
      <c r="S232" s="2">
        <v>41</v>
      </c>
      <c r="T232" s="5">
        <f t="shared" si="48"/>
        <v>66.5</v>
      </c>
      <c r="U232" s="3">
        <v>20</v>
      </c>
      <c r="V232" s="2">
        <f t="shared" si="49"/>
        <v>18</v>
      </c>
      <c r="W232" s="2">
        <v>2</v>
      </c>
      <c r="X232" s="2">
        <f t="shared" si="50"/>
        <v>5000</v>
      </c>
      <c r="Y232" s="2">
        <f t="shared" si="51"/>
        <v>1274</v>
      </c>
      <c r="Z232" s="6">
        <f t="shared" si="52"/>
        <v>0.88472222222222219</v>
      </c>
      <c r="AA232" s="6">
        <f t="shared" si="53"/>
        <v>0.9</v>
      </c>
      <c r="AB232" s="6">
        <f t="shared" si="54"/>
        <v>0.9</v>
      </c>
      <c r="AC232" s="7">
        <f t="shared" si="55"/>
        <v>0.71662500000000007</v>
      </c>
    </row>
    <row r="233" spans="1:29" ht="19.2" customHeight="1">
      <c r="A233" s="2">
        <v>232</v>
      </c>
      <c r="B233" s="3" t="s">
        <v>30</v>
      </c>
      <c r="C233" s="2">
        <v>705267</v>
      </c>
      <c r="D233" s="3" t="s">
        <v>39</v>
      </c>
      <c r="E233" s="2" t="s">
        <v>32</v>
      </c>
      <c r="F233" s="18">
        <v>44428</v>
      </c>
      <c r="G233" s="18" t="str">
        <f t="shared" si="44"/>
        <v>2021</v>
      </c>
      <c r="H233" s="4" t="str">
        <f t="shared" si="43"/>
        <v>August</v>
      </c>
      <c r="I233" s="4">
        <f t="shared" si="56"/>
        <v>44353</v>
      </c>
      <c r="J233" s="2">
        <f t="shared" si="45"/>
        <v>31</v>
      </c>
      <c r="K233" s="3">
        <v>21</v>
      </c>
      <c r="L233" s="2">
        <v>1200</v>
      </c>
      <c r="M233" s="2">
        <f t="shared" si="46"/>
        <v>25200</v>
      </c>
      <c r="N233" s="2">
        <v>1440</v>
      </c>
      <c r="O233" s="2">
        <f t="shared" si="47"/>
        <v>1330</v>
      </c>
      <c r="P233" s="2">
        <v>110</v>
      </c>
      <c r="Q233" s="2">
        <v>0</v>
      </c>
      <c r="R233" s="2">
        <v>10</v>
      </c>
      <c r="S233" s="2">
        <v>17</v>
      </c>
      <c r="T233" s="5">
        <f t="shared" si="48"/>
        <v>63.333333333333336</v>
      </c>
      <c r="U233" s="3">
        <v>21</v>
      </c>
      <c r="V233" s="2">
        <f t="shared" si="49"/>
        <v>17</v>
      </c>
      <c r="W233" s="2">
        <v>4</v>
      </c>
      <c r="X233" s="2">
        <f t="shared" si="50"/>
        <v>10000</v>
      </c>
      <c r="Y233" s="2">
        <f t="shared" si="51"/>
        <v>1303</v>
      </c>
      <c r="Z233" s="6">
        <f t="shared" si="52"/>
        <v>0.90486111111111112</v>
      </c>
      <c r="AA233" s="6">
        <f t="shared" si="53"/>
        <v>0.80952380952380953</v>
      </c>
      <c r="AB233" s="6">
        <f t="shared" si="54"/>
        <v>0.80952380952380953</v>
      </c>
      <c r="AC233" s="7">
        <f t="shared" si="55"/>
        <v>0.59298154446963969</v>
      </c>
    </row>
    <row r="234" spans="1:29" ht="19.2" customHeight="1">
      <c r="A234" s="2">
        <v>233</v>
      </c>
      <c r="B234" s="3" t="s">
        <v>33</v>
      </c>
      <c r="C234" s="2">
        <v>865027</v>
      </c>
      <c r="D234" s="3" t="s">
        <v>42</v>
      </c>
      <c r="E234" s="2" t="s">
        <v>38</v>
      </c>
      <c r="F234" s="18">
        <v>44429</v>
      </c>
      <c r="G234" s="18" t="str">
        <f t="shared" si="44"/>
        <v>2021</v>
      </c>
      <c r="H234" s="4" t="str">
        <f t="shared" si="43"/>
        <v>August</v>
      </c>
      <c r="I234" s="4">
        <f t="shared" si="56"/>
        <v>44354</v>
      </c>
      <c r="J234" s="2">
        <f t="shared" si="45"/>
        <v>64</v>
      </c>
      <c r="K234" s="2">
        <v>54</v>
      </c>
      <c r="L234" s="2">
        <v>600.25</v>
      </c>
      <c r="M234" s="2">
        <f t="shared" si="46"/>
        <v>32413.5</v>
      </c>
      <c r="N234" s="2">
        <v>1440</v>
      </c>
      <c r="O234" s="2">
        <f t="shared" si="47"/>
        <v>1330</v>
      </c>
      <c r="P234" s="2">
        <v>110</v>
      </c>
      <c r="Q234" s="2">
        <v>0</v>
      </c>
      <c r="R234" s="2">
        <v>0</v>
      </c>
      <c r="S234" s="2">
        <v>53</v>
      </c>
      <c r="T234" s="5">
        <f t="shared" si="48"/>
        <v>24.62962962962963</v>
      </c>
      <c r="U234" s="2">
        <v>54</v>
      </c>
      <c r="V234" s="2">
        <f t="shared" si="49"/>
        <v>52</v>
      </c>
      <c r="W234" s="2">
        <v>2</v>
      </c>
      <c r="X234" s="2">
        <f t="shared" si="50"/>
        <v>5000</v>
      </c>
      <c r="Y234" s="2">
        <f t="shared" si="51"/>
        <v>1277</v>
      </c>
      <c r="Z234" s="6">
        <f t="shared" si="52"/>
        <v>0.88680555555555551</v>
      </c>
      <c r="AA234" s="6">
        <f t="shared" si="53"/>
        <v>0.96296296296296291</v>
      </c>
      <c r="AB234" s="6">
        <f t="shared" si="54"/>
        <v>0.96296296296296291</v>
      </c>
      <c r="AC234" s="7">
        <f t="shared" si="55"/>
        <v>0.82233272367017218</v>
      </c>
    </row>
    <row r="235" spans="1:29" ht="19.2" customHeight="1">
      <c r="A235" s="2">
        <v>234</v>
      </c>
      <c r="B235" s="3" t="s">
        <v>36</v>
      </c>
      <c r="C235" s="2">
        <v>588189</v>
      </c>
      <c r="D235" s="3" t="s">
        <v>42</v>
      </c>
      <c r="E235" s="2" t="s">
        <v>38</v>
      </c>
      <c r="F235" s="18">
        <v>44430</v>
      </c>
      <c r="G235" s="18" t="str">
        <f t="shared" si="44"/>
        <v>2021</v>
      </c>
      <c r="H235" s="4" t="str">
        <f t="shared" si="43"/>
        <v>August</v>
      </c>
      <c r="I235" s="4">
        <f t="shared" si="56"/>
        <v>44355</v>
      </c>
      <c r="J235" s="2">
        <f t="shared" si="45"/>
        <v>57</v>
      </c>
      <c r="K235" s="2">
        <v>47</v>
      </c>
      <c r="L235" s="2">
        <v>895.26</v>
      </c>
      <c r="M235" s="2">
        <f t="shared" si="46"/>
        <v>42077.22</v>
      </c>
      <c r="N235" s="2">
        <v>1440</v>
      </c>
      <c r="O235" s="2">
        <f t="shared" si="47"/>
        <v>1330</v>
      </c>
      <c r="P235" s="2">
        <v>110</v>
      </c>
      <c r="Q235" s="2">
        <v>15</v>
      </c>
      <c r="R235" s="2">
        <v>10</v>
      </c>
      <c r="S235" s="2">
        <v>15</v>
      </c>
      <c r="T235" s="5">
        <f t="shared" si="48"/>
        <v>28.297872340425531</v>
      </c>
      <c r="U235" s="2">
        <v>47</v>
      </c>
      <c r="V235" s="2">
        <f t="shared" si="49"/>
        <v>46</v>
      </c>
      <c r="W235" s="2">
        <v>1</v>
      </c>
      <c r="X235" s="2">
        <f t="shared" si="50"/>
        <v>2500</v>
      </c>
      <c r="Y235" s="2">
        <f t="shared" si="51"/>
        <v>1290</v>
      </c>
      <c r="Z235" s="6">
        <f t="shared" si="52"/>
        <v>0.89583333333333337</v>
      </c>
      <c r="AA235" s="6">
        <f t="shared" si="53"/>
        <v>0.97872340425531912</v>
      </c>
      <c r="AB235" s="6">
        <f t="shared" si="54"/>
        <v>0.97872340425531912</v>
      </c>
      <c r="AC235" s="7">
        <f t="shared" si="55"/>
        <v>0.85811830390825405</v>
      </c>
    </row>
    <row r="236" spans="1:29" ht="19.2" customHeight="1">
      <c r="A236" s="2">
        <v>235</v>
      </c>
      <c r="B236" s="3" t="s">
        <v>27</v>
      </c>
      <c r="C236" s="2">
        <v>695464</v>
      </c>
      <c r="D236" s="3" t="s">
        <v>28</v>
      </c>
      <c r="E236" s="2" t="s">
        <v>32</v>
      </c>
      <c r="F236" s="18">
        <v>44431</v>
      </c>
      <c r="G236" s="18" t="str">
        <f t="shared" si="44"/>
        <v>2021</v>
      </c>
      <c r="H236" s="4" t="str">
        <f t="shared" si="43"/>
        <v>August</v>
      </c>
      <c r="I236" s="4">
        <f t="shared" si="56"/>
        <v>44356</v>
      </c>
      <c r="J236" s="2">
        <f t="shared" si="45"/>
        <v>22</v>
      </c>
      <c r="K236" s="2">
        <v>12</v>
      </c>
      <c r="L236" s="2">
        <v>1350.1</v>
      </c>
      <c r="M236" s="2">
        <f t="shared" si="46"/>
        <v>16201.199999999999</v>
      </c>
      <c r="N236" s="2">
        <v>1440</v>
      </c>
      <c r="O236" s="2">
        <f t="shared" si="47"/>
        <v>1330</v>
      </c>
      <c r="P236" s="2">
        <v>110</v>
      </c>
      <c r="Q236" s="2">
        <v>30</v>
      </c>
      <c r="R236" s="2">
        <v>0</v>
      </c>
      <c r="S236" s="2">
        <v>56</v>
      </c>
      <c r="T236" s="5">
        <f t="shared" si="48"/>
        <v>110.83333333333333</v>
      </c>
      <c r="U236" s="2">
        <v>12</v>
      </c>
      <c r="V236" s="2">
        <f t="shared" si="49"/>
        <v>11</v>
      </c>
      <c r="W236" s="2">
        <v>1</v>
      </c>
      <c r="X236" s="2">
        <f t="shared" si="50"/>
        <v>2500</v>
      </c>
      <c r="Y236" s="2">
        <f t="shared" si="51"/>
        <v>1244</v>
      </c>
      <c r="Z236" s="6">
        <f t="shared" si="52"/>
        <v>0.86388888888888893</v>
      </c>
      <c r="AA236" s="6">
        <f t="shared" si="53"/>
        <v>0.91666666666666663</v>
      </c>
      <c r="AB236" s="6">
        <f t="shared" si="54"/>
        <v>0.91666666666666663</v>
      </c>
      <c r="AC236" s="7">
        <f t="shared" si="55"/>
        <v>0.72590663580246917</v>
      </c>
    </row>
    <row r="237" spans="1:29" ht="19.2" customHeight="1">
      <c r="A237" s="2">
        <v>236</v>
      </c>
      <c r="B237" s="3" t="s">
        <v>41</v>
      </c>
      <c r="C237" s="2">
        <v>859163</v>
      </c>
      <c r="D237" s="3" t="s">
        <v>31</v>
      </c>
      <c r="E237" s="2" t="s">
        <v>38</v>
      </c>
      <c r="F237" s="18">
        <v>44432</v>
      </c>
      <c r="G237" s="18" t="str">
        <f t="shared" si="44"/>
        <v>2021</v>
      </c>
      <c r="H237" s="4" t="str">
        <f t="shared" si="43"/>
        <v>August</v>
      </c>
      <c r="I237" s="4">
        <f t="shared" si="56"/>
        <v>44357</v>
      </c>
      <c r="J237" s="2">
        <f t="shared" si="45"/>
        <v>38</v>
      </c>
      <c r="K237" s="2">
        <v>28</v>
      </c>
      <c r="L237" s="2">
        <v>1290.5</v>
      </c>
      <c r="M237" s="2">
        <f t="shared" si="46"/>
        <v>36134</v>
      </c>
      <c r="N237" s="2">
        <v>1440</v>
      </c>
      <c r="O237" s="2">
        <f t="shared" si="47"/>
        <v>1330</v>
      </c>
      <c r="P237" s="2">
        <v>110</v>
      </c>
      <c r="Q237" s="2">
        <v>120</v>
      </c>
      <c r="R237" s="2">
        <v>35</v>
      </c>
      <c r="S237" s="2">
        <v>57</v>
      </c>
      <c r="T237" s="5">
        <f t="shared" si="48"/>
        <v>47.5</v>
      </c>
      <c r="U237" s="2">
        <v>28</v>
      </c>
      <c r="V237" s="2">
        <f t="shared" si="49"/>
        <v>27</v>
      </c>
      <c r="W237" s="2">
        <v>1</v>
      </c>
      <c r="X237" s="2">
        <f t="shared" si="50"/>
        <v>2500</v>
      </c>
      <c r="Y237" s="2">
        <f t="shared" si="51"/>
        <v>1118</v>
      </c>
      <c r="Z237" s="6">
        <f t="shared" si="52"/>
        <v>0.77638888888888891</v>
      </c>
      <c r="AA237" s="6">
        <f t="shared" si="53"/>
        <v>0.9642857142857143</v>
      </c>
      <c r="AB237" s="6">
        <f t="shared" si="54"/>
        <v>0.9642857142857143</v>
      </c>
      <c r="AC237" s="7">
        <f t="shared" si="55"/>
        <v>0.72192283163265314</v>
      </c>
    </row>
    <row r="238" spans="1:29" ht="19.2" customHeight="1">
      <c r="A238" s="2">
        <v>237</v>
      </c>
      <c r="B238" s="3" t="s">
        <v>27</v>
      </c>
      <c r="C238" s="2">
        <v>854940</v>
      </c>
      <c r="D238" s="3" t="s">
        <v>34</v>
      </c>
      <c r="E238" s="2" t="s">
        <v>40</v>
      </c>
      <c r="F238" s="18">
        <v>44433</v>
      </c>
      <c r="G238" s="18" t="str">
        <f t="shared" si="44"/>
        <v>2021</v>
      </c>
      <c r="H238" s="4" t="str">
        <f t="shared" si="43"/>
        <v>August</v>
      </c>
      <c r="I238" s="4">
        <f t="shared" si="56"/>
        <v>44358</v>
      </c>
      <c r="J238" s="2">
        <f t="shared" si="45"/>
        <v>55</v>
      </c>
      <c r="K238" s="2">
        <v>45</v>
      </c>
      <c r="L238" s="2">
        <v>1400</v>
      </c>
      <c r="M238" s="2">
        <f t="shared" si="46"/>
        <v>63000</v>
      </c>
      <c r="N238" s="2">
        <v>1440</v>
      </c>
      <c r="O238" s="2">
        <f t="shared" si="47"/>
        <v>1330</v>
      </c>
      <c r="P238" s="2">
        <v>110</v>
      </c>
      <c r="Q238" s="2">
        <v>60</v>
      </c>
      <c r="R238" s="2">
        <v>16</v>
      </c>
      <c r="S238" s="2">
        <v>3</v>
      </c>
      <c r="T238" s="5">
        <f t="shared" si="48"/>
        <v>29.555555555555557</v>
      </c>
      <c r="U238" s="2">
        <v>45</v>
      </c>
      <c r="V238" s="2">
        <f t="shared" si="49"/>
        <v>45</v>
      </c>
      <c r="W238" s="2">
        <v>0</v>
      </c>
      <c r="X238" s="2">
        <f t="shared" si="50"/>
        <v>0</v>
      </c>
      <c r="Y238" s="2">
        <f t="shared" si="51"/>
        <v>1251</v>
      </c>
      <c r="Z238" s="6">
        <f t="shared" si="52"/>
        <v>0.86875000000000002</v>
      </c>
      <c r="AA238" s="6">
        <f t="shared" si="53"/>
        <v>1</v>
      </c>
      <c r="AB238" s="6">
        <f t="shared" si="54"/>
        <v>1</v>
      </c>
      <c r="AC238" s="7">
        <f t="shared" si="55"/>
        <v>0.86875000000000002</v>
      </c>
    </row>
    <row r="239" spans="1:29" ht="19.2" customHeight="1">
      <c r="A239" s="2">
        <v>238</v>
      </c>
      <c r="B239" s="3" t="s">
        <v>30</v>
      </c>
      <c r="C239" s="2">
        <v>617765</v>
      </c>
      <c r="D239" s="3" t="s">
        <v>37</v>
      </c>
      <c r="E239" s="2" t="s">
        <v>40</v>
      </c>
      <c r="F239" s="18">
        <v>44434</v>
      </c>
      <c r="G239" s="18" t="str">
        <f t="shared" si="44"/>
        <v>2021</v>
      </c>
      <c r="H239" s="4" t="str">
        <f t="shared" si="43"/>
        <v>August</v>
      </c>
      <c r="I239" s="4">
        <f t="shared" si="56"/>
        <v>44359</v>
      </c>
      <c r="J239" s="2">
        <f t="shared" si="45"/>
        <v>22</v>
      </c>
      <c r="K239" s="3">
        <v>12</v>
      </c>
      <c r="L239" s="2">
        <v>1509</v>
      </c>
      <c r="M239" s="2">
        <f t="shared" si="46"/>
        <v>18108</v>
      </c>
      <c r="N239" s="2">
        <v>1440</v>
      </c>
      <c r="O239" s="2">
        <f t="shared" si="47"/>
        <v>1330</v>
      </c>
      <c r="P239" s="2">
        <v>110</v>
      </c>
      <c r="Q239" s="2">
        <v>40</v>
      </c>
      <c r="R239" s="2">
        <v>0</v>
      </c>
      <c r="S239" s="2">
        <v>9</v>
      </c>
      <c r="T239" s="5">
        <f t="shared" si="48"/>
        <v>110.83333333333333</v>
      </c>
      <c r="U239" s="3">
        <v>12</v>
      </c>
      <c r="V239" s="2">
        <f t="shared" si="49"/>
        <v>8</v>
      </c>
      <c r="W239" s="2">
        <v>4</v>
      </c>
      <c r="X239" s="2">
        <f t="shared" si="50"/>
        <v>10000</v>
      </c>
      <c r="Y239" s="2">
        <f t="shared" si="51"/>
        <v>1281</v>
      </c>
      <c r="Z239" s="6">
        <f t="shared" si="52"/>
        <v>0.88958333333333328</v>
      </c>
      <c r="AA239" s="6">
        <f t="shared" si="53"/>
        <v>0.66666666666666663</v>
      </c>
      <c r="AB239" s="6">
        <f t="shared" si="54"/>
        <v>0.66666666666666663</v>
      </c>
      <c r="AC239" s="7">
        <f t="shared" si="55"/>
        <v>0.39537037037037026</v>
      </c>
    </row>
    <row r="240" spans="1:29" ht="19.2" customHeight="1">
      <c r="A240" s="2">
        <v>239</v>
      </c>
      <c r="B240" s="3" t="s">
        <v>33</v>
      </c>
      <c r="C240" s="2">
        <v>711185</v>
      </c>
      <c r="D240" s="3" t="s">
        <v>39</v>
      </c>
      <c r="E240" s="2" t="s">
        <v>29</v>
      </c>
      <c r="F240" s="18">
        <v>44435</v>
      </c>
      <c r="G240" s="18" t="str">
        <f t="shared" si="44"/>
        <v>2021</v>
      </c>
      <c r="H240" s="4" t="str">
        <f t="shared" si="43"/>
        <v>August</v>
      </c>
      <c r="I240" s="4">
        <f t="shared" si="56"/>
        <v>44360</v>
      </c>
      <c r="J240" s="2">
        <f t="shared" si="45"/>
        <v>55</v>
      </c>
      <c r="K240" s="3">
        <v>45</v>
      </c>
      <c r="L240" s="2">
        <v>1834</v>
      </c>
      <c r="M240" s="2">
        <f t="shared" si="46"/>
        <v>82530</v>
      </c>
      <c r="N240" s="2">
        <v>1440</v>
      </c>
      <c r="O240" s="2">
        <f t="shared" si="47"/>
        <v>1330</v>
      </c>
      <c r="P240" s="2">
        <v>110</v>
      </c>
      <c r="Q240" s="2">
        <v>30</v>
      </c>
      <c r="R240" s="2">
        <v>0</v>
      </c>
      <c r="S240" s="2">
        <v>54</v>
      </c>
      <c r="T240" s="5">
        <f t="shared" si="48"/>
        <v>29.555555555555557</v>
      </c>
      <c r="U240" s="3">
        <v>45</v>
      </c>
      <c r="V240" s="2">
        <f t="shared" si="49"/>
        <v>41</v>
      </c>
      <c r="W240" s="2">
        <v>4</v>
      </c>
      <c r="X240" s="2">
        <f t="shared" si="50"/>
        <v>10000</v>
      </c>
      <c r="Y240" s="2">
        <f t="shared" si="51"/>
        <v>1246</v>
      </c>
      <c r="Z240" s="6">
        <f t="shared" si="52"/>
        <v>0.86527777777777781</v>
      </c>
      <c r="AA240" s="6">
        <f t="shared" si="53"/>
        <v>0.91111111111111109</v>
      </c>
      <c r="AB240" s="6">
        <f t="shared" si="54"/>
        <v>0.91111111111111109</v>
      </c>
      <c r="AC240" s="7">
        <f t="shared" si="55"/>
        <v>0.71828737997256509</v>
      </c>
    </row>
    <row r="241" spans="1:29" ht="19.2" customHeight="1">
      <c r="A241" s="2">
        <v>240</v>
      </c>
      <c r="B241" s="3" t="s">
        <v>36</v>
      </c>
      <c r="C241" s="2">
        <v>589270</v>
      </c>
      <c r="D241" s="3" t="s">
        <v>42</v>
      </c>
      <c r="E241" s="2" t="s">
        <v>32</v>
      </c>
      <c r="F241" s="18">
        <v>44436</v>
      </c>
      <c r="G241" s="18" t="str">
        <f t="shared" si="44"/>
        <v>2021</v>
      </c>
      <c r="H241" s="4" t="str">
        <f t="shared" si="43"/>
        <v>August</v>
      </c>
      <c r="I241" s="4">
        <f t="shared" si="56"/>
        <v>44361</v>
      </c>
      <c r="J241" s="2">
        <f t="shared" si="45"/>
        <v>57</v>
      </c>
      <c r="K241" s="3">
        <v>47</v>
      </c>
      <c r="L241" s="2">
        <v>1254</v>
      </c>
      <c r="M241" s="2">
        <f t="shared" si="46"/>
        <v>58938</v>
      </c>
      <c r="N241" s="2">
        <v>1440</v>
      </c>
      <c r="O241" s="2">
        <f t="shared" si="47"/>
        <v>1330</v>
      </c>
      <c r="P241" s="2">
        <v>110</v>
      </c>
      <c r="Q241" s="2">
        <v>20</v>
      </c>
      <c r="R241" s="2">
        <v>0</v>
      </c>
      <c r="S241" s="2">
        <v>36</v>
      </c>
      <c r="T241" s="5">
        <f t="shared" si="48"/>
        <v>28.297872340425531</v>
      </c>
      <c r="U241" s="3">
        <v>47</v>
      </c>
      <c r="V241" s="2">
        <f t="shared" si="49"/>
        <v>47</v>
      </c>
      <c r="W241" s="2">
        <v>0</v>
      </c>
      <c r="X241" s="2">
        <f t="shared" si="50"/>
        <v>0</v>
      </c>
      <c r="Y241" s="2">
        <f t="shared" si="51"/>
        <v>1274</v>
      </c>
      <c r="Z241" s="6">
        <f t="shared" si="52"/>
        <v>0.88472222222222219</v>
      </c>
      <c r="AA241" s="6">
        <f t="shared" si="53"/>
        <v>1</v>
      </c>
      <c r="AB241" s="6">
        <f t="shared" si="54"/>
        <v>1</v>
      </c>
      <c r="AC241" s="7">
        <f t="shared" si="55"/>
        <v>0.88472222222222219</v>
      </c>
    </row>
    <row r="242" spans="1:29" ht="19.2" customHeight="1">
      <c r="A242" s="2">
        <v>241</v>
      </c>
      <c r="B242" s="3" t="s">
        <v>27</v>
      </c>
      <c r="C242" s="2">
        <v>951363</v>
      </c>
      <c r="D242" s="3" t="s">
        <v>42</v>
      </c>
      <c r="E242" s="2" t="s">
        <v>35</v>
      </c>
      <c r="F242" s="18">
        <v>44437</v>
      </c>
      <c r="G242" s="18" t="str">
        <f t="shared" si="44"/>
        <v>2021</v>
      </c>
      <c r="H242" s="4" t="str">
        <f t="shared" si="43"/>
        <v>August</v>
      </c>
      <c r="I242" s="4">
        <f t="shared" si="56"/>
        <v>44362</v>
      </c>
      <c r="J242" s="2">
        <f t="shared" si="45"/>
        <v>30</v>
      </c>
      <c r="K242" s="3">
        <v>20</v>
      </c>
      <c r="L242" s="2">
        <v>1459</v>
      </c>
      <c r="M242" s="2">
        <f t="shared" si="46"/>
        <v>29180</v>
      </c>
      <c r="N242" s="2">
        <v>1440</v>
      </c>
      <c r="O242" s="2">
        <f t="shared" si="47"/>
        <v>1330</v>
      </c>
      <c r="P242" s="2">
        <v>110</v>
      </c>
      <c r="Q242" s="2">
        <v>0</v>
      </c>
      <c r="R242" s="2">
        <v>0</v>
      </c>
      <c r="S242" s="2">
        <v>37</v>
      </c>
      <c r="T242" s="5">
        <f t="shared" si="48"/>
        <v>66.5</v>
      </c>
      <c r="U242" s="3">
        <v>20</v>
      </c>
      <c r="V242" s="2">
        <f t="shared" si="49"/>
        <v>18</v>
      </c>
      <c r="W242" s="2">
        <v>2</v>
      </c>
      <c r="X242" s="2">
        <f t="shared" si="50"/>
        <v>5000</v>
      </c>
      <c r="Y242" s="2">
        <f t="shared" si="51"/>
        <v>1293</v>
      </c>
      <c r="Z242" s="6">
        <f t="shared" si="52"/>
        <v>0.8979166666666667</v>
      </c>
      <c r="AA242" s="6">
        <f t="shared" si="53"/>
        <v>0.9</v>
      </c>
      <c r="AB242" s="6">
        <f t="shared" si="54"/>
        <v>0.9</v>
      </c>
      <c r="AC242" s="7">
        <f t="shared" si="55"/>
        <v>0.72731250000000014</v>
      </c>
    </row>
    <row r="243" spans="1:29" ht="19.2" customHeight="1">
      <c r="A243" s="2">
        <v>242</v>
      </c>
      <c r="B243" s="3" t="s">
        <v>41</v>
      </c>
      <c r="C243" s="2">
        <v>953953</v>
      </c>
      <c r="D243" s="3" t="s">
        <v>28</v>
      </c>
      <c r="E243" s="2" t="s">
        <v>38</v>
      </c>
      <c r="F243" s="18">
        <v>44438</v>
      </c>
      <c r="G243" s="18" t="str">
        <f t="shared" si="44"/>
        <v>2021</v>
      </c>
      <c r="H243" s="4" t="str">
        <f t="shared" si="43"/>
        <v>August</v>
      </c>
      <c r="I243" s="4">
        <f t="shared" si="56"/>
        <v>44363</v>
      </c>
      <c r="J243" s="2">
        <f t="shared" si="45"/>
        <v>31</v>
      </c>
      <c r="K243" s="3">
        <v>21</v>
      </c>
      <c r="L243" s="2">
        <v>1189</v>
      </c>
      <c r="M243" s="2">
        <f t="shared" si="46"/>
        <v>24969</v>
      </c>
      <c r="N243" s="2">
        <v>1440</v>
      </c>
      <c r="O243" s="2">
        <f t="shared" si="47"/>
        <v>1330</v>
      </c>
      <c r="P243" s="2">
        <v>110</v>
      </c>
      <c r="Q243" s="2">
        <v>15</v>
      </c>
      <c r="R243" s="2">
        <v>90</v>
      </c>
      <c r="S243" s="2">
        <v>33</v>
      </c>
      <c r="T243" s="5">
        <f t="shared" si="48"/>
        <v>63.333333333333336</v>
      </c>
      <c r="U243" s="3">
        <v>21</v>
      </c>
      <c r="V243" s="2">
        <f t="shared" si="49"/>
        <v>17</v>
      </c>
      <c r="W243" s="2">
        <v>4</v>
      </c>
      <c r="X243" s="2">
        <f t="shared" si="50"/>
        <v>10000</v>
      </c>
      <c r="Y243" s="2">
        <f t="shared" si="51"/>
        <v>1192</v>
      </c>
      <c r="Z243" s="6">
        <f t="shared" si="52"/>
        <v>0.82777777777777772</v>
      </c>
      <c r="AA243" s="6">
        <f t="shared" si="53"/>
        <v>0.80952380952380953</v>
      </c>
      <c r="AB243" s="6">
        <f t="shared" si="54"/>
        <v>0.80952380952380953</v>
      </c>
      <c r="AC243" s="7">
        <f t="shared" si="55"/>
        <v>0.54246661627614012</v>
      </c>
    </row>
    <row r="244" spans="1:29" ht="19.2" customHeight="1">
      <c r="A244" s="2">
        <v>243</v>
      </c>
      <c r="B244" s="3" t="s">
        <v>33</v>
      </c>
      <c r="C244" s="2">
        <v>887952</v>
      </c>
      <c r="D244" s="3" t="s">
        <v>31</v>
      </c>
      <c r="E244" s="2" t="s">
        <v>40</v>
      </c>
      <c r="F244" s="18">
        <v>44439</v>
      </c>
      <c r="G244" s="18" t="str">
        <f t="shared" si="44"/>
        <v>2021</v>
      </c>
      <c r="H244" s="4" t="str">
        <f t="shared" si="43"/>
        <v>August</v>
      </c>
      <c r="I244" s="4">
        <f t="shared" si="56"/>
        <v>44364</v>
      </c>
      <c r="J244" s="2">
        <f t="shared" si="45"/>
        <v>55</v>
      </c>
      <c r="K244" s="3">
        <v>45</v>
      </c>
      <c r="L244" s="2">
        <v>1200</v>
      </c>
      <c r="M244" s="2">
        <f t="shared" si="46"/>
        <v>54000</v>
      </c>
      <c r="N244" s="2">
        <v>1440</v>
      </c>
      <c r="O244" s="2">
        <f t="shared" si="47"/>
        <v>1330</v>
      </c>
      <c r="P244" s="2">
        <v>110</v>
      </c>
      <c r="Q244" s="2">
        <v>30</v>
      </c>
      <c r="R244" s="2">
        <v>0</v>
      </c>
      <c r="S244" s="2">
        <v>39</v>
      </c>
      <c r="T244" s="5">
        <f t="shared" si="48"/>
        <v>29.555555555555557</v>
      </c>
      <c r="U244" s="3">
        <v>45</v>
      </c>
      <c r="V244" s="2">
        <f t="shared" si="49"/>
        <v>41</v>
      </c>
      <c r="W244" s="2">
        <v>4</v>
      </c>
      <c r="X244" s="2">
        <f t="shared" si="50"/>
        <v>10000</v>
      </c>
      <c r="Y244" s="2">
        <f t="shared" si="51"/>
        <v>1261</v>
      </c>
      <c r="Z244" s="6">
        <f t="shared" si="52"/>
        <v>0.87569444444444444</v>
      </c>
      <c r="AA244" s="6">
        <f t="shared" si="53"/>
        <v>0.91111111111111109</v>
      </c>
      <c r="AB244" s="6">
        <f t="shared" si="54"/>
        <v>0.91111111111111109</v>
      </c>
      <c r="AC244" s="7">
        <f t="shared" si="55"/>
        <v>0.7269344993141289</v>
      </c>
    </row>
    <row r="245" spans="1:29" ht="19.2" customHeight="1">
      <c r="A245" s="2">
        <v>244</v>
      </c>
      <c r="B245" s="3" t="s">
        <v>36</v>
      </c>
      <c r="C245" s="2">
        <v>730058</v>
      </c>
      <c r="D245" s="3" t="s">
        <v>34</v>
      </c>
      <c r="E245" s="2" t="s">
        <v>32</v>
      </c>
      <c r="F245" s="18">
        <v>44440</v>
      </c>
      <c r="G245" s="18" t="str">
        <f t="shared" si="44"/>
        <v>2021</v>
      </c>
      <c r="H245" s="4" t="str">
        <f t="shared" si="43"/>
        <v>September</v>
      </c>
      <c r="I245" s="4">
        <f t="shared" si="56"/>
        <v>44365</v>
      </c>
      <c r="J245" s="2">
        <f t="shared" si="45"/>
        <v>64</v>
      </c>
      <c r="K245" s="2">
        <v>54</v>
      </c>
      <c r="L245" s="2">
        <v>600.25</v>
      </c>
      <c r="M245" s="2">
        <f t="shared" si="46"/>
        <v>32413.5</v>
      </c>
      <c r="N245" s="2">
        <v>1440</v>
      </c>
      <c r="O245" s="2">
        <f t="shared" si="47"/>
        <v>1330</v>
      </c>
      <c r="P245" s="2">
        <v>110</v>
      </c>
      <c r="Q245" s="2">
        <v>120</v>
      </c>
      <c r="R245" s="2">
        <v>0</v>
      </c>
      <c r="S245" s="2">
        <v>28</v>
      </c>
      <c r="T245" s="5">
        <f t="shared" si="48"/>
        <v>24.62962962962963</v>
      </c>
      <c r="U245" s="2">
        <v>54</v>
      </c>
      <c r="V245" s="2">
        <f t="shared" si="49"/>
        <v>50</v>
      </c>
      <c r="W245" s="2">
        <v>4</v>
      </c>
      <c r="X245" s="2">
        <f t="shared" si="50"/>
        <v>10000</v>
      </c>
      <c r="Y245" s="2">
        <f t="shared" si="51"/>
        <v>1182</v>
      </c>
      <c r="Z245" s="6">
        <f t="shared" si="52"/>
        <v>0.8208333333333333</v>
      </c>
      <c r="AA245" s="6">
        <f t="shared" si="53"/>
        <v>0.92592592592592593</v>
      </c>
      <c r="AB245" s="6">
        <f t="shared" si="54"/>
        <v>0.92592592592592593</v>
      </c>
      <c r="AC245" s="7">
        <f t="shared" si="55"/>
        <v>0.7037322816643804</v>
      </c>
    </row>
    <row r="246" spans="1:29" ht="19.2" customHeight="1">
      <c r="A246" s="2">
        <v>245</v>
      </c>
      <c r="B246" s="3" t="s">
        <v>27</v>
      </c>
      <c r="C246" s="2">
        <v>774013</v>
      </c>
      <c r="D246" s="3" t="s">
        <v>37</v>
      </c>
      <c r="E246" s="2" t="s">
        <v>32</v>
      </c>
      <c r="F246" s="18">
        <v>44441</v>
      </c>
      <c r="G246" s="18" t="str">
        <f t="shared" si="44"/>
        <v>2021</v>
      </c>
      <c r="H246" s="4" t="str">
        <f t="shared" si="43"/>
        <v>September</v>
      </c>
      <c r="I246" s="4">
        <f t="shared" si="56"/>
        <v>44366</v>
      </c>
      <c r="J246" s="2">
        <f t="shared" si="45"/>
        <v>57</v>
      </c>
      <c r="K246" s="2">
        <v>47</v>
      </c>
      <c r="L246" s="2">
        <v>895.26</v>
      </c>
      <c r="M246" s="2">
        <f t="shared" si="46"/>
        <v>42077.22</v>
      </c>
      <c r="N246" s="2">
        <v>1440</v>
      </c>
      <c r="O246" s="2">
        <f t="shared" si="47"/>
        <v>1330</v>
      </c>
      <c r="P246" s="2">
        <v>110</v>
      </c>
      <c r="Q246" s="2">
        <v>60</v>
      </c>
      <c r="R246" s="2">
        <v>0</v>
      </c>
      <c r="S246" s="2">
        <v>49</v>
      </c>
      <c r="T246" s="5">
        <f t="shared" si="48"/>
        <v>28.297872340425531</v>
      </c>
      <c r="U246" s="2">
        <v>47</v>
      </c>
      <c r="V246" s="2">
        <f t="shared" si="49"/>
        <v>47</v>
      </c>
      <c r="W246" s="2">
        <v>0</v>
      </c>
      <c r="X246" s="2">
        <f t="shared" si="50"/>
        <v>0</v>
      </c>
      <c r="Y246" s="2">
        <f t="shared" si="51"/>
        <v>1221</v>
      </c>
      <c r="Z246" s="6">
        <f t="shared" si="52"/>
        <v>0.84791666666666665</v>
      </c>
      <c r="AA246" s="6">
        <f t="shared" si="53"/>
        <v>1</v>
      </c>
      <c r="AB246" s="6">
        <f t="shared" si="54"/>
        <v>1</v>
      </c>
      <c r="AC246" s="7">
        <f t="shared" si="55"/>
        <v>0.84791666666666665</v>
      </c>
    </row>
    <row r="247" spans="1:29" ht="19.2" customHeight="1">
      <c r="A247" s="2">
        <v>246</v>
      </c>
      <c r="B247" s="3" t="s">
        <v>41</v>
      </c>
      <c r="C247" s="2">
        <v>857946</v>
      </c>
      <c r="D247" s="3" t="s">
        <v>39</v>
      </c>
      <c r="E247" s="2" t="s">
        <v>38</v>
      </c>
      <c r="F247" s="18">
        <v>44442</v>
      </c>
      <c r="G247" s="18" t="str">
        <f t="shared" si="44"/>
        <v>2021</v>
      </c>
      <c r="H247" s="4" t="str">
        <f t="shared" si="43"/>
        <v>September</v>
      </c>
      <c r="I247" s="4">
        <f t="shared" si="56"/>
        <v>44367</v>
      </c>
      <c r="J247" s="2">
        <f t="shared" si="45"/>
        <v>22</v>
      </c>
      <c r="K247" s="2">
        <v>12</v>
      </c>
      <c r="L247" s="2">
        <v>1350.1</v>
      </c>
      <c r="M247" s="2">
        <f t="shared" si="46"/>
        <v>16201.199999999999</v>
      </c>
      <c r="N247" s="2">
        <v>1440</v>
      </c>
      <c r="O247" s="2">
        <f t="shared" si="47"/>
        <v>1330</v>
      </c>
      <c r="P247" s="2">
        <v>110</v>
      </c>
      <c r="Q247" s="2">
        <v>40</v>
      </c>
      <c r="R247" s="2">
        <v>0</v>
      </c>
      <c r="S247" s="2">
        <v>32</v>
      </c>
      <c r="T247" s="5">
        <f t="shared" si="48"/>
        <v>110.83333333333333</v>
      </c>
      <c r="U247" s="2">
        <v>12</v>
      </c>
      <c r="V247" s="2">
        <f t="shared" si="49"/>
        <v>8</v>
      </c>
      <c r="W247" s="2">
        <v>4</v>
      </c>
      <c r="X247" s="2">
        <f t="shared" si="50"/>
        <v>10000</v>
      </c>
      <c r="Y247" s="2">
        <f t="shared" si="51"/>
        <v>1258</v>
      </c>
      <c r="Z247" s="6">
        <f t="shared" si="52"/>
        <v>0.87361111111111112</v>
      </c>
      <c r="AA247" s="6">
        <f t="shared" si="53"/>
        <v>0.66666666666666663</v>
      </c>
      <c r="AB247" s="6">
        <f t="shared" si="54"/>
        <v>0.66666666666666663</v>
      </c>
      <c r="AC247" s="7">
        <f t="shared" si="55"/>
        <v>0.38827160493827156</v>
      </c>
    </row>
    <row r="248" spans="1:29" ht="19.2" customHeight="1">
      <c r="A248" s="2">
        <v>247</v>
      </c>
      <c r="B248" s="3" t="s">
        <v>27</v>
      </c>
      <c r="C248" s="2">
        <v>701017</v>
      </c>
      <c r="D248" s="3" t="s">
        <v>42</v>
      </c>
      <c r="E248" s="2" t="s">
        <v>38</v>
      </c>
      <c r="F248" s="18">
        <v>44443</v>
      </c>
      <c r="G248" s="18" t="str">
        <f t="shared" si="44"/>
        <v>2021</v>
      </c>
      <c r="H248" s="4" t="str">
        <f t="shared" si="43"/>
        <v>September</v>
      </c>
      <c r="I248" s="4">
        <f t="shared" si="56"/>
        <v>44368</v>
      </c>
      <c r="J248" s="2">
        <f t="shared" si="45"/>
        <v>38</v>
      </c>
      <c r="K248" s="2">
        <v>28</v>
      </c>
      <c r="L248" s="2">
        <v>1290.5</v>
      </c>
      <c r="M248" s="2">
        <f t="shared" si="46"/>
        <v>36134</v>
      </c>
      <c r="N248" s="2">
        <v>1440</v>
      </c>
      <c r="O248" s="2">
        <f t="shared" si="47"/>
        <v>1330</v>
      </c>
      <c r="P248" s="2">
        <v>110</v>
      </c>
      <c r="Q248" s="2">
        <v>30</v>
      </c>
      <c r="R248" s="2">
        <v>0</v>
      </c>
      <c r="S248" s="2">
        <v>16</v>
      </c>
      <c r="T248" s="5">
        <f t="shared" si="48"/>
        <v>47.5</v>
      </c>
      <c r="U248" s="2">
        <v>28</v>
      </c>
      <c r="V248" s="2">
        <f t="shared" si="49"/>
        <v>27</v>
      </c>
      <c r="W248" s="2">
        <v>1</v>
      </c>
      <c r="X248" s="2">
        <f t="shared" si="50"/>
        <v>2500</v>
      </c>
      <c r="Y248" s="2">
        <f t="shared" si="51"/>
        <v>1284</v>
      </c>
      <c r="Z248" s="6">
        <f t="shared" si="52"/>
        <v>0.89166666666666672</v>
      </c>
      <c r="AA248" s="6">
        <f t="shared" si="53"/>
        <v>0.9642857142857143</v>
      </c>
      <c r="AB248" s="6">
        <f t="shared" si="54"/>
        <v>0.9642857142857143</v>
      </c>
      <c r="AC248" s="7">
        <f t="shared" si="55"/>
        <v>0.82911352040816333</v>
      </c>
    </row>
    <row r="249" spans="1:29" ht="19.2" customHeight="1">
      <c r="A249" s="2">
        <v>248</v>
      </c>
      <c r="B249" s="3" t="s">
        <v>30</v>
      </c>
      <c r="C249" s="2">
        <v>662573</v>
      </c>
      <c r="D249" s="3" t="s">
        <v>42</v>
      </c>
      <c r="E249" s="2" t="s">
        <v>32</v>
      </c>
      <c r="F249" s="18">
        <v>44444</v>
      </c>
      <c r="G249" s="18" t="str">
        <f t="shared" si="44"/>
        <v>2021</v>
      </c>
      <c r="H249" s="4" t="str">
        <f t="shared" si="43"/>
        <v>September</v>
      </c>
      <c r="I249" s="4">
        <f t="shared" si="56"/>
        <v>44369</v>
      </c>
      <c r="J249" s="2">
        <f t="shared" si="45"/>
        <v>85</v>
      </c>
      <c r="K249" s="2">
        <v>75</v>
      </c>
      <c r="L249" s="2">
        <v>1400</v>
      </c>
      <c r="M249" s="2">
        <f t="shared" si="46"/>
        <v>105000</v>
      </c>
      <c r="N249" s="2">
        <v>1440</v>
      </c>
      <c r="O249" s="2">
        <f t="shared" si="47"/>
        <v>1330</v>
      </c>
      <c r="P249" s="2">
        <v>110</v>
      </c>
      <c r="Q249" s="2">
        <v>20</v>
      </c>
      <c r="R249" s="2">
        <v>0</v>
      </c>
      <c r="S249" s="2">
        <v>17</v>
      </c>
      <c r="T249" s="5">
        <f t="shared" si="48"/>
        <v>17.733333333333334</v>
      </c>
      <c r="U249" s="2">
        <v>75</v>
      </c>
      <c r="V249" s="2">
        <f t="shared" si="49"/>
        <v>75</v>
      </c>
      <c r="W249" s="2">
        <v>0</v>
      </c>
      <c r="X249" s="2">
        <f t="shared" si="50"/>
        <v>0</v>
      </c>
      <c r="Y249" s="2">
        <f t="shared" si="51"/>
        <v>1293</v>
      </c>
      <c r="Z249" s="6">
        <f t="shared" si="52"/>
        <v>0.8979166666666667</v>
      </c>
      <c r="AA249" s="6">
        <f t="shared" si="53"/>
        <v>1</v>
      </c>
      <c r="AB249" s="6">
        <f t="shared" si="54"/>
        <v>1</v>
      </c>
      <c r="AC249" s="7">
        <f t="shared" si="55"/>
        <v>0.8979166666666667</v>
      </c>
    </row>
    <row r="250" spans="1:29" ht="19.2" customHeight="1">
      <c r="A250" s="2">
        <v>249</v>
      </c>
      <c r="B250" s="3" t="s">
        <v>33</v>
      </c>
      <c r="C250" s="2">
        <v>891525</v>
      </c>
      <c r="D250" s="2" t="s">
        <v>39</v>
      </c>
      <c r="E250" s="2" t="s">
        <v>38</v>
      </c>
      <c r="F250" s="18">
        <v>44445</v>
      </c>
      <c r="G250" s="18" t="str">
        <f t="shared" si="44"/>
        <v>2021</v>
      </c>
      <c r="H250" s="4" t="str">
        <f t="shared" si="43"/>
        <v>September</v>
      </c>
      <c r="I250" s="4">
        <f t="shared" si="56"/>
        <v>44370</v>
      </c>
      <c r="J250" s="2">
        <f t="shared" si="45"/>
        <v>22</v>
      </c>
      <c r="K250" s="3">
        <v>12</v>
      </c>
      <c r="L250" s="2">
        <v>1509</v>
      </c>
      <c r="M250" s="2">
        <f t="shared" si="46"/>
        <v>18108</v>
      </c>
      <c r="N250" s="2">
        <v>1440</v>
      </c>
      <c r="O250" s="2">
        <f t="shared" si="47"/>
        <v>1330</v>
      </c>
      <c r="P250" s="2">
        <v>110</v>
      </c>
      <c r="Q250" s="2">
        <v>60</v>
      </c>
      <c r="R250" s="2">
        <v>0</v>
      </c>
      <c r="S250" s="2">
        <v>13</v>
      </c>
      <c r="T250" s="5">
        <f t="shared" si="48"/>
        <v>110.83333333333333</v>
      </c>
      <c r="U250" s="3">
        <v>12</v>
      </c>
      <c r="V250" s="2">
        <f t="shared" si="49"/>
        <v>12</v>
      </c>
      <c r="W250" s="2">
        <v>0</v>
      </c>
      <c r="X250" s="2">
        <f t="shared" si="50"/>
        <v>0</v>
      </c>
      <c r="Y250" s="2">
        <f t="shared" si="51"/>
        <v>1257</v>
      </c>
      <c r="Z250" s="6">
        <f t="shared" si="52"/>
        <v>0.87291666666666667</v>
      </c>
      <c r="AA250" s="6">
        <f t="shared" si="53"/>
        <v>1</v>
      </c>
      <c r="AB250" s="6">
        <f t="shared" si="54"/>
        <v>1</v>
      </c>
      <c r="AC250" s="7">
        <f t="shared" si="55"/>
        <v>0.87291666666666667</v>
      </c>
    </row>
    <row r="251" spans="1:29" ht="19.2" customHeight="1">
      <c r="A251" s="2">
        <v>250</v>
      </c>
      <c r="B251" s="3" t="s">
        <v>36</v>
      </c>
      <c r="C251" s="2">
        <v>787532</v>
      </c>
      <c r="D251" s="2" t="s">
        <v>39</v>
      </c>
      <c r="E251" s="2" t="s">
        <v>40</v>
      </c>
      <c r="F251" s="18">
        <v>44446</v>
      </c>
      <c r="G251" s="18" t="str">
        <f t="shared" si="44"/>
        <v>2021</v>
      </c>
      <c r="H251" s="4" t="str">
        <f t="shared" si="43"/>
        <v>September</v>
      </c>
      <c r="I251" s="4">
        <f t="shared" si="56"/>
        <v>44371</v>
      </c>
      <c r="J251" s="2">
        <f t="shared" si="45"/>
        <v>55</v>
      </c>
      <c r="K251" s="3">
        <v>45</v>
      </c>
      <c r="L251" s="2">
        <v>1834</v>
      </c>
      <c r="M251" s="2">
        <f t="shared" si="46"/>
        <v>82530</v>
      </c>
      <c r="N251" s="2">
        <v>1440</v>
      </c>
      <c r="O251" s="2">
        <f t="shared" si="47"/>
        <v>1330</v>
      </c>
      <c r="P251" s="2">
        <v>110</v>
      </c>
      <c r="Q251" s="2">
        <v>15</v>
      </c>
      <c r="R251" s="2">
        <v>0</v>
      </c>
      <c r="S251" s="2">
        <v>39</v>
      </c>
      <c r="T251" s="5">
        <f t="shared" si="48"/>
        <v>29.555555555555557</v>
      </c>
      <c r="U251" s="3">
        <v>45</v>
      </c>
      <c r="V251" s="2">
        <f t="shared" si="49"/>
        <v>43</v>
      </c>
      <c r="W251" s="2">
        <v>2</v>
      </c>
      <c r="X251" s="2">
        <f t="shared" si="50"/>
        <v>5000</v>
      </c>
      <c r="Y251" s="2">
        <f t="shared" si="51"/>
        <v>1276</v>
      </c>
      <c r="Z251" s="6">
        <f t="shared" si="52"/>
        <v>0.88611111111111107</v>
      </c>
      <c r="AA251" s="6">
        <f t="shared" si="53"/>
        <v>0.9555555555555556</v>
      </c>
      <c r="AB251" s="6">
        <f t="shared" si="54"/>
        <v>0.9555555555555556</v>
      </c>
      <c r="AC251" s="7">
        <f t="shared" si="55"/>
        <v>0.80909602194787378</v>
      </c>
    </row>
    <row r="252" spans="1:29" ht="19.2" customHeight="1">
      <c r="A252" s="2">
        <v>251</v>
      </c>
      <c r="B252" s="3" t="s">
        <v>27</v>
      </c>
      <c r="C252" s="2">
        <v>862376</v>
      </c>
      <c r="D252" s="2" t="s">
        <v>31</v>
      </c>
      <c r="E252" s="2" t="s">
        <v>40</v>
      </c>
      <c r="F252" s="18">
        <v>44447</v>
      </c>
      <c r="G252" s="18" t="str">
        <f t="shared" si="44"/>
        <v>2021</v>
      </c>
      <c r="H252" s="4" t="str">
        <f t="shared" si="43"/>
        <v>September</v>
      </c>
      <c r="I252" s="4">
        <f t="shared" si="56"/>
        <v>44372</v>
      </c>
      <c r="J252" s="2">
        <f t="shared" si="45"/>
        <v>57</v>
      </c>
      <c r="K252" s="3">
        <v>47</v>
      </c>
      <c r="L252" s="2">
        <v>1254</v>
      </c>
      <c r="M252" s="2">
        <f t="shared" si="46"/>
        <v>58938</v>
      </c>
      <c r="N252" s="2">
        <v>1440</v>
      </c>
      <c r="O252" s="2">
        <f t="shared" si="47"/>
        <v>1330</v>
      </c>
      <c r="P252" s="2">
        <v>110</v>
      </c>
      <c r="Q252" s="2">
        <v>15</v>
      </c>
      <c r="R252" s="2">
        <v>12</v>
      </c>
      <c r="S252" s="2">
        <v>36</v>
      </c>
      <c r="T252" s="5">
        <f t="shared" si="48"/>
        <v>28.297872340425531</v>
      </c>
      <c r="U252" s="3">
        <v>47</v>
      </c>
      <c r="V252" s="2">
        <f t="shared" si="49"/>
        <v>46</v>
      </c>
      <c r="W252" s="2">
        <v>1</v>
      </c>
      <c r="X252" s="2">
        <f t="shared" si="50"/>
        <v>2500</v>
      </c>
      <c r="Y252" s="2">
        <f t="shared" si="51"/>
        <v>1267</v>
      </c>
      <c r="Z252" s="6">
        <f t="shared" si="52"/>
        <v>0.87986111111111109</v>
      </c>
      <c r="AA252" s="6">
        <f t="shared" si="53"/>
        <v>0.97872340425531912</v>
      </c>
      <c r="AB252" s="6">
        <f t="shared" si="54"/>
        <v>0.97872340425531912</v>
      </c>
      <c r="AC252" s="7">
        <f t="shared" si="55"/>
        <v>0.84281852019516112</v>
      </c>
    </row>
    <row r="253" spans="1:29" ht="19.2" customHeight="1">
      <c r="A253" s="2">
        <v>252</v>
      </c>
      <c r="B253" s="3" t="s">
        <v>41</v>
      </c>
      <c r="C253" s="2">
        <v>876304</v>
      </c>
      <c r="D253" s="2" t="s">
        <v>34</v>
      </c>
      <c r="E253" s="2" t="s">
        <v>29</v>
      </c>
      <c r="F253" s="18">
        <v>44448</v>
      </c>
      <c r="G253" s="18" t="str">
        <f t="shared" si="44"/>
        <v>2021</v>
      </c>
      <c r="H253" s="4" t="str">
        <f t="shared" si="43"/>
        <v>September</v>
      </c>
      <c r="I253" s="4">
        <f t="shared" si="56"/>
        <v>44373</v>
      </c>
      <c r="J253" s="2">
        <f t="shared" si="45"/>
        <v>30</v>
      </c>
      <c r="K253" s="3">
        <v>20</v>
      </c>
      <c r="L253" s="2">
        <v>1459</v>
      </c>
      <c r="M253" s="2">
        <f t="shared" si="46"/>
        <v>29180</v>
      </c>
      <c r="N253" s="2">
        <v>1440</v>
      </c>
      <c r="O253" s="2">
        <f t="shared" si="47"/>
        <v>1330</v>
      </c>
      <c r="P253" s="2">
        <v>110</v>
      </c>
      <c r="Q253" s="2">
        <v>0</v>
      </c>
      <c r="R253" s="2">
        <v>10</v>
      </c>
      <c r="S253" s="2">
        <v>35</v>
      </c>
      <c r="T253" s="5">
        <f t="shared" si="48"/>
        <v>66.5</v>
      </c>
      <c r="U253" s="3">
        <v>20</v>
      </c>
      <c r="V253" s="2">
        <f t="shared" si="49"/>
        <v>17</v>
      </c>
      <c r="W253" s="2">
        <v>3</v>
      </c>
      <c r="X253" s="2">
        <f t="shared" si="50"/>
        <v>7500</v>
      </c>
      <c r="Y253" s="2">
        <f t="shared" si="51"/>
        <v>1285</v>
      </c>
      <c r="Z253" s="6">
        <f t="shared" si="52"/>
        <v>0.89236111111111116</v>
      </c>
      <c r="AA253" s="6">
        <f t="shared" si="53"/>
        <v>0.85</v>
      </c>
      <c r="AB253" s="6">
        <f t="shared" si="54"/>
        <v>0.85</v>
      </c>
      <c r="AC253" s="7">
        <f t="shared" si="55"/>
        <v>0.64473090277777778</v>
      </c>
    </row>
    <row r="254" spans="1:29" ht="19.2" customHeight="1">
      <c r="A254" s="2">
        <v>253</v>
      </c>
      <c r="B254" s="3" t="s">
        <v>27</v>
      </c>
      <c r="C254" s="2">
        <v>866698</v>
      </c>
      <c r="D254" s="3" t="s">
        <v>28</v>
      </c>
      <c r="E254" s="2" t="s">
        <v>32</v>
      </c>
      <c r="F254" s="18">
        <v>44449</v>
      </c>
      <c r="G254" s="18" t="str">
        <f t="shared" si="44"/>
        <v>2021</v>
      </c>
      <c r="H254" s="4" t="str">
        <f t="shared" si="43"/>
        <v>September</v>
      </c>
      <c r="I254" s="4">
        <f t="shared" si="56"/>
        <v>44374</v>
      </c>
      <c r="J254" s="2">
        <f t="shared" si="45"/>
        <v>31</v>
      </c>
      <c r="K254" s="3">
        <v>21</v>
      </c>
      <c r="L254" s="2">
        <v>1189</v>
      </c>
      <c r="M254" s="2">
        <f t="shared" si="46"/>
        <v>24969</v>
      </c>
      <c r="N254" s="2">
        <v>1440</v>
      </c>
      <c r="O254" s="2">
        <f t="shared" si="47"/>
        <v>1330</v>
      </c>
      <c r="P254" s="2">
        <v>110</v>
      </c>
      <c r="Q254" s="2">
        <v>0</v>
      </c>
      <c r="R254" s="2">
        <v>135</v>
      </c>
      <c r="S254" s="2">
        <v>52</v>
      </c>
      <c r="T254" s="5">
        <f t="shared" si="48"/>
        <v>63.333333333333336</v>
      </c>
      <c r="U254" s="3">
        <v>21</v>
      </c>
      <c r="V254" s="2">
        <f t="shared" si="49"/>
        <v>18</v>
      </c>
      <c r="W254" s="2">
        <v>3</v>
      </c>
      <c r="X254" s="2">
        <f t="shared" si="50"/>
        <v>7500</v>
      </c>
      <c r="Y254" s="2">
        <f t="shared" si="51"/>
        <v>1143</v>
      </c>
      <c r="Z254" s="6">
        <f t="shared" si="52"/>
        <v>0.79374999999999996</v>
      </c>
      <c r="AA254" s="6">
        <f t="shared" si="53"/>
        <v>0.8571428571428571</v>
      </c>
      <c r="AB254" s="6">
        <f t="shared" si="54"/>
        <v>0.8571428571428571</v>
      </c>
      <c r="AC254" s="7">
        <f t="shared" si="55"/>
        <v>0.58316326530612239</v>
      </c>
    </row>
    <row r="255" spans="1:29" ht="19.2" customHeight="1">
      <c r="A255" s="2">
        <v>254</v>
      </c>
      <c r="B255" s="3" t="s">
        <v>30</v>
      </c>
      <c r="C255" s="2">
        <v>615333</v>
      </c>
      <c r="D255" s="3" t="s">
        <v>31</v>
      </c>
      <c r="E255" s="2" t="s">
        <v>35</v>
      </c>
      <c r="F255" s="18">
        <v>44450</v>
      </c>
      <c r="G255" s="18" t="str">
        <f t="shared" si="44"/>
        <v>2021</v>
      </c>
      <c r="H255" s="4" t="str">
        <f t="shared" si="43"/>
        <v>September</v>
      </c>
      <c r="I255" s="4">
        <f t="shared" si="56"/>
        <v>44375</v>
      </c>
      <c r="J255" s="2">
        <f t="shared" si="45"/>
        <v>30</v>
      </c>
      <c r="K255" s="3">
        <v>20</v>
      </c>
      <c r="L255" s="2">
        <v>1200</v>
      </c>
      <c r="M255" s="2">
        <f t="shared" si="46"/>
        <v>24000</v>
      </c>
      <c r="N255" s="2">
        <v>1440</v>
      </c>
      <c r="O255" s="2">
        <f t="shared" si="47"/>
        <v>1330</v>
      </c>
      <c r="P255" s="2">
        <v>110</v>
      </c>
      <c r="Q255" s="2">
        <v>15</v>
      </c>
      <c r="R255" s="2">
        <v>0</v>
      </c>
      <c r="S255" s="2">
        <v>42</v>
      </c>
      <c r="T255" s="5">
        <f t="shared" si="48"/>
        <v>66.5</v>
      </c>
      <c r="U255" s="3">
        <v>20</v>
      </c>
      <c r="V255" s="2">
        <f t="shared" si="49"/>
        <v>19</v>
      </c>
      <c r="W255" s="2">
        <v>1</v>
      </c>
      <c r="X255" s="2">
        <f t="shared" si="50"/>
        <v>2500</v>
      </c>
      <c r="Y255" s="2">
        <f t="shared" si="51"/>
        <v>1273</v>
      </c>
      <c r="Z255" s="6">
        <f t="shared" si="52"/>
        <v>0.88402777777777775</v>
      </c>
      <c r="AA255" s="6">
        <f t="shared" si="53"/>
        <v>0.95</v>
      </c>
      <c r="AB255" s="6">
        <f t="shared" si="54"/>
        <v>0.95</v>
      </c>
      <c r="AC255" s="7">
        <f t="shared" si="55"/>
        <v>0.79783506944444438</v>
      </c>
    </row>
    <row r="256" spans="1:29" ht="19.2" customHeight="1">
      <c r="A256" s="2">
        <v>255</v>
      </c>
      <c r="B256" s="3" t="s">
        <v>33</v>
      </c>
      <c r="C256" s="2">
        <v>787818</v>
      </c>
      <c r="D256" s="3" t="s">
        <v>34</v>
      </c>
      <c r="E256" s="2" t="s">
        <v>38</v>
      </c>
      <c r="F256" s="18">
        <v>44451</v>
      </c>
      <c r="G256" s="18" t="str">
        <f t="shared" si="44"/>
        <v>2021</v>
      </c>
      <c r="H256" s="4" t="str">
        <f t="shared" si="43"/>
        <v>September</v>
      </c>
      <c r="I256" s="4">
        <f t="shared" si="56"/>
        <v>44376</v>
      </c>
      <c r="J256" s="2">
        <f t="shared" si="45"/>
        <v>31</v>
      </c>
      <c r="K256" s="3">
        <v>21</v>
      </c>
      <c r="L256" s="2">
        <v>600.25</v>
      </c>
      <c r="M256" s="2">
        <f t="shared" si="46"/>
        <v>12605.25</v>
      </c>
      <c r="N256" s="2">
        <v>1440</v>
      </c>
      <c r="O256" s="2">
        <f t="shared" si="47"/>
        <v>1330</v>
      </c>
      <c r="P256" s="2">
        <v>110</v>
      </c>
      <c r="Q256" s="2">
        <v>30</v>
      </c>
      <c r="R256" s="2">
        <v>15</v>
      </c>
      <c r="S256" s="2">
        <v>39</v>
      </c>
      <c r="T256" s="5">
        <f t="shared" si="48"/>
        <v>63.333333333333336</v>
      </c>
      <c r="U256" s="3">
        <v>21</v>
      </c>
      <c r="V256" s="2">
        <f t="shared" si="49"/>
        <v>18</v>
      </c>
      <c r="W256" s="2">
        <v>3</v>
      </c>
      <c r="X256" s="2">
        <f t="shared" si="50"/>
        <v>7500</v>
      </c>
      <c r="Y256" s="2">
        <f t="shared" si="51"/>
        <v>1246</v>
      </c>
      <c r="Z256" s="6">
        <f t="shared" si="52"/>
        <v>0.86527777777777781</v>
      </c>
      <c r="AA256" s="6">
        <f t="shared" si="53"/>
        <v>0.8571428571428571</v>
      </c>
      <c r="AB256" s="6">
        <f t="shared" si="54"/>
        <v>0.8571428571428571</v>
      </c>
      <c r="AC256" s="7">
        <f t="shared" si="55"/>
        <v>0.63571428571428568</v>
      </c>
    </row>
    <row r="257" spans="1:29" ht="19.2" customHeight="1">
      <c r="A257" s="2">
        <v>256</v>
      </c>
      <c r="B257" s="3" t="s">
        <v>27</v>
      </c>
      <c r="C257" s="2">
        <v>809215</v>
      </c>
      <c r="D257" s="3" t="s">
        <v>37</v>
      </c>
      <c r="E257" s="2" t="s">
        <v>40</v>
      </c>
      <c r="F257" s="18">
        <v>44452</v>
      </c>
      <c r="G257" s="18" t="str">
        <f t="shared" si="44"/>
        <v>2021</v>
      </c>
      <c r="H257" s="4" t="str">
        <f t="shared" si="43"/>
        <v>September</v>
      </c>
      <c r="I257" s="4">
        <f t="shared" si="56"/>
        <v>44377</v>
      </c>
      <c r="J257" s="2">
        <f t="shared" si="45"/>
        <v>55</v>
      </c>
      <c r="K257" s="3">
        <v>45</v>
      </c>
      <c r="L257" s="2">
        <v>895.26</v>
      </c>
      <c r="M257" s="2">
        <f t="shared" si="46"/>
        <v>40286.699999999997</v>
      </c>
      <c r="N257" s="2">
        <v>1440</v>
      </c>
      <c r="O257" s="2">
        <f t="shared" si="47"/>
        <v>1330</v>
      </c>
      <c r="P257" s="2">
        <v>110</v>
      </c>
      <c r="Q257" s="2">
        <v>120</v>
      </c>
      <c r="R257" s="2">
        <v>15</v>
      </c>
      <c r="S257" s="2">
        <v>9</v>
      </c>
      <c r="T257" s="5">
        <f t="shared" si="48"/>
        <v>29.555555555555557</v>
      </c>
      <c r="U257" s="3">
        <v>45</v>
      </c>
      <c r="V257" s="2">
        <f t="shared" si="49"/>
        <v>45</v>
      </c>
      <c r="W257" s="2">
        <v>0</v>
      </c>
      <c r="X257" s="2">
        <f t="shared" si="50"/>
        <v>0</v>
      </c>
      <c r="Y257" s="2">
        <f t="shared" si="51"/>
        <v>1186</v>
      </c>
      <c r="Z257" s="6">
        <f t="shared" si="52"/>
        <v>0.82361111111111107</v>
      </c>
      <c r="AA257" s="6">
        <f t="shared" si="53"/>
        <v>1</v>
      </c>
      <c r="AB257" s="6">
        <f t="shared" si="54"/>
        <v>1</v>
      </c>
      <c r="AC257" s="7">
        <f t="shared" si="55"/>
        <v>0.82361111111111107</v>
      </c>
    </row>
    <row r="258" spans="1:29" ht="19.2" customHeight="1">
      <c r="A258" s="2">
        <v>257</v>
      </c>
      <c r="B258" s="3" t="s">
        <v>27</v>
      </c>
      <c r="C258" s="2">
        <v>709847</v>
      </c>
      <c r="D258" s="3" t="s">
        <v>39</v>
      </c>
      <c r="E258" s="2" t="s">
        <v>32</v>
      </c>
      <c r="F258" s="18">
        <v>44453</v>
      </c>
      <c r="G258" s="18" t="str">
        <f t="shared" si="44"/>
        <v>2021</v>
      </c>
      <c r="H258" s="4" t="str">
        <f t="shared" ref="H258:H321" si="57">TEXT(F258,"MMMM")</f>
        <v>September</v>
      </c>
      <c r="I258" s="4">
        <f t="shared" si="56"/>
        <v>44378</v>
      </c>
      <c r="J258" s="2">
        <f t="shared" si="45"/>
        <v>26</v>
      </c>
      <c r="K258" s="2">
        <v>16</v>
      </c>
      <c r="L258" s="2">
        <v>1350.1</v>
      </c>
      <c r="M258" s="2">
        <f t="shared" si="46"/>
        <v>21601.599999999999</v>
      </c>
      <c r="N258" s="2">
        <v>1440</v>
      </c>
      <c r="O258" s="2">
        <f t="shared" si="47"/>
        <v>1330</v>
      </c>
      <c r="P258" s="2">
        <v>110</v>
      </c>
      <c r="Q258" s="2">
        <v>60</v>
      </c>
      <c r="R258" s="2">
        <v>10</v>
      </c>
      <c r="S258" s="2">
        <v>53</v>
      </c>
      <c r="T258" s="5">
        <f t="shared" si="48"/>
        <v>83.125</v>
      </c>
      <c r="U258" s="2">
        <v>16</v>
      </c>
      <c r="V258" s="2">
        <f t="shared" si="49"/>
        <v>13</v>
      </c>
      <c r="W258" s="2">
        <v>3</v>
      </c>
      <c r="X258" s="2">
        <f t="shared" si="50"/>
        <v>7500</v>
      </c>
      <c r="Y258" s="2">
        <f t="shared" si="51"/>
        <v>1207</v>
      </c>
      <c r="Z258" s="6">
        <f t="shared" si="52"/>
        <v>0.83819444444444446</v>
      </c>
      <c r="AA258" s="6">
        <f t="shared" si="53"/>
        <v>0.8125</v>
      </c>
      <c r="AB258" s="6">
        <f t="shared" si="54"/>
        <v>0.8125</v>
      </c>
      <c r="AC258" s="7">
        <f t="shared" si="55"/>
        <v>0.55333930121527775</v>
      </c>
    </row>
    <row r="259" spans="1:29" ht="19.2" customHeight="1">
      <c r="A259" s="2">
        <v>258</v>
      </c>
      <c r="B259" s="3" t="s">
        <v>30</v>
      </c>
      <c r="C259" s="2">
        <v>863146</v>
      </c>
      <c r="D259" s="3" t="s">
        <v>42</v>
      </c>
      <c r="E259" s="2" t="s">
        <v>32</v>
      </c>
      <c r="F259" s="18">
        <v>44454</v>
      </c>
      <c r="G259" s="18" t="str">
        <f t="shared" ref="G259:G322" si="58">TEXT(F259,"YYYY")</f>
        <v>2021</v>
      </c>
      <c r="H259" s="4" t="str">
        <f t="shared" si="57"/>
        <v>September</v>
      </c>
      <c r="I259" s="4">
        <f t="shared" si="56"/>
        <v>44379</v>
      </c>
      <c r="J259" s="2">
        <f t="shared" ref="J259:J322" si="59">K259+10</f>
        <v>57</v>
      </c>
      <c r="K259" s="2">
        <v>47</v>
      </c>
      <c r="L259" s="2">
        <v>1290.5</v>
      </c>
      <c r="M259" s="2">
        <f t="shared" ref="M259:M322" si="60">K259*L259</f>
        <v>60653.5</v>
      </c>
      <c r="N259" s="2">
        <v>1440</v>
      </c>
      <c r="O259" s="2">
        <f t="shared" ref="O259:O322" si="61">N259-P259</f>
        <v>1330</v>
      </c>
      <c r="P259" s="2">
        <v>110</v>
      </c>
      <c r="Q259" s="2">
        <v>40</v>
      </c>
      <c r="R259" s="2">
        <v>0</v>
      </c>
      <c r="S259" s="2">
        <v>21</v>
      </c>
      <c r="T259" s="5">
        <f t="shared" ref="T259:T322" si="62">O259/U259</f>
        <v>28.297872340425531</v>
      </c>
      <c r="U259" s="2">
        <v>47</v>
      </c>
      <c r="V259" s="2">
        <f t="shared" ref="V259:V322" si="63">U259-W259</f>
        <v>45</v>
      </c>
      <c r="W259" s="2">
        <v>2</v>
      </c>
      <c r="X259" s="2">
        <f t="shared" ref="X259:X322" si="64">W259*2500</f>
        <v>5000</v>
      </c>
      <c r="Y259" s="2">
        <f t="shared" ref="Y259:Y322" si="65">N259-P259-Q259-R259-S259</f>
        <v>1269</v>
      </c>
      <c r="Z259" s="6">
        <f t="shared" ref="Z259:Z322" si="66">Y259/N259</f>
        <v>0.88124999999999998</v>
      </c>
      <c r="AA259" s="6">
        <f t="shared" ref="AA259:AA322" si="67">V259/U259</f>
        <v>0.95744680851063835</v>
      </c>
      <c r="AB259" s="6">
        <f t="shared" ref="AB259:AB322" si="68">V259/U259</f>
        <v>0.95744680851063835</v>
      </c>
      <c r="AC259" s="7">
        <f t="shared" ref="AC259:AC322" si="69">Z259*AA259*AB259</f>
        <v>0.80784574468085113</v>
      </c>
    </row>
    <row r="260" spans="1:29" ht="19.2" customHeight="1">
      <c r="A260" s="2">
        <v>259</v>
      </c>
      <c r="B260" s="3" t="s">
        <v>33</v>
      </c>
      <c r="C260" s="2">
        <v>650117</v>
      </c>
      <c r="D260" s="3" t="s">
        <v>42</v>
      </c>
      <c r="E260" s="2" t="s">
        <v>38</v>
      </c>
      <c r="F260" s="18">
        <v>44455</v>
      </c>
      <c r="G260" s="18" t="str">
        <f t="shared" si="58"/>
        <v>2021</v>
      </c>
      <c r="H260" s="4" t="str">
        <f t="shared" si="57"/>
        <v>September</v>
      </c>
      <c r="I260" s="4">
        <f t="shared" si="56"/>
        <v>44380</v>
      </c>
      <c r="J260" s="2">
        <f t="shared" si="59"/>
        <v>22</v>
      </c>
      <c r="K260" s="2">
        <v>12</v>
      </c>
      <c r="L260" s="2">
        <v>1400</v>
      </c>
      <c r="M260" s="2">
        <f t="shared" si="60"/>
        <v>16800</v>
      </c>
      <c r="N260" s="2">
        <v>1440</v>
      </c>
      <c r="O260" s="2">
        <f t="shared" si="61"/>
        <v>1330</v>
      </c>
      <c r="P260" s="2">
        <v>110</v>
      </c>
      <c r="Q260" s="2">
        <v>30</v>
      </c>
      <c r="R260" s="2">
        <v>0</v>
      </c>
      <c r="S260" s="2">
        <v>12</v>
      </c>
      <c r="T260" s="5">
        <f t="shared" si="62"/>
        <v>110.83333333333333</v>
      </c>
      <c r="U260" s="2">
        <v>12</v>
      </c>
      <c r="V260" s="2">
        <f t="shared" si="63"/>
        <v>11</v>
      </c>
      <c r="W260" s="2">
        <v>1</v>
      </c>
      <c r="X260" s="2">
        <f t="shared" si="64"/>
        <v>2500</v>
      </c>
      <c r="Y260" s="2">
        <f t="shared" si="65"/>
        <v>1288</v>
      </c>
      <c r="Z260" s="6">
        <f t="shared" si="66"/>
        <v>0.89444444444444449</v>
      </c>
      <c r="AA260" s="6">
        <f t="shared" si="67"/>
        <v>0.91666666666666663</v>
      </c>
      <c r="AB260" s="6">
        <f t="shared" si="68"/>
        <v>0.91666666666666663</v>
      </c>
      <c r="AC260" s="7">
        <f t="shared" si="69"/>
        <v>0.75158179012345672</v>
      </c>
    </row>
    <row r="261" spans="1:29" ht="19.2" customHeight="1">
      <c r="A261" s="2">
        <v>260</v>
      </c>
      <c r="B261" s="3" t="s">
        <v>36</v>
      </c>
      <c r="C261" s="2">
        <v>952406</v>
      </c>
      <c r="D261" s="3" t="s">
        <v>28</v>
      </c>
      <c r="E261" s="2" t="s">
        <v>38</v>
      </c>
      <c r="F261" s="18">
        <v>44456</v>
      </c>
      <c r="G261" s="18" t="str">
        <f t="shared" si="58"/>
        <v>2021</v>
      </c>
      <c r="H261" s="4" t="str">
        <f t="shared" si="57"/>
        <v>September</v>
      </c>
      <c r="I261" s="4">
        <f t="shared" si="56"/>
        <v>44381</v>
      </c>
      <c r="J261" s="2">
        <f t="shared" si="59"/>
        <v>38</v>
      </c>
      <c r="K261" s="2">
        <v>28</v>
      </c>
      <c r="L261" s="2">
        <v>1509</v>
      </c>
      <c r="M261" s="2">
        <f t="shared" si="60"/>
        <v>42252</v>
      </c>
      <c r="N261" s="2">
        <v>1440</v>
      </c>
      <c r="O261" s="2">
        <f t="shared" si="61"/>
        <v>1330</v>
      </c>
      <c r="P261" s="2">
        <v>110</v>
      </c>
      <c r="Q261" s="2">
        <v>20</v>
      </c>
      <c r="R261" s="2">
        <v>0</v>
      </c>
      <c r="S261" s="2">
        <v>34</v>
      </c>
      <c r="T261" s="5">
        <f t="shared" si="62"/>
        <v>47.5</v>
      </c>
      <c r="U261" s="2">
        <v>28</v>
      </c>
      <c r="V261" s="2">
        <f t="shared" si="63"/>
        <v>28</v>
      </c>
      <c r="W261" s="2">
        <v>0</v>
      </c>
      <c r="X261" s="2">
        <f t="shared" si="64"/>
        <v>0</v>
      </c>
      <c r="Y261" s="2">
        <f t="shared" si="65"/>
        <v>1276</v>
      </c>
      <c r="Z261" s="6">
        <f t="shared" si="66"/>
        <v>0.88611111111111107</v>
      </c>
      <c r="AA261" s="6">
        <f t="shared" si="67"/>
        <v>1</v>
      </c>
      <c r="AB261" s="6">
        <f t="shared" si="68"/>
        <v>1</v>
      </c>
      <c r="AC261" s="7">
        <f t="shared" si="69"/>
        <v>0.88611111111111107</v>
      </c>
    </row>
    <row r="262" spans="1:29" ht="19.2" customHeight="1">
      <c r="A262" s="2">
        <v>261</v>
      </c>
      <c r="B262" s="3" t="s">
        <v>27</v>
      </c>
      <c r="C262" s="2">
        <v>956611</v>
      </c>
      <c r="D262" s="3" t="s">
        <v>31</v>
      </c>
      <c r="E262" s="2" t="s">
        <v>32</v>
      </c>
      <c r="F262" s="18">
        <v>44457</v>
      </c>
      <c r="G262" s="18" t="str">
        <f t="shared" si="58"/>
        <v>2021</v>
      </c>
      <c r="H262" s="4" t="str">
        <f t="shared" si="57"/>
        <v>September</v>
      </c>
      <c r="I262" s="4">
        <f t="shared" si="56"/>
        <v>44382</v>
      </c>
      <c r="J262" s="2">
        <f t="shared" si="59"/>
        <v>23</v>
      </c>
      <c r="K262" s="2">
        <v>13</v>
      </c>
      <c r="L262" s="2">
        <v>1834</v>
      </c>
      <c r="M262" s="2">
        <f t="shared" si="60"/>
        <v>23842</v>
      </c>
      <c r="N262" s="2">
        <v>1440</v>
      </c>
      <c r="O262" s="2">
        <f t="shared" si="61"/>
        <v>1330</v>
      </c>
      <c r="P262" s="2">
        <v>110</v>
      </c>
      <c r="Q262" s="2">
        <v>0</v>
      </c>
      <c r="R262" s="2">
        <v>60</v>
      </c>
      <c r="S262" s="2">
        <v>2</v>
      </c>
      <c r="T262" s="5">
        <f t="shared" si="62"/>
        <v>102.30769230769231</v>
      </c>
      <c r="U262" s="2">
        <v>13</v>
      </c>
      <c r="V262" s="2">
        <f t="shared" si="63"/>
        <v>9</v>
      </c>
      <c r="W262" s="2">
        <v>4</v>
      </c>
      <c r="X262" s="2">
        <f t="shared" si="64"/>
        <v>10000</v>
      </c>
      <c r="Y262" s="2">
        <f t="shared" si="65"/>
        <v>1268</v>
      </c>
      <c r="Z262" s="6">
        <f t="shared" si="66"/>
        <v>0.88055555555555554</v>
      </c>
      <c r="AA262" s="6">
        <f t="shared" si="67"/>
        <v>0.69230769230769229</v>
      </c>
      <c r="AB262" s="6">
        <f t="shared" si="68"/>
        <v>0.69230769230769229</v>
      </c>
      <c r="AC262" s="7">
        <f t="shared" si="69"/>
        <v>0.42204142011834317</v>
      </c>
    </row>
    <row r="263" spans="1:29" ht="19.2" customHeight="1">
      <c r="A263" s="2">
        <v>262</v>
      </c>
      <c r="B263" s="3" t="s">
        <v>41</v>
      </c>
      <c r="C263" s="2">
        <v>767755</v>
      </c>
      <c r="D263" s="3" t="s">
        <v>34</v>
      </c>
      <c r="E263" s="2" t="s">
        <v>38</v>
      </c>
      <c r="F263" s="18">
        <v>44458</v>
      </c>
      <c r="G263" s="18" t="str">
        <f t="shared" si="58"/>
        <v>2021</v>
      </c>
      <c r="H263" s="4" t="str">
        <f t="shared" si="57"/>
        <v>September</v>
      </c>
      <c r="I263" s="4">
        <f t="shared" si="56"/>
        <v>44383</v>
      </c>
      <c r="J263" s="2">
        <f t="shared" si="59"/>
        <v>22</v>
      </c>
      <c r="K263" s="3">
        <v>12</v>
      </c>
      <c r="L263" s="2">
        <v>1254</v>
      </c>
      <c r="M263" s="2">
        <f t="shared" si="60"/>
        <v>15048</v>
      </c>
      <c r="N263" s="2">
        <v>1440</v>
      </c>
      <c r="O263" s="2">
        <f t="shared" si="61"/>
        <v>1330</v>
      </c>
      <c r="P263" s="2">
        <v>110</v>
      </c>
      <c r="Q263" s="2">
        <v>15</v>
      </c>
      <c r="R263" s="2">
        <v>0</v>
      </c>
      <c r="S263" s="2">
        <v>23</v>
      </c>
      <c r="T263" s="5">
        <f t="shared" si="62"/>
        <v>110.83333333333333</v>
      </c>
      <c r="U263" s="3">
        <v>12</v>
      </c>
      <c r="V263" s="2">
        <f t="shared" si="63"/>
        <v>9</v>
      </c>
      <c r="W263" s="2">
        <v>3</v>
      </c>
      <c r="X263" s="2">
        <f t="shared" si="64"/>
        <v>7500</v>
      </c>
      <c r="Y263" s="2">
        <f t="shared" si="65"/>
        <v>1292</v>
      </c>
      <c r="Z263" s="6">
        <f t="shared" si="66"/>
        <v>0.89722222222222225</v>
      </c>
      <c r="AA263" s="6">
        <f t="shared" si="67"/>
        <v>0.75</v>
      </c>
      <c r="AB263" s="6">
        <f t="shared" si="68"/>
        <v>0.75</v>
      </c>
      <c r="AC263" s="7">
        <f t="shared" si="69"/>
        <v>0.50468750000000007</v>
      </c>
    </row>
    <row r="264" spans="1:29" ht="19.2" customHeight="1">
      <c r="A264" s="2">
        <v>263</v>
      </c>
      <c r="B264" s="3" t="s">
        <v>27</v>
      </c>
      <c r="C264" s="2">
        <v>572405</v>
      </c>
      <c r="D264" s="3" t="s">
        <v>37</v>
      </c>
      <c r="E264" s="2" t="s">
        <v>40</v>
      </c>
      <c r="F264" s="18">
        <v>44459</v>
      </c>
      <c r="G264" s="18" t="str">
        <f t="shared" si="58"/>
        <v>2021</v>
      </c>
      <c r="H264" s="4" t="str">
        <f t="shared" si="57"/>
        <v>September</v>
      </c>
      <c r="I264" s="4">
        <f t="shared" si="56"/>
        <v>44384</v>
      </c>
      <c r="J264" s="2">
        <f t="shared" si="59"/>
        <v>36</v>
      </c>
      <c r="K264" s="3">
        <v>26</v>
      </c>
      <c r="L264" s="2">
        <v>1459</v>
      </c>
      <c r="M264" s="2">
        <f t="shared" si="60"/>
        <v>37934</v>
      </c>
      <c r="N264" s="2">
        <v>1440</v>
      </c>
      <c r="O264" s="2">
        <f t="shared" si="61"/>
        <v>1330</v>
      </c>
      <c r="P264" s="2">
        <v>110</v>
      </c>
      <c r="Q264" s="2">
        <v>30</v>
      </c>
      <c r="R264" s="2">
        <v>0</v>
      </c>
      <c r="S264" s="2">
        <v>14</v>
      </c>
      <c r="T264" s="5">
        <f t="shared" si="62"/>
        <v>51.153846153846153</v>
      </c>
      <c r="U264" s="3">
        <v>26</v>
      </c>
      <c r="V264" s="2">
        <f t="shared" si="63"/>
        <v>22</v>
      </c>
      <c r="W264" s="2">
        <v>4</v>
      </c>
      <c r="X264" s="2">
        <f t="shared" si="64"/>
        <v>10000</v>
      </c>
      <c r="Y264" s="2">
        <f t="shared" si="65"/>
        <v>1286</v>
      </c>
      <c r="Z264" s="6">
        <f t="shared" si="66"/>
        <v>0.8930555555555556</v>
      </c>
      <c r="AA264" s="6">
        <f t="shared" si="67"/>
        <v>0.84615384615384615</v>
      </c>
      <c r="AB264" s="6">
        <f t="shared" si="68"/>
        <v>0.84615384615384615</v>
      </c>
      <c r="AC264" s="7">
        <f t="shared" si="69"/>
        <v>0.63940664036817885</v>
      </c>
    </row>
    <row r="265" spans="1:29" ht="19.2" customHeight="1">
      <c r="A265" s="2">
        <v>264</v>
      </c>
      <c r="B265" s="3" t="s">
        <v>30</v>
      </c>
      <c r="C265" s="2">
        <v>637172</v>
      </c>
      <c r="D265" s="3" t="s">
        <v>39</v>
      </c>
      <c r="E265" s="2" t="s">
        <v>40</v>
      </c>
      <c r="F265" s="18">
        <v>44460</v>
      </c>
      <c r="G265" s="18" t="str">
        <f t="shared" si="58"/>
        <v>2021</v>
      </c>
      <c r="H265" s="4" t="str">
        <f t="shared" si="57"/>
        <v>September</v>
      </c>
      <c r="I265" s="4">
        <f t="shared" si="56"/>
        <v>44385</v>
      </c>
      <c r="J265" s="2">
        <f t="shared" si="59"/>
        <v>22</v>
      </c>
      <c r="K265" s="3">
        <v>12</v>
      </c>
      <c r="L265" s="2">
        <v>1189</v>
      </c>
      <c r="M265" s="2">
        <f t="shared" si="60"/>
        <v>14268</v>
      </c>
      <c r="N265" s="2">
        <v>1440</v>
      </c>
      <c r="O265" s="2">
        <f t="shared" si="61"/>
        <v>1330</v>
      </c>
      <c r="P265" s="2">
        <v>110</v>
      </c>
      <c r="Q265" s="2">
        <v>120</v>
      </c>
      <c r="R265" s="2">
        <v>0</v>
      </c>
      <c r="S265" s="2">
        <v>33</v>
      </c>
      <c r="T265" s="5">
        <f t="shared" si="62"/>
        <v>110.83333333333333</v>
      </c>
      <c r="U265" s="3">
        <v>12</v>
      </c>
      <c r="V265" s="2">
        <f t="shared" si="63"/>
        <v>10</v>
      </c>
      <c r="W265" s="2">
        <v>2</v>
      </c>
      <c r="X265" s="2">
        <f t="shared" si="64"/>
        <v>5000</v>
      </c>
      <c r="Y265" s="2">
        <f t="shared" si="65"/>
        <v>1177</v>
      </c>
      <c r="Z265" s="6">
        <f t="shared" si="66"/>
        <v>0.81736111111111109</v>
      </c>
      <c r="AA265" s="6">
        <f t="shared" si="67"/>
        <v>0.83333333333333337</v>
      </c>
      <c r="AB265" s="6">
        <f t="shared" si="68"/>
        <v>0.83333333333333337</v>
      </c>
      <c r="AC265" s="7">
        <f t="shared" si="69"/>
        <v>0.56761188271604945</v>
      </c>
    </row>
    <row r="266" spans="1:29" ht="19.2" customHeight="1">
      <c r="A266" s="2">
        <v>265</v>
      </c>
      <c r="B266" s="3" t="s">
        <v>33</v>
      </c>
      <c r="C266" s="2">
        <v>820942</v>
      </c>
      <c r="D266" s="3" t="s">
        <v>42</v>
      </c>
      <c r="E266" s="2" t="s">
        <v>29</v>
      </c>
      <c r="F266" s="18">
        <v>44461</v>
      </c>
      <c r="G266" s="18" t="str">
        <f t="shared" si="58"/>
        <v>2021</v>
      </c>
      <c r="H266" s="4" t="str">
        <f t="shared" si="57"/>
        <v>September</v>
      </c>
      <c r="I266" s="4">
        <f t="shared" si="56"/>
        <v>44386</v>
      </c>
      <c r="J266" s="2">
        <f t="shared" si="59"/>
        <v>30</v>
      </c>
      <c r="K266" s="3">
        <v>20</v>
      </c>
      <c r="L266" s="2">
        <v>1200</v>
      </c>
      <c r="M266" s="2">
        <f t="shared" si="60"/>
        <v>24000</v>
      </c>
      <c r="N266" s="2">
        <v>1440</v>
      </c>
      <c r="O266" s="2">
        <f t="shared" si="61"/>
        <v>1330</v>
      </c>
      <c r="P266" s="2">
        <v>110</v>
      </c>
      <c r="Q266" s="2">
        <v>60</v>
      </c>
      <c r="R266" s="2">
        <v>120</v>
      </c>
      <c r="S266" s="2">
        <v>54</v>
      </c>
      <c r="T266" s="5">
        <f t="shared" si="62"/>
        <v>66.5</v>
      </c>
      <c r="U266" s="3">
        <v>20</v>
      </c>
      <c r="V266" s="2">
        <f t="shared" si="63"/>
        <v>16</v>
      </c>
      <c r="W266" s="2">
        <v>4</v>
      </c>
      <c r="X266" s="2">
        <f t="shared" si="64"/>
        <v>10000</v>
      </c>
      <c r="Y266" s="2">
        <f t="shared" si="65"/>
        <v>1096</v>
      </c>
      <c r="Z266" s="6">
        <f t="shared" si="66"/>
        <v>0.76111111111111107</v>
      </c>
      <c r="AA266" s="6">
        <f t="shared" si="67"/>
        <v>0.8</v>
      </c>
      <c r="AB266" s="6">
        <f t="shared" si="68"/>
        <v>0.8</v>
      </c>
      <c r="AC266" s="7">
        <f t="shared" si="69"/>
        <v>0.48711111111111116</v>
      </c>
    </row>
    <row r="267" spans="1:29" ht="19.2" customHeight="1">
      <c r="A267" s="2">
        <v>266</v>
      </c>
      <c r="B267" s="3" t="s">
        <v>36</v>
      </c>
      <c r="C267" s="2">
        <v>657188</v>
      </c>
      <c r="D267" s="3" t="s">
        <v>42</v>
      </c>
      <c r="E267" s="2" t="s">
        <v>32</v>
      </c>
      <c r="F267" s="18">
        <v>44462</v>
      </c>
      <c r="G267" s="18" t="str">
        <f t="shared" si="58"/>
        <v>2021</v>
      </c>
      <c r="H267" s="4" t="str">
        <f t="shared" si="57"/>
        <v>September</v>
      </c>
      <c r="I267" s="4">
        <f t="shared" si="56"/>
        <v>44387</v>
      </c>
      <c r="J267" s="2">
        <f t="shared" si="59"/>
        <v>31</v>
      </c>
      <c r="K267" s="3">
        <v>21</v>
      </c>
      <c r="L267" s="2">
        <v>600.25</v>
      </c>
      <c r="M267" s="2">
        <f t="shared" si="60"/>
        <v>12605.25</v>
      </c>
      <c r="N267" s="2">
        <v>1440</v>
      </c>
      <c r="O267" s="2">
        <f t="shared" si="61"/>
        <v>1330</v>
      </c>
      <c r="P267" s="2">
        <v>110</v>
      </c>
      <c r="Q267" s="2">
        <v>40</v>
      </c>
      <c r="R267" s="2"/>
      <c r="S267" s="2">
        <v>38</v>
      </c>
      <c r="T267" s="5">
        <f t="shared" si="62"/>
        <v>63.333333333333336</v>
      </c>
      <c r="U267" s="3">
        <v>21</v>
      </c>
      <c r="V267" s="2">
        <f t="shared" si="63"/>
        <v>18</v>
      </c>
      <c r="W267" s="2">
        <v>3</v>
      </c>
      <c r="X267" s="2">
        <f t="shared" si="64"/>
        <v>7500</v>
      </c>
      <c r="Y267" s="2">
        <f t="shared" si="65"/>
        <v>1252</v>
      </c>
      <c r="Z267" s="6">
        <f t="shared" si="66"/>
        <v>0.86944444444444446</v>
      </c>
      <c r="AA267" s="6">
        <f t="shared" si="67"/>
        <v>0.8571428571428571</v>
      </c>
      <c r="AB267" s="6">
        <f t="shared" si="68"/>
        <v>0.8571428571428571</v>
      </c>
      <c r="AC267" s="7">
        <f t="shared" si="69"/>
        <v>0.63877551020408163</v>
      </c>
    </row>
    <row r="268" spans="1:29" ht="19.2" customHeight="1">
      <c r="A268" s="2">
        <v>267</v>
      </c>
      <c r="B268" s="3" t="s">
        <v>27</v>
      </c>
      <c r="C268" s="2">
        <v>909445</v>
      </c>
      <c r="D268" s="3" t="s">
        <v>28</v>
      </c>
      <c r="E268" s="2" t="s">
        <v>35</v>
      </c>
      <c r="F268" s="18">
        <v>44463</v>
      </c>
      <c r="G268" s="18" t="str">
        <f t="shared" si="58"/>
        <v>2021</v>
      </c>
      <c r="H268" s="4" t="str">
        <f t="shared" si="57"/>
        <v>September</v>
      </c>
      <c r="I268" s="4">
        <f t="shared" si="56"/>
        <v>44388</v>
      </c>
      <c r="J268" s="2">
        <f t="shared" si="59"/>
        <v>30</v>
      </c>
      <c r="K268" s="3">
        <v>20</v>
      </c>
      <c r="L268" s="2">
        <v>895.26</v>
      </c>
      <c r="M268" s="2">
        <f t="shared" si="60"/>
        <v>17905.2</v>
      </c>
      <c r="N268" s="2">
        <v>1440</v>
      </c>
      <c r="O268" s="2">
        <f t="shared" si="61"/>
        <v>1330</v>
      </c>
      <c r="P268" s="2">
        <v>110</v>
      </c>
      <c r="Q268" s="2">
        <v>30</v>
      </c>
      <c r="R268" s="2">
        <v>0</v>
      </c>
      <c r="S268" s="2">
        <v>12</v>
      </c>
      <c r="T268" s="5">
        <f t="shared" si="62"/>
        <v>66.5</v>
      </c>
      <c r="U268" s="3">
        <v>20</v>
      </c>
      <c r="V268" s="2">
        <f t="shared" si="63"/>
        <v>16</v>
      </c>
      <c r="W268" s="2">
        <v>4</v>
      </c>
      <c r="X268" s="2">
        <f t="shared" si="64"/>
        <v>10000</v>
      </c>
      <c r="Y268" s="2">
        <f t="shared" si="65"/>
        <v>1288</v>
      </c>
      <c r="Z268" s="6">
        <f t="shared" si="66"/>
        <v>0.89444444444444449</v>
      </c>
      <c r="AA268" s="6">
        <f t="shared" si="67"/>
        <v>0.8</v>
      </c>
      <c r="AB268" s="6">
        <f t="shared" si="68"/>
        <v>0.8</v>
      </c>
      <c r="AC268" s="7">
        <f t="shared" si="69"/>
        <v>0.57244444444444453</v>
      </c>
    </row>
    <row r="269" spans="1:29" ht="19.2" customHeight="1">
      <c r="A269" s="2">
        <v>268</v>
      </c>
      <c r="B269" s="3" t="s">
        <v>41</v>
      </c>
      <c r="C269" s="2">
        <v>883593</v>
      </c>
      <c r="D269" s="3" t="s">
        <v>31</v>
      </c>
      <c r="E269" s="2" t="s">
        <v>38</v>
      </c>
      <c r="F269" s="18">
        <v>44464</v>
      </c>
      <c r="G269" s="18" t="str">
        <f t="shared" si="58"/>
        <v>2021</v>
      </c>
      <c r="H269" s="4" t="str">
        <f t="shared" si="57"/>
        <v>September</v>
      </c>
      <c r="I269" s="4">
        <f t="shared" si="56"/>
        <v>44389</v>
      </c>
      <c r="J269" s="2">
        <f t="shared" si="59"/>
        <v>31</v>
      </c>
      <c r="K269" s="3">
        <v>21</v>
      </c>
      <c r="L269" s="2">
        <v>1350.1</v>
      </c>
      <c r="M269" s="2">
        <f t="shared" si="60"/>
        <v>28352.1</v>
      </c>
      <c r="N269" s="2">
        <v>1440</v>
      </c>
      <c r="O269" s="2">
        <f t="shared" si="61"/>
        <v>1330</v>
      </c>
      <c r="P269" s="2">
        <v>110</v>
      </c>
      <c r="Q269" s="2">
        <v>20</v>
      </c>
      <c r="R269" s="2">
        <v>0</v>
      </c>
      <c r="S269" s="2">
        <v>49</v>
      </c>
      <c r="T269" s="5">
        <f t="shared" si="62"/>
        <v>63.333333333333336</v>
      </c>
      <c r="U269" s="3">
        <v>21</v>
      </c>
      <c r="V269" s="2">
        <f t="shared" si="63"/>
        <v>17</v>
      </c>
      <c r="W269" s="2">
        <v>4</v>
      </c>
      <c r="X269" s="2">
        <f t="shared" si="64"/>
        <v>10000</v>
      </c>
      <c r="Y269" s="2">
        <f t="shared" si="65"/>
        <v>1261</v>
      </c>
      <c r="Z269" s="6">
        <f t="shared" si="66"/>
        <v>0.87569444444444444</v>
      </c>
      <c r="AA269" s="6">
        <f t="shared" si="67"/>
        <v>0.80952380952380953</v>
      </c>
      <c r="AB269" s="6">
        <f t="shared" si="68"/>
        <v>0.80952380952380953</v>
      </c>
      <c r="AC269" s="7">
        <f t="shared" si="69"/>
        <v>0.5738677878558831</v>
      </c>
    </row>
    <row r="270" spans="1:29" ht="19.2" customHeight="1">
      <c r="A270" s="2">
        <v>269</v>
      </c>
      <c r="B270" s="3" t="s">
        <v>33</v>
      </c>
      <c r="C270" s="2">
        <v>885619</v>
      </c>
      <c r="D270" s="3" t="s">
        <v>34</v>
      </c>
      <c r="E270" s="2" t="s">
        <v>40</v>
      </c>
      <c r="F270" s="18">
        <v>44465</v>
      </c>
      <c r="G270" s="18" t="str">
        <f t="shared" si="58"/>
        <v>2021</v>
      </c>
      <c r="H270" s="4" t="str">
        <f t="shared" si="57"/>
        <v>September</v>
      </c>
      <c r="I270" s="4">
        <f t="shared" si="56"/>
        <v>44390</v>
      </c>
      <c r="J270" s="2">
        <f t="shared" si="59"/>
        <v>55</v>
      </c>
      <c r="K270" s="3">
        <v>45</v>
      </c>
      <c r="L270" s="2">
        <v>1290.5</v>
      </c>
      <c r="M270" s="2">
        <f t="shared" si="60"/>
        <v>58072.5</v>
      </c>
      <c r="N270" s="2">
        <v>1440</v>
      </c>
      <c r="O270" s="2">
        <f t="shared" si="61"/>
        <v>1330</v>
      </c>
      <c r="P270" s="2">
        <v>110</v>
      </c>
      <c r="Q270" s="2">
        <v>60</v>
      </c>
      <c r="R270" s="2">
        <v>0</v>
      </c>
      <c r="S270" s="2">
        <v>4</v>
      </c>
      <c r="T270" s="5">
        <f t="shared" si="62"/>
        <v>29.555555555555557</v>
      </c>
      <c r="U270" s="3">
        <v>45</v>
      </c>
      <c r="V270" s="2">
        <f t="shared" si="63"/>
        <v>43</v>
      </c>
      <c r="W270" s="2">
        <v>2</v>
      </c>
      <c r="X270" s="2">
        <f t="shared" si="64"/>
        <v>5000</v>
      </c>
      <c r="Y270" s="2">
        <f t="shared" si="65"/>
        <v>1266</v>
      </c>
      <c r="Z270" s="6">
        <f t="shared" si="66"/>
        <v>0.87916666666666665</v>
      </c>
      <c r="AA270" s="6">
        <f t="shared" si="67"/>
        <v>0.9555555555555556</v>
      </c>
      <c r="AB270" s="6">
        <f t="shared" si="68"/>
        <v>0.9555555555555556</v>
      </c>
      <c r="AC270" s="7">
        <f t="shared" si="69"/>
        <v>0.80275514403292192</v>
      </c>
    </row>
    <row r="271" spans="1:29" ht="19.2" customHeight="1">
      <c r="A271" s="2">
        <v>270</v>
      </c>
      <c r="B271" s="3" t="s">
        <v>36</v>
      </c>
      <c r="C271" s="2">
        <v>917141</v>
      </c>
      <c r="D271" s="3" t="s">
        <v>37</v>
      </c>
      <c r="E271" s="2" t="s">
        <v>32</v>
      </c>
      <c r="F271" s="18">
        <v>44466</v>
      </c>
      <c r="G271" s="18" t="str">
        <f t="shared" si="58"/>
        <v>2021</v>
      </c>
      <c r="H271" s="4" t="str">
        <f t="shared" si="57"/>
        <v>September</v>
      </c>
      <c r="I271" s="4">
        <f t="shared" si="56"/>
        <v>44391</v>
      </c>
      <c r="J271" s="2">
        <f t="shared" si="59"/>
        <v>64</v>
      </c>
      <c r="K271" s="2">
        <v>54</v>
      </c>
      <c r="L271" s="2">
        <v>1400</v>
      </c>
      <c r="M271" s="2">
        <f t="shared" si="60"/>
        <v>75600</v>
      </c>
      <c r="N271" s="2">
        <v>1440</v>
      </c>
      <c r="O271" s="2">
        <f t="shared" si="61"/>
        <v>1330</v>
      </c>
      <c r="P271" s="2">
        <v>110</v>
      </c>
      <c r="Q271" s="2">
        <v>15</v>
      </c>
      <c r="R271" s="2">
        <v>20</v>
      </c>
      <c r="S271" s="2">
        <v>32</v>
      </c>
      <c r="T271" s="5">
        <f t="shared" si="62"/>
        <v>24.62962962962963</v>
      </c>
      <c r="U271" s="2">
        <v>54</v>
      </c>
      <c r="V271" s="2">
        <f t="shared" si="63"/>
        <v>54</v>
      </c>
      <c r="W271" s="2">
        <v>0</v>
      </c>
      <c r="X271" s="2">
        <f t="shared" si="64"/>
        <v>0</v>
      </c>
      <c r="Y271" s="2">
        <f t="shared" si="65"/>
        <v>1263</v>
      </c>
      <c r="Z271" s="6">
        <f t="shared" si="66"/>
        <v>0.87708333333333333</v>
      </c>
      <c r="AA271" s="6">
        <f t="shared" si="67"/>
        <v>1</v>
      </c>
      <c r="AB271" s="6">
        <f t="shared" si="68"/>
        <v>1</v>
      </c>
      <c r="AC271" s="7">
        <f t="shared" si="69"/>
        <v>0.87708333333333333</v>
      </c>
    </row>
    <row r="272" spans="1:29" ht="19.2" customHeight="1">
      <c r="A272" s="2">
        <v>271</v>
      </c>
      <c r="B272" s="3" t="s">
        <v>27</v>
      </c>
      <c r="C272" s="2">
        <v>847039</v>
      </c>
      <c r="D272" s="3" t="s">
        <v>39</v>
      </c>
      <c r="E272" s="2" t="s">
        <v>32</v>
      </c>
      <c r="F272" s="18">
        <v>44467</v>
      </c>
      <c r="G272" s="18" t="str">
        <f t="shared" si="58"/>
        <v>2021</v>
      </c>
      <c r="H272" s="4" t="str">
        <f t="shared" si="57"/>
        <v>September</v>
      </c>
      <c r="I272" s="4">
        <f t="shared" si="56"/>
        <v>44392</v>
      </c>
      <c r="J272" s="2">
        <f t="shared" si="59"/>
        <v>23</v>
      </c>
      <c r="K272" s="2">
        <v>13</v>
      </c>
      <c r="L272" s="2">
        <v>1509</v>
      </c>
      <c r="M272" s="2">
        <f t="shared" si="60"/>
        <v>19617</v>
      </c>
      <c r="N272" s="2">
        <v>1440</v>
      </c>
      <c r="O272" s="2">
        <f t="shared" si="61"/>
        <v>1330</v>
      </c>
      <c r="P272" s="2">
        <v>110</v>
      </c>
      <c r="Q272" s="2">
        <v>15</v>
      </c>
      <c r="R272" s="2">
        <v>0</v>
      </c>
      <c r="S272" s="2">
        <v>37</v>
      </c>
      <c r="T272" s="5">
        <f t="shared" si="62"/>
        <v>102.30769230769231</v>
      </c>
      <c r="U272" s="2">
        <v>13</v>
      </c>
      <c r="V272" s="2">
        <f t="shared" si="63"/>
        <v>10</v>
      </c>
      <c r="W272" s="2">
        <v>3</v>
      </c>
      <c r="X272" s="2">
        <f t="shared" si="64"/>
        <v>7500</v>
      </c>
      <c r="Y272" s="2">
        <f t="shared" si="65"/>
        <v>1278</v>
      </c>
      <c r="Z272" s="6">
        <f t="shared" si="66"/>
        <v>0.88749999999999996</v>
      </c>
      <c r="AA272" s="6">
        <f t="shared" si="67"/>
        <v>0.76923076923076927</v>
      </c>
      <c r="AB272" s="6">
        <f t="shared" si="68"/>
        <v>0.76923076923076927</v>
      </c>
      <c r="AC272" s="7">
        <f t="shared" si="69"/>
        <v>0.52514792899408291</v>
      </c>
    </row>
    <row r="273" spans="1:29" ht="19.2" customHeight="1">
      <c r="A273" s="2">
        <v>272</v>
      </c>
      <c r="B273" s="3" t="s">
        <v>41</v>
      </c>
      <c r="C273" s="2">
        <v>819888</v>
      </c>
      <c r="D273" s="3" t="s">
        <v>42</v>
      </c>
      <c r="E273" s="2" t="s">
        <v>38</v>
      </c>
      <c r="F273" s="18">
        <v>44468</v>
      </c>
      <c r="G273" s="18" t="str">
        <f t="shared" si="58"/>
        <v>2021</v>
      </c>
      <c r="H273" s="4" t="str">
        <f t="shared" si="57"/>
        <v>September</v>
      </c>
      <c r="I273" s="4">
        <f t="shared" si="56"/>
        <v>44393</v>
      </c>
      <c r="J273" s="2">
        <f t="shared" si="59"/>
        <v>22</v>
      </c>
      <c r="K273" s="2">
        <v>12</v>
      </c>
      <c r="L273" s="2">
        <v>1834</v>
      </c>
      <c r="M273" s="2">
        <f t="shared" si="60"/>
        <v>22008</v>
      </c>
      <c r="N273" s="2">
        <v>1440</v>
      </c>
      <c r="O273" s="2">
        <f t="shared" si="61"/>
        <v>1330</v>
      </c>
      <c r="P273" s="2">
        <v>110</v>
      </c>
      <c r="Q273" s="2">
        <v>0</v>
      </c>
      <c r="R273" s="2">
        <v>0</v>
      </c>
      <c r="S273" s="2">
        <v>57</v>
      </c>
      <c r="T273" s="5">
        <f t="shared" si="62"/>
        <v>110.83333333333333</v>
      </c>
      <c r="U273" s="2">
        <v>12</v>
      </c>
      <c r="V273" s="2">
        <f t="shared" si="63"/>
        <v>12</v>
      </c>
      <c r="W273" s="2">
        <v>0</v>
      </c>
      <c r="X273" s="2">
        <f t="shared" si="64"/>
        <v>0</v>
      </c>
      <c r="Y273" s="2">
        <f t="shared" si="65"/>
        <v>1273</v>
      </c>
      <c r="Z273" s="6">
        <f t="shared" si="66"/>
        <v>0.88402777777777775</v>
      </c>
      <c r="AA273" s="6">
        <f t="shared" si="67"/>
        <v>1</v>
      </c>
      <c r="AB273" s="6">
        <f t="shared" si="68"/>
        <v>1</v>
      </c>
      <c r="AC273" s="7">
        <f t="shared" si="69"/>
        <v>0.88402777777777775</v>
      </c>
    </row>
    <row r="274" spans="1:29" ht="19.2" customHeight="1">
      <c r="A274" s="2">
        <v>273</v>
      </c>
      <c r="B274" s="3" t="s">
        <v>27</v>
      </c>
      <c r="C274" s="2">
        <v>634316</v>
      </c>
      <c r="D274" s="3" t="s">
        <v>42</v>
      </c>
      <c r="E274" s="2" t="s">
        <v>38</v>
      </c>
      <c r="F274" s="18">
        <v>44469</v>
      </c>
      <c r="G274" s="18" t="str">
        <f t="shared" si="58"/>
        <v>2021</v>
      </c>
      <c r="H274" s="4" t="str">
        <f t="shared" si="57"/>
        <v>September</v>
      </c>
      <c r="I274" s="4">
        <f t="shared" si="56"/>
        <v>44394</v>
      </c>
      <c r="J274" s="2">
        <f t="shared" si="59"/>
        <v>38</v>
      </c>
      <c r="K274" s="2">
        <v>28</v>
      </c>
      <c r="L274" s="2">
        <v>1254</v>
      </c>
      <c r="M274" s="2">
        <f t="shared" si="60"/>
        <v>35112</v>
      </c>
      <c r="N274" s="2">
        <v>1440</v>
      </c>
      <c r="O274" s="2">
        <f t="shared" si="61"/>
        <v>1330</v>
      </c>
      <c r="P274" s="2">
        <v>110</v>
      </c>
      <c r="Q274" s="2">
        <v>0</v>
      </c>
      <c r="R274" s="2">
        <v>0</v>
      </c>
      <c r="S274" s="2">
        <v>22</v>
      </c>
      <c r="T274" s="5">
        <f t="shared" si="62"/>
        <v>47.5</v>
      </c>
      <c r="U274" s="2">
        <v>28</v>
      </c>
      <c r="V274" s="2">
        <f t="shared" si="63"/>
        <v>24</v>
      </c>
      <c r="W274" s="2">
        <v>4</v>
      </c>
      <c r="X274" s="2">
        <f t="shared" si="64"/>
        <v>10000</v>
      </c>
      <c r="Y274" s="2">
        <f t="shared" si="65"/>
        <v>1308</v>
      </c>
      <c r="Z274" s="6">
        <f t="shared" si="66"/>
        <v>0.90833333333333333</v>
      </c>
      <c r="AA274" s="6">
        <f t="shared" si="67"/>
        <v>0.8571428571428571</v>
      </c>
      <c r="AB274" s="6">
        <f t="shared" si="68"/>
        <v>0.8571428571428571</v>
      </c>
      <c r="AC274" s="7">
        <f t="shared" si="69"/>
        <v>0.6673469387755101</v>
      </c>
    </row>
    <row r="275" spans="1:29" ht="19.2" customHeight="1">
      <c r="A275" s="2">
        <v>274</v>
      </c>
      <c r="B275" s="3" t="s">
        <v>36</v>
      </c>
      <c r="C275" s="2">
        <v>775499</v>
      </c>
      <c r="D275" s="2" t="s">
        <v>39</v>
      </c>
      <c r="E275" s="2" t="s">
        <v>32</v>
      </c>
      <c r="F275" s="18">
        <v>44470</v>
      </c>
      <c r="G275" s="18" t="str">
        <f t="shared" si="58"/>
        <v>2021</v>
      </c>
      <c r="H275" s="4" t="str">
        <f t="shared" si="57"/>
        <v>October</v>
      </c>
      <c r="I275" s="4">
        <f t="shared" si="56"/>
        <v>44395</v>
      </c>
      <c r="J275" s="2">
        <f t="shared" si="59"/>
        <v>85</v>
      </c>
      <c r="K275" s="2">
        <v>75</v>
      </c>
      <c r="L275" s="2">
        <v>1459</v>
      </c>
      <c r="M275" s="2">
        <f t="shared" si="60"/>
        <v>109425</v>
      </c>
      <c r="N275" s="2">
        <v>1440</v>
      </c>
      <c r="O275" s="2">
        <f t="shared" si="61"/>
        <v>1330</v>
      </c>
      <c r="P275" s="2">
        <v>110</v>
      </c>
      <c r="Q275" s="2">
        <v>15</v>
      </c>
      <c r="R275" s="2">
        <v>0</v>
      </c>
      <c r="S275" s="2">
        <v>57</v>
      </c>
      <c r="T275" s="5">
        <f t="shared" si="62"/>
        <v>17.733333333333334</v>
      </c>
      <c r="U275" s="2">
        <v>75</v>
      </c>
      <c r="V275" s="2">
        <f t="shared" si="63"/>
        <v>72</v>
      </c>
      <c r="W275" s="2">
        <v>3</v>
      </c>
      <c r="X275" s="2">
        <f t="shared" si="64"/>
        <v>7500</v>
      </c>
      <c r="Y275" s="2">
        <f t="shared" si="65"/>
        <v>1258</v>
      </c>
      <c r="Z275" s="6">
        <f t="shared" si="66"/>
        <v>0.87361111111111112</v>
      </c>
      <c r="AA275" s="6">
        <f t="shared" si="67"/>
        <v>0.96</v>
      </c>
      <c r="AB275" s="6">
        <f t="shared" si="68"/>
        <v>0.96</v>
      </c>
      <c r="AC275" s="7">
        <f t="shared" si="69"/>
        <v>0.80511999999999995</v>
      </c>
    </row>
    <row r="276" spans="1:29" ht="19.2" customHeight="1">
      <c r="A276" s="2">
        <v>275</v>
      </c>
      <c r="B276" s="3" t="s">
        <v>27</v>
      </c>
      <c r="C276" s="2">
        <v>608162</v>
      </c>
      <c r="D276" s="2" t="s">
        <v>39</v>
      </c>
      <c r="E276" s="2" t="s">
        <v>38</v>
      </c>
      <c r="F276" s="18">
        <v>44471</v>
      </c>
      <c r="G276" s="18" t="str">
        <f t="shared" si="58"/>
        <v>2021</v>
      </c>
      <c r="H276" s="4" t="str">
        <f t="shared" si="57"/>
        <v>October</v>
      </c>
      <c r="I276" s="4">
        <f t="shared" si="56"/>
        <v>44396</v>
      </c>
      <c r="J276" s="2">
        <f t="shared" si="59"/>
        <v>22</v>
      </c>
      <c r="K276" s="3">
        <v>12</v>
      </c>
      <c r="L276" s="2">
        <v>1189</v>
      </c>
      <c r="M276" s="2">
        <f t="shared" si="60"/>
        <v>14268</v>
      </c>
      <c r="N276" s="2">
        <v>1440</v>
      </c>
      <c r="O276" s="2">
        <f t="shared" si="61"/>
        <v>1330</v>
      </c>
      <c r="P276" s="2">
        <v>110</v>
      </c>
      <c r="Q276" s="2">
        <v>30</v>
      </c>
      <c r="R276" s="2">
        <v>10</v>
      </c>
      <c r="S276" s="2">
        <v>18</v>
      </c>
      <c r="T276" s="5">
        <f t="shared" si="62"/>
        <v>110.83333333333333</v>
      </c>
      <c r="U276" s="3">
        <v>12</v>
      </c>
      <c r="V276" s="2">
        <f t="shared" si="63"/>
        <v>8</v>
      </c>
      <c r="W276" s="2">
        <v>4</v>
      </c>
      <c r="X276" s="2">
        <f t="shared" si="64"/>
        <v>10000</v>
      </c>
      <c r="Y276" s="2">
        <f t="shared" si="65"/>
        <v>1272</v>
      </c>
      <c r="Z276" s="6">
        <f t="shared" si="66"/>
        <v>0.8833333333333333</v>
      </c>
      <c r="AA276" s="6">
        <f t="shared" si="67"/>
        <v>0.66666666666666663</v>
      </c>
      <c r="AB276" s="6">
        <f t="shared" si="68"/>
        <v>0.66666666666666663</v>
      </c>
      <c r="AC276" s="7">
        <f t="shared" si="69"/>
        <v>0.39259259259259249</v>
      </c>
    </row>
    <row r="277" spans="1:29" ht="19.2" customHeight="1">
      <c r="A277" s="2">
        <v>276</v>
      </c>
      <c r="B277" s="3" t="s">
        <v>41</v>
      </c>
      <c r="C277" s="2">
        <v>630110</v>
      </c>
      <c r="D277" s="2" t="s">
        <v>31</v>
      </c>
      <c r="E277" s="2" t="s">
        <v>40</v>
      </c>
      <c r="F277" s="18">
        <v>44472</v>
      </c>
      <c r="G277" s="18" t="str">
        <f t="shared" si="58"/>
        <v>2021</v>
      </c>
      <c r="H277" s="4" t="str">
        <f t="shared" si="57"/>
        <v>October</v>
      </c>
      <c r="I277" s="4">
        <f t="shared" si="56"/>
        <v>44397</v>
      </c>
      <c r="J277" s="2">
        <f t="shared" si="59"/>
        <v>26</v>
      </c>
      <c r="K277" s="3">
        <v>16</v>
      </c>
      <c r="L277" s="2">
        <v>1200</v>
      </c>
      <c r="M277" s="2">
        <f t="shared" si="60"/>
        <v>19200</v>
      </c>
      <c r="N277" s="2">
        <v>1440</v>
      </c>
      <c r="O277" s="2">
        <f t="shared" si="61"/>
        <v>1330</v>
      </c>
      <c r="P277" s="2">
        <v>110</v>
      </c>
      <c r="Q277" s="2">
        <v>120</v>
      </c>
      <c r="R277" s="2">
        <v>0</v>
      </c>
      <c r="S277" s="2">
        <v>59</v>
      </c>
      <c r="T277" s="5">
        <f t="shared" si="62"/>
        <v>83.125</v>
      </c>
      <c r="U277" s="3">
        <v>16</v>
      </c>
      <c r="V277" s="2">
        <f t="shared" si="63"/>
        <v>13</v>
      </c>
      <c r="W277" s="2">
        <v>3</v>
      </c>
      <c r="X277" s="2">
        <f t="shared" si="64"/>
        <v>7500</v>
      </c>
      <c r="Y277" s="2">
        <f t="shared" si="65"/>
        <v>1151</v>
      </c>
      <c r="Z277" s="6">
        <f t="shared" si="66"/>
        <v>0.7993055555555556</v>
      </c>
      <c r="AA277" s="6">
        <f t="shared" si="67"/>
        <v>0.8125</v>
      </c>
      <c r="AB277" s="6">
        <f t="shared" si="68"/>
        <v>0.8125</v>
      </c>
      <c r="AC277" s="7">
        <f t="shared" si="69"/>
        <v>0.52766655815972219</v>
      </c>
    </row>
    <row r="278" spans="1:29" ht="19.2" customHeight="1">
      <c r="A278" s="2">
        <v>277</v>
      </c>
      <c r="B278" s="3" t="s">
        <v>27</v>
      </c>
      <c r="C278" s="2">
        <v>977062</v>
      </c>
      <c r="D278" s="2" t="s">
        <v>34</v>
      </c>
      <c r="E278" s="2" t="s">
        <v>40</v>
      </c>
      <c r="F278" s="18">
        <v>44473</v>
      </c>
      <c r="G278" s="18" t="str">
        <f t="shared" si="58"/>
        <v>2021</v>
      </c>
      <c r="H278" s="4" t="str">
        <f t="shared" si="57"/>
        <v>October</v>
      </c>
      <c r="I278" s="4">
        <f t="shared" si="56"/>
        <v>44398</v>
      </c>
      <c r="J278" s="2">
        <f t="shared" si="59"/>
        <v>24</v>
      </c>
      <c r="K278" s="3">
        <v>14</v>
      </c>
      <c r="L278" s="2">
        <v>600.25</v>
      </c>
      <c r="M278" s="2">
        <f t="shared" si="60"/>
        <v>8403.5</v>
      </c>
      <c r="N278" s="2">
        <v>1440</v>
      </c>
      <c r="O278" s="2">
        <f t="shared" si="61"/>
        <v>1330</v>
      </c>
      <c r="P278" s="2">
        <v>110</v>
      </c>
      <c r="Q278" s="2">
        <v>60</v>
      </c>
      <c r="R278" s="2">
        <v>10</v>
      </c>
      <c r="S278" s="2">
        <v>16</v>
      </c>
      <c r="T278" s="5">
        <f t="shared" si="62"/>
        <v>95</v>
      </c>
      <c r="U278" s="3">
        <v>14</v>
      </c>
      <c r="V278" s="2">
        <f t="shared" si="63"/>
        <v>12</v>
      </c>
      <c r="W278" s="2">
        <v>2</v>
      </c>
      <c r="X278" s="2">
        <f t="shared" si="64"/>
        <v>5000</v>
      </c>
      <c r="Y278" s="2">
        <f t="shared" si="65"/>
        <v>1244</v>
      </c>
      <c r="Z278" s="6">
        <f t="shared" si="66"/>
        <v>0.86388888888888893</v>
      </c>
      <c r="AA278" s="6">
        <f t="shared" si="67"/>
        <v>0.8571428571428571</v>
      </c>
      <c r="AB278" s="6">
        <f t="shared" si="68"/>
        <v>0.8571428571428571</v>
      </c>
      <c r="AC278" s="7">
        <f t="shared" si="69"/>
        <v>0.63469387755102036</v>
      </c>
    </row>
    <row r="279" spans="1:29" ht="19.2" customHeight="1">
      <c r="A279" s="2">
        <v>278</v>
      </c>
      <c r="B279" s="3" t="s">
        <v>30</v>
      </c>
      <c r="C279" s="2">
        <v>700692</v>
      </c>
      <c r="D279" s="3" t="s">
        <v>28</v>
      </c>
      <c r="E279" s="2" t="s">
        <v>38</v>
      </c>
      <c r="F279" s="18">
        <v>44474</v>
      </c>
      <c r="G279" s="18" t="str">
        <f t="shared" si="58"/>
        <v>2021</v>
      </c>
      <c r="H279" s="4" t="str">
        <f t="shared" si="57"/>
        <v>October</v>
      </c>
      <c r="I279" s="4">
        <f t="shared" si="56"/>
        <v>44399</v>
      </c>
      <c r="J279" s="2">
        <f t="shared" si="59"/>
        <v>30</v>
      </c>
      <c r="K279" s="3">
        <v>20</v>
      </c>
      <c r="L279" s="2">
        <v>895.26</v>
      </c>
      <c r="M279" s="2">
        <f t="shared" si="60"/>
        <v>17905.2</v>
      </c>
      <c r="N279" s="2">
        <v>1440</v>
      </c>
      <c r="O279" s="2">
        <f t="shared" si="61"/>
        <v>1330</v>
      </c>
      <c r="P279" s="2">
        <v>110</v>
      </c>
      <c r="Q279" s="2">
        <v>40</v>
      </c>
      <c r="R279" s="2">
        <v>0</v>
      </c>
      <c r="S279" s="2">
        <v>52</v>
      </c>
      <c r="T279" s="5">
        <f t="shared" si="62"/>
        <v>66.5</v>
      </c>
      <c r="U279" s="3">
        <v>20</v>
      </c>
      <c r="V279" s="2">
        <f t="shared" si="63"/>
        <v>19</v>
      </c>
      <c r="W279" s="2">
        <v>1</v>
      </c>
      <c r="X279" s="2">
        <f t="shared" si="64"/>
        <v>2500</v>
      </c>
      <c r="Y279" s="2">
        <f t="shared" si="65"/>
        <v>1238</v>
      </c>
      <c r="Z279" s="6">
        <f t="shared" si="66"/>
        <v>0.85972222222222228</v>
      </c>
      <c r="AA279" s="6">
        <f t="shared" si="67"/>
        <v>0.95</v>
      </c>
      <c r="AB279" s="6">
        <f t="shared" si="68"/>
        <v>0.95</v>
      </c>
      <c r="AC279" s="7">
        <f t="shared" si="69"/>
        <v>0.77589930555555553</v>
      </c>
    </row>
    <row r="280" spans="1:29" ht="19.2" customHeight="1">
      <c r="A280" s="2">
        <v>279</v>
      </c>
      <c r="B280" s="3" t="s">
        <v>33</v>
      </c>
      <c r="C280" s="2">
        <v>612485</v>
      </c>
      <c r="D280" s="3" t="s">
        <v>31</v>
      </c>
      <c r="E280" s="2" t="s">
        <v>32</v>
      </c>
      <c r="F280" s="18">
        <v>44475</v>
      </c>
      <c r="G280" s="18" t="str">
        <f t="shared" si="58"/>
        <v>2021</v>
      </c>
      <c r="H280" s="4" t="str">
        <f t="shared" si="57"/>
        <v>October</v>
      </c>
      <c r="I280" s="4">
        <f t="shared" si="56"/>
        <v>44400</v>
      </c>
      <c r="J280" s="2">
        <f t="shared" si="59"/>
        <v>31</v>
      </c>
      <c r="K280" s="3">
        <v>21</v>
      </c>
      <c r="L280" s="2">
        <v>1350.1</v>
      </c>
      <c r="M280" s="2">
        <f t="shared" si="60"/>
        <v>28352.1</v>
      </c>
      <c r="N280" s="2">
        <v>1440</v>
      </c>
      <c r="O280" s="2">
        <f t="shared" si="61"/>
        <v>1330</v>
      </c>
      <c r="P280" s="2">
        <v>110</v>
      </c>
      <c r="Q280" s="2">
        <v>30</v>
      </c>
      <c r="R280" s="2">
        <v>35</v>
      </c>
      <c r="S280" s="2">
        <v>33</v>
      </c>
      <c r="T280" s="5">
        <f t="shared" si="62"/>
        <v>63.333333333333336</v>
      </c>
      <c r="U280" s="3">
        <v>21</v>
      </c>
      <c r="V280" s="2">
        <f t="shared" si="63"/>
        <v>20</v>
      </c>
      <c r="W280" s="2">
        <v>1</v>
      </c>
      <c r="X280" s="2">
        <f t="shared" si="64"/>
        <v>2500</v>
      </c>
      <c r="Y280" s="2">
        <f t="shared" si="65"/>
        <v>1232</v>
      </c>
      <c r="Z280" s="6">
        <f t="shared" si="66"/>
        <v>0.85555555555555551</v>
      </c>
      <c r="AA280" s="6">
        <f t="shared" si="67"/>
        <v>0.95238095238095233</v>
      </c>
      <c r="AB280" s="6">
        <f t="shared" si="68"/>
        <v>0.95238095238095233</v>
      </c>
      <c r="AC280" s="7">
        <f t="shared" si="69"/>
        <v>0.77601410934744264</v>
      </c>
    </row>
    <row r="281" spans="1:29" ht="19.2" customHeight="1">
      <c r="A281" s="2">
        <v>280</v>
      </c>
      <c r="B281" s="3" t="s">
        <v>27</v>
      </c>
      <c r="C281" s="2">
        <v>658982</v>
      </c>
      <c r="D281" s="3" t="s">
        <v>34</v>
      </c>
      <c r="E281" s="2" t="s">
        <v>38</v>
      </c>
      <c r="F281" s="18">
        <v>44476</v>
      </c>
      <c r="G281" s="18" t="str">
        <f t="shared" si="58"/>
        <v>2021</v>
      </c>
      <c r="H281" s="4" t="str">
        <f t="shared" si="57"/>
        <v>October</v>
      </c>
      <c r="I281" s="4">
        <f t="shared" ref="I281:I344" si="70">F194+12</f>
        <v>44401</v>
      </c>
      <c r="J281" s="2">
        <f t="shared" si="59"/>
        <v>30</v>
      </c>
      <c r="K281" s="3">
        <v>20</v>
      </c>
      <c r="L281" s="2">
        <v>1290.5</v>
      </c>
      <c r="M281" s="2">
        <f t="shared" si="60"/>
        <v>25810</v>
      </c>
      <c r="N281" s="2">
        <v>1440</v>
      </c>
      <c r="O281" s="2">
        <f t="shared" si="61"/>
        <v>1330</v>
      </c>
      <c r="P281" s="2">
        <v>110</v>
      </c>
      <c r="Q281" s="2">
        <v>20</v>
      </c>
      <c r="R281" s="2">
        <v>16</v>
      </c>
      <c r="S281" s="2">
        <v>13</v>
      </c>
      <c r="T281" s="5">
        <f t="shared" si="62"/>
        <v>66.5</v>
      </c>
      <c r="U281" s="3">
        <v>20</v>
      </c>
      <c r="V281" s="2">
        <f t="shared" si="63"/>
        <v>20</v>
      </c>
      <c r="W281" s="2">
        <v>0</v>
      </c>
      <c r="X281" s="2">
        <f t="shared" si="64"/>
        <v>0</v>
      </c>
      <c r="Y281" s="2">
        <f t="shared" si="65"/>
        <v>1281</v>
      </c>
      <c r="Z281" s="6">
        <f t="shared" si="66"/>
        <v>0.88958333333333328</v>
      </c>
      <c r="AA281" s="6">
        <f t="shared" si="67"/>
        <v>1</v>
      </c>
      <c r="AB281" s="6">
        <f t="shared" si="68"/>
        <v>1</v>
      </c>
      <c r="AC281" s="7">
        <f t="shared" si="69"/>
        <v>0.88958333333333328</v>
      </c>
    </row>
    <row r="282" spans="1:29" ht="19.2" customHeight="1">
      <c r="A282" s="2">
        <v>281</v>
      </c>
      <c r="B282" s="3" t="s">
        <v>27</v>
      </c>
      <c r="C282" s="2">
        <v>979314</v>
      </c>
      <c r="D282" s="3" t="s">
        <v>37</v>
      </c>
      <c r="E282" s="2" t="s">
        <v>40</v>
      </c>
      <c r="F282" s="18">
        <v>44477</v>
      </c>
      <c r="G282" s="18" t="str">
        <f t="shared" si="58"/>
        <v>2021</v>
      </c>
      <c r="H282" s="4" t="str">
        <f t="shared" si="57"/>
        <v>October</v>
      </c>
      <c r="I282" s="4">
        <f t="shared" si="70"/>
        <v>44402</v>
      </c>
      <c r="J282" s="2">
        <f t="shared" si="59"/>
        <v>31</v>
      </c>
      <c r="K282" s="3">
        <v>21</v>
      </c>
      <c r="L282" s="2">
        <v>1400</v>
      </c>
      <c r="M282" s="2">
        <f t="shared" si="60"/>
        <v>29400</v>
      </c>
      <c r="N282" s="2">
        <v>1440</v>
      </c>
      <c r="O282" s="2">
        <f t="shared" si="61"/>
        <v>1330</v>
      </c>
      <c r="P282" s="2">
        <v>110</v>
      </c>
      <c r="Q282" s="2">
        <v>0</v>
      </c>
      <c r="R282" s="2">
        <v>0</v>
      </c>
      <c r="S282" s="2">
        <v>47</v>
      </c>
      <c r="T282" s="5">
        <f t="shared" si="62"/>
        <v>63.333333333333336</v>
      </c>
      <c r="U282" s="3">
        <v>21</v>
      </c>
      <c r="V282" s="2">
        <f t="shared" si="63"/>
        <v>19</v>
      </c>
      <c r="W282" s="2">
        <v>2</v>
      </c>
      <c r="X282" s="2">
        <f t="shared" si="64"/>
        <v>5000</v>
      </c>
      <c r="Y282" s="2">
        <f t="shared" si="65"/>
        <v>1283</v>
      </c>
      <c r="Z282" s="6">
        <f t="shared" si="66"/>
        <v>0.89097222222222228</v>
      </c>
      <c r="AA282" s="6">
        <f t="shared" si="67"/>
        <v>0.90476190476190477</v>
      </c>
      <c r="AB282" s="6">
        <f t="shared" si="68"/>
        <v>0.90476190476190477</v>
      </c>
      <c r="AC282" s="7">
        <f t="shared" si="69"/>
        <v>0.72934460821365588</v>
      </c>
    </row>
    <row r="283" spans="1:29" ht="19.2" customHeight="1">
      <c r="A283" s="2">
        <v>282</v>
      </c>
      <c r="B283" s="3" t="s">
        <v>30</v>
      </c>
      <c r="C283" s="2">
        <v>686750</v>
      </c>
      <c r="D283" s="3" t="s">
        <v>39</v>
      </c>
      <c r="E283" s="2" t="s">
        <v>40</v>
      </c>
      <c r="F283" s="18">
        <v>44478</v>
      </c>
      <c r="G283" s="18" t="str">
        <f t="shared" si="58"/>
        <v>2021</v>
      </c>
      <c r="H283" s="4" t="str">
        <f t="shared" si="57"/>
        <v>October</v>
      </c>
      <c r="I283" s="4">
        <f t="shared" si="70"/>
        <v>44403</v>
      </c>
      <c r="J283" s="2">
        <f t="shared" si="59"/>
        <v>55</v>
      </c>
      <c r="K283" s="3">
        <v>45</v>
      </c>
      <c r="L283" s="2">
        <v>1509</v>
      </c>
      <c r="M283" s="2">
        <f t="shared" si="60"/>
        <v>67905</v>
      </c>
      <c r="N283" s="2">
        <v>1440</v>
      </c>
      <c r="O283" s="2">
        <f t="shared" si="61"/>
        <v>1330</v>
      </c>
      <c r="P283" s="2">
        <v>110</v>
      </c>
      <c r="Q283" s="2">
        <v>15</v>
      </c>
      <c r="R283" s="2">
        <v>0</v>
      </c>
      <c r="S283" s="2">
        <v>58</v>
      </c>
      <c r="T283" s="5">
        <f t="shared" si="62"/>
        <v>29.555555555555557</v>
      </c>
      <c r="U283" s="3">
        <v>45</v>
      </c>
      <c r="V283" s="2">
        <f t="shared" si="63"/>
        <v>43</v>
      </c>
      <c r="W283" s="2">
        <v>2</v>
      </c>
      <c r="X283" s="2">
        <f t="shared" si="64"/>
        <v>5000</v>
      </c>
      <c r="Y283" s="2">
        <f t="shared" si="65"/>
        <v>1257</v>
      </c>
      <c r="Z283" s="6">
        <f t="shared" si="66"/>
        <v>0.87291666666666667</v>
      </c>
      <c r="AA283" s="6">
        <f t="shared" si="67"/>
        <v>0.9555555555555556</v>
      </c>
      <c r="AB283" s="6">
        <f t="shared" si="68"/>
        <v>0.9555555555555556</v>
      </c>
      <c r="AC283" s="7">
        <f t="shared" si="69"/>
        <v>0.79704835390946516</v>
      </c>
    </row>
    <row r="284" spans="1:29" ht="19.2" customHeight="1">
      <c r="A284" s="2">
        <v>283</v>
      </c>
      <c r="B284" s="3" t="s">
        <v>33</v>
      </c>
      <c r="C284" s="2">
        <v>783025</v>
      </c>
      <c r="D284" s="3" t="s">
        <v>42</v>
      </c>
      <c r="E284" s="2" t="s">
        <v>29</v>
      </c>
      <c r="F284" s="18">
        <v>44479</v>
      </c>
      <c r="G284" s="18" t="str">
        <f t="shared" si="58"/>
        <v>2021</v>
      </c>
      <c r="H284" s="4" t="str">
        <f t="shared" si="57"/>
        <v>October</v>
      </c>
      <c r="I284" s="4">
        <f t="shared" si="70"/>
        <v>44404</v>
      </c>
      <c r="J284" s="2">
        <f t="shared" si="59"/>
        <v>64</v>
      </c>
      <c r="K284" s="2">
        <v>54</v>
      </c>
      <c r="L284" s="2">
        <v>1834</v>
      </c>
      <c r="M284" s="2">
        <f t="shared" si="60"/>
        <v>99036</v>
      </c>
      <c r="N284" s="2">
        <v>1440</v>
      </c>
      <c r="O284" s="2">
        <f t="shared" si="61"/>
        <v>1330</v>
      </c>
      <c r="P284" s="2">
        <v>110</v>
      </c>
      <c r="Q284" s="2">
        <v>30</v>
      </c>
      <c r="R284" s="2">
        <v>0</v>
      </c>
      <c r="S284" s="2">
        <v>30</v>
      </c>
      <c r="T284" s="5">
        <f t="shared" si="62"/>
        <v>24.62962962962963</v>
      </c>
      <c r="U284" s="2">
        <v>54</v>
      </c>
      <c r="V284" s="2">
        <f t="shared" si="63"/>
        <v>51</v>
      </c>
      <c r="W284" s="2">
        <v>3</v>
      </c>
      <c r="X284" s="2">
        <f t="shared" si="64"/>
        <v>7500</v>
      </c>
      <c r="Y284" s="2">
        <f t="shared" si="65"/>
        <v>1270</v>
      </c>
      <c r="Z284" s="6">
        <f t="shared" si="66"/>
        <v>0.88194444444444442</v>
      </c>
      <c r="AA284" s="6">
        <f t="shared" si="67"/>
        <v>0.94444444444444442</v>
      </c>
      <c r="AB284" s="6">
        <f t="shared" si="68"/>
        <v>0.94444444444444442</v>
      </c>
      <c r="AC284" s="7">
        <f t="shared" si="69"/>
        <v>0.78667266803840874</v>
      </c>
    </row>
    <row r="285" spans="1:29" ht="19.2" customHeight="1">
      <c r="A285" s="2">
        <v>284</v>
      </c>
      <c r="B285" s="3" t="s">
        <v>36</v>
      </c>
      <c r="C285" s="2">
        <v>619939</v>
      </c>
      <c r="D285" s="3" t="s">
        <v>42</v>
      </c>
      <c r="E285" s="2" t="s">
        <v>32</v>
      </c>
      <c r="F285" s="18">
        <v>44480</v>
      </c>
      <c r="G285" s="18" t="str">
        <f t="shared" si="58"/>
        <v>2021</v>
      </c>
      <c r="H285" s="4" t="str">
        <f t="shared" si="57"/>
        <v>October</v>
      </c>
      <c r="I285" s="4">
        <f t="shared" si="70"/>
        <v>44405</v>
      </c>
      <c r="J285" s="2">
        <f t="shared" si="59"/>
        <v>26</v>
      </c>
      <c r="K285" s="2">
        <v>16</v>
      </c>
      <c r="L285" s="2">
        <v>1254</v>
      </c>
      <c r="M285" s="2">
        <f t="shared" si="60"/>
        <v>20064</v>
      </c>
      <c r="N285" s="2">
        <v>1440</v>
      </c>
      <c r="O285" s="2">
        <f t="shared" si="61"/>
        <v>1330</v>
      </c>
      <c r="P285" s="2">
        <v>110</v>
      </c>
      <c r="Q285" s="2">
        <v>120</v>
      </c>
      <c r="R285" s="2">
        <v>0</v>
      </c>
      <c r="S285" s="2">
        <v>0</v>
      </c>
      <c r="T285" s="5">
        <f t="shared" si="62"/>
        <v>83.125</v>
      </c>
      <c r="U285" s="2">
        <v>16</v>
      </c>
      <c r="V285" s="2">
        <f t="shared" si="63"/>
        <v>14</v>
      </c>
      <c r="W285" s="2">
        <v>2</v>
      </c>
      <c r="X285" s="2">
        <f t="shared" si="64"/>
        <v>5000</v>
      </c>
      <c r="Y285" s="2">
        <f t="shared" si="65"/>
        <v>1210</v>
      </c>
      <c r="Z285" s="6">
        <f t="shared" si="66"/>
        <v>0.84027777777777779</v>
      </c>
      <c r="AA285" s="6">
        <f t="shared" si="67"/>
        <v>0.875</v>
      </c>
      <c r="AB285" s="6">
        <f t="shared" si="68"/>
        <v>0.875</v>
      </c>
      <c r="AC285" s="7">
        <f t="shared" si="69"/>
        <v>0.64333767361111116</v>
      </c>
    </row>
    <row r="286" spans="1:29" ht="19.2" customHeight="1">
      <c r="A286" s="2">
        <v>285</v>
      </c>
      <c r="B286" s="3" t="s">
        <v>27</v>
      </c>
      <c r="C286" s="2">
        <v>792203</v>
      </c>
      <c r="D286" s="3" t="s">
        <v>28</v>
      </c>
      <c r="E286" s="2" t="s">
        <v>35</v>
      </c>
      <c r="F286" s="18">
        <v>44481</v>
      </c>
      <c r="G286" s="18" t="str">
        <f t="shared" si="58"/>
        <v>2021</v>
      </c>
      <c r="H286" s="4" t="str">
        <f t="shared" si="57"/>
        <v>October</v>
      </c>
      <c r="I286" s="4">
        <f t="shared" si="70"/>
        <v>44406</v>
      </c>
      <c r="J286" s="2">
        <f t="shared" si="59"/>
        <v>22</v>
      </c>
      <c r="K286" s="2">
        <v>12</v>
      </c>
      <c r="L286" s="2">
        <v>1459</v>
      </c>
      <c r="M286" s="2">
        <f t="shared" si="60"/>
        <v>17508</v>
      </c>
      <c r="N286" s="2">
        <v>1440</v>
      </c>
      <c r="O286" s="2">
        <f t="shared" si="61"/>
        <v>1330</v>
      </c>
      <c r="P286" s="2">
        <v>110</v>
      </c>
      <c r="Q286" s="2">
        <v>60</v>
      </c>
      <c r="R286" s="2">
        <v>90</v>
      </c>
      <c r="S286" s="2">
        <v>52</v>
      </c>
      <c r="T286" s="5">
        <f t="shared" si="62"/>
        <v>110.83333333333333</v>
      </c>
      <c r="U286" s="2">
        <v>12</v>
      </c>
      <c r="V286" s="2">
        <f t="shared" si="63"/>
        <v>11</v>
      </c>
      <c r="W286" s="2">
        <v>1</v>
      </c>
      <c r="X286" s="2">
        <f t="shared" si="64"/>
        <v>2500</v>
      </c>
      <c r="Y286" s="2">
        <f t="shared" si="65"/>
        <v>1128</v>
      </c>
      <c r="Z286" s="6">
        <f t="shared" si="66"/>
        <v>0.78333333333333333</v>
      </c>
      <c r="AA286" s="6">
        <f t="shared" si="67"/>
        <v>0.91666666666666663</v>
      </c>
      <c r="AB286" s="6">
        <f t="shared" si="68"/>
        <v>0.91666666666666663</v>
      </c>
      <c r="AC286" s="7">
        <f t="shared" si="69"/>
        <v>0.6582175925925926</v>
      </c>
    </row>
    <row r="287" spans="1:29" ht="19.2" customHeight="1">
      <c r="A287" s="2">
        <v>286</v>
      </c>
      <c r="B287" s="3" t="s">
        <v>41</v>
      </c>
      <c r="C287" s="2">
        <v>741228</v>
      </c>
      <c r="D287" s="3" t="s">
        <v>31</v>
      </c>
      <c r="E287" s="2" t="s">
        <v>38</v>
      </c>
      <c r="F287" s="18">
        <v>44482</v>
      </c>
      <c r="G287" s="18" t="str">
        <f t="shared" si="58"/>
        <v>2021</v>
      </c>
      <c r="H287" s="4" t="str">
        <f t="shared" si="57"/>
        <v>October</v>
      </c>
      <c r="I287" s="4">
        <f t="shared" si="70"/>
        <v>44407</v>
      </c>
      <c r="J287" s="2">
        <f t="shared" si="59"/>
        <v>38</v>
      </c>
      <c r="K287" s="2">
        <v>28</v>
      </c>
      <c r="L287" s="2">
        <v>1189</v>
      </c>
      <c r="M287" s="2">
        <f t="shared" si="60"/>
        <v>33292</v>
      </c>
      <c r="N287" s="2">
        <v>1440</v>
      </c>
      <c r="O287" s="2">
        <f t="shared" si="61"/>
        <v>1330</v>
      </c>
      <c r="P287" s="2">
        <v>110</v>
      </c>
      <c r="Q287" s="2">
        <v>40</v>
      </c>
      <c r="R287" s="2">
        <v>0</v>
      </c>
      <c r="S287" s="2">
        <v>7</v>
      </c>
      <c r="T287" s="5">
        <f t="shared" si="62"/>
        <v>47.5</v>
      </c>
      <c r="U287" s="2">
        <v>28</v>
      </c>
      <c r="V287" s="2">
        <f t="shared" si="63"/>
        <v>27</v>
      </c>
      <c r="W287" s="2">
        <v>1</v>
      </c>
      <c r="X287" s="2">
        <f t="shared" si="64"/>
        <v>2500</v>
      </c>
      <c r="Y287" s="2">
        <f t="shared" si="65"/>
        <v>1283</v>
      </c>
      <c r="Z287" s="6">
        <f t="shared" si="66"/>
        <v>0.89097222222222228</v>
      </c>
      <c r="AA287" s="6">
        <f t="shared" si="67"/>
        <v>0.9642857142857143</v>
      </c>
      <c r="AB287" s="6">
        <f t="shared" si="68"/>
        <v>0.9642857142857143</v>
      </c>
      <c r="AC287" s="7">
        <f t="shared" si="69"/>
        <v>0.82846779336734699</v>
      </c>
    </row>
    <row r="288" spans="1:29" ht="19.2" customHeight="1">
      <c r="A288" s="2">
        <v>287</v>
      </c>
      <c r="B288" s="3" t="s">
        <v>27</v>
      </c>
      <c r="C288" s="2">
        <v>589384</v>
      </c>
      <c r="D288" s="3" t="s">
        <v>34</v>
      </c>
      <c r="E288" s="2" t="s">
        <v>40</v>
      </c>
      <c r="F288" s="18">
        <v>44483</v>
      </c>
      <c r="G288" s="18" t="str">
        <f t="shared" si="58"/>
        <v>2021</v>
      </c>
      <c r="H288" s="4" t="str">
        <f t="shared" si="57"/>
        <v>October</v>
      </c>
      <c r="I288" s="4">
        <f t="shared" si="70"/>
        <v>44408</v>
      </c>
      <c r="J288" s="2">
        <f t="shared" si="59"/>
        <v>85</v>
      </c>
      <c r="K288" s="2">
        <v>75</v>
      </c>
      <c r="L288" s="2">
        <v>1200</v>
      </c>
      <c r="M288" s="2">
        <f t="shared" si="60"/>
        <v>90000</v>
      </c>
      <c r="N288" s="2">
        <v>1440</v>
      </c>
      <c r="O288" s="2">
        <f t="shared" si="61"/>
        <v>1330</v>
      </c>
      <c r="P288" s="2">
        <v>110</v>
      </c>
      <c r="Q288" s="2">
        <v>30</v>
      </c>
      <c r="R288" s="2">
        <v>0</v>
      </c>
      <c r="S288" s="2">
        <v>0</v>
      </c>
      <c r="T288" s="5">
        <f t="shared" si="62"/>
        <v>17.733333333333334</v>
      </c>
      <c r="U288" s="2">
        <v>75</v>
      </c>
      <c r="V288" s="2">
        <f t="shared" si="63"/>
        <v>71</v>
      </c>
      <c r="W288" s="2">
        <v>4</v>
      </c>
      <c r="X288" s="2">
        <f t="shared" si="64"/>
        <v>10000</v>
      </c>
      <c r="Y288" s="2">
        <f t="shared" si="65"/>
        <v>1300</v>
      </c>
      <c r="Z288" s="6">
        <f t="shared" si="66"/>
        <v>0.90277777777777779</v>
      </c>
      <c r="AA288" s="6">
        <f t="shared" si="67"/>
        <v>0.94666666666666666</v>
      </c>
      <c r="AB288" s="6">
        <f t="shared" si="68"/>
        <v>0.94666666666666666</v>
      </c>
      <c r="AC288" s="7">
        <f t="shared" si="69"/>
        <v>0.80904938271604943</v>
      </c>
    </row>
    <row r="289" spans="1:29" ht="19.2" customHeight="1">
      <c r="A289" s="2">
        <v>288</v>
      </c>
      <c r="B289" s="3" t="s">
        <v>30</v>
      </c>
      <c r="C289" s="2">
        <v>634892</v>
      </c>
      <c r="D289" s="3" t="s">
        <v>37</v>
      </c>
      <c r="E289" s="2" t="s">
        <v>32</v>
      </c>
      <c r="F289" s="18">
        <v>44484</v>
      </c>
      <c r="G289" s="18" t="str">
        <f t="shared" si="58"/>
        <v>2021</v>
      </c>
      <c r="H289" s="4" t="str">
        <f t="shared" si="57"/>
        <v>October</v>
      </c>
      <c r="I289" s="4">
        <f t="shared" si="70"/>
        <v>44409</v>
      </c>
      <c r="J289" s="2">
        <f t="shared" si="59"/>
        <v>22</v>
      </c>
      <c r="K289" s="3">
        <v>12</v>
      </c>
      <c r="L289" s="2">
        <v>600.25</v>
      </c>
      <c r="M289" s="2">
        <f t="shared" si="60"/>
        <v>7203</v>
      </c>
      <c r="N289" s="2">
        <v>1440</v>
      </c>
      <c r="O289" s="2">
        <f t="shared" si="61"/>
        <v>1330</v>
      </c>
      <c r="P289" s="2">
        <v>110</v>
      </c>
      <c r="Q289" s="2">
        <v>20</v>
      </c>
      <c r="R289" s="2">
        <v>0</v>
      </c>
      <c r="S289" s="2">
        <v>35</v>
      </c>
      <c r="T289" s="5">
        <f t="shared" si="62"/>
        <v>110.83333333333333</v>
      </c>
      <c r="U289" s="3">
        <v>12</v>
      </c>
      <c r="V289" s="2">
        <f t="shared" si="63"/>
        <v>8</v>
      </c>
      <c r="W289" s="2">
        <v>4</v>
      </c>
      <c r="X289" s="2">
        <f t="shared" si="64"/>
        <v>10000</v>
      </c>
      <c r="Y289" s="2">
        <f t="shared" si="65"/>
        <v>1275</v>
      </c>
      <c r="Z289" s="6">
        <f t="shared" si="66"/>
        <v>0.88541666666666663</v>
      </c>
      <c r="AA289" s="6">
        <f t="shared" si="67"/>
        <v>0.66666666666666663</v>
      </c>
      <c r="AB289" s="6">
        <f t="shared" si="68"/>
        <v>0.66666666666666663</v>
      </c>
      <c r="AC289" s="7">
        <f t="shared" si="69"/>
        <v>0.39351851851851843</v>
      </c>
    </row>
    <row r="290" spans="1:29" ht="19.2" customHeight="1">
      <c r="A290" s="2">
        <v>289</v>
      </c>
      <c r="B290" s="3" t="s">
        <v>33</v>
      </c>
      <c r="C290" s="2">
        <v>606482</v>
      </c>
      <c r="D290" s="3" t="s">
        <v>39</v>
      </c>
      <c r="E290" s="2" t="s">
        <v>32</v>
      </c>
      <c r="F290" s="18">
        <v>44485</v>
      </c>
      <c r="G290" s="18" t="str">
        <f t="shared" si="58"/>
        <v>2021</v>
      </c>
      <c r="H290" s="4" t="str">
        <f t="shared" si="57"/>
        <v>October</v>
      </c>
      <c r="I290" s="4">
        <f t="shared" si="70"/>
        <v>44410</v>
      </c>
      <c r="J290" s="2">
        <f t="shared" si="59"/>
        <v>55</v>
      </c>
      <c r="K290" s="3">
        <v>45</v>
      </c>
      <c r="L290" s="2">
        <v>895.26</v>
      </c>
      <c r="M290" s="2">
        <f t="shared" si="60"/>
        <v>40286.699999999997</v>
      </c>
      <c r="N290" s="2">
        <v>1440</v>
      </c>
      <c r="O290" s="2">
        <f t="shared" si="61"/>
        <v>1330</v>
      </c>
      <c r="P290" s="2">
        <v>110</v>
      </c>
      <c r="Q290" s="2">
        <v>60</v>
      </c>
      <c r="R290" s="2">
        <v>0</v>
      </c>
      <c r="S290" s="2">
        <v>37</v>
      </c>
      <c r="T290" s="5">
        <f t="shared" si="62"/>
        <v>29.555555555555557</v>
      </c>
      <c r="U290" s="3">
        <v>45</v>
      </c>
      <c r="V290" s="2">
        <f t="shared" si="63"/>
        <v>43</v>
      </c>
      <c r="W290" s="2">
        <v>2</v>
      </c>
      <c r="X290" s="2">
        <f t="shared" si="64"/>
        <v>5000</v>
      </c>
      <c r="Y290" s="2">
        <f t="shared" si="65"/>
        <v>1233</v>
      </c>
      <c r="Z290" s="6">
        <f t="shared" si="66"/>
        <v>0.85624999999999996</v>
      </c>
      <c r="AA290" s="6">
        <f t="shared" si="67"/>
        <v>0.9555555555555556</v>
      </c>
      <c r="AB290" s="6">
        <f t="shared" si="68"/>
        <v>0.9555555555555556</v>
      </c>
      <c r="AC290" s="7">
        <f t="shared" si="69"/>
        <v>0.78183024691358027</v>
      </c>
    </row>
    <row r="291" spans="1:29" ht="19.2" customHeight="1">
      <c r="A291" s="2">
        <v>290</v>
      </c>
      <c r="B291" s="3" t="s">
        <v>36</v>
      </c>
      <c r="C291" s="2">
        <v>933712</v>
      </c>
      <c r="D291" s="3" t="s">
        <v>42</v>
      </c>
      <c r="E291" s="2" t="s">
        <v>38</v>
      </c>
      <c r="F291" s="18">
        <v>44486</v>
      </c>
      <c r="G291" s="18" t="str">
        <f t="shared" si="58"/>
        <v>2021</v>
      </c>
      <c r="H291" s="4" t="str">
        <f t="shared" si="57"/>
        <v>October</v>
      </c>
      <c r="I291" s="4">
        <f t="shared" si="70"/>
        <v>44411</v>
      </c>
      <c r="J291" s="2">
        <f t="shared" si="59"/>
        <v>57</v>
      </c>
      <c r="K291" s="3">
        <v>47</v>
      </c>
      <c r="L291" s="2">
        <v>1350.1</v>
      </c>
      <c r="M291" s="2">
        <f t="shared" si="60"/>
        <v>63454.7</v>
      </c>
      <c r="N291" s="2">
        <v>1440</v>
      </c>
      <c r="O291" s="2">
        <f t="shared" si="61"/>
        <v>1330</v>
      </c>
      <c r="P291" s="2">
        <v>110</v>
      </c>
      <c r="Q291" s="2">
        <v>15</v>
      </c>
      <c r="R291" s="2">
        <v>0</v>
      </c>
      <c r="S291" s="2">
        <v>7</v>
      </c>
      <c r="T291" s="5">
        <f t="shared" si="62"/>
        <v>28.297872340425531</v>
      </c>
      <c r="U291" s="3">
        <v>47</v>
      </c>
      <c r="V291" s="2">
        <f t="shared" si="63"/>
        <v>45</v>
      </c>
      <c r="W291" s="2">
        <v>2</v>
      </c>
      <c r="X291" s="2">
        <f t="shared" si="64"/>
        <v>5000</v>
      </c>
      <c r="Y291" s="2">
        <f t="shared" si="65"/>
        <v>1308</v>
      </c>
      <c r="Z291" s="6">
        <f t="shared" si="66"/>
        <v>0.90833333333333333</v>
      </c>
      <c r="AA291" s="6">
        <f t="shared" si="67"/>
        <v>0.95744680851063835</v>
      </c>
      <c r="AB291" s="6">
        <f t="shared" si="68"/>
        <v>0.95744680851063835</v>
      </c>
      <c r="AC291" s="7">
        <f t="shared" si="69"/>
        <v>0.83267315527387975</v>
      </c>
    </row>
    <row r="292" spans="1:29" ht="19.2" customHeight="1">
      <c r="A292" s="2">
        <v>291</v>
      </c>
      <c r="B292" s="3" t="s">
        <v>27</v>
      </c>
      <c r="C292" s="2">
        <v>674145</v>
      </c>
      <c r="D292" s="3" t="s">
        <v>42</v>
      </c>
      <c r="E292" s="2" t="s">
        <v>38</v>
      </c>
      <c r="F292" s="18">
        <v>44487</v>
      </c>
      <c r="G292" s="18" t="str">
        <f t="shared" si="58"/>
        <v>2021</v>
      </c>
      <c r="H292" s="4" t="str">
        <f t="shared" si="57"/>
        <v>October</v>
      </c>
      <c r="I292" s="4">
        <f t="shared" si="70"/>
        <v>44412</v>
      </c>
      <c r="J292" s="2">
        <f t="shared" si="59"/>
        <v>30</v>
      </c>
      <c r="K292" s="3">
        <v>20</v>
      </c>
      <c r="L292" s="2">
        <v>1290.5</v>
      </c>
      <c r="M292" s="2">
        <f t="shared" si="60"/>
        <v>25810</v>
      </c>
      <c r="N292" s="2">
        <v>1440</v>
      </c>
      <c r="O292" s="2">
        <f t="shared" si="61"/>
        <v>1330</v>
      </c>
      <c r="P292" s="2">
        <v>110</v>
      </c>
      <c r="Q292" s="2">
        <v>15</v>
      </c>
      <c r="R292" s="2">
        <v>0</v>
      </c>
      <c r="S292" s="2">
        <v>54</v>
      </c>
      <c r="T292" s="5">
        <f t="shared" si="62"/>
        <v>66.5</v>
      </c>
      <c r="U292" s="3">
        <v>20</v>
      </c>
      <c r="V292" s="2">
        <f t="shared" si="63"/>
        <v>16</v>
      </c>
      <c r="W292" s="2">
        <v>4</v>
      </c>
      <c r="X292" s="2">
        <f t="shared" si="64"/>
        <v>10000</v>
      </c>
      <c r="Y292" s="2">
        <f t="shared" si="65"/>
        <v>1261</v>
      </c>
      <c r="Z292" s="6">
        <f t="shared" si="66"/>
        <v>0.87569444444444444</v>
      </c>
      <c r="AA292" s="6">
        <f t="shared" si="67"/>
        <v>0.8</v>
      </c>
      <c r="AB292" s="6">
        <f t="shared" si="68"/>
        <v>0.8</v>
      </c>
      <c r="AC292" s="7">
        <f t="shared" si="69"/>
        <v>0.56044444444444452</v>
      </c>
    </row>
    <row r="293" spans="1:29" ht="19.2" customHeight="1">
      <c r="A293" s="2">
        <v>292</v>
      </c>
      <c r="B293" s="3" t="s">
        <v>41</v>
      </c>
      <c r="C293" s="2">
        <v>876508</v>
      </c>
      <c r="D293" s="3" t="s">
        <v>28</v>
      </c>
      <c r="E293" s="2" t="s">
        <v>32</v>
      </c>
      <c r="F293" s="18">
        <v>44488</v>
      </c>
      <c r="G293" s="18" t="str">
        <f t="shared" si="58"/>
        <v>2021</v>
      </c>
      <c r="H293" s="4" t="str">
        <f t="shared" si="57"/>
        <v>October</v>
      </c>
      <c r="I293" s="4">
        <f t="shared" si="70"/>
        <v>44413</v>
      </c>
      <c r="J293" s="2">
        <f t="shared" si="59"/>
        <v>31</v>
      </c>
      <c r="K293" s="3">
        <v>21</v>
      </c>
      <c r="L293" s="2">
        <v>1400</v>
      </c>
      <c r="M293" s="2">
        <f t="shared" si="60"/>
        <v>29400</v>
      </c>
      <c r="N293" s="2">
        <v>1440</v>
      </c>
      <c r="O293" s="2">
        <f t="shared" si="61"/>
        <v>1330</v>
      </c>
      <c r="P293" s="2">
        <v>110</v>
      </c>
      <c r="Q293" s="2">
        <v>0</v>
      </c>
      <c r="R293" s="2">
        <v>0</v>
      </c>
      <c r="S293" s="2">
        <v>27</v>
      </c>
      <c r="T293" s="5">
        <f t="shared" si="62"/>
        <v>63.333333333333336</v>
      </c>
      <c r="U293" s="3">
        <v>21</v>
      </c>
      <c r="V293" s="2">
        <f t="shared" si="63"/>
        <v>20</v>
      </c>
      <c r="W293" s="2">
        <v>1</v>
      </c>
      <c r="X293" s="2">
        <f t="shared" si="64"/>
        <v>2500</v>
      </c>
      <c r="Y293" s="2">
        <f t="shared" si="65"/>
        <v>1303</v>
      </c>
      <c r="Z293" s="6">
        <f t="shared" si="66"/>
        <v>0.90486111111111112</v>
      </c>
      <c r="AA293" s="6">
        <f t="shared" si="67"/>
        <v>0.95238095238095233</v>
      </c>
      <c r="AB293" s="6">
        <f t="shared" si="68"/>
        <v>0.95238095238095233</v>
      </c>
      <c r="AC293" s="7">
        <f t="shared" si="69"/>
        <v>0.82073570168808252</v>
      </c>
    </row>
    <row r="294" spans="1:29" ht="19.2" customHeight="1">
      <c r="A294" s="2">
        <v>293</v>
      </c>
      <c r="B294" s="3" t="s">
        <v>33</v>
      </c>
      <c r="C294" s="2">
        <v>653466</v>
      </c>
      <c r="D294" s="3" t="s">
        <v>31</v>
      </c>
      <c r="E294" s="2" t="s">
        <v>38</v>
      </c>
      <c r="F294" s="18">
        <v>44489</v>
      </c>
      <c r="G294" s="18" t="str">
        <f t="shared" si="58"/>
        <v>2021</v>
      </c>
      <c r="H294" s="4" t="str">
        <f t="shared" si="57"/>
        <v>October</v>
      </c>
      <c r="I294" s="4">
        <f t="shared" si="70"/>
        <v>44414</v>
      </c>
      <c r="J294" s="2">
        <f t="shared" si="59"/>
        <v>30</v>
      </c>
      <c r="K294" s="3">
        <v>20</v>
      </c>
      <c r="L294" s="2">
        <v>1509</v>
      </c>
      <c r="M294" s="2">
        <f t="shared" si="60"/>
        <v>30180</v>
      </c>
      <c r="N294" s="2">
        <v>1440</v>
      </c>
      <c r="O294" s="2">
        <f t="shared" si="61"/>
        <v>1330</v>
      </c>
      <c r="P294" s="2">
        <v>110</v>
      </c>
      <c r="Q294" s="2">
        <v>0</v>
      </c>
      <c r="R294" s="2">
        <v>0</v>
      </c>
      <c r="S294" s="2">
        <v>1</v>
      </c>
      <c r="T294" s="5">
        <f t="shared" si="62"/>
        <v>66.5</v>
      </c>
      <c r="U294" s="3">
        <v>20</v>
      </c>
      <c r="V294" s="2">
        <f t="shared" si="63"/>
        <v>17</v>
      </c>
      <c r="W294" s="2">
        <v>3</v>
      </c>
      <c r="X294" s="2">
        <f t="shared" si="64"/>
        <v>7500</v>
      </c>
      <c r="Y294" s="2">
        <f t="shared" si="65"/>
        <v>1329</v>
      </c>
      <c r="Z294" s="6">
        <f t="shared" si="66"/>
        <v>0.92291666666666672</v>
      </c>
      <c r="AA294" s="6">
        <f t="shared" si="67"/>
        <v>0.85</v>
      </c>
      <c r="AB294" s="6">
        <f t="shared" si="68"/>
        <v>0.85</v>
      </c>
      <c r="AC294" s="7">
        <f t="shared" si="69"/>
        <v>0.66680729166666675</v>
      </c>
    </row>
    <row r="295" spans="1:29" ht="19.2" customHeight="1">
      <c r="A295" s="2">
        <v>294</v>
      </c>
      <c r="B295" s="3" t="s">
        <v>36</v>
      </c>
      <c r="C295" s="2">
        <v>636675</v>
      </c>
      <c r="D295" s="3" t="s">
        <v>34</v>
      </c>
      <c r="E295" s="2" t="s">
        <v>40</v>
      </c>
      <c r="F295" s="18">
        <v>44490</v>
      </c>
      <c r="G295" s="18" t="str">
        <f t="shared" si="58"/>
        <v>2021</v>
      </c>
      <c r="H295" s="4" t="str">
        <f t="shared" si="57"/>
        <v>October</v>
      </c>
      <c r="I295" s="4">
        <f t="shared" si="70"/>
        <v>44415</v>
      </c>
      <c r="J295" s="2">
        <f t="shared" si="59"/>
        <v>31</v>
      </c>
      <c r="K295" s="3">
        <v>21</v>
      </c>
      <c r="L295" s="2">
        <v>1834</v>
      </c>
      <c r="M295" s="2">
        <f t="shared" si="60"/>
        <v>38514</v>
      </c>
      <c r="N295" s="2">
        <v>1440</v>
      </c>
      <c r="O295" s="2">
        <f t="shared" si="61"/>
        <v>1330</v>
      </c>
      <c r="P295" s="2">
        <v>110</v>
      </c>
      <c r="Q295" s="2">
        <v>15</v>
      </c>
      <c r="R295" s="2">
        <v>12</v>
      </c>
      <c r="S295" s="2">
        <v>1</v>
      </c>
      <c r="T295" s="5">
        <f t="shared" si="62"/>
        <v>63.333333333333336</v>
      </c>
      <c r="U295" s="3">
        <v>21</v>
      </c>
      <c r="V295" s="2">
        <f t="shared" si="63"/>
        <v>21</v>
      </c>
      <c r="W295" s="2">
        <v>0</v>
      </c>
      <c r="X295" s="2">
        <f t="shared" si="64"/>
        <v>0</v>
      </c>
      <c r="Y295" s="2">
        <f t="shared" si="65"/>
        <v>1302</v>
      </c>
      <c r="Z295" s="6">
        <f t="shared" si="66"/>
        <v>0.90416666666666667</v>
      </c>
      <c r="AA295" s="6">
        <f t="shared" si="67"/>
        <v>1</v>
      </c>
      <c r="AB295" s="6">
        <f t="shared" si="68"/>
        <v>1</v>
      </c>
      <c r="AC295" s="7">
        <f t="shared" si="69"/>
        <v>0.90416666666666667</v>
      </c>
    </row>
    <row r="296" spans="1:29" ht="19.2" customHeight="1">
      <c r="A296" s="2">
        <v>295</v>
      </c>
      <c r="B296" s="3" t="s">
        <v>27</v>
      </c>
      <c r="C296" s="2">
        <v>937676</v>
      </c>
      <c r="D296" s="3" t="s">
        <v>37</v>
      </c>
      <c r="E296" s="2" t="s">
        <v>40</v>
      </c>
      <c r="F296" s="18">
        <v>44491</v>
      </c>
      <c r="G296" s="18" t="str">
        <f t="shared" si="58"/>
        <v>2021</v>
      </c>
      <c r="H296" s="4" t="str">
        <f t="shared" si="57"/>
        <v>October</v>
      </c>
      <c r="I296" s="4">
        <f t="shared" si="70"/>
        <v>44416</v>
      </c>
      <c r="J296" s="2">
        <f t="shared" si="59"/>
        <v>55</v>
      </c>
      <c r="K296" s="3">
        <v>45</v>
      </c>
      <c r="L296" s="2">
        <v>1254</v>
      </c>
      <c r="M296" s="2">
        <f t="shared" si="60"/>
        <v>56430</v>
      </c>
      <c r="N296" s="2">
        <v>1440</v>
      </c>
      <c r="O296" s="2">
        <f t="shared" si="61"/>
        <v>1330</v>
      </c>
      <c r="P296" s="2">
        <v>110</v>
      </c>
      <c r="Q296" s="2">
        <v>30</v>
      </c>
      <c r="R296" s="2">
        <v>10</v>
      </c>
      <c r="S296" s="2">
        <v>30</v>
      </c>
      <c r="T296" s="5">
        <f t="shared" si="62"/>
        <v>29.555555555555557</v>
      </c>
      <c r="U296" s="3">
        <v>45</v>
      </c>
      <c r="V296" s="2">
        <f t="shared" si="63"/>
        <v>41</v>
      </c>
      <c r="W296" s="2">
        <v>4</v>
      </c>
      <c r="X296" s="2">
        <f t="shared" si="64"/>
        <v>10000</v>
      </c>
      <c r="Y296" s="2">
        <f t="shared" si="65"/>
        <v>1260</v>
      </c>
      <c r="Z296" s="6">
        <f t="shared" si="66"/>
        <v>0.875</v>
      </c>
      <c r="AA296" s="6">
        <f t="shared" si="67"/>
        <v>0.91111111111111109</v>
      </c>
      <c r="AB296" s="6">
        <f t="shared" si="68"/>
        <v>0.91111111111111109</v>
      </c>
      <c r="AC296" s="7">
        <f t="shared" si="69"/>
        <v>0.72635802469135791</v>
      </c>
    </row>
    <row r="297" spans="1:29" ht="19.2" customHeight="1">
      <c r="A297" s="2">
        <v>296</v>
      </c>
      <c r="B297" s="3" t="s">
        <v>41</v>
      </c>
      <c r="C297" s="2">
        <v>596114</v>
      </c>
      <c r="D297" s="3" t="s">
        <v>39</v>
      </c>
      <c r="E297" s="2" t="s">
        <v>29</v>
      </c>
      <c r="F297" s="18">
        <v>44492</v>
      </c>
      <c r="G297" s="18" t="str">
        <f t="shared" si="58"/>
        <v>2021</v>
      </c>
      <c r="H297" s="4" t="str">
        <f t="shared" si="57"/>
        <v>October</v>
      </c>
      <c r="I297" s="4">
        <f t="shared" si="70"/>
        <v>44417</v>
      </c>
      <c r="J297" s="2">
        <f t="shared" si="59"/>
        <v>30</v>
      </c>
      <c r="K297" s="2">
        <v>20</v>
      </c>
      <c r="L297" s="2">
        <v>1459</v>
      </c>
      <c r="M297" s="2">
        <f t="shared" si="60"/>
        <v>29180</v>
      </c>
      <c r="N297" s="2">
        <v>1440</v>
      </c>
      <c r="O297" s="2">
        <f t="shared" si="61"/>
        <v>1330</v>
      </c>
      <c r="P297" s="2">
        <v>110</v>
      </c>
      <c r="Q297" s="2">
        <v>120</v>
      </c>
      <c r="R297" s="2">
        <v>135</v>
      </c>
      <c r="S297" s="2">
        <v>29</v>
      </c>
      <c r="T297" s="5">
        <f t="shared" si="62"/>
        <v>66.5</v>
      </c>
      <c r="U297" s="2">
        <v>20</v>
      </c>
      <c r="V297" s="2">
        <f t="shared" si="63"/>
        <v>16</v>
      </c>
      <c r="W297" s="2">
        <v>4</v>
      </c>
      <c r="X297" s="2">
        <f t="shared" si="64"/>
        <v>10000</v>
      </c>
      <c r="Y297" s="2">
        <f t="shared" si="65"/>
        <v>1046</v>
      </c>
      <c r="Z297" s="6">
        <f t="shared" si="66"/>
        <v>0.72638888888888886</v>
      </c>
      <c r="AA297" s="6">
        <f t="shared" si="67"/>
        <v>0.8</v>
      </c>
      <c r="AB297" s="6">
        <f t="shared" si="68"/>
        <v>0.8</v>
      </c>
      <c r="AC297" s="7">
        <f t="shared" si="69"/>
        <v>0.46488888888888891</v>
      </c>
    </row>
    <row r="298" spans="1:29" ht="19.2" customHeight="1">
      <c r="A298" s="2">
        <v>297</v>
      </c>
      <c r="B298" s="3" t="s">
        <v>27</v>
      </c>
      <c r="C298" s="2">
        <v>787139</v>
      </c>
      <c r="D298" s="3" t="s">
        <v>42</v>
      </c>
      <c r="E298" s="2" t="s">
        <v>32</v>
      </c>
      <c r="F298" s="18">
        <v>44493</v>
      </c>
      <c r="G298" s="18" t="str">
        <f t="shared" si="58"/>
        <v>2021</v>
      </c>
      <c r="H298" s="4" t="str">
        <f t="shared" si="57"/>
        <v>October</v>
      </c>
      <c r="I298" s="4">
        <f t="shared" si="70"/>
        <v>44418</v>
      </c>
      <c r="J298" s="2">
        <f t="shared" si="59"/>
        <v>57</v>
      </c>
      <c r="K298" s="2">
        <v>47</v>
      </c>
      <c r="L298" s="2">
        <v>1189</v>
      </c>
      <c r="M298" s="2">
        <f t="shared" si="60"/>
        <v>55883</v>
      </c>
      <c r="N298" s="2">
        <v>1440</v>
      </c>
      <c r="O298" s="2">
        <f t="shared" si="61"/>
        <v>1330</v>
      </c>
      <c r="P298" s="2">
        <v>110</v>
      </c>
      <c r="Q298" s="2">
        <v>60</v>
      </c>
      <c r="R298" s="2">
        <v>0</v>
      </c>
      <c r="S298" s="2">
        <v>29</v>
      </c>
      <c r="T298" s="5">
        <f t="shared" si="62"/>
        <v>28.297872340425531</v>
      </c>
      <c r="U298" s="2">
        <v>47</v>
      </c>
      <c r="V298" s="2">
        <f t="shared" si="63"/>
        <v>44</v>
      </c>
      <c r="W298" s="2">
        <v>3</v>
      </c>
      <c r="X298" s="2">
        <f t="shared" si="64"/>
        <v>7500</v>
      </c>
      <c r="Y298" s="2">
        <f t="shared" si="65"/>
        <v>1241</v>
      </c>
      <c r="Z298" s="6">
        <f t="shared" si="66"/>
        <v>0.8618055555555556</v>
      </c>
      <c r="AA298" s="6">
        <f t="shared" si="67"/>
        <v>0.93617021276595747</v>
      </c>
      <c r="AB298" s="6">
        <f t="shared" si="68"/>
        <v>0.93617021276595747</v>
      </c>
      <c r="AC298" s="7">
        <f t="shared" si="69"/>
        <v>0.75529902922388226</v>
      </c>
    </row>
    <row r="299" spans="1:29" ht="19.2" customHeight="1">
      <c r="A299" s="2">
        <v>298</v>
      </c>
      <c r="B299" s="3" t="s">
        <v>36</v>
      </c>
      <c r="C299" s="2">
        <v>630933</v>
      </c>
      <c r="D299" s="3" t="s">
        <v>42</v>
      </c>
      <c r="E299" s="2" t="s">
        <v>35</v>
      </c>
      <c r="F299" s="18">
        <v>44494</v>
      </c>
      <c r="G299" s="18" t="str">
        <f t="shared" si="58"/>
        <v>2021</v>
      </c>
      <c r="H299" s="4" t="str">
        <f t="shared" si="57"/>
        <v>October</v>
      </c>
      <c r="I299" s="4">
        <f t="shared" si="70"/>
        <v>44419</v>
      </c>
      <c r="J299" s="2">
        <f t="shared" si="59"/>
        <v>22</v>
      </c>
      <c r="K299" s="2">
        <v>12</v>
      </c>
      <c r="L299" s="8">
        <v>1200</v>
      </c>
      <c r="M299" s="2">
        <f t="shared" si="60"/>
        <v>14400</v>
      </c>
      <c r="N299" s="2">
        <v>1440</v>
      </c>
      <c r="O299" s="2">
        <f t="shared" si="61"/>
        <v>1330</v>
      </c>
      <c r="P299" s="2">
        <v>110</v>
      </c>
      <c r="Q299" s="2">
        <v>40</v>
      </c>
      <c r="R299" s="2">
        <v>15</v>
      </c>
      <c r="S299" s="2">
        <v>45</v>
      </c>
      <c r="T299" s="5">
        <f t="shared" si="62"/>
        <v>110.83333333333333</v>
      </c>
      <c r="U299" s="2">
        <v>12</v>
      </c>
      <c r="V299" s="2">
        <f t="shared" si="63"/>
        <v>12</v>
      </c>
      <c r="W299" s="2">
        <v>0</v>
      </c>
      <c r="X299" s="2">
        <f t="shared" si="64"/>
        <v>0</v>
      </c>
      <c r="Y299" s="2">
        <f t="shared" si="65"/>
        <v>1230</v>
      </c>
      <c r="Z299" s="6">
        <f t="shared" si="66"/>
        <v>0.85416666666666663</v>
      </c>
      <c r="AA299" s="6">
        <f t="shared" si="67"/>
        <v>1</v>
      </c>
      <c r="AB299" s="6">
        <f t="shared" si="68"/>
        <v>1</v>
      </c>
      <c r="AC299" s="7">
        <f t="shared" si="69"/>
        <v>0.85416666666666663</v>
      </c>
    </row>
    <row r="300" spans="1:29" ht="19.2" customHeight="1">
      <c r="A300" s="2">
        <v>299</v>
      </c>
      <c r="B300" s="3" t="s">
        <v>27</v>
      </c>
      <c r="C300" s="2">
        <v>614192</v>
      </c>
      <c r="D300" s="2" t="s">
        <v>39</v>
      </c>
      <c r="E300" s="2" t="s">
        <v>38</v>
      </c>
      <c r="F300" s="18">
        <v>44495</v>
      </c>
      <c r="G300" s="18" t="str">
        <f t="shared" si="58"/>
        <v>2021</v>
      </c>
      <c r="H300" s="4" t="str">
        <f t="shared" si="57"/>
        <v>October</v>
      </c>
      <c r="I300" s="4">
        <f t="shared" si="70"/>
        <v>44420</v>
      </c>
      <c r="J300" s="2">
        <f t="shared" si="59"/>
        <v>38</v>
      </c>
      <c r="K300" s="2">
        <v>28</v>
      </c>
      <c r="L300" s="2">
        <v>600.25</v>
      </c>
      <c r="M300" s="2">
        <f t="shared" si="60"/>
        <v>16807</v>
      </c>
      <c r="N300" s="2">
        <v>1440</v>
      </c>
      <c r="O300" s="2">
        <f t="shared" si="61"/>
        <v>1330</v>
      </c>
      <c r="P300" s="2">
        <v>110</v>
      </c>
      <c r="Q300" s="2">
        <v>30</v>
      </c>
      <c r="R300" s="2">
        <v>15</v>
      </c>
      <c r="S300" s="2">
        <v>43</v>
      </c>
      <c r="T300" s="5">
        <f t="shared" si="62"/>
        <v>47.5</v>
      </c>
      <c r="U300" s="2">
        <v>28</v>
      </c>
      <c r="V300" s="2">
        <f t="shared" si="63"/>
        <v>28</v>
      </c>
      <c r="W300" s="2">
        <v>0</v>
      </c>
      <c r="X300" s="2">
        <f t="shared" si="64"/>
        <v>0</v>
      </c>
      <c r="Y300" s="2">
        <f t="shared" si="65"/>
        <v>1242</v>
      </c>
      <c r="Z300" s="6">
        <f t="shared" si="66"/>
        <v>0.86250000000000004</v>
      </c>
      <c r="AA300" s="6">
        <f t="shared" si="67"/>
        <v>1</v>
      </c>
      <c r="AB300" s="6">
        <f t="shared" si="68"/>
        <v>1</v>
      </c>
      <c r="AC300" s="7">
        <f t="shared" si="69"/>
        <v>0.86250000000000004</v>
      </c>
    </row>
    <row r="301" spans="1:29" ht="19.2" customHeight="1">
      <c r="A301" s="2">
        <v>300</v>
      </c>
      <c r="B301" s="3" t="s">
        <v>41</v>
      </c>
      <c r="C301" s="2">
        <v>921184</v>
      </c>
      <c r="D301" s="2" t="s">
        <v>39</v>
      </c>
      <c r="E301" s="2" t="s">
        <v>38</v>
      </c>
      <c r="F301" s="18">
        <v>44496</v>
      </c>
      <c r="G301" s="18" t="str">
        <f t="shared" si="58"/>
        <v>2021</v>
      </c>
      <c r="H301" s="4" t="str">
        <f t="shared" si="57"/>
        <v>October</v>
      </c>
      <c r="I301" s="4">
        <f t="shared" si="70"/>
        <v>44421</v>
      </c>
      <c r="J301" s="2">
        <f t="shared" si="59"/>
        <v>26</v>
      </c>
      <c r="K301" s="2">
        <v>16</v>
      </c>
      <c r="L301" s="2">
        <v>895.26</v>
      </c>
      <c r="M301" s="2">
        <f t="shared" si="60"/>
        <v>14324.16</v>
      </c>
      <c r="N301" s="2">
        <v>1440</v>
      </c>
      <c r="O301" s="2">
        <f t="shared" si="61"/>
        <v>1330</v>
      </c>
      <c r="P301" s="2">
        <v>110</v>
      </c>
      <c r="Q301" s="2">
        <v>20</v>
      </c>
      <c r="R301" s="2">
        <v>10</v>
      </c>
      <c r="S301" s="2">
        <v>41</v>
      </c>
      <c r="T301" s="5">
        <f t="shared" si="62"/>
        <v>83.125</v>
      </c>
      <c r="U301" s="2">
        <v>16</v>
      </c>
      <c r="V301" s="2">
        <f t="shared" si="63"/>
        <v>13</v>
      </c>
      <c r="W301" s="2">
        <v>3</v>
      </c>
      <c r="X301" s="2">
        <f t="shared" si="64"/>
        <v>7500</v>
      </c>
      <c r="Y301" s="2">
        <f t="shared" si="65"/>
        <v>1259</v>
      </c>
      <c r="Z301" s="6">
        <f t="shared" si="66"/>
        <v>0.87430555555555556</v>
      </c>
      <c r="AA301" s="6">
        <f t="shared" si="67"/>
        <v>0.8125</v>
      </c>
      <c r="AB301" s="6">
        <f t="shared" si="68"/>
        <v>0.8125</v>
      </c>
      <c r="AC301" s="7">
        <f t="shared" si="69"/>
        <v>0.57717827690972223</v>
      </c>
    </row>
    <row r="302" spans="1:29" ht="19.2" customHeight="1">
      <c r="A302" s="2">
        <v>301</v>
      </c>
      <c r="B302" s="3" t="s">
        <v>27</v>
      </c>
      <c r="C302" s="2">
        <v>859744</v>
      </c>
      <c r="D302" s="2" t="s">
        <v>31</v>
      </c>
      <c r="E302" s="2" t="s">
        <v>29</v>
      </c>
      <c r="F302" s="18">
        <v>44497</v>
      </c>
      <c r="G302" s="18" t="str">
        <f t="shared" si="58"/>
        <v>2021</v>
      </c>
      <c r="H302" s="4" t="str">
        <f t="shared" si="57"/>
        <v>October</v>
      </c>
      <c r="I302" s="4">
        <f t="shared" si="70"/>
        <v>44422</v>
      </c>
      <c r="J302" s="2">
        <f t="shared" si="59"/>
        <v>22</v>
      </c>
      <c r="K302" s="3">
        <v>12</v>
      </c>
      <c r="L302" s="2">
        <v>1350.1</v>
      </c>
      <c r="M302" s="2">
        <f t="shared" si="60"/>
        <v>16201.199999999999</v>
      </c>
      <c r="N302" s="2">
        <v>1440</v>
      </c>
      <c r="O302" s="2">
        <f t="shared" si="61"/>
        <v>1330</v>
      </c>
      <c r="P302" s="2">
        <v>110</v>
      </c>
      <c r="Q302" s="2">
        <v>0</v>
      </c>
      <c r="R302" s="2">
        <v>0</v>
      </c>
      <c r="S302" s="2">
        <v>5</v>
      </c>
      <c r="T302" s="5">
        <f t="shared" si="62"/>
        <v>110.83333333333333</v>
      </c>
      <c r="U302" s="3">
        <v>12</v>
      </c>
      <c r="V302" s="2">
        <f t="shared" si="63"/>
        <v>12</v>
      </c>
      <c r="W302" s="2">
        <v>0</v>
      </c>
      <c r="X302" s="2">
        <f t="shared" si="64"/>
        <v>0</v>
      </c>
      <c r="Y302" s="2">
        <f t="shared" si="65"/>
        <v>1325</v>
      </c>
      <c r="Z302" s="6">
        <f t="shared" si="66"/>
        <v>0.92013888888888884</v>
      </c>
      <c r="AA302" s="6">
        <f t="shared" si="67"/>
        <v>1</v>
      </c>
      <c r="AB302" s="6">
        <f t="shared" si="68"/>
        <v>1</v>
      </c>
      <c r="AC302" s="7">
        <f t="shared" si="69"/>
        <v>0.92013888888888884</v>
      </c>
    </row>
    <row r="303" spans="1:29" ht="19.2" customHeight="1">
      <c r="A303" s="2">
        <v>302</v>
      </c>
      <c r="B303" s="3" t="s">
        <v>30</v>
      </c>
      <c r="C303" s="2">
        <v>725440</v>
      </c>
      <c r="D303" s="2" t="s">
        <v>34</v>
      </c>
      <c r="E303" s="2" t="s">
        <v>32</v>
      </c>
      <c r="F303" s="18">
        <v>44498</v>
      </c>
      <c r="G303" s="18" t="str">
        <f t="shared" si="58"/>
        <v>2021</v>
      </c>
      <c r="H303" s="4" t="str">
        <f t="shared" si="57"/>
        <v>October</v>
      </c>
      <c r="I303" s="4">
        <f t="shared" si="70"/>
        <v>44423</v>
      </c>
      <c r="J303" s="2">
        <f t="shared" si="59"/>
        <v>55</v>
      </c>
      <c r="K303" s="3">
        <v>45</v>
      </c>
      <c r="L303" s="2">
        <v>1290.5</v>
      </c>
      <c r="M303" s="2">
        <f t="shared" si="60"/>
        <v>58072.5</v>
      </c>
      <c r="N303" s="2">
        <v>1440</v>
      </c>
      <c r="O303" s="2">
        <f t="shared" si="61"/>
        <v>1330</v>
      </c>
      <c r="P303" s="2">
        <v>110</v>
      </c>
      <c r="Q303" s="2">
        <v>15</v>
      </c>
      <c r="R303" s="2">
        <v>0</v>
      </c>
      <c r="S303" s="2">
        <v>31</v>
      </c>
      <c r="T303" s="5">
        <f t="shared" si="62"/>
        <v>29.555555555555557</v>
      </c>
      <c r="U303" s="3">
        <v>45</v>
      </c>
      <c r="V303" s="2">
        <f t="shared" si="63"/>
        <v>43</v>
      </c>
      <c r="W303" s="2">
        <v>2</v>
      </c>
      <c r="X303" s="2">
        <f t="shared" si="64"/>
        <v>5000</v>
      </c>
      <c r="Y303" s="2">
        <f t="shared" si="65"/>
        <v>1284</v>
      </c>
      <c r="Z303" s="6">
        <f t="shared" si="66"/>
        <v>0.89166666666666672</v>
      </c>
      <c r="AA303" s="6">
        <f t="shared" si="67"/>
        <v>0.9555555555555556</v>
      </c>
      <c r="AB303" s="6">
        <f t="shared" si="68"/>
        <v>0.9555555555555556</v>
      </c>
      <c r="AC303" s="7">
        <f t="shared" si="69"/>
        <v>0.81416872427983555</v>
      </c>
    </row>
    <row r="304" spans="1:29" ht="19.2" customHeight="1">
      <c r="A304" s="2">
        <v>303</v>
      </c>
      <c r="B304" s="3" t="s">
        <v>33</v>
      </c>
      <c r="C304" s="2">
        <v>816776</v>
      </c>
      <c r="D304" s="3" t="s">
        <v>28</v>
      </c>
      <c r="E304" s="2" t="s">
        <v>35</v>
      </c>
      <c r="F304" s="18">
        <v>44499</v>
      </c>
      <c r="G304" s="18" t="str">
        <f t="shared" si="58"/>
        <v>2021</v>
      </c>
      <c r="H304" s="4" t="str">
        <f t="shared" si="57"/>
        <v>October</v>
      </c>
      <c r="I304" s="4">
        <f t="shared" si="70"/>
        <v>44424</v>
      </c>
      <c r="J304" s="2">
        <f t="shared" si="59"/>
        <v>57</v>
      </c>
      <c r="K304" s="3">
        <v>47</v>
      </c>
      <c r="L304" s="2">
        <v>1400</v>
      </c>
      <c r="M304" s="2">
        <f t="shared" si="60"/>
        <v>65800</v>
      </c>
      <c r="N304" s="2">
        <v>1440</v>
      </c>
      <c r="O304" s="2">
        <f t="shared" si="61"/>
        <v>1330</v>
      </c>
      <c r="P304" s="2">
        <v>110</v>
      </c>
      <c r="Q304" s="2">
        <v>30</v>
      </c>
      <c r="R304" s="2">
        <v>0</v>
      </c>
      <c r="S304" s="2">
        <v>47</v>
      </c>
      <c r="T304" s="5">
        <f t="shared" si="62"/>
        <v>28.297872340425531</v>
      </c>
      <c r="U304" s="3">
        <v>47</v>
      </c>
      <c r="V304" s="2">
        <f t="shared" si="63"/>
        <v>46</v>
      </c>
      <c r="W304" s="2">
        <v>1</v>
      </c>
      <c r="X304" s="2">
        <f t="shared" si="64"/>
        <v>2500</v>
      </c>
      <c r="Y304" s="2">
        <f t="shared" si="65"/>
        <v>1253</v>
      </c>
      <c r="Z304" s="6">
        <f t="shared" si="66"/>
        <v>0.87013888888888891</v>
      </c>
      <c r="AA304" s="6">
        <f t="shared" si="67"/>
        <v>0.97872340425531912</v>
      </c>
      <c r="AB304" s="6">
        <f t="shared" si="68"/>
        <v>0.97872340425531912</v>
      </c>
      <c r="AC304" s="7">
        <f t="shared" si="69"/>
        <v>0.83350560836980037</v>
      </c>
    </row>
    <row r="305" spans="1:29" ht="19.2" customHeight="1">
      <c r="A305" s="2">
        <v>304</v>
      </c>
      <c r="B305" s="3" t="s">
        <v>27</v>
      </c>
      <c r="C305" s="2">
        <v>968431</v>
      </c>
      <c r="D305" s="3" t="s">
        <v>31</v>
      </c>
      <c r="E305" s="2" t="s">
        <v>38</v>
      </c>
      <c r="F305" s="18">
        <v>44500</v>
      </c>
      <c r="G305" s="18" t="str">
        <f t="shared" si="58"/>
        <v>2021</v>
      </c>
      <c r="H305" s="4" t="str">
        <f t="shared" si="57"/>
        <v>October</v>
      </c>
      <c r="I305" s="4">
        <f t="shared" si="70"/>
        <v>44425</v>
      </c>
      <c r="J305" s="2">
        <f t="shared" si="59"/>
        <v>21</v>
      </c>
      <c r="K305" s="3">
        <v>11</v>
      </c>
      <c r="L305" s="2">
        <v>1509</v>
      </c>
      <c r="M305" s="2">
        <f t="shared" si="60"/>
        <v>16599</v>
      </c>
      <c r="N305" s="2">
        <v>1440</v>
      </c>
      <c r="O305" s="2">
        <f t="shared" si="61"/>
        <v>1330</v>
      </c>
      <c r="P305" s="2">
        <v>110</v>
      </c>
      <c r="Q305" s="2">
        <v>120</v>
      </c>
      <c r="R305" s="2">
        <v>60</v>
      </c>
      <c r="S305" s="2">
        <v>9</v>
      </c>
      <c r="T305" s="5">
        <f t="shared" si="62"/>
        <v>120.90909090909091</v>
      </c>
      <c r="U305" s="3">
        <v>11</v>
      </c>
      <c r="V305" s="2">
        <f t="shared" si="63"/>
        <v>8</v>
      </c>
      <c r="W305" s="2">
        <v>3</v>
      </c>
      <c r="X305" s="2">
        <f t="shared" si="64"/>
        <v>7500</v>
      </c>
      <c r="Y305" s="2">
        <f t="shared" si="65"/>
        <v>1141</v>
      </c>
      <c r="Z305" s="6">
        <f t="shared" si="66"/>
        <v>0.79236111111111107</v>
      </c>
      <c r="AA305" s="6">
        <f t="shared" si="67"/>
        <v>0.72727272727272729</v>
      </c>
      <c r="AB305" s="6">
        <f t="shared" si="68"/>
        <v>0.72727272727272729</v>
      </c>
      <c r="AC305" s="7">
        <f t="shared" si="69"/>
        <v>0.41910009182736457</v>
      </c>
    </row>
    <row r="306" spans="1:29" ht="19.2" customHeight="1">
      <c r="A306" s="2">
        <v>305</v>
      </c>
      <c r="B306" s="3" t="s">
        <v>27</v>
      </c>
      <c r="C306" s="2">
        <v>714891</v>
      </c>
      <c r="D306" s="3" t="s">
        <v>34</v>
      </c>
      <c r="E306" s="2" t="s">
        <v>40</v>
      </c>
      <c r="F306" s="18">
        <v>44501</v>
      </c>
      <c r="G306" s="18" t="str">
        <f t="shared" si="58"/>
        <v>2021</v>
      </c>
      <c r="H306" s="4" t="str">
        <f t="shared" si="57"/>
        <v>November</v>
      </c>
      <c r="I306" s="4">
        <f t="shared" si="70"/>
        <v>44426</v>
      </c>
      <c r="J306" s="2">
        <f t="shared" si="59"/>
        <v>31</v>
      </c>
      <c r="K306" s="3">
        <v>21</v>
      </c>
      <c r="L306" s="2">
        <v>1834</v>
      </c>
      <c r="M306" s="2">
        <f t="shared" si="60"/>
        <v>38514</v>
      </c>
      <c r="N306" s="2">
        <v>1440</v>
      </c>
      <c r="O306" s="2">
        <f t="shared" si="61"/>
        <v>1330</v>
      </c>
      <c r="P306" s="2">
        <v>110</v>
      </c>
      <c r="Q306" s="2">
        <v>60</v>
      </c>
      <c r="R306" s="2">
        <v>0</v>
      </c>
      <c r="S306" s="2">
        <v>60</v>
      </c>
      <c r="T306" s="5">
        <f t="shared" si="62"/>
        <v>63.333333333333336</v>
      </c>
      <c r="U306" s="3">
        <v>21</v>
      </c>
      <c r="V306" s="2">
        <f t="shared" si="63"/>
        <v>17</v>
      </c>
      <c r="W306" s="2">
        <v>4</v>
      </c>
      <c r="X306" s="2">
        <f t="shared" si="64"/>
        <v>10000</v>
      </c>
      <c r="Y306" s="2">
        <f t="shared" si="65"/>
        <v>1210</v>
      </c>
      <c r="Z306" s="6">
        <f t="shared" si="66"/>
        <v>0.84027777777777779</v>
      </c>
      <c r="AA306" s="6">
        <f t="shared" si="67"/>
        <v>0.80952380952380953</v>
      </c>
      <c r="AB306" s="6">
        <f t="shared" si="68"/>
        <v>0.80952380952380953</v>
      </c>
      <c r="AC306" s="7">
        <f t="shared" si="69"/>
        <v>0.55065822625346439</v>
      </c>
    </row>
    <row r="307" spans="1:29" ht="19.2" customHeight="1">
      <c r="A307" s="2">
        <v>306</v>
      </c>
      <c r="B307" s="3" t="s">
        <v>30</v>
      </c>
      <c r="C307" s="2">
        <v>866825</v>
      </c>
      <c r="D307" s="3" t="s">
        <v>37</v>
      </c>
      <c r="E307" s="2" t="s">
        <v>32</v>
      </c>
      <c r="F307" s="18">
        <v>44502</v>
      </c>
      <c r="G307" s="18" t="str">
        <f t="shared" si="58"/>
        <v>2021</v>
      </c>
      <c r="H307" s="4" t="str">
        <f t="shared" si="57"/>
        <v>November</v>
      </c>
      <c r="I307" s="4">
        <f t="shared" si="70"/>
        <v>44427</v>
      </c>
      <c r="J307" s="2">
        <f t="shared" si="59"/>
        <v>58</v>
      </c>
      <c r="K307" s="3">
        <v>48</v>
      </c>
      <c r="L307" s="2">
        <v>1254</v>
      </c>
      <c r="M307" s="2">
        <f t="shared" si="60"/>
        <v>60192</v>
      </c>
      <c r="N307" s="2">
        <v>1440</v>
      </c>
      <c r="O307" s="2">
        <f t="shared" si="61"/>
        <v>1330</v>
      </c>
      <c r="P307" s="2">
        <v>110</v>
      </c>
      <c r="Q307" s="2">
        <v>40</v>
      </c>
      <c r="R307" s="2">
        <v>0</v>
      </c>
      <c r="S307" s="2">
        <v>1</v>
      </c>
      <c r="T307" s="5">
        <f t="shared" si="62"/>
        <v>27.708333333333332</v>
      </c>
      <c r="U307" s="3">
        <v>48</v>
      </c>
      <c r="V307" s="2">
        <f t="shared" si="63"/>
        <v>48</v>
      </c>
      <c r="W307" s="2">
        <v>0</v>
      </c>
      <c r="X307" s="2">
        <f t="shared" si="64"/>
        <v>0</v>
      </c>
      <c r="Y307" s="2">
        <f t="shared" si="65"/>
        <v>1289</v>
      </c>
      <c r="Z307" s="6">
        <f t="shared" si="66"/>
        <v>0.89513888888888893</v>
      </c>
      <c r="AA307" s="6">
        <f t="shared" si="67"/>
        <v>1</v>
      </c>
      <c r="AB307" s="6">
        <f t="shared" si="68"/>
        <v>1</v>
      </c>
      <c r="AC307" s="7">
        <f t="shared" si="69"/>
        <v>0.89513888888888893</v>
      </c>
    </row>
    <row r="308" spans="1:29" ht="19.2" customHeight="1">
      <c r="A308" s="2">
        <v>307</v>
      </c>
      <c r="B308" s="3" t="s">
        <v>33</v>
      </c>
      <c r="C308" s="2">
        <v>811509</v>
      </c>
      <c r="D308" s="3" t="s">
        <v>39</v>
      </c>
      <c r="E308" s="2" t="s">
        <v>32</v>
      </c>
      <c r="F308" s="18">
        <v>44503</v>
      </c>
      <c r="G308" s="18" t="str">
        <f t="shared" si="58"/>
        <v>2021</v>
      </c>
      <c r="H308" s="4" t="str">
        <f t="shared" si="57"/>
        <v>November</v>
      </c>
      <c r="I308" s="4">
        <f t="shared" si="70"/>
        <v>44428</v>
      </c>
      <c r="J308" s="2">
        <f t="shared" si="59"/>
        <v>33</v>
      </c>
      <c r="K308" s="3">
        <v>23</v>
      </c>
      <c r="L308" s="2">
        <v>1459</v>
      </c>
      <c r="M308" s="2">
        <f t="shared" si="60"/>
        <v>33557</v>
      </c>
      <c r="N308" s="2">
        <v>1440</v>
      </c>
      <c r="O308" s="2">
        <f t="shared" si="61"/>
        <v>1330</v>
      </c>
      <c r="P308" s="2">
        <v>110</v>
      </c>
      <c r="Q308" s="2">
        <v>30</v>
      </c>
      <c r="R308" s="2">
        <v>0</v>
      </c>
      <c r="S308" s="2">
        <v>46</v>
      </c>
      <c r="T308" s="5">
        <f t="shared" si="62"/>
        <v>57.826086956521742</v>
      </c>
      <c r="U308" s="3">
        <v>23</v>
      </c>
      <c r="V308" s="2">
        <f t="shared" si="63"/>
        <v>23</v>
      </c>
      <c r="W308" s="2">
        <v>0</v>
      </c>
      <c r="X308" s="2">
        <f t="shared" si="64"/>
        <v>0</v>
      </c>
      <c r="Y308" s="2">
        <f t="shared" si="65"/>
        <v>1254</v>
      </c>
      <c r="Z308" s="6">
        <f t="shared" si="66"/>
        <v>0.87083333333333335</v>
      </c>
      <c r="AA308" s="6">
        <f t="shared" si="67"/>
        <v>1</v>
      </c>
      <c r="AB308" s="6">
        <f t="shared" si="68"/>
        <v>1</v>
      </c>
      <c r="AC308" s="7">
        <f t="shared" si="69"/>
        <v>0.87083333333333335</v>
      </c>
    </row>
    <row r="309" spans="1:29" ht="19.2" customHeight="1">
      <c r="A309" s="2">
        <v>308</v>
      </c>
      <c r="B309" s="3" t="s">
        <v>36</v>
      </c>
      <c r="C309" s="2">
        <v>894770</v>
      </c>
      <c r="D309" s="3" t="s">
        <v>42</v>
      </c>
      <c r="E309" s="2" t="s">
        <v>38</v>
      </c>
      <c r="F309" s="18">
        <v>44504</v>
      </c>
      <c r="G309" s="18" t="str">
        <f t="shared" si="58"/>
        <v>2021</v>
      </c>
      <c r="H309" s="4" t="str">
        <f t="shared" si="57"/>
        <v>November</v>
      </c>
      <c r="I309" s="4">
        <f t="shared" si="70"/>
        <v>44429</v>
      </c>
      <c r="J309" s="2">
        <f t="shared" si="59"/>
        <v>55</v>
      </c>
      <c r="K309" s="3">
        <v>45</v>
      </c>
      <c r="L309" s="2">
        <v>1189</v>
      </c>
      <c r="M309" s="2">
        <f t="shared" si="60"/>
        <v>53505</v>
      </c>
      <c r="N309" s="2">
        <v>1440</v>
      </c>
      <c r="O309" s="2">
        <f t="shared" si="61"/>
        <v>1330</v>
      </c>
      <c r="P309" s="2">
        <v>110</v>
      </c>
      <c r="Q309" s="2">
        <v>20</v>
      </c>
      <c r="R309" s="2">
        <v>120</v>
      </c>
      <c r="S309" s="2">
        <v>44</v>
      </c>
      <c r="T309" s="5">
        <f t="shared" si="62"/>
        <v>29.555555555555557</v>
      </c>
      <c r="U309" s="3">
        <v>45</v>
      </c>
      <c r="V309" s="2">
        <f t="shared" si="63"/>
        <v>44</v>
      </c>
      <c r="W309" s="2">
        <v>1</v>
      </c>
      <c r="X309" s="2">
        <f t="shared" si="64"/>
        <v>2500</v>
      </c>
      <c r="Y309" s="2">
        <f t="shared" si="65"/>
        <v>1146</v>
      </c>
      <c r="Z309" s="6">
        <f t="shared" si="66"/>
        <v>0.79583333333333328</v>
      </c>
      <c r="AA309" s="6">
        <f t="shared" si="67"/>
        <v>0.97777777777777775</v>
      </c>
      <c r="AB309" s="6">
        <f t="shared" si="68"/>
        <v>0.97777777777777775</v>
      </c>
      <c r="AC309" s="7">
        <f t="shared" si="69"/>
        <v>0.76085596707818914</v>
      </c>
    </row>
    <row r="310" spans="1:29" ht="19.2" customHeight="1">
      <c r="A310" s="2">
        <v>309</v>
      </c>
      <c r="B310" s="3" t="s">
        <v>27</v>
      </c>
      <c r="C310" s="2">
        <v>912306</v>
      </c>
      <c r="D310" s="3" t="s">
        <v>42</v>
      </c>
      <c r="E310" s="2" t="s">
        <v>35</v>
      </c>
      <c r="F310" s="18">
        <v>44505</v>
      </c>
      <c r="G310" s="18" t="str">
        <f t="shared" si="58"/>
        <v>2021</v>
      </c>
      <c r="H310" s="4" t="str">
        <f t="shared" si="57"/>
        <v>November</v>
      </c>
      <c r="I310" s="4">
        <f t="shared" si="70"/>
        <v>44430</v>
      </c>
      <c r="J310" s="2">
        <f t="shared" si="59"/>
        <v>60</v>
      </c>
      <c r="K310" s="3">
        <v>50</v>
      </c>
      <c r="L310" s="2">
        <v>1578</v>
      </c>
      <c r="M310" s="2">
        <f t="shared" si="60"/>
        <v>78900</v>
      </c>
      <c r="N310" s="2">
        <v>1440</v>
      </c>
      <c r="O310" s="2">
        <f t="shared" si="61"/>
        <v>1330</v>
      </c>
      <c r="P310" s="2">
        <v>110</v>
      </c>
      <c r="Q310" s="2">
        <v>60</v>
      </c>
      <c r="R310" s="2"/>
      <c r="S310" s="2">
        <v>46</v>
      </c>
      <c r="T310" s="5">
        <f t="shared" si="62"/>
        <v>26.6</v>
      </c>
      <c r="U310" s="3">
        <v>50</v>
      </c>
      <c r="V310" s="2">
        <f t="shared" si="63"/>
        <v>50</v>
      </c>
      <c r="W310" s="2">
        <v>0</v>
      </c>
      <c r="X310" s="2">
        <f t="shared" si="64"/>
        <v>0</v>
      </c>
      <c r="Y310" s="2">
        <f t="shared" si="65"/>
        <v>1224</v>
      </c>
      <c r="Z310" s="6">
        <f t="shared" si="66"/>
        <v>0.85</v>
      </c>
      <c r="AA310" s="6">
        <f t="shared" si="67"/>
        <v>1</v>
      </c>
      <c r="AB310" s="6">
        <f t="shared" si="68"/>
        <v>1</v>
      </c>
      <c r="AC310" s="7">
        <f t="shared" si="69"/>
        <v>0.85</v>
      </c>
    </row>
    <row r="311" spans="1:29" ht="19.2" customHeight="1">
      <c r="A311" s="2">
        <v>310</v>
      </c>
      <c r="B311" s="3" t="s">
        <v>30</v>
      </c>
      <c r="C311" s="2"/>
      <c r="D311" s="3" t="s">
        <v>42</v>
      </c>
      <c r="E311" s="2" t="s">
        <v>32</v>
      </c>
      <c r="F311" s="18">
        <v>44506</v>
      </c>
      <c r="G311" s="18" t="str">
        <f t="shared" si="58"/>
        <v>2021</v>
      </c>
      <c r="H311" s="4" t="str">
        <f t="shared" si="57"/>
        <v>November</v>
      </c>
      <c r="I311" s="4">
        <f t="shared" si="70"/>
        <v>44431</v>
      </c>
      <c r="J311" s="2">
        <f t="shared" si="59"/>
        <v>54</v>
      </c>
      <c r="K311" s="2">
        <v>44</v>
      </c>
      <c r="L311" s="2">
        <v>1200</v>
      </c>
      <c r="M311" s="2">
        <f t="shared" si="60"/>
        <v>52800</v>
      </c>
      <c r="N311" s="2">
        <v>1440</v>
      </c>
      <c r="O311" s="2">
        <f t="shared" si="61"/>
        <v>1330</v>
      </c>
      <c r="P311" s="2">
        <v>110</v>
      </c>
      <c r="Q311" s="2">
        <v>15</v>
      </c>
      <c r="R311" s="2">
        <v>0</v>
      </c>
      <c r="S311" s="2">
        <v>18</v>
      </c>
      <c r="T311" s="5">
        <f t="shared" si="62"/>
        <v>30.227272727272727</v>
      </c>
      <c r="U311" s="2">
        <v>44</v>
      </c>
      <c r="V311" s="2">
        <f t="shared" si="63"/>
        <v>44</v>
      </c>
      <c r="W311" s="2">
        <v>0</v>
      </c>
      <c r="X311" s="2">
        <f t="shared" si="64"/>
        <v>0</v>
      </c>
      <c r="Y311" s="2">
        <f t="shared" si="65"/>
        <v>1297</v>
      </c>
      <c r="Z311" s="6">
        <f t="shared" si="66"/>
        <v>0.90069444444444446</v>
      </c>
      <c r="AA311" s="6">
        <f t="shared" si="67"/>
        <v>1</v>
      </c>
      <c r="AB311" s="6">
        <f t="shared" si="68"/>
        <v>1</v>
      </c>
      <c r="AC311" s="7">
        <f t="shared" si="69"/>
        <v>0.90069444444444446</v>
      </c>
    </row>
    <row r="312" spans="1:29" ht="19.2" customHeight="1">
      <c r="A312" s="2">
        <v>311</v>
      </c>
      <c r="B312" s="3" t="s">
        <v>33</v>
      </c>
      <c r="C312" s="2"/>
      <c r="D312" s="2" t="s">
        <v>39</v>
      </c>
      <c r="E312" s="2" t="s">
        <v>32</v>
      </c>
      <c r="F312" s="18">
        <v>44507</v>
      </c>
      <c r="G312" s="18" t="str">
        <f t="shared" si="58"/>
        <v>2021</v>
      </c>
      <c r="H312" s="4" t="str">
        <f t="shared" si="57"/>
        <v>November</v>
      </c>
      <c r="I312" s="4">
        <f t="shared" si="70"/>
        <v>44432</v>
      </c>
      <c r="J312" s="2">
        <f t="shared" si="59"/>
        <v>57</v>
      </c>
      <c r="K312" s="2">
        <v>47</v>
      </c>
      <c r="L312" s="2">
        <v>600.25</v>
      </c>
      <c r="M312" s="2">
        <f t="shared" si="60"/>
        <v>28211.75</v>
      </c>
      <c r="N312" s="2">
        <v>1440</v>
      </c>
      <c r="O312" s="2">
        <f t="shared" si="61"/>
        <v>1330</v>
      </c>
      <c r="P312" s="2">
        <v>110</v>
      </c>
      <c r="Q312" s="2">
        <v>15</v>
      </c>
      <c r="R312" s="2">
        <v>0</v>
      </c>
      <c r="S312" s="2">
        <v>53</v>
      </c>
      <c r="T312" s="5">
        <f t="shared" si="62"/>
        <v>28.297872340425531</v>
      </c>
      <c r="U312" s="2">
        <v>47</v>
      </c>
      <c r="V312" s="2">
        <f t="shared" si="63"/>
        <v>46</v>
      </c>
      <c r="W312" s="2">
        <v>1</v>
      </c>
      <c r="X312" s="2">
        <f t="shared" si="64"/>
        <v>2500</v>
      </c>
      <c r="Y312" s="2">
        <f t="shared" si="65"/>
        <v>1262</v>
      </c>
      <c r="Z312" s="6">
        <f t="shared" si="66"/>
        <v>0.87638888888888888</v>
      </c>
      <c r="AA312" s="6">
        <f t="shared" si="67"/>
        <v>0.97872340425531912</v>
      </c>
      <c r="AB312" s="6">
        <f t="shared" si="68"/>
        <v>0.97872340425531912</v>
      </c>
      <c r="AC312" s="7">
        <f t="shared" si="69"/>
        <v>0.8394924802575322</v>
      </c>
    </row>
    <row r="313" spans="1:29" ht="19.2" customHeight="1">
      <c r="A313" s="2">
        <v>312</v>
      </c>
      <c r="B313" s="3" t="s">
        <v>36</v>
      </c>
      <c r="C313" s="2"/>
      <c r="D313" s="2" t="s">
        <v>39</v>
      </c>
      <c r="E313" s="2" t="s">
        <v>38</v>
      </c>
      <c r="F313" s="18">
        <v>44508</v>
      </c>
      <c r="G313" s="18" t="str">
        <f t="shared" si="58"/>
        <v>2021</v>
      </c>
      <c r="H313" s="4" t="str">
        <f t="shared" si="57"/>
        <v>November</v>
      </c>
      <c r="I313" s="4">
        <f t="shared" si="70"/>
        <v>44433</v>
      </c>
      <c r="J313" s="2">
        <f t="shared" si="59"/>
        <v>22</v>
      </c>
      <c r="K313" s="2">
        <v>12</v>
      </c>
      <c r="L313" s="2">
        <v>895.26</v>
      </c>
      <c r="M313" s="2">
        <f t="shared" si="60"/>
        <v>10743.119999999999</v>
      </c>
      <c r="N313" s="2">
        <v>1440</v>
      </c>
      <c r="O313" s="2">
        <f t="shared" si="61"/>
        <v>1330</v>
      </c>
      <c r="P313" s="2">
        <v>110</v>
      </c>
      <c r="Q313" s="2">
        <v>0</v>
      </c>
      <c r="R313" s="2">
        <v>0</v>
      </c>
      <c r="S313" s="2">
        <v>48</v>
      </c>
      <c r="T313" s="5">
        <f t="shared" si="62"/>
        <v>110.83333333333333</v>
      </c>
      <c r="U313" s="2">
        <v>12</v>
      </c>
      <c r="V313" s="2">
        <f t="shared" si="63"/>
        <v>8</v>
      </c>
      <c r="W313" s="2">
        <v>4</v>
      </c>
      <c r="X313" s="2">
        <f t="shared" si="64"/>
        <v>10000</v>
      </c>
      <c r="Y313" s="2">
        <f t="shared" si="65"/>
        <v>1282</v>
      </c>
      <c r="Z313" s="6">
        <f t="shared" si="66"/>
        <v>0.89027777777777772</v>
      </c>
      <c r="AA313" s="6">
        <f t="shared" si="67"/>
        <v>0.66666666666666663</v>
      </c>
      <c r="AB313" s="6">
        <f t="shared" si="68"/>
        <v>0.66666666666666663</v>
      </c>
      <c r="AC313" s="7">
        <f t="shared" si="69"/>
        <v>0.39567901234567893</v>
      </c>
    </row>
    <row r="314" spans="1:29" ht="19.2" customHeight="1">
      <c r="A314" s="2">
        <v>313</v>
      </c>
      <c r="B314" s="3" t="s">
        <v>27</v>
      </c>
      <c r="C314" s="2"/>
      <c r="D314" s="2" t="s">
        <v>31</v>
      </c>
      <c r="E314" s="2" t="s">
        <v>38</v>
      </c>
      <c r="F314" s="18">
        <v>44509</v>
      </c>
      <c r="G314" s="18" t="str">
        <f t="shared" si="58"/>
        <v>2021</v>
      </c>
      <c r="H314" s="4" t="str">
        <f t="shared" si="57"/>
        <v>November</v>
      </c>
      <c r="I314" s="4">
        <f t="shared" si="70"/>
        <v>44434</v>
      </c>
      <c r="J314" s="2">
        <f t="shared" si="59"/>
        <v>38</v>
      </c>
      <c r="K314" s="2">
        <v>28</v>
      </c>
      <c r="L314" s="2">
        <v>1350.1</v>
      </c>
      <c r="M314" s="2">
        <f t="shared" si="60"/>
        <v>37802.799999999996</v>
      </c>
      <c r="N314" s="2">
        <v>1440</v>
      </c>
      <c r="O314" s="2">
        <f t="shared" si="61"/>
        <v>1330</v>
      </c>
      <c r="P314" s="2">
        <v>110</v>
      </c>
      <c r="Q314" s="2">
        <v>0</v>
      </c>
      <c r="R314" s="2">
        <v>20</v>
      </c>
      <c r="S314" s="2">
        <v>21</v>
      </c>
      <c r="T314" s="5">
        <f t="shared" si="62"/>
        <v>47.5</v>
      </c>
      <c r="U314" s="2">
        <v>28</v>
      </c>
      <c r="V314" s="2">
        <f t="shared" si="63"/>
        <v>27</v>
      </c>
      <c r="W314" s="2">
        <v>1</v>
      </c>
      <c r="X314" s="2">
        <f t="shared" si="64"/>
        <v>2500</v>
      </c>
      <c r="Y314" s="2">
        <f t="shared" si="65"/>
        <v>1289</v>
      </c>
      <c r="Z314" s="6">
        <f t="shared" si="66"/>
        <v>0.89513888888888893</v>
      </c>
      <c r="AA314" s="6">
        <f t="shared" si="67"/>
        <v>0.9642857142857143</v>
      </c>
      <c r="AB314" s="6">
        <f t="shared" si="68"/>
        <v>0.9642857142857143</v>
      </c>
      <c r="AC314" s="7">
        <f t="shared" si="69"/>
        <v>0.832342155612245</v>
      </c>
    </row>
    <row r="315" spans="1:29" ht="19.2" customHeight="1">
      <c r="A315" s="2">
        <v>314</v>
      </c>
      <c r="B315" s="3" t="s">
        <v>41</v>
      </c>
      <c r="C315" s="2"/>
      <c r="D315" s="2" t="s">
        <v>34</v>
      </c>
      <c r="E315" s="2" t="s">
        <v>32</v>
      </c>
      <c r="F315" s="18">
        <v>44510</v>
      </c>
      <c r="G315" s="18" t="str">
        <f t="shared" si="58"/>
        <v>2021</v>
      </c>
      <c r="H315" s="4" t="str">
        <f t="shared" si="57"/>
        <v>November</v>
      </c>
      <c r="I315" s="4">
        <f t="shared" si="70"/>
        <v>44435</v>
      </c>
      <c r="J315" s="2">
        <f t="shared" si="59"/>
        <v>55</v>
      </c>
      <c r="K315" s="2">
        <v>45</v>
      </c>
      <c r="L315" s="2">
        <v>1290.5</v>
      </c>
      <c r="M315" s="2">
        <f t="shared" si="60"/>
        <v>58072.5</v>
      </c>
      <c r="N315" s="2">
        <v>1440</v>
      </c>
      <c r="O315" s="2">
        <f t="shared" si="61"/>
        <v>1330</v>
      </c>
      <c r="P315" s="2">
        <v>110</v>
      </c>
      <c r="Q315" s="2">
        <v>15</v>
      </c>
      <c r="R315" s="2">
        <v>0</v>
      </c>
      <c r="S315" s="2">
        <v>48</v>
      </c>
      <c r="T315" s="5">
        <f t="shared" si="62"/>
        <v>29.555555555555557</v>
      </c>
      <c r="U315" s="2">
        <v>45</v>
      </c>
      <c r="V315" s="2">
        <f t="shared" si="63"/>
        <v>42</v>
      </c>
      <c r="W315" s="2">
        <v>3</v>
      </c>
      <c r="X315" s="2">
        <f t="shared" si="64"/>
        <v>7500</v>
      </c>
      <c r="Y315" s="2">
        <f t="shared" si="65"/>
        <v>1267</v>
      </c>
      <c r="Z315" s="6">
        <f t="shared" si="66"/>
        <v>0.87986111111111109</v>
      </c>
      <c r="AA315" s="6">
        <f t="shared" si="67"/>
        <v>0.93333333333333335</v>
      </c>
      <c r="AB315" s="6">
        <f t="shared" si="68"/>
        <v>0.93333333333333335</v>
      </c>
      <c r="AC315" s="7">
        <f t="shared" si="69"/>
        <v>0.7664567901234568</v>
      </c>
    </row>
    <row r="316" spans="1:29" ht="19.2" customHeight="1">
      <c r="A316" s="2">
        <v>315</v>
      </c>
      <c r="B316" s="3" t="s">
        <v>27</v>
      </c>
      <c r="C316" s="2"/>
      <c r="D316" s="3" t="s">
        <v>28</v>
      </c>
      <c r="E316" s="2" t="s">
        <v>38</v>
      </c>
      <c r="F316" s="18">
        <v>44511</v>
      </c>
      <c r="G316" s="18" t="str">
        <f t="shared" si="58"/>
        <v>2021</v>
      </c>
      <c r="H316" s="4" t="str">
        <f t="shared" si="57"/>
        <v>November</v>
      </c>
      <c r="I316" s="4">
        <f t="shared" si="70"/>
        <v>44436</v>
      </c>
      <c r="J316" s="2">
        <f t="shared" si="59"/>
        <v>22</v>
      </c>
      <c r="K316" s="2">
        <v>12</v>
      </c>
      <c r="L316" s="2">
        <v>1400</v>
      </c>
      <c r="M316" s="2">
        <f t="shared" si="60"/>
        <v>16800</v>
      </c>
      <c r="N316" s="2">
        <v>1440</v>
      </c>
      <c r="O316" s="2">
        <f t="shared" si="61"/>
        <v>1330</v>
      </c>
      <c r="P316" s="2">
        <v>110</v>
      </c>
      <c r="Q316" s="2">
        <v>30</v>
      </c>
      <c r="R316" s="2">
        <v>0</v>
      </c>
      <c r="S316" s="2">
        <v>41</v>
      </c>
      <c r="T316" s="5">
        <f t="shared" si="62"/>
        <v>110.83333333333333</v>
      </c>
      <c r="U316" s="2">
        <v>12</v>
      </c>
      <c r="V316" s="2">
        <f t="shared" si="63"/>
        <v>9</v>
      </c>
      <c r="W316" s="2">
        <v>3</v>
      </c>
      <c r="X316" s="2">
        <f t="shared" si="64"/>
        <v>7500</v>
      </c>
      <c r="Y316" s="2">
        <f t="shared" si="65"/>
        <v>1259</v>
      </c>
      <c r="Z316" s="6">
        <f t="shared" si="66"/>
        <v>0.87430555555555556</v>
      </c>
      <c r="AA316" s="6">
        <f t="shared" si="67"/>
        <v>0.75</v>
      </c>
      <c r="AB316" s="6">
        <f t="shared" si="68"/>
        <v>0.75</v>
      </c>
      <c r="AC316" s="7">
        <f t="shared" si="69"/>
        <v>0.49179687500000002</v>
      </c>
    </row>
    <row r="317" spans="1:29" ht="19.2" customHeight="1">
      <c r="A317" s="2">
        <v>316</v>
      </c>
      <c r="B317" s="3" t="s">
        <v>30</v>
      </c>
      <c r="C317" s="2"/>
      <c r="D317" s="3" t="s">
        <v>31</v>
      </c>
      <c r="E317" s="2" t="s">
        <v>40</v>
      </c>
      <c r="F317" s="18">
        <v>44512</v>
      </c>
      <c r="G317" s="18" t="str">
        <f t="shared" si="58"/>
        <v>2021</v>
      </c>
      <c r="H317" s="4" t="str">
        <f t="shared" si="57"/>
        <v>November</v>
      </c>
      <c r="I317" s="4">
        <f t="shared" si="70"/>
        <v>44437</v>
      </c>
      <c r="J317" s="2">
        <f t="shared" si="59"/>
        <v>55</v>
      </c>
      <c r="K317" s="2">
        <v>45</v>
      </c>
      <c r="L317" s="2">
        <v>1509</v>
      </c>
      <c r="M317" s="2">
        <f t="shared" si="60"/>
        <v>67905</v>
      </c>
      <c r="N317" s="2">
        <v>1440</v>
      </c>
      <c r="O317" s="2">
        <f t="shared" si="61"/>
        <v>1330</v>
      </c>
      <c r="P317" s="2">
        <v>110</v>
      </c>
      <c r="Q317" s="2">
        <v>120</v>
      </c>
      <c r="R317" s="2">
        <v>0</v>
      </c>
      <c r="S317" s="2">
        <v>9</v>
      </c>
      <c r="T317" s="5">
        <f t="shared" si="62"/>
        <v>29.555555555555557</v>
      </c>
      <c r="U317" s="2">
        <v>45</v>
      </c>
      <c r="V317" s="2">
        <f t="shared" si="63"/>
        <v>45</v>
      </c>
      <c r="W317" s="2">
        <v>0</v>
      </c>
      <c r="X317" s="2">
        <f t="shared" si="64"/>
        <v>0</v>
      </c>
      <c r="Y317" s="2">
        <f t="shared" si="65"/>
        <v>1201</v>
      </c>
      <c r="Z317" s="6">
        <f t="shared" si="66"/>
        <v>0.83402777777777781</v>
      </c>
      <c r="AA317" s="6">
        <f t="shared" si="67"/>
        <v>1</v>
      </c>
      <c r="AB317" s="6">
        <f t="shared" si="68"/>
        <v>1</v>
      </c>
      <c r="AC317" s="7">
        <f t="shared" si="69"/>
        <v>0.83402777777777781</v>
      </c>
    </row>
    <row r="318" spans="1:29" ht="19.2" customHeight="1">
      <c r="A318" s="2">
        <v>317</v>
      </c>
      <c r="B318" s="3" t="s">
        <v>33</v>
      </c>
      <c r="C318" s="2"/>
      <c r="D318" s="3" t="s">
        <v>34</v>
      </c>
      <c r="E318" s="2" t="s">
        <v>40</v>
      </c>
      <c r="F318" s="18">
        <v>44513</v>
      </c>
      <c r="G318" s="18" t="str">
        <f t="shared" si="58"/>
        <v>2021</v>
      </c>
      <c r="H318" s="4" t="str">
        <f t="shared" si="57"/>
        <v>November</v>
      </c>
      <c r="I318" s="4">
        <f t="shared" si="70"/>
        <v>44438</v>
      </c>
      <c r="J318" s="2">
        <f t="shared" si="59"/>
        <v>57</v>
      </c>
      <c r="K318" s="2">
        <v>47</v>
      </c>
      <c r="L318" s="2">
        <v>1834</v>
      </c>
      <c r="M318" s="2">
        <f t="shared" si="60"/>
        <v>86198</v>
      </c>
      <c r="N318" s="2">
        <v>1440</v>
      </c>
      <c r="O318" s="2">
        <f t="shared" si="61"/>
        <v>1330</v>
      </c>
      <c r="P318" s="2">
        <v>110</v>
      </c>
      <c r="Q318" s="2">
        <v>60</v>
      </c>
      <c r="R318" s="2">
        <v>0</v>
      </c>
      <c r="S318" s="2">
        <v>44</v>
      </c>
      <c r="T318" s="5">
        <f t="shared" si="62"/>
        <v>28.297872340425531</v>
      </c>
      <c r="U318" s="2">
        <v>47</v>
      </c>
      <c r="V318" s="2">
        <f t="shared" si="63"/>
        <v>44</v>
      </c>
      <c r="W318" s="2">
        <v>3</v>
      </c>
      <c r="X318" s="2">
        <f t="shared" si="64"/>
        <v>7500</v>
      </c>
      <c r="Y318" s="2">
        <f t="shared" si="65"/>
        <v>1226</v>
      </c>
      <c r="Z318" s="6">
        <f t="shared" si="66"/>
        <v>0.85138888888888886</v>
      </c>
      <c r="AA318" s="6">
        <f t="shared" si="67"/>
        <v>0.93617021276595747</v>
      </c>
      <c r="AB318" s="6">
        <f t="shared" si="68"/>
        <v>0.93617021276595747</v>
      </c>
      <c r="AC318" s="7">
        <f t="shared" si="69"/>
        <v>0.74616970977315022</v>
      </c>
    </row>
    <row r="319" spans="1:29" ht="19.2" customHeight="1">
      <c r="A319" s="2">
        <v>318</v>
      </c>
      <c r="B319" s="3" t="s">
        <v>36</v>
      </c>
      <c r="C319" s="2"/>
      <c r="D319" s="3" t="s">
        <v>37</v>
      </c>
      <c r="E319" s="2" t="s">
        <v>29</v>
      </c>
      <c r="F319" s="18">
        <v>44514</v>
      </c>
      <c r="G319" s="18" t="str">
        <f t="shared" si="58"/>
        <v>2021</v>
      </c>
      <c r="H319" s="4" t="str">
        <f t="shared" si="57"/>
        <v>November</v>
      </c>
      <c r="I319" s="4">
        <f t="shared" si="70"/>
        <v>44439</v>
      </c>
      <c r="J319" s="2">
        <f t="shared" si="59"/>
        <v>30</v>
      </c>
      <c r="K319" s="2">
        <v>20</v>
      </c>
      <c r="L319" s="2">
        <v>1254</v>
      </c>
      <c r="M319" s="2">
        <f t="shared" si="60"/>
        <v>25080</v>
      </c>
      <c r="N319" s="2">
        <v>1440</v>
      </c>
      <c r="O319" s="2">
        <f t="shared" si="61"/>
        <v>1330</v>
      </c>
      <c r="P319" s="2">
        <v>110</v>
      </c>
      <c r="Q319" s="2">
        <v>40</v>
      </c>
      <c r="R319" s="2">
        <v>10</v>
      </c>
      <c r="S319" s="2">
        <v>54</v>
      </c>
      <c r="T319" s="5">
        <f t="shared" si="62"/>
        <v>66.5</v>
      </c>
      <c r="U319" s="2">
        <v>20</v>
      </c>
      <c r="V319" s="2">
        <f t="shared" si="63"/>
        <v>20</v>
      </c>
      <c r="W319" s="2">
        <v>0</v>
      </c>
      <c r="X319" s="2">
        <f t="shared" si="64"/>
        <v>0</v>
      </c>
      <c r="Y319" s="2">
        <f t="shared" si="65"/>
        <v>1226</v>
      </c>
      <c r="Z319" s="6">
        <f t="shared" si="66"/>
        <v>0.85138888888888886</v>
      </c>
      <c r="AA319" s="6">
        <f t="shared" si="67"/>
        <v>1</v>
      </c>
      <c r="AB319" s="6">
        <f t="shared" si="68"/>
        <v>1</v>
      </c>
      <c r="AC319" s="7">
        <f t="shared" si="69"/>
        <v>0.85138888888888886</v>
      </c>
    </row>
    <row r="320" spans="1:29" ht="19.2" customHeight="1">
      <c r="A320" s="2">
        <v>319</v>
      </c>
      <c r="B320" s="3" t="s">
        <v>27</v>
      </c>
      <c r="C320" s="2"/>
      <c r="D320" s="3" t="s">
        <v>39</v>
      </c>
      <c r="E320" s="2" t="s">
        <v>32</v>
      </c>
      <c r="F320" s="18">
        <v>44515</v>
      </c>
      <c r="G320" s="18" t="str">
        <f t="shared" si="58"/>
        <v>2021</v>
      </c>
      <c r="H320" s="4" t="str">
        <f t="shared" si="57"/>
        <v>November</v>
      </c>
      <c r="I320" s="4">
        <f t="shared" si="70"/>
        <v>44440</v>
      </c>
      <c r="J320" s="2">
        <f t="shared" si="59"/>
        <v>31</v>
      </c>
      <c r="K320" s="2">
        <v>21</v>
      </c>
      <c r="L320" s="2">
        <v>1459</v>
      </c>
      <c r="M320" s="2">
        <f t="shared" si="60"/>
        <v>30639</v>
      </c>
      <c r="N320" s="2">
        <v>1440</v>
      </c>
      <c r="O320" s="2">
        <f t="shared" si="61"/>
        <v>1330</v>
      </c>
      <c r="P320" s="2">
        <v>110</v>
      </c>
      <c r="Q320" s="2">
        <v>30</v>
      </c>
      <c r="R320" s="2">
        <v>0</v>
      </c>
      <c r="S320" s="2">
        <v>32</v>
      </c>
      <c r="T320" s="5">
        <f t="shared" si="62"/>
        <v>63.333333333333336</v>
      </c>
      <c r="U320" s="2">
        <v>21</v>
      </c>
      <c r="V320" s="2">
        <f t="shared" si="63"/>
        <v>20</v>
      </c>
      <c r="W320" s="2">
        <v>1</v>
      </c>
      <c r="X320" s="2">
        <f t="shared" si="64"/>
        <v>2500</v>
      </c>
      <c r="Y320" s="2">
        <f t="shared" si="65"/>
        <v>1268</v>
      </c>
      <c r="Z320" s="6">
        <f t="shared" si="66"/>
        <v>0.88055555555555554</v>
      </c>
      <c r="AA320" s="6">
        <f t="shared" si="67"/>
        <v>0.95238095238095233</v>
      </c>
      <c r="AB320" s="6">
        <f t="shared" si="68"/>
        <v>0.95238095238095233</v>
      </c>
      <c r="AC320" s="7">
        <f t="shared" si="69"/>
        <v>0.79868984630889384</v>
      </c>
    </row>
    <row r="321" spans="1:29" ht="19.2" customHeight="1">
      <c r="A321" s="2">
        <v>320</v>
      </c>
      <c r="B321" s="3" t="s">
        <v>41</v>
      </c>
      <c r="C321" s="2"/>
      <c r="D321" s="3" t="s">
        <v>42</v>
      </c>
      <c r="E321" s="2" t="s">
        <v>35</v>
      </c>
      <c r="F321" s="18">
        <v>44516</v>
      </c>
      <c r="G321" s="18" t="str">
        <f t="shared" si="58"/>
        <v>2021</v>
      </c>
      <c r="H321" s="4" t="str">
        <f t="shared" si="57"/>
        <v>November</v>
      </c>
      <c r="I321" s="4">
        <f t="shared" si="70"/>
        <v>44441</v>
      </c>
      <c r="J321" s="2">
        <f t="shared" si="59"/>
        <v>55</v>
      </c>
      <c r="K321" s="2">
        <v>45</v>
      </c>
      <c r="L321" s="2">
        <v>1189</v>
      </c>
      <c r="M321" s="2">
        <f t="shared" si="60"/>
        <v>53505</v>
      </c>
      <c r="N321" s="2">
        <v>1440</v>
      </c>
      <c r="O321" s="2">
        <f t="shared" si="61"/>
        <v>1330</v>
      </c>
      <c r="P321" s="2">
        <v>110</v>
      </c>
      <c r="Q321" s="2">
        <v>20</v>
      </c>
      <c r="R321" s="2">
        <v>10</v>
      </c>
      <c r="S321" s="2">
        <v>8</v>
      </c>
      <c r="T321" s="5">
        <f t="shared" si="62"/>
        <v>29.555555555555557</v>
      </c>
      <c r="U321" s="2">
        <v>45</v>
      </c>
      <c r="V321" s="2">
        <f t="shared" si="63"/>
        <v>44</v>
      </c>
      <c r="W321" s="2">
        <v>1</v>
      </c>
      <c r="X321" s="2">
        <f t="shared" si="64"/>
        <v>2500</v>
      </c>
      <c r="Y321" s="2">
        <f t="shared" si="65"/>
        <v>1292</v>
      </c>
      <c r="Z321" s="6">
        <f t="shared" si="66"/>
        <v>0.89722222222222225</v>
      </c>
      <c r="AA321" s="6">
        <f t="shared" si="67"/>
        <v>0.97777777777777775</v>
      </c>
      <c r="AB321" s="6">
        <f t="shared" si="68"/>
        <v>0.97777777777777775</v>
      </c>
      <c r="AC321" s="7">
        <f t="shared" si="69"/>
        <v>0.85778875171467761</v>
      </c>
    </row>
    <row r="322" spans="1:29" ht="19.2" customHeight="1">
      <c r="A322" s="2">
        <v>321</v>
      </c>
      <c r="B322" s="3" t="s">
        <v>33</v>
      </c>
      <c r="C322" s="2"/>
      <c r="D322" s="3" t="s">
        <v>42</v>
      </c>
      <c r="E322" s="2" t="s">
        <v>38</v>
      </c>
      <c r="F322" s="18">
        <v>44517</v>
      </c>
      <c r="G322" s="18" t="str">
        <f t="shared" si="58"/>
        <v>2021</v>
      </c>
      <c r="H322" s="4" t="str">
        <f t="shared" ref="H322:H385" si="71">TEXT(F322,"MMMM")</f>
        <v>November</v>
      </c>
      <c r="I322" s="4">
        <f t="shared" si="70"/>
        <v>44442</v>
      </c>
      <c r="J322" s="2">
        <f t="shared" si="59"/>
        <v>64</v>
      </c>
      <c r="K322" s="2">
        <v>54</v>
      </c>
      <c r="L322" s="2">
        <v>1200</v>
      </c>
      <c r="M322" s="2">
        <f t="shared" si="60"/>
        <v>64800</v>
      </c>
      <c r="N322" s="2">
        <v>1440</v>
      </c>
      <c r="O322" s="2">
        <f t="shared" si="61"/>
        <v>1330</v>
      </c>
      <c r="P322" s="2">
        <v>110</v>
      </c>
      <c r="Q322" s="2">
        <v>0</v>
      </c>
      <c r="R322" s="2">
        <v>0</v>
      </c>
      <c r="S322" s="2">
        <v>55</v>
      </c>
      <c r="T322" s="5">
        <f t="shared" si="62"/>
        <v>24.62962962962963</v>
      </c>
      <c r="U322" s="2">
        <v>54</v>
      </c>
      <c r="V322" s="2">
        <f t="shared" si="63"/>
        <v>50</v>
      </c>
      <c r="W322" s="2">
        <v>4</v>
      </c>
      <c r="X322" s="2">
        <f t="shared" si="64"/>
        <v>10000</v>
      </c>
      <c r="Y322" s="2">
        <f t="shared" si="65"/>
        <v>1275</v>
      </c>
      <c r="Z322" s="6">
        <f t="shared" si="66"/>
        <v>0.88541666666666663</v>
      </c>
      <c r="AA322" s="6">
        <f t="shared" si="67"/>
        <v>0.92592592592592593</v>
      </c>
      <c r="AB322" s="6">
        <f t="shared" si="68"/>
        <v>0.92592592592592593</v>
      </c>
      <c r="AC322" s="7">
        <f t="shared" si="69"/>
        <v>0.75910208047553718</v>
      </c>
    </row>
    <row r="323" spans="1:29" ht="19.2" customHeight="1">
      <c r="A323" s="2">
        <v>322</v>
      </c>
      <c r="B323" s="3" t="s">
        <v>36</v>
      </c>
      <c r="C323" s="2"/>
      <c r="D323" s="3" t="s">
        <v>28</v>
      </c>
      <c r="E323" s="2" t="s">
        <v>38</v>
      </c>
      <c r="F323" s="18">
        <v>44518</v>
      </c>
      <c r="G323" s="18" t="str">
        <f t="shared" ref="G323:G386" si="72">TEXT(F323,"YYYY")</f>
        <v>2021</v>
      </c>
      <c r="H323" s="4" t="str">
        <f t="shared" si="71"/>
        <v>November</v>
      </c>
      <c r="I323" s="4">
        <f t="shared" si="70"/>
        <v>44443</v>
      </c>
      <c r="J323" s="2">
        <f t="shared" ref="J323:J386" si="73">K323+10</f>
        <v>57</v>
      </c>
      <c r="K323" s="2">
        <v>47</v>
      </c>
      <c r="L323" s="2">
        <v>600.25</v>
      </c>
      <c r="M323" s="2">
        <f t="shared" ref="M323:M386" si="74">K323*L323</f>
        <v>28211.75</v>
      </c>
      <c r="N323" s="2">
        <v>1440</v>
      </c>
      <c r="O323" s="2">
        <f t="shared" ref="O323:O386" si="75">N323-P323</f>
        <v>1330</v>
      </c>
      <c r="P323" s="2">
        <v>110</v>
      </c>
      <c r="Q323" s="2">
        <v>15</v>
      </c>
      <c r="R323" s="2">
        <v>35</v>
      </c>
      <c r="S323" s="2">
        <v>34</v>
      </c>
      <c r="T323" s="5">
        <f t="shared" ref="T323:T386" si="76">O323/U323</f>
        <v>28.297872340425531</v>
      </c>
      <c r="U323" s="2">
        <v>47</v>
      </c>
      <c r="V323" s="2">
        <f t="shared" ref="V323:V386" si="77">U323-W323</f>
        <v>45</v>
      </c>
      <c r="W323" s="2">
        <v>2</v>
      </c>
      <c r="X323" s="2">
        <f t="shared" ref="X323:X386" si="78">W323*2500</f>
        <v>5000</v>
      </c>
      <c r="Y323" s="2">
        <f t="shared" ref="Y323:Y386" si="79">N323-P323-Q323-R323-S323</f>
        <v>1246</v>
      </c>
      <c r="Z323" s="6">
        <f t="shared" ref="Z323:Z386" si="80">Y323/N323</f>
        <v>0.86527777777777781</v>
      </c>
      <c r="AA323" s="6">
        <f t="shared" ref="AA323:AA386" si="81">V323/U323</f>
        <v>0.95744680851063835</v>
      </c>
      <c r="AB323" s="6">
        <f t="shared" ref="AB323:AB386" si="82">V323/U323</f>
        <v>0.95744680851063835</v>
      </c>
      <c r="AC323" s="7">
        <f t="shared" ref="AC323:AC386" si="83">Z323*AA323*AB323</f>
        <v>0.79320393843368053</v>
      </c>
    </row>
    <row r="324" spans="1:29" ht="19.2" customHeight="1">
      <c r="A324" s="2">
        <v>323</v>
      </c>
      <c r="B324" s="3" t="s">
        <v>27</v>
      </c>
      <c r="C324" s="2"/>
      <c r="D324" s="3" t="s">
        <v>31</v>
      </c>
      <c r="E324" s="2" t="s">
        <v>29</v>
      </c>
      <c r="F324" s="18">
        <v>44519</v>
      </c>
      <c r="G324" s="18" t="str">
        <f t="shared" si="72"/>
        <v>2021</v>
      </c>
      <c r="H324" s="4" t="str">
        <f t="shared" si="71"/>
        <v>November</v>
      </c>
      <c r="I324" s="4">
        <f t="shared" si="70"/>
        <v>44444</v>
      </c>
      <c r="J324" s="2">
        <f t="shared" si="73"/>
        <v>22</v>
      </c>
      <c r="K324" s="2">
        <v>12</v>
      </c>
      <c r="L324" s="2">
        <v>895.26</v>
      </c>
      <c r="M324" s="2">
        <f t="shared" si="74"/>
        <v>10743.119999999999</v>
      </c>
      <c r="N324" s="2">
        <v>1440</v>
      </c>
      <c r="O324" s="2">
        <f t="shared" si="75"/>
        <v>1330</v>
      </c>
      <c r="P324" s="2">
        <v>110</v>
      </c>
      <c r="Q324" s="2">
        <v>30</v>
      </c>
      <c r="R324" s="2">
        <v>16</v>
      </c>
      <c r="S324" s="2">
        <v>1</v>
      </c>
      <c r="T324" s="5">
        <f t="shared" si="76"/>
        <v>110.83333333333333</v>
      </c>
      <c r="U324" s="2">
        <v>12</v>
      </c>
      <c r="V324" s="2">
        <f t="shared" si="77"/>
        <v>10</v>
      </c>
      <c r="W324" s="2">
        <v>2</v>
      </c>
      <c r="X324" s="2">
        <f t="shared" si="78"/>
        <v>5000</v>
      </c>
      <c r="Y324" s="2">
        <f t="shared" si="79"/>
        <v>1283</v>
      </c>
      <c r="Z324" s="6">
        <f t="shared" si="80"/>
        <v>0.89097222222222228</v>
      </c>
      <c r="AA324" s="6">
        <f t="shared" si="81"/>
        <v>0.83333333333333337</v>
      </c>
      <c r="AB324" s="6">
        <f t="shared" si="82"/>
        <v>0.83333333333333337</v>
      </c>
      <c r="AC324" s="7">
        <f t="shared" si="83"/>
        <v>0.61873070987654333</v>
      </c>
    </row>
    <row r="325" spans="1:29" ht="19.2" customHeight="1">
      <c r="A325" s="2">
        <v>324</v>
      </c>
      <c r="B325" s="3" t="s">
        <v>41</v>
      </c>
      <c r="C325" s="2"/>
      <c r="D325" s="3" t="s">
        <v>34</v>
      </c>
      <c r="E325" s="2" t="s">
        <v>32</v>
      </c>
      <c r="F325" s="18">
        <v>44520</v>
      </c>
      <c r="G325" s="18" t="str">
        <f t="shared" si="72"/>
        <v>2021</v>
      </c>
      <c r="H325" s="4" t="str">
        <f t="shared" si="71"/>
        <v>November</v>
      </c>
      <c r="I325" s="4">
        <f t="shared" si="70"/>
        <v>44445</v>
      </c>
      <c r="J325" s="2">
        <f t="shared" si="73"/>
        <v>38</v>
      </c>
      <c r="K325" s="2">
        <v>28</v>
      </c>
      <c r="L325" s="2">
        <v>1350.1</v>
      </c>
      <c r="M325" s="2">
        <f t="shared" si="74"/>
        <v>37802.799999999996</v>
      </c>
      <c r="N325" s="2">
        <v>1440</v>
      </c>
      <c r="O325" s="2">
        <f t="shared" si="75"/>
        <v>1330</v>
      </c>
      <c r="P325" s="2">
        <v>110</v>
      </c>
      <c r="Q325" s="2">
        <v>120</v>
      </c>
      <c r="R325" s="2">
        <v>0</v>
      </c>
      <c r="S325" s="2">
        <v>11</v>
      </c>
      <c r="T325" s="5">
        <f t="shared" si="76"/>
        <v>47.5</v>
      </c>
      <c r="U325" s="2">
        <v>28</v>
      </c>
      <c r="V325" s="2">
        <f t="shared" si="77"/>
        <v>28</v>
      </c>
      <c r="W325" s="2">
        <v>0</v>
      </c>
      <c r="X325" s="2">
        <f t="shared" si="78"/>
        <v>0</v>
      </c>
      <c r="Y325" s="2">
        <f t="shared" si="79"/>
        <v>1199</v>
      </c>
      <c r="Z325" s="6">
        <f t="shared" si="80"/>
        <v>0.83263888888888893</v>
      </c>
      <c r="AA325" s="6">
        <f t="shared" si="81"/>
        <v>1</v>
      </c>
      <c r="AB325" s="6">
        <f t="shared" si="82"/>
        <v>1</v>
      </c>
      <c r="AC325" s="7">
        <f t="shared" si="83"/>
        <v>0.83263888888888893</v>
      </c>
    </row>
    <row r="326" spans="1:29" ht="19.2" customHeight="1">
      <c r="A326" s="2">
        <v>325</v>
      </c>
      <c r="B326" s="3" t="s">
        <v>27</v>
      </c>
      <c r="C326" s="2"/>
      <c r="D326" s="3" t="s">
        <v>37</v>
      </c>
      <c r="E326" s="2" t="s">
        <v>35</v>
      </c>
      <c r="F326" s="18">
        <v>44521</v>
      </c>
      <c r="G326" s="18" t="str">
        <f t="shared" si="72"/>
        <v>2021</v>
      </c>
      <c r="H326" s="4" t="str">
        <f t="shared" si="71"/>
        <v>November</v>
      </c>
      <c r="I326" s="4">
        <f t="shared" si="70"/>
        <v>44446</v>
      </c>
      <c r="J326" s="2">
        <f t="shared" si="73"/>
        <v>81</v>
      </c>
      <c r="K326" s="2">
        <v>71</v>
      </c>
      <c r="L326" s="2">
        <v>1290.5</v>
      </c>
      <c r="M326" s="2">
        <f t="shared" si="74"/>
        <v>91625.5</v>
      </c>
      <c r="N326" s="2">
        <v>1440</v>
      </c>
      <c r="O326" s="2">
        <f t="shared" si="75"/>
        <v>1330</v>
      </c>
      <c r="P326" s="2">
        <v>110</v>
      </c>
      <c r="Q326" s="2">
        <v>60</v>
      </c>
      <c r="R326" s="2">
        <v>0</v>
      </c>
      <c r="S326" s="2">
        <v>55</v>
      </c>
      <c r="T326" s="5">
        <f t="shared" si="76"/>
        <v>18.732394366197184</v>
      </c>
      <c r="U326" s="2">
        <v>71</v>
      </c>
      <c r="V326" s="2">
        <f t="shared" si="77"/>
        <v>70</v>
      </c>
      <c r="W326" s="2">
        <v>1</v>
      </c>
      <c r="X326" s="2">
        <f t="shared" si="78"/>
        <v>2500</v>
      </c>
      <c r="Y326" s="2">
        <f t="shared" si="79"/>
        <v>1215</v>
      </c>
      <c r="Z326" s="6">
        <f t="shared" si="80"/>
        <v>0.84375</v>
      </c>
      <c r="AA326" s="6">
        <f t="shared" si="81"/>
        <v>0.9859154929577465</v>
      </c>
      <c r="AB326" s="6">
        <f t="shared" si="82"/>
        <v>0.9859154929577465</v>
      </c>
      <c r="AC326" s="7">
        <f t="shared" si="83"/>
        <v>0.82014977187066063</v>
      </c>
    </row>
    <row r="327" spans="1:29" ht="19.2" customHeight="1">
      <c r="A327" s="2">
        <v>326</v>
      </c>
      <c r="B327" s="3" t="s">
        <v>36</v>
      </c>
      <c r="C327" s="2"/>
      <c r="D327" s="3" t="s">
        <v>39</v>
      </c>
      <c r="E327" s="2" t="s">
        <v>38</v>
      </c>
      <c r="F327" s="18">
        <v>44522</v>
      </c>
      <c r="G327" s="18" t="str">
        <f t="shared" si="72"/>
        <v>2021</v>
      </c>
      <c r="H327" s="4" t="str">
        <f t="shared" si="71"/>
        <v>November</v>
      </c>
      <c r="I327" s="4">
        <f t="shared" si="70"/>
        <v>44447</v>
      </c>
      <c r="J327" s="2">
        <f t="shared" si="73"/>
        <v>22</v>
      </c>
      <c r="K327" s="3">
        <v>12</v>
      </c>
      <c r="L327" s="2">
        <v>1400</v>
      </c>
      <c r="M327" s="2">
        <f t="shared" si="74"/>
        <v>16800</v>
      </c>
      <c r="N327" s="2">
        <v>1440</v>
      </c>
      <c r="O327" s="2">
        <f t="shared" si="75"/>
        <v>1330</v>
      </c>
      <c r="P327" s="2">
        <v>110</v>
      </c>
      <c r="Q327" s="2">
        <v>40</v>
      </c>
      <c r="R327" s="2">
        <v>0</v>
      </c>
      <c r="S327" s="2">
        <v>34</v>
      </c>
      <c r="T327" s="5">
        <f t="shared" si="76"/>
        <v>110.83333333333333</v>
      </c>
      <c r="U327" s="3">
        <v>12</v>
      </c>
      <c r="V327" s="2">
        <f t="shared" si="77"/>
        <v>8</v>
      </c>
      <c r="W327" s="2">
        <v>4</v>
      </c>
      <c r="X327" s="2">
        <f t="shared" si="78"/>
        <v>10000</v>
      </c>
      <c r="Y327" s="2">
        <f t="shared" si="79"/>
        <v>1256</v>
      </c>
      <c r="Z327" s="6">
        <f t="shared" si="80"/>
        <v>0.87222222222222223</v>
      </c>
      <c r="AA327" s="6">
        <f t="shared" si="81"/>
        <v>0.66666666666666663</v>
      </c>
      <c r="AB327" s="6">
        <f t="shared" si="82"/>
        <v>0.66666666666666663</v>
      </c>
      <c r="AC327" s="7">
        <f t="shared" si="83"/>
        <v>0.38765432098765429</v>
      </c>
    </row>
    <row r="328" spans="1:29" ht="19.2" customHeight="1">
      <c r="A328" s="2">
        <v>327</v>
      </c>
      <c r="B328" s="3" t="s">
        <v>27</v>
      </c>
      <c r="C328" s="2"/>
      <c r="D328" s="3" t="s">
        <v>42</v>
      </c>
      <c r="E328" s="2" t="s">
        <v>40</v>
      </c>
      <c r="F328" s="18">
        <v>44523</v>
      </c>
      <c r="G328" s="18" t="str">
        <f t="shared" si="72"/>
        <v>2021</v>
      </c>
      <c r="H328" s="4" t="str">
        <f t="shared" si="71"/>
        <v>November</v>
      </c>
      <c r="I328" s="4">
        <f t="shared" si="70"/>
        <v>44448</v>
      </c>
      <c r="J328" s="2">
        <f t="shared" si="73"/>
        <v>55</v>
      </c>
      <c r="K328" s="3">
        <v>45</v>
      </c>
      <c r="L328" s="2">
        <v>1509</v>
      </c>
      <c r="M328" s="2">
        <f t="shared" si="74"/>
        <v>67905</v>
      </c>
      <c r="N328" s="2">
        <v>1440</v>
      </c>
      <c r="O328" s="2">
        <f t="shared" si="75"/>
        <v>1330</v>
      </c>
      <c r="P328" s="2">
        <v>110</v>
      </c>
      <c r="Q328" s="2">
        <v>30</v>
      </c>
      <c r="R328" s="2">
        <v>0</v>
      </c>
      <c r="S328" s="2">
        <v>46</v>
      </c>
      <c r="T328" s="5">
        <f t="shared" si="76"/>
        <v>29.555555555555557</v>
      </c>
      <c r="U328" s="3">
        <v>45</v>
      </c>
      <c r="V328" s="2">
        <f t="shared" si="77"/>
        <v>41</v>
      </c>
      <c r="W328" s="2">
        <v>4</v>
      </c>
      <c r="X328" s="2">
        <f t="shared" si="78"/>
        <v>10000</v>
      </c>
      <c r="Y328" s="2">
        <f t="shared" si="79"/>
        <v>1254</v>
      </c>
      <c r="Z328" s="6">
        <f t="shared" si="80"/>
        <v>0.87083333333333335</v>
      </c>
      <c r="AA328" s="6">
        <f t="shared" si="81"/>
        <v>0.91111111111111109</v>
      </c>
      <c r="AB328" s="6">
        <f t="shared" si="82"/>
        <v>0.91111111111111109</v>
      </c>
      <c r="AC328" s="7">
        <f t="shared" si="83"/>
        <v>0.72289917695473249</v>
      </c>
    </row>
    <row r="329" spans="1:29" ht="19.2" customHeight="1">
      <c r="A329" s="2">
        <v>328</v>
      </c>
      <c r="B329" s="3" t="s">
        <v>41</v>
      </c>
      <c r="C329" s="2"/>
      <c r="D329" s="3" t="s">
        <v>42</v>
      </c>
      <c r="E329" s="2" t="s">
        <v>32</v>
      </c>
      <c r="F329" s="18">
        <v>44524</v>
      </c>
      <c r="G329" s="18" t="str">
        <f t="shared" si="72"/>
        <v>2021</v>
      </c>
      <c r="H329" s="4" t="str">
        <f t="shared" si="71"/>
        <v>November</v>
      </c>
      <c r="I329" s="4">
        <f t="shared" si="70"/>
        <v>44449</v>
      </c>
      <c r="J329" s="2">
        <f t="shared" si="73"/>
        <v>57</v>
      </c>
      <c r="K329" s="3">
        <v>47</v>
      </c>
      <c r="L329" s="2">
        <v>1834</v>
      </c>
      <c r="M329" s="2">
        <f t="shared" si="74"/>
        <v>86198</v>
      </c>
      <c r="N329" s="2">
        <v>1440</v>
      </c>
      <c r="O329" s="2">
        <f t="shared" si="75"/>
        <v>1330</v>
      </c>
      <c r="P329" s="2">
        <v>110</v>
      </c>
      <c r="Q329" s="2">
        <v>20</v>
      </c>
      <c r="R329" s="2">
        <v>90</v>
      </c>
      <c r="S329" s="2">
        <v>37</v>
      </c>
      <c r="T329" s="5">
        <f t="shared" si="76"/>
        <v>28.297872340425531</v>
      </c>
      <c r="U329" s="3">
        <v>47</v>
      </c>
      <c r="V329" s="2">
        <f t="shared" si="77"/>
        <v>43</v>
      </c>
      <c r="W329" s="2">
        <v>4</v>
      </c>
      <c r="X329" s="2">
        <f t="shared" si="78"/>
        <v>10000</v>
      </c>
      <c r="Y329" s="2">
        <f t="shared" si="79"/>
        <v>1183</v>
      </c>
      <c r="Z329" s="6">
        <f t="shared" si="80"/>
        <v>0.82152777777777775</v>
      </c>
      <c r="AA329" s="6">
        <f t="shared" si="81"/>
        <v>0.91489361702127658</v>
      </c>
      <c r="AB329" s="6">
        <f t="shared" si="82"/>
        <v>0.91489361702127658</v>
      </c>
      <c r="AC329" s="7">
        <f t="shared" si="83"/>
        <v>0.68764366732055726</v>
      </c>
    </row>
    <row r="330" spans="1:29" ht="19.2" customHeight="1">
      <c r="A330" s="2">
        <v>329</v>
      </c>
      <c r="B330" s="3" t="s">
        <v>27</v>
      </c>
      <c r="C330" s="2"/>
      <c r="D330" s="3" t="s">
        <v>28</v>
      </c>
      <c r="E330" s="2" t="s">
        <v>32</v>
      </c>
      <c r="F330" s="18">
        <v>44525</v>
      </c>
      <c r="G330" s="18" t="str">
        <f t="shared" si="72"/>
        <v>2021</v>
      </c>
      <c r="H330" s="4" t="str">
        <f t="shared" si="71"/>
        <v>November</v>
      </c>
      <c r="I330" s="4">
        <f t="shared" si="70"/>
        <v>44450</v>
      </c>
      <c r="J330" s="2">
        <f t="shared" si="73"/>
        <v>30</v>
      </c>
      <c r="K330" s="3">
        <v>20</v>
      </c>
      <c r="L330" s="2">
        <v>1254</v>
      </c>
      <c r="M330" s="2">
        <f t="shared" si="74"/>
        <v>25080</v>
      </c>
      <c r="N330" s="2">
        <v>1440</v>
      </c>
      <c r="O330" s="2">
        <f t="shared" si="75"/>
        <v>1330</v>
      </c>
      <c r="P330" s="2">
        <v>110</v>
      </c>
      <c r="Q330" s="2">
        <v>60</v>
      </c>
      <c r="R330" s="2">
        <v>0</v>
      </c>
      <c r="S330" s="2">
        <v>4</v>
      </c>
      <c r="T330" s="5">
        <f t="shared" si="76"/>
        <v>66.5</v>
      </c>
      <c r="U330" s="3">
        <v>20</v>
      </c>
      <c r="V330" s="2">
        <f t="shared" si="77"/>
        <v>20</v>
      </c>
      <c r="W330" s="2">
        <v>0</v>
      </c>
      <c r="X330" s="2">
        <f t="shared" si="78"/>
        <v>0</v>
      </c>
      <c r="Y330" s="2">
        <f t="shared" si="79"/>
        <v>1266</v>
      </c>
      <c r="Z330" s="6">
        <f t="shared" si="80"/>
        <v>0.87916666666666665</v>
      </c>
      <c r="AA330" s="6">
        <f t="shared" si="81"/>
        <v>1</v>
      </c>
      <c r="AB330" s="6">
        <f t="shared" si="82"/>
        <v>1</v>
      </c>
      <c r="AC330" s="7">
        <f t="shared" si="83"/>
        <v>0.87916666666666665</v>
      </c>
    </row>
    <row r="331" spans="1:29" ht="19.2" customHeight="1">
      <c r="A331" s="2">
        <v>330</v>
      </c>
      <c r="B331" s="3" t="s">
        <v>30</v>
      </c>
      <c r="C331" s="2"/>
      <c r="D331" s="3" t="s">
        <v>31</v>
      </c>
      <c r="E331" s="2" t="s">
        <v>38</v>
      </c>
      <c r="F331" s="18">
        <v>44526</v>
      </c>
      <c r="G331" s="18" t="str">
        <f t="shared" si="72"/>
        <v>2021</v>
      </c>
      <c r="H331" s="4" t="str">
        <f t="shared" si="71"/>
        <v>November</v>
      </c>
      <c r="I331" s="4">
        <f t="shared" si="70"/>
        <v>44451</v>
      </c>
      <c r="J331" s="2">
        <f t="shared" si="73"/>
        <v>31</v>
      </c>
      <c r="K331" s="3">
        <v>21</v>
      </c>
      <c r="L331" s="2">
        <v>1459</v>
      </c>
      <c r="M331" s="2">
        <f t="shared" si="74"/>
        <v>30639</v>
      </c>
      <c r="N331" s="2">
        <v>1440</v>
      </c>
      <c r="O331" s="2">
        <f t="shared" si="75"/>
        <v>1330</v>
      </c>
      <c r="P331" s="2">
        <v>110</v>
      </c>
      <c r="Q331" s="2">
        <v>15</v>
      </c>
      <c r="R331" s="2">
        <v>0</v>
      </c>
      <c r="S331" s="2">
        <v>15</v>
      </c>
      <c r="T331" s="5">
        <f t="shared" si="76"/>
        <v>63.333333333333336</v>
      </c>
      <c r="U331" s="3">
        <v>21</v>
      </c>
      <c r="V331" s="2">
        <f t="shared" si="77"/>
        <v>19</v>
      </c>
      <c r="W331" s="2">
        <v>2</v>
      </c>
      <c r="X331" s="2">
        <f t="shared" si="78"/>
        <v>5000</v>
      </c>
      <c r="Y331" s="2">
        <f t="shared" si="79"/>
        <v>1300</v>
      </c>
      <c r="Z331" s="6">
        <f t="shared" si="80"/>
        <v>0.90277777777777779</v>
      </c>
      <c r="AA331" s="6">
        <f t="shared" si="81"/>
        <v>0.90476190476190477</v>
      </c>
      <c r="AB331" s="6">
        <f t="shared" si="82"/>
        <v>0.90476190476190477</v>
      </c>
      <c r="AC331" s="7">
        <f t="shared" si="83"/>
        <v>0.73900856638951884</v>
      </c>
    </row>
    <row r="332" spans="1:29" ht="19.2" customHeight="1">
      <c r="A332" s="2">
        <v>331</v>
      </c>
      <c r="B332" s="3" t="s">
        <v>30</v>
      </c>
      <c r="C332" s="2"/>
      <c r="D332" s="3" t="s">
        <v>34</v>
      </c>
      <c r="E332" s="2" t="s">
        <v>35</v>
      </c>
      <c r="F332" s="18">
        <v>44527</v>
      </c>
      <c r="G332" s="18" t="str">
        <f t="shared" si="72"/>
        <v>2021</v>
      </c>
      <c r="H332" s="4" t="str">
        <f t="shared" si="71"/>
        <v>November</v>
      </c>
      <c r="I332" s="4">
        <f t="shared" si="70"/>
        <v>44452</v>
      </c>
      <c r="J332" s="2">
        <f t="shared" si="73"/>
        <v>55</v>
      </c>
      <c r="K332" s="3">
        <v>45</v>
      </c>
      <c r="L332" s="2">
        <v>1189</v>
      </c>
      <c r="M332" s="2">
        <f t="shared" si="74"/>
        <v>53505</v>
      </c>
      <c r="N332" s="2">
        <v>1440</v>
      </c>
      <c r="O332" s="2">
        <f t="shared" si="75"/>
        <v>1330</v>
      </c>
      <c r="P332" s="2">
        <v>110</v>
      </c>
      <c r="Q332" s="2">
        <v>15</v>
      </c>
      <c r="R332" s="2">
        <v>0</v>
      </c>
      <c r="S332" s="2">
        <v>58</v>
      </c>
      <c r="T332" s="5">
        <f t="shared" si="76"/>
        <v>29.555555555555557</v>
      </c>
      <c r="U332" s="3">
        <v>45</v>
      </c>
      <c r="V332" s="2">
        <f t="shared" si="77"/>
        <v>44</v>
      </c>
      <c r="W332" s="2">
        <v>1</v>
      </c>
      <c r="X332" s="2">
        <f t="shared" si="78"/>
        <v>2500</v>
      </c>
      <c r="Y332" s="2">
        <f t="shared" si="79"/>
        <v>1257</v>
      </c>
      <c r="Z332" s="6">
        <f t="shared" si="80"/>
        <v>0.87291666666666667</v>
      </c>
      <c r="AA332" s="6">
        <f t="shared" si="81"/>
        <v>0.97777777777777775</v>
      </c>
      <c r="AB332" s="6">
        <f t="shared" si="82"/>
        <v>0.97777777777777775</v>
      </c>
      <c r="AC332" s="7">
        <f t="shared" si="83"/>
        <v>0.83455144032921802</v>
      </c>
    </row>
    <row r="333" spans="1:29" ht="19.2" customHeight="1">
      <c r="A333" s="2">
        <v>332</v>
      </c>
      <c r="B333" s="3" t="s">
        <v>33</v>
      </c>
      <c r="C333" s="2"/>
      <c r="D333" s="3" t="s">
        <v>37</v>
      </c>
      <c r="E333" s="2" t="s">
        <v>32</v>
      </c>
      <c r="F333" s="18">
        <v>44528</v>
      </c>
      <c r="G333" s="18" t="str">
        <f t="shared" si="72"/>
        <v>2021</v>
      </c>
      <c r="H333" s="4" t="str">
        <f t="shared" si="71"/>
        <v>November</v>
      </c>
      <c r="I333" s="4">
        <f t="shared" si="70"/>
        <v>44453</v>
      </c>
      <c r="J333" s="2">
        <f t="shared" si="73"/>
        <v>64</v>
      </c>
      <c r="K333" s="2">
        <v>54</v>
      </c>
      <c r="L333" s="2">
        <v>1200</v>
      </c>
      <c r="M333" s="2">
        <f t="shared" si="74"/>
        <v>64800</v>
      </c>
      <c r="N333" s="2">
        <v>1440</v>
      </c>
      <c r="O333" s="2">
        <f t="shared" si="75"/>
        <v>1330</v>
      </c>
      <c r="P333" s="2">
        <v>110</v>
      </c>
      <c r="Q333" s="2">
        <v>0</v>
      </c>
      <c r="R333" s="2">
        <v>0</v>
      </c>
      <c r="S333" s="2">
        <v>41</v>
      </c>
      <c r="T333" s="5">
        <f t="shared" si="76"/>
        <v>24.62962962962963</v>
      </c>
      <c r="U333" s="2">
        <v>54</v>
      </c>
      <c r="V333" s="2">
        <f t="shared" si="77"/>
        <v>54</v>
      </c>
      <c r="W333" s="2">
        <v>0</v>
      </c>
      <c r="X333" s="2">
        <f t="shared" si="78"/>
        <v>0</v>
      </c>
      <c r="Y333" s="2">
        <f t="shared" si="79"/>
        <v>1289</v>
      </c>
      <c r="Z333" s="6">
        <f t="shared" si="80"/>
        <v>0.89513888888888893</v>
      </c>
      <c r="AA333" s="6">
        <f t="shared" si="81"/>
        <v>1</v>
      </c>
      <c r="AB333" s="6">
        <f t="shared" si="82"/>
        <v>1</v>
      </c>
      <c r="AC333" s="7">
        <f t="shared" si="83"/>
        <v>0.89513888888888893</v>
      </c>
    </row>
    <row r="334" spans="1:29" ht="19.2" customHeight="1">
      <c r="A334" s="2">
        <v>333</v>
      </c>
      <c r="B334" s="3" t="s">
        <v>36</v>
      </c>
      <c r="C334" s="2"/>
      <c r="D334" s="3" t="s">
        <v>39</v>
      </c>
      <c r="E334" s="2" t="s">
        <v>32</v>
      </c>
      <c r="F334" s="18">
        <v>44529</v>
      </c>
      <c r="G334" s="18" t="str">
        <f t="shared" si="72"/>
        <v>2021</v>
      </c>
      <c r="H334" s="4" t="str">
        <f t="shared" si="71"/>
        <v>November</v>
      </c>
      <c r="I334" s="4">
        <f t="shared" si="70"/>
        <v>44454</v>
      </c>
      <c r="J334" s="2">
        <f t="shared" si="73"/>
        <v>57</v>
      </c>
      <c r="K334" s="2">
        <v>47</v>
      </c>
      <c r="L334" s="2">
        <v>600.25</v>
      </c>
      <c r="M334" s="2">
        <f t="shared" si="74"/>
        <v>28211.75</v>
      </c>
      <c r="N334" s="2">
        <v>1440</v>
      </c>
      <c r="O334" s="2">
        <f t="shared" si="75"/>
        <v>1330</v>
      </c>
      <c r="P334" s="2">
        <v>110</v>
      </c>
      <c r="Q334" s="2">
        <v>0</v>
      </c>
      <c r="R334" s="2">
        <v>0</v>
      </c>
      <c r="S334" s="2">
        <v>9</v>
      </c>
      <c r="T334" s="5">
        <f t="shared" si="76"/>
        <v>28.297872340425531</v>
      </c>
      <c r="U334" s="2">
        <v>47</v>
      </c>
      <c r="V334" s="2">
        <f t="shared" si="77"/>
        <v>45</v>
      </c>
      <c r="W334" s="2">
        <v>2</v>
      </c>
      <c r="X334" s="2">
        <f t="shared" si="78"/>
        <v>5000</v>
      </c>
      <c r="Y334" s="2">
        <f t="shared" si="79"/>
        <v>1321</v>
      </c>
      <c r="Z334" s="6">
        <f t="shared" si="80"/>
        <v>0.91736111111111107</v>
      </c>
      <c r="AA334" s="6">
        <f t="shared" si="81"/>
        <v>0.95744680851063835</v>
      </c>
      <c r="AB334" s="6">
        <f t="shared" si="82"/>
        <v>0.95744680851063835</v>
      </c>
      <c r="AC334" s="7">
        <f t="shared" si="83"/>
        <v>0.84094895880488907</v>
      </c>
    </row>
    <row r="335" spans="1:29" ht="19.2" customHeight="1">
      <c r="A335" s="2">
        <v>334</v>
      </c>
      <c r="B335" s="3" t="s">
        <v>27</v>
      </c>
      <c r="C335" s="2"/>
      <c r="D335" s="3" t="s">
        <v>42</v>
      </c>
      <c r="E335" s="2" t="s">
        <v>38</v>
      </c>
      <c r="F335" s="18">
        <v>44530</v>
      </c>
      <c r="G335" s="18" t="str">
        <f t="shared" si="72"/>
        <v>2021</v>
      </c>
      <c r="H335" s="4" t="str">
        <f t="shared" si="71"/>
        <v>November</v>
      </c>
      <c r="I335" s="4">
        <f t="shared" si="70"/>
        <v>44455</v>
      </c>
      <c r="J335" s="2">
        <f t="shared" si="73"/>
        <v>22</v>
      </c>
      <c r="K335" s="2">
        <v>12</v>
      </c>
      <c r="L335" s="2">
        <v>895.26</v>
      </c>
      <c r="M335" s="2">
        <f t="shared" si="74"/>
        <v>10743.119999999999</v>
      </c>
      <c r="N335" s="2">
        <v>1440</v>
      </c>
      <c r="O335" s="2">
        <f t="shared" si="75"/>
        <v>1330</v>
      </c>
      <c r="P335" s="2">
        <v>110</v>
      </c>
      <c r="Q335" s="2">
        <v>15</v>
      </c>
      <c r="R335" s="2">
        <v>0</v>
      </c>
      <c r="S335" s="2">
        <v>49</v>
      </c>
      <c r="T335" s="5">
        <f t="shared" si="76"/>
        <v>110.83333333333333</v>
      </c>
      <c r="U335" s="2">
        <v>12</v>
      </c>
      <c r="V335" s="2">
        <f t="shared" si="77"/>
        <v>9</v>
      </c>
      <c r="W335" s="2">
        <v>3</v>
      </c>
      <c r="X335" s="2">
        <f t="shared" si="78"/>
        <v>7500</v>
      </c>
      <c r="Y335" s="2">
        <f t="shared" si="79"/>
        <v>1266</v>
      </c>
      <c r="Z335" s="6">
        <f t="shared" si="80"/>
        <v>0.87916666666666665</v>
      </c>
      <c r="AA335" s="6">
        <f t="shared" si="81"/>
        <v>0.75</v>
      </c>
      <c r="AB335" s="6">
        <f t="shared" si="82"/>
        <v>0.75</v>
      </c>
      <c r="AC335" s="7">
        <f t="shared" si="83"/>
        <v>0.49453125000000003</v>
      </c>
    </row>
    <row r="336" spans="1:29" ht="19.2" customHeight="1">
      <c r="A336" s="2">
        <v>335</v>
      </c>
      <c r="B336" s="3" t="s">
        <v>41</v>
      </c>
      <c r="C336" s="2"/>
      <c r="D336" s="3" t="s">
        <v>42</v>
      </c>
      <c r="E336" s="2" t="s">
        <v>38</v>
      </c>
      <c r="F336" s="18">
        <v>44531</v>
      </c>
      <c r="G336" s="18" t="str">
        <f t="shared" si="72"/>
        <v>2021</v>
      </c>
      <c r="H336" s="4" t="str">
        <f t="shared" si="71"/>
        <v>December</v>
      </c>
      <c r="I336" s="4">
        <f t="shared" si="70"/>
        <v>44456</v>
      </c>
      <c r="J336" s="2">
        <f t="shared" si="73"/>
        <v>38</v>
      </c>
      <c r="K336" s="2">
        <v>28</v>
      </c>
      <c r="L336" s="2">
        <v>1350.1</v>
      </c>
      <c r="M336" s="2">
        <f t="shared" si="74"/>
        <v>37802.799999999996</v>
      </c>
      <c r="N336" s="2">
        <v>1440</v>
      </c>
      <c r="O336" s="2">
        <f t="shared" si="75"/>
        <v>1330</v>
      </c>
      <c r="P336" s="2">
        <v>110</v>
      </c>
      <c r="Q336" s="2">
        <v>30</v>
      </c>
      <c r="R336" s="2">
        <v>0</v>
      </c>
      <c r="S336" s="2">
        <v>19</v>
      </c>
      <c r="T336" s="5">
        <f t="shared" si="76"/>
        <v>47.5</v>
      </c>
      <c r="U336" s="2">
        <v>28</v>
      </c>
      <c r="V336" s="2">
        <f t="shared" si="77"/>
        <v>28</v>
      </c>
      <c r="W336" s="2">
        <v>0</v>
      </c>
      <c r="X336" s="2">
        <f t="shared" si="78"/>
        <v>0</v>
      </c>
      <c r="Y336" s="2">
        <f t="shared" si="79"/>
        <v>1281</v>
      </c>
      <c r="Z336" s="6">
        <f t="shared" si="80"/>
        <v>0.88958333333333328</v>
      </c>
      <c r="AA336" s="6">
        <f t="shared" si="81"/>
        <v>1</v>
      </c>
      <c r="AB336" s="6">
        <f t="shared" si="82"/>
        <v>1</v>
      </c>
      <c r="AC336" s="7">
        <f t="shared" si="83"/>
        <v>0.88958333333333328</v>
      </c>
    </row>
    <row r="337" spans="1:29" ht="19.2" customHeight="1">
      <c r="A337" s="2">
        <v>336</v>
      </c>
      <c r="B337" s="3" t="s">
        <v>27</v>
      </c>
      <c r="C337" s="2"/>
      <c r="D337" s="2" t="s">
        <v>39</v>
      </c>
      <c r="E337" s="2" t="s">
        <v>32</v>
      </c>
      <c r="F337" s="18">
        <v>44532</v>
      </c>
      <c r="G337" s="18" t="str">
        <f t="shared" si="72"/>
        <v>2021</v>
      </c>
      <c r="H337" s="4" t="str">
        <f t="shared" si="71"/>
        <v>December</v>
      </c>
      <c r="I337" s="4">
        <f t="shared" si="70"/>
        <v>44457</v>
      </c>
      <c r="J337" s="2">
        <f t="shared" si="73"/>
        <v>30</v>
      </c>
      <c r="K337" s="2">
        <v>20</v>
      </c>
      <c r="L337" s="2">
        <v>1290.5</v>
      </c>
      <c r="M337" s="2">
        <f t="shared" si="74"/>
        <v>25810</v>
      </c>
      <c r="N337" s="2">
        <v>1440</v>
      </c>
      <c r="O337" s="2">
        <f t="shared" si="75"/>
        <v>1330</v>
      </c>
      <c r="P337" s="2">
        <v>110</v>
      </c>
      <c r="Q337" s="2">
        <v>120</v>
      </c>
      <c r="R337" s="2">
        <v>0</v>
      </c>
      <c r="S337" s="2">
        <v>56</v>
      </c>
      <c r="T337" s="5">
        <f t="shared" si="76"/>
        <v>66.5</v>
      </c>
      <c r="U337" s="2">
        <v>20</v>
      </c>
      <c r="V337" s="2">
        <f t="shared" si="77"/>
        <v>16</v>
      </c>
      <c r="W337" s="2">
        <v>4</v>
      </c>
      <c r="X337" s="2">
        <f t="shared" si="78"/>
        <v>10000</v>
      </c>
      <c r="Y337" s="2">
        <f t="shared" si="79"/>
        <v>1154</v>
      </c>
      <c r="Z337" s="6">
        <f t="shared" si="80"/>
        <v>0.80138888888888893</v>
      </c>
      <c r="AA337" s="6">
        <f t="shared" si="81"/>
        <v>0.8</v>
      </c>
      <c r="AB337" s="6">
        <f t="shared" si="82"/>
        <v>0.8</v>
      </c>
      <c r="AC337" s="7">
        <f t="shared" si="83"/>
        <v>0.51288888888888895</v>
      </c>
    </row>
    <row r="338" spans="1:29" ht="19.2" customHeight="1">
      <c r="A338" s="2">
        <v>337</v>
      </c>
      <c r="B338" s="3" t="s">
        <v>30</v>
      </c>
      <c r="C338" s="2"/>
      <c r="D338" s="2" t="s">
        <v>39</v>
      </c>
      <c r="E338" s="2" t="s">
        <v>38</v>
      </c>
      <c r="F338" s="18">
        <v>44533</v>
      </c>
      <c r="G338" s="18" t="str">
        <f t="shared" si="72"/>
        <v>2021</v>
      </c>
      <c r="H338" s="4" t="str">
        <f t="shared" si="71"/>
        <v>December</v>
      </c>
      <c r="I338" s="4">
        <f t="shared" si="70"/>
        <v>44458</v>
      </c>
      <c r="J338" s="2">
        <f t="shared" si="73"/>
        <v>22</v>
      </c>
      <c r="K338" s="3">
        <v>12</v>
      </c>
      <c r="L338" s="2">
        <v>1400</v>
      </c>
      <c r="M338" s="2">
        <f t="shared" si="74"/>
        <v>16800</v>
      </c>
      <c r="N338" s="2">
        <v>1440</v>
      </c>
      <c r="O338" s="2">
        <f t="shared" si="75"/>
        <v>1330</v>
      </c>
      <c r="P338" s="2">
        <v>110</v>
      </c>
      <c r="Q338" s="2">
        <v>60</v>
      </c>
      <c r="R338" s="2">
        <v>12</v>
      </c>
      <c r="S338" s="2">
        <v>30</v>
      </c>
      <c r="T338" s="5">
        <f t="shared" si="76"/>
        <v>110.83333333333333</v>
      </c>
      <c r="U338" s="3">
        <v>12</v>
      </c>
      <c r="V338" s="2">
        <f t="shared" si="77"/>
        <v>8</v>
      </c>
      <c r="W338" s="2">
        <v>4</v>
      </c>
      <c r="X338" s="2">
        <f t="shared" si="78"/>
        <v>10000</v>
      </c>
      <c r="Y338" s="2">
        <f t="shared" si="79"/>
        <v>1228</v>
      </c>
      <c r="Z338" s="6">
        <f t="shared" si="80"/>
        <v>0.85277777777777775</v>
      </c>
      <c r="AA338" s="6">
        <f t="shared" si="81"/>
        <v>0.66666666666666663</v>
      </c>
      <c r="AB338" s="6">
        <f t="shared" si="82"/>
        <v>0.66666666666666663</v>
      </c>
      <c r="AC338" s="7">
        <f t="shared" si="83"/>
        <v>0.37901234567901226</v>
      </c>
    </row>
    <row r="339" spans="1:29" ht="19.2" customHeight="1">
      <c r="A339" s="2">
        <v>338</v>
      </c>
      <c r="B339" s="3" t="s">
        <v>33</v>
      </c>
      <c r="C339" s="2"/>
      <c r="D339" s="3" t="s">
        <v>42</v>
      </c>
      <c r="E339" s="2" t="s">
        <v>40</v>
      </c>
      <c r="F339" s="18">
        <v>44534</v>
      </c>
      <c r="G339" s="18" t="str">
        <f t="shared" si="72"/>
        <v>2021</v>
      </c>
      <c r="H339" s="4" t="str">
        <f t="shared" si="71"/>
        <v>December</v>
      </c>
      <c r="I339" s="4">
        <f t="shared" si="70"/>
        <v>44459</v>
      </c>
      <c r="J339" s="2">
        <f t="shared" si="73"/>
        <v>20</v>
      </c>
      <c r="K339" s="3">
        <v>10</v>
      </c>
      <c r="L339" s="2">
        <v>1509</v>
      </c>
      <c r="M339" s="2">
        <f t="shared" si="74"/>
        <v>15090</v>
      </c>
      <c r="N339" s="2">
        <v>1440</v>
      </c>
      <c r="O339" s="2">
        <f t="shared" si="75"/>
        <v>1330</v>
      </c>
      <c r="P339" s="2">
        <v>110</v>
      </c>
      <c r="Q339" s="2">
        <v>40</v>
      </c>
      <c r="R339" s="2">
        <v>10</v>
      </c>
      <c r="S339" s="2">
        <v>37</v>
      </c>
      <c r="T339" s="5">
        <f t="shared" si="76"/>
        <v>133</v>
      </c>
      <c r="U339" s="3">
        <v>10</v>
      </c>
      <c r="V339" s="2">
        <f t="shared" si="77"/>
        <v>10</v>
      </c>
      <c r="W339" s="2">
        <v>0</v>
      </c>
      <c r="X339" s="2">
        <f t="shared" si="78"/>
        <v>0</v>
      </c>
      <c r="Y339" s="2">
        <f t="shared" si="79"/>
        <v>1243</v>
      </c>
      <c r="Z339" s="6">
        <f t="shared" si="80"/>
        <v>0.86319444444444449</v>
      </c>
      <c r="AA339" s="6">
        <f t="shared" si="81"/>
        <v>1</v>
      </c>
      <c r="AB339" s="6">
        <f t="shared" si="82"/>
        <v>1</v>
      </c>
      <c r="AC339" s="7">
        <f t="shared" si="83"/>
        <v>0.86319444444444449</v>
      </c>
    </row>
    <row r="340" spans="1:29" ht="19.2" customHeight="1">
      <c r="A340" s="2">
        <v>339</v>
      </c>
      <c r="B340" s="3" t="s">
        <v>36</v>
      </c>
      <c r="C340" s="2"/>
      <c r="D340" s="2" t="s">
        <v>39</v>
      </c>
      <c r="E340" s="2" t="s">
        <v>40</v>
      </c>
      <c r="F340" s="18">
        <v>44535</v>
      </c>
      <c r="G340" s="18" t="str">
        <f t="shared" si="72"/>
        <v>2021</v>
      </c>
      <c r="H340" s="4" t="str">
        <f t="shared" si="71"/>
        <v>December</v>
      </c>
      <c r="I340" s="4">
        <f t="shared" si="70"/>
        <v>44460</v>
      </c>
      <c r="J340" s="2">
        <f t="shared" si="73"/>
        <v>25</v>
      </c>
      <c r="K340" s="3">
        <v>15</v>
      </c>
      <c r="L340" s="2">
        <v>1834</v>
      </c>
      <c r="M340" s="2">
        <f t="shared" si="74"/>
        <v>27510</v>
      </c>
      <c r="N340" s="2">
        <v>1440</v>
      </c>
      <c r="O340" s="2">
        <f t="shared" si="75"/>
        <v>1330</v>
      </c>
      <c r="P340" s="2">
        <v>110</v>
      </c>
      <c r="Q340" s="2">
        <v>30</v>
      </c>
      <c r="R340" s="2">
        <v>135</v>
      </c>
      <c r="S340" s="2">
        <v>48</v>
      </c>
      <c r="T340" s="5">
        <f t="shared" si="76"/>
        <v>88.666666666666671</v>
      </c>
      <c r="U340" s="3">
        <v>15</v>
      </c>
      <c r="V340" s="2">
        <f t="shared" si="77"/>
        <v>15</v>
      </c>
      <c r="W340" s="2">
        <v>0</v>
      </c>
      <c r="X340" s="2">
        <f t="shared" si="78"/>
        <v>0</v>
      </c>
      <c r="Y340" s="2">
        <f t="shared" si="79"/>
        <v>1117</v>
      </c>
      <c r="Z340" s="6">
        <f t="shared" si="80"/>
        <v>0.77569444444444446</v>
      </c>
      <c r="AA340" s="6">
        <f t="shared" si="81"/>
        <v>1</v>
      </c>
      <c r="AB340" s="6">
        <f t="shared" si="82"/>
        <v>1</v>
      </c>
      <c r="AC340" s="7">
        <f t="shared" si="83"/>
        <v>0.77569444444444446</v>
      </c>
    </row>
    <row r="341" spans="1:29" ht="19.2" customHeight="1">
      <c r="A341" s="2">
        <v>340</v>
      </c>
      <c r="B341" s="3" t="s">
        <v>27</v>
      </c>
      <c r="C341" s="2"/>
      <c r="D341" s="2" t="s">
        <v>39</v>
      </c>
      <c r="E341" s="2" t="s">
        <v>29</v>
      </c>
      <c r="F341" s="18">
        <v>44536</v>
      </c>
      <c r="G341" s="18" t="str">
        <f t="shared" si="72"/>
        <v>2021</v>
      </c>
      <c r="H341" s="4" t="str">
        <f t="shared" si="71"/>
        <v>December</v>
      </c>
      <c r="I341" s="4">
        <f t="shared" si="70"/>
        <v>44461</v>
      </c>
      <c r="J341" s="2">
        <f t="shared" si="73"/>
        <v>30</v>
      </c>
      <c r="K341" s="3">
        <v>20</v>
      </c>
      <c r="L341" s="2">
        <v>1254</v>
      </c>
      <c r="M341" s="2">
        <f t="shared" si="74"/>
        <v>25080</v>
      </c>
      <c r="N341" s="2">
        <v>1440</v>
      </c>
      <c r="O341" s="2">
        <f t="shared" si="75"/>
        <v>1330</v>
      </c>
      <c r="P341" s="2">
        <v>110</v>
      </c>
      <c r="Q341" s="2">
        <v>20</v>
      </c>
      <c r="R341" s="2">
        <v>0</v>
      </c>
      <c r="S341" s="2">
        <v>21</v>
      </c>
      <c r="T341" s="5">
        <f t="shared" si="76"/>
        <v>66.5</v>
      </c>
      <c r="U341" s="3">
        <v>20</v>
      </c>
      <c r="V341" s="2">
        <f t="shared" si="77"/>
        <v>16</v>
      </c>
      <c r="W341" s="2">
        <v>4</v>
      </c>
      <c r="X341" s="2">
        <f t="shared" si="78"/>
        <v>10000</v>
      </c>
      <c r="Y341" s="2">
        <f t="shared" si="79"/>
        <v>1289</v>
      </c>
      <c r="Z341" s="6">
        <f t="shared" si="80"/>
        <v>0.89513888888888893</v>
      </c>
      <c r="AA341" s="6">
        <f t="shared" si="81"/>
        <v>0.8</v>
      </c>
      <c r="AB341" s="6">
        <f t="shared" si="82"/>
        <v>0.8</v>
      </c>
      <c r="AC341" s="7">
        <f t="shared" si="83"/>
        <v>0.57288888888888889</v>
      </c>
    </row>
    <row r="342" spans="1:29" ht="19.2" customHeight="1">
      <c r="A342" s="2">
        <v>341</v>
      </c>
      <c r="B342" s="3" t="s">
        <v>41</v>
      </c>
      <c r="C342" s="2"/>
      <c r="D342" s="2" t="s">
        <v>31</v>
      </c>
      <c r="E342" s="2" t="s">
        <v>32</v>
      </c>
      <c r="F342" s="18">
        <v>44537</v>
      </c>
      <c r="G342" s="18" t="str">
        <f t="shared" si="72"/>
        <v>2021</v>
      </c>
      <c r="H342" s="4" t="str">
        <f t="shared" si="71"/>
        <v>December</v>
      </c>
      <c r="I342" s="4">
        <f t="shared" si="70"/>
        <v>44462</v>
      </c>
      <c r="J342" s="2">
        <f t="shared" si="73"/>
        <v>21</v>
      </c>
      <c r="K342" s="3">
        <v>11</v>
      </c>
      <c r="L342" s="2">
        <v>1459</v>
      </c>
      <c r="M342" s="2">
        <f t="shared" si="74"/>
        <v>16049</v>
      </c>
      <c r="N342" s="2">
        <v>1440</v>
      </c>
      <c r="O342" s="2">
        <f t="shared" si="75"/>
        <v>1330</v>
      </c>
      <c r="P342" s="2">
        <v>110</v>
      </c>
      <c r="Q342" s="2">
        <v>0</v>
      </c>
      <c r="R342" s="2">
        <v>15</v>
      </c>
      <c r="S342" s="2">
        <v>32</v>
      </c>
      <c r="T342" s="5">
        <f t="shared" si="76"/>
        <v>120.90909090909091</v>
      </c>
      <c r="U342" s="3">
        <v>11</v>
      </c>
      <c r="V342" s="2">
        <f t="shared" si="77"/>
        <v>11</v>
      </c>
      <c r="W342" s="2">
        <v>0</v>
      </c>
      <c r="X342" s="2">
        <f t="shared" si="78"/>
        <v>0</v>
      </c>
      <c r="Y342" s="2">
        <f t="shared" si="79"/>
        <v>1283</v>
      </c>
      <c r="Z342" s="6">
        <f t="shared" si="80"/>
        <v>0.89097222222222228</v>
      </c>
      <c r="AA342" s="6">
        <f t="shared" si="81"/>
        <v>1</v>
      </c>
      <c r="AB342" s="6">
        <f t="shared" si="82"/>
        <v>1</v>
      </c>
      <c r="AC342" s="7">
        <f t="shared" si="83"/>
        <v>0.89097222222222228</v>
      </c>
    </row>
    <row r="343" spans="1:29" ht="19.2" customHeight="1">
      <c r="A343" s="2">
        <v>342</v>
      </c>
      <c r="B343" s="3" t="s">
        <v>33</v>
      </c>
      <c r="C343" s="2"/>
      <c r="D343" s="2" t="s">
        <v>34</v>
      </c>
      <c r="E343" s="2" t="s">
        <v>35</v>
      </c>
      <c r="F343" s="18">
        <v>44538</v>
      </c>
      <c r="G343" s="18" t="str">
        <f t="shared" si="72"/>
        <v>2021</v>
      </c>
      <c r="H343" s="4" t="str">
        <f t="shared" si="71"/>
        <v>December</v>
      </c>
      <c r="I343" s="4">
        <f t="shared" si="70"/>
        <v>44463</v>
      </c>
      <c r="J343" s="2">
        <f t="shared" si="73"/>
        <v>55</v>
      </c>
      <c r="K343" s="3">
        <v>45</v>
      </c>
      <c r="L343" s="2">
        <v>1189</v>
      </c>
      <c r="M343" s="2">
        <f t="shared" si="74"/>
        <v>53505</v>
      </c>
      <c r="N343" s="2">
        <v>1440</v>
      </c>
      <c r="O343" s="2">
        <f t="shared" si="75"/>
        <v>1330</v>
      </c>
      <c r="P343" s="2">
        <v>110</v>
      </c>
      <c r="Q343" s="2">
        <v>15</v>
      </c>
      <c r="R343" s="2">
        <v>15</v>
      </c>
      <c r="S343" s="2">
        <v>7</v>
      </c>
      <c r="T343" s="5">
        <f t="shared" si="76"/>
        <v>29.555555555555557</v>
      </c>
      <c r="U343" s="3">
        <v>45</v>
      </c>
      <c r="V343" s="2">
        <f t="shared" si="77"/>
        <v>43</v>
      </c>
      <c r="W343" s="2">
        <v>2</v>
      </c>
      <c r="X343" s="2">
        <f t="shared" si="78"/>
        <v>5000</v>
      </c>
      <c r="Y343" s="2">
        <f t="shared" si="79"/>
        <v>1293</v>
      </c>
      <c r="Z343" s="6">
        <f t="shared" si="80"/>
        <v>0.8979166666666667</v>
      </c>
      <c r="AA343" s="6">
        <f t="shared" si="81"/>
        <v>0.9555555555555556</v>
      </c>
      <c r="AB343" s="6">
        <f t="shared" si="82"/>
        <v>0.9555555555555556</v>
      </c>
      <c r="AC343" s="7">
        <f t="shared" si="83"/>
        <v>0.81987551440329232</v>
      </c>
    </row>
    <row r="344" spans="1:29" ht="19.2" customHeight="1">
      <c r="A344" s="2">
        <v>343</v>
      </c>
      <c r="B344" s="3" t="s">
        <v>36</v>
      </c>
      <c r="C344" s="2"/>
      <c r="D344" s="3" t="s">
        <v>28</v>
      </c>
      <c r="E344" s="2" t="s">
        <v>38</v>
      </c>
      <c r="F344" s="18">
        <v>44539</v>
      </c>
      <c r="G344" s="18" t="str">
        <f t="shared" si="72"/>
        <v>2021</v>
      </c>
      <c r="H344" s="4" t="str">
        <f t="shared" si="71"/>
        <v>December</v>
      </c>
      <c r="I344" s="4">
        <f t="shared" si="70"/>
        <v>44464</v>
      </c>
      <c r="J344" s="2">
        <f t="shared" si="73"/>
        <v>64</v>
      </c>
      <c r="K344" s="2">
        <v>54</v>
      </c>
      <c r="L344" s="2">
        <v>1200</v>
      </c>
      <c r="M344" s="2">
        <f t="shared" si="74"/>
        <v>64800</v>
      </c>
      <c r="N344" s="2">
        <v>1440</v>
      </c>
      <c r="O344" s="2">
        <f t="shared" si="75"/>
        <v>1330</v>
      </c>
      <c r="P344" s="2">
        <v>110</v>
      </c>
      <c r="Q344" s="2">
        <v>30</v>
      </c>
      <c r="R344" s="2">
        <v>10</v>
      </c>
      <c r="S344" s="2">
        <v>20</v>
      </c>
      <c r="T344" s="5">
        <f t="shared" si="76"/>
        <v>24.62962962962963</v>
      </c>
      <c r="U344" s="2">
        <v>54</v>
      </c>
      <c r="V344" s="2">
        <f t="shared" si="77"/>
        <v>53</v>
      </c>
      <c r="W344" s="2">
        <v>1</v>
      </c>
      <c r="X344" s="2">
        <f t="shared" si="78"/>
        <v>2500</v>
      </c>
      <c r="Y344" s="2">
        <f t="shared" si="79"/>
        <v>1270</v>
      </c>
      <c r="Z344" s="6">
        <f t="shared" si="80"/>
        <v>0.88194444444444442</v>
      </c>
      <c r="AA344" s="6">
        <f t="shared" si="81"/>
        <v>0.98148148148148151</v>
      </c>
      <c r="AB344" s="6">
        <f t="shared" si="82"/>
        <v>0.98148148148148151</v>
      </c>
      <c r="AC344" s="7">
        <f t="shared" si="83"/>
        <v>0.84958228547477521</v>
      </c>
    </row>
    <row r="345" spans="1:29" ht="19.2" customHeight="1">
      <c r="A345" s="2">
        <v>344</v>
      </c>
      <c r="B345" s="3" t="s">
        <v>27</v>
      </c>
      <c r="C345" s="2"/>
      <c r="D345" s="3" t="s">
        <v>31</v>
      </c>
      <c r="E345" s="2" t="s">
        <v>38</v>
      </c>
      <c r="F345" s="18">
        <v>44540</v>
      </c>
      <c r="G345" s="18" t="str">
        <f t="shared" si="72"/>
        <v>2021</v>
      </c>
      <c r="H345" s="4" t="str">
        <f t="shared" si="71"/>
        <v>December</v>
      </c>
      <c r="I345" s="4">
        <f t="shared" ref="I345:I397" si="84">F258+12</f>
        <v>44465</v>
      </c>
      <c r="J345" s="2">
        <f t="shared" si="73"/>
        <v>57</v>
      </c>
      <c r="K345" s="2">
        <v>47</v>
      </c>
      <c r="L345" s="2">
        <v>600.25</v>
      </c>
      <c r="M345" s="2">
        <f t="shared" si="74"/>
        <v>28211.75</v>
      </c>
      <c r="N345" s="2">
        <v>1440</v>
      </c>
      <c r="O345" s="2">
        <f t="shared" si="75"/>
        <v>1330</v>
      </c>
      <c r="P345" s="2">
        <v>110</v>
      </c>
      <c r="Q345" s="2">
        <v>120</v>
      </c>
      <c r="R345" s="2">
        <v>0</v>
      </c>
      <c r="S345" s="2">
        <v>47</v>
      </c>
      <c r="T345" s="5">
        <f t="shared" si="76"/>
        <v>28.297872340425531</v>
      </c>
      <c r="U345" s="2">
        <v>47</v>
      </c>
      <c r="V345" s="2">
        <f t="shared" si="77"/>
        <v>47</v>
      </c>
      <c r="W345" s="2">
        <v>0</v>
      </c>
      <c r="X345" s="2">
        <f t="shared" si="78"/>
        <v>0</v>
      </c>
      <c r="Y345" s="2">
        <f t="shared" si="79"/>
        <v>1163</v>
      </c>
      <c r="Z345" s="6">
        <f t="shared" si="80"/>
        <v>0.80763888888888891</v>
      </c>
      <c r="AA345" s="6">
        <f t="shared" si="81"/>
        <v>1</v>
      </c>
      <c r="AB345" s="6">
        <f t="shared" si="82"/>
        <v>1</v>
      </c>
      <c r="AC345" s="7">
        <f t="shared" si="83"/>
        <v>0.80763888888888891</v>
      </c>
    </row>
    <row r="346" spans="1:29" ht="19.2" customHeight="1">
      <c r="A346" s="2">
        <v>345</v>
      </c>
      <c r="B346" s="3" t="s">
        <v>41</v>
      </c>
      <c r="C346" s="2"/>
      <c r="D346" s="3" t="s">
        <v>34</v>
      </c>
      <c r="E346" s="2" t="s">
        <v>29</v>
      </c>
      <c r="F346" s="18">
        <v>44541</v>
      </c>
      <c r="G346" s="18" t="str">
        <f t="shared" si="72"/>
        <v>2021</v>
      </c>
      <c r="H346" s="4" t="str">
        <f t="shared" si="71"/>
        <v>December</v>
      </c>
      <c r="I346" s="4">
        <f t="shared" si="84"/>
        <v>44466</v>
      </c>
      <c r="J346" s="2">
        <f t="shared" si="73"/>
        <v>22</v>
      </c>
      <c r="K346" s="2">
        <v>12</v>
      </c>
      <c r="L346" s="2">
        <v>895.26</v>
      </c>
      <c r="M346" s="2">
        <f t="shared" si="74"/>
        <v>10743.119999999999</v>
      </c>
      <c r="N346" s="2">
        <v>1440</v>
      </c>
      <c r="O346" s="2">
        <f t="shared" si="75"/>
        <v>1330</v>
      </c>
      <c r="P346" s="2">
        <v>110</v>
      </c>
      <c r="Q346" s="2">
        <v>60</v>
      </c>
      <c r="R346" s="2">
        <v>0</v>
      </c>
      <c r="S346" s="2">
        <v>51</v>
      </c>
      <c r="T346" s="5">
        <f t="shared" si="76"/>
        <v>110.83333333333333</v>
      </c>
      <c r="U346" s="2">
        <v>12</v>
      </c>
      <c r="V346" s="2">
        <f t="shared" si="77"/>
        <v>10</v>
      </c>
      <c r="W346" s="2">
        <v>2</v>
      </c>
      <c r="X346" s="2">
        <f t="shared" si="78"/>
        <v>5000</v>
      </c>
      <c r="Y346" s="2">
        <f t="shared" si="79"/>
        <v>1219</v>
      </c>
      <c r="Z346" s="6">
        <f t="shared" si="80"/>
        <v>0.84652777777777777</v>
      </c>
      <c r="AA346" s="6">
        <f t="shared" si="81"/>
        <v>0.83333333333333337</v>
      </c>
      <c r="AB346" s="6">
        <f t="shared" si="82"/>
        <v>0.83333333333333337</v>
      </c>
      <c r="AC346" s="7">
        <f t="shared" si="83"/>
        <v>0.5878665123456791</v>
      </c>
    </row>
    <row r="347" spans="1:29" ht="19.2" customHeight="1">
      <c r="A347" s="2">
        <v>346</v>
      </c>
      <c r="B347" s="3" t="s">
        <v>27</v>
      </c>
      <c r="C347" s="2"/>
      <c r="D347" s="3" t="s">
        <v>37</v>
      </c>
      <c r="E347" s="2" t="s">
        <v>32</v>
      </c>
      <c r="F347" s="18">
        <v>44542</v>
      </c>
      <c r="G347" s="18" t="str">
        <f t="shared" si="72"/>
        <v>2021</v>
      </c>
      <c r="H347" s="4" t="str">
        <f t="shared" si="71"/>
        <v>December</v>
      </c>
      <c r="I347" s="4">
        <f t="shared" si="84"/>
        <v>44467</v>
      </c>
      <c r="J347" s="2">
        <f t="shared" si="73"/>
        <v>38</v>
      </c>
      <c r="K347" s="2">
        <v>28</v>
      </c>
      <c r="L347" s="2">
        <v>1350.1</v>
      </c>
      <c r="M347" s="2">
        <f t="shared" si="74"/>
        <v>37802.799999999996</v>
      </c>
      <c r="N347" s="2">
        <v>1440</v>
      </c>
      <c r="O347" s="2">
        <f t="shared" si="75"/>
        <v>1330</v>
      </c>
      <c r="P347" s="2">
        <v>110</v>
      </c>
      <c r="Q347" s="2">
        <v>40</v>
      </c>
      <c r="R347" s="2">
        <v>0</v>
      </c>
      <c r="S347" s="2">
        <v>41</v>
      </c>
      <c r="T347" s="5">
        <f t="shared" si="76"/>
        <v>47.5</v>
      </c>
      <c r="U347" s="2">
        <v>28</v>
      </c>
      <c r="V347" s="2">
        <f t="shared" si="77"/>
        <v>28</v>
      </c>
      <c r="W347" s="2">
        <v>0</v>
      </c>
      <c r="X347" s="2">
        <f t="shared" si="78"/>
        <v>0</v>
      </c>
      <c r="Y347" s="2">
        <f t="shared" si="79"/>
        <v>1249</v>
      </c>
      <c r="Z347" s="6">
        <f t="shared" si="80"/>
        <v>0.86736111111111114</v>
      </c>
      <c r="AA347" s="6">
        <f t="shared" si="81"/>
        <v>1</v>
      </c>
      <c r="AB347" s="6">
        <f t="shared" si="82"/>
        <v>1</v>
      </c>
      <c r="AC347" s="7">
        <f t="shared" si="83"/>
        <v>0.86736111111111114</v>
      </c>
    </row>
    <row r="348" spans="1:29" ht="19.2" customHeight="1">
      <c r="A348" s="2">
        <v>347</v>
      </c>
      <c r="B348" s="3" t="s">
        <v>36</v>
      </c>
      <c r="C348" s="2"/>
      <c r="D348" s="3" t="s">
        <v>39</v>
      </c>
      <c r="E348" s="2" t="s">
        <v>35</v>
      </c>
      <c r="F348" s="18">
        <v>44543</v>
      </c>
      <c r="G348" s="18" t="str">
        <f t="shared" si="72"/>
        <v>2021</v>
      </c>
      <c r="H348" s="4" t="str">
        <f t="shared" si="71"/>
        <v>December</v>
      </c>
      <c r="I348" s="4">
        <f t="shared" si="84"/>
        <v>44468</v>
      </c>
      <c r="J348" s="2">
        <f t="shared" si="73"/>
        <v>85</v>
      </c>
      <c r="K348" s="2">
        <v>75</v>
      </c>
      <c r="L348" s="2">
        <v>1290.5</v>
      </c>
      <c r="M348" s="2">
        <f t="shared" si="74"/>
        <v>96787.5</v>
      </c>
      <c r="N348" s="2">
        <v>1440</v>
      </c>
      <c r="O348" s="2">
        <f t="shared" si="75"/>
        <v>1330</v>
      </c>
      <c r="P348" s="2">
        <v>110</v>
      </c>
      <c r="Q348" s="2">
        <v>30</v>
      </c>
      <c r="R348" s="2">
        <v>60</v>
      </c>
      <c r="S348" s="2">
        <v>37</v>
      </c>
      <c r="T348" s="5">
        <f t="shared" si="76"/>
        <v>17.733333333333334</v>
      </c>
      <c r="U348" s="2">
        <v>75</v>
      </c>
      <c r="V348" s="2">
        <f t="shared" si="77"/>
        <v>74</v>
      </c>
      <c r="W348" s="2">
        <v>1</v>
      </c>
      <c r="X348" s="2">
        <f t="shared" si="78"/>
        <v>2500</v>
      </c>
      <c r="Y348" s="2">
        <f t="shared" si="79"/>
        <v>1203</v>
      </c>
      <c r="Z348" s="6">
        <f t="shared" si="80"/>
        <v>0.8354166666666667</v>
      </c>
      <c r="AA348" s="6">
        <f t="shared" si="81"/>
        <v>0.98666666666666669</v>
      </c>
      <c r="AB348" s="6">
        <f t="shared" si="82"/>
        <v>0.98666666666666669</v>
      </c>
      <c r="AC348" s="7">
        <f t="shared" si="83"/>
        <v>0.81328740740740746</v>
      </c>
    </row>
    <row r="349" spans="1:29" ht="19.2" customHeight="1">
      <c r="A349" s="2">
        <v>348</v>
      </c>
      <c r="B349" s="3" t="s">
        <v>27</v>
      </c>
      <c r="C349" s="2"/>
      <c r="D349" s="3" t="s">
        <v>42</v>
      </c>
      <c r="E349" s="2" t="s">
        <v>38</v>
      </c>
      <c r="F349" s="18">
        <v>44544</v>
      </c>
      <c r="G349" s="18" t="str">
        <f t="shared" si="72"/>
        <v>2021</v>
      </c>
      <c r="H349" s="4" t="str">
        <f t="shared" si="71"/>
        <v>December</v>
      </c>
      <c r="I349" s="4">
        <f t="shared" si="84"/>
        <v>44469</v>
      </c>
      <c r="J349" s="2">
        <f t="shared" si="73"/>
        <v>22</v>
      </c>
      <c r="K349" s="3">
        <v>12</v>
      </c>
      <c r="L349" s="2">
        <v>1400</v>
      </c>
      <c r="M349" s="2">
        <f t="shared" si="74"/>
        <v>16800</v>
      </c>
      <c r="N349" s="2">
        <v>1440</v>
      </c>
      <c r="O349" s="2">
        <f t="shared" si="75"/>
        <v>1330</v>
      </c>
      <c r="P349" s="2">
        <v>110</v>
      </c>
      <c r="Q349" s="2">
        <v>20</v>
      </c>
      <c r="R349" s="2">
        <v>0</v>
      </c>
      <c r="S349" s="2">
        <v>11</v>
      </c>
      <c r="T349" s="5">
        <f t="shared" si="76"/>
        <v>110.83333333333333</v>
      </c>
      <c r="U349" s="3">
        <v>12</v>
      </c>
      <c r="V349" s="2">
        <f t="shared" si="77"/>
        <v>8</v>
      </c>
      <c r="W349" s="2">
        <v>4</v>
      </c>
      <c r="X349" s="2">
        <f t="shared" si="78"/>
        <v>10000</v>
      </c>
      <c r="Y349" s="2">
        <f t="shared" si="79"/>
        <v>1299</v>
      </c>
      <c r="Z349" s="6">
        <f t="shared" si="80"/>
        <v>0.90208333333333335</v>
      </c>
      <c r="AA349" s="6">
        <f t="shared" si="81"/>
        <v>0.66666666666666663</v>
      </c>
      <c r="AB349" s="6">
        <f t="shared" si="82"/>
        <v>0.66666666666666663</v>
      </c>
      <c r="AC349" s="7">
        <f t="shared" si="83"/>
        <v>0.40092592592592591</v>
      </c>
    </row>
    <row r="350" spans="1:29" ht="19.2" customHeight="1">
      <c r="A350" s="2">
        <v>349</v>
      </c>
      <c r="B350" s="3" t="s">
        <v>41</v>
      </c>
      <c r="C350" s="2"/>
      <c r="D350" s="3" t="s">
        <v>42</v>
      </c>
      <c r="E350" s="2" t="s">
        <v>40</v>
      </c>
      <c r="F350" s="18">
        <v>44545</v>
      </c>
      <c r="G350" s="18" t="str">
        <f t="shared" si="72"/>
        <v>2021</v>
      </c>
      <c r="H350" s="4" t="str">
        <f t="shared" si="71"/>
        <v>December</v>
      </c>
      <c r="I350" s="4">
        <f t="shared" si="84"/>
        <v>44470</v>
      </c>
      <c r="J350" s="2">
        <f t="shared" si="73"/>
        <v>55</v>
      </c>
      <c r="K350" s="3">
        <v>45</v>
      </c>
      <c r="L350" s="2">
        <v>1509</v>
      </c>
      <c r="M350" s="2">
        <f t="shared" si="74"/>
        <v>67905</v>
      </c>
      <c r="N350" s="2">
        <v>1440</v>
      </c>
      <c r="O350" s="2">
        <f t="shared" si="75"/>
        <v>1330</v>
      </c>
      <c r="P350" s="2">
        <v>110</v>
      </c>
      <c r="Q350" s="2">
        <v>60</v>
      </c>
      <c r="R350" s="2">
        <v>0</v>
      </c>
      <c r="S350" s="2">
        <v>24</v>
      </c>
      <c r="T350" s="5">
        <f t="shared" si="76"/>
        <v>29.555555555555557</v>
      </c>
      <c r="U350" s="3">
        <v>45</v>
      </c>
      <c r="V350" s="2">
        <f t="shared" si="77"/>
        <v>41</v>
      </c>
      <c r="W350" s="2">
        <v>4</v>
      </c>
      <c r="X350" s="2">
        <f t="shared" si="78"/>
        <v>10000</v>
      </c>
      <c r="Y350" s="2">
        <f t="shared" si="79"/>
        <v>1246</v>
      </c>
      <c r="Z350" s="6">
        <f t="shared" si="80"/>
        <v>0.86527777777777781</v>
      </c>
      <c r="AA350" s="6">
        <f t="shared" si="81"/>
        <v>0.91111111111111109</v>
      </c>
      <c r="AB350" s="6">
        <f t="shared" si="82"/>
        <v>0.91111111111111109</v>
      </c>
      <c r="AC350" s="7">
        <f t="shared" si="83"/>
        <v>0.71828737997256509</v>
      </c>
    </row>
    <row r="351" spans="1:29" ht="19.2" customHeight="1">
      <c r="A351" s="2">
        <v>350</v>
      </c>
      <c r="B351" s="3" t="s">
        <v>27</v>
      </c>
      <c r="C351" s="2"/>
      <c r="D351" s="3" t="s">
        <v>28</v>
      </c>
      <c r="E351" s="2" t="s">
        <v>32</v>
      </c>
      <c r="F351" s="18">
        <v>44546</v>
      </c>
      <c r="G351" s="18" t="str">
        <f t="shared" si="72"/>
        <v>2021</v>
      </c>
      <c r="H351" s="4" t="str">
        <f t="shared" si="71"/>
        <v>December</v>
      </c>
      <c r="I351" s="4">
        <f t="shared" si="84"/>
        <v>44471</v>
      </c>
      <c r="J351" s="2">
        <f t="shared" si="73"/>
        <v>22</v>
      </c>
      <c r="K351" s="3">
        <v>12</v>
      </c>
      <c r="L351" s="2">
        <v>1834</v>
      </c>
      <c r="M351" s="2">
        <f t="shared" si="74"/>
        <v>22008</v>
      </c>
      <c r="N351" s="2">
        <v>1440</v>
      </c>
      <c r="O351" s="2">
        <f t="shared" si="75"/>
        <v>1330</v>
      </c>
      <c r="P351" s="2">
        <v>110</v>
      </c>
      <c r="Q351" s="2">
        <v>15</v>
      </c>
      <c r="R351" s="2">
        <v>0</v>
      </c>
      <c r="S351" s="2">
        <v>60</v>
      </c>
      <c r="T351" s="5">
        <f t="shared" si="76"/>
        <v>110.83333333333333</v>
      </c>
      <c r="U351" s="3">
        <v>12</v>
      </c>
      <c r="V351" s="2">
        <f t="shared" si="77"/>
        <v>10</v>
      </c>
      <c r="W351" s="2">
        <v>2</v>
      </c>
      <c r="X351" s="2">
        <f t="shared" si="78"/>
        <v>5000</v>
      </c>
      <c r="Y351" s="2">
        <f t="shared" si="79"/>
        <v>1255</v>
      </c>
      <c r="Z351" s="6">
        <f t="shared" si="80"/>
        <v>0.87152777777777779</v>
      </c>
      <c r="AA351" s="6">
        <f t="shared" si="81"/>
        <v>0.83333333333333337</v>
      </c>
      <c r="AB351" s="6">
        <f t="shared" si="82"/>
        <v>0.83333333333333337</v>
      </c>
      <c r="AC351" s="7">
        <f t="shared" si="83"/>
        <v>0.60522762345679015</v>
      </c>
    </row>
    <row r="352" spans="1:29" ht="19.2" customHeight="1">
      <c r="A352" s="2">
        <v>351</v>
      </c>
      <c r="B352" s="3" t="s">
        <v>30</v>
      </c>
      <c r="C352" s="2"/>
      <c r="D352" s="3" t="s">
        <v>31</v>
      </c>
      <c r="E352" s="2" t="s">
        <v>32</v>
      </c>
      <c r="F352" s="18">
        <v>44547</v>
      </c>
      <c r="G352" s="18" t="str">
        <f t="shared" si="72"/>
        <v>2021</v>
      </c>
      <c r="H352" s="4" t="str">
        <f t="shared" si="71"/>
        <v>December</v>
      </c>
      <c r="I352" s="4">
        <f t="shared" si="84"/>
        <v>44472</v>
      </c>
      <c r="J352" s="2">
        <f t="shared" si="73"/>
        <v>30</v>
      </c>
      <c r="K352" s="3">
        <v>20</v>
      </c>
      <c r="L352" s="2">
        <v>1254</v>
      </c>
      <c r="M352" s="2">
        <f t="shared" si="74"/>
        <v>25080</v>
      </c>
      <c r="N352" s="2">
        <v>1440</v>
      </c>
      <c r="O352" s="2">
        <f t="shared" si="75"/>
        <v>1330</v>
      </c>
      <c r="P352" s="2">
        <v>110</v>
      </c>
      <c r="Q352" s="2">
        <v>15</v>
      </c>
      <c r="R352" s="2">
        <v>120</v>
      </c>
      <c r="S352" s="2">
        <v>48</v>
      </c>
      <c r="T352" s="5">
        <f t="shared" si="76"/>
        <v>66.5</v>
      </c>
      <c r="U352" s="3">
        <v>20</v>
      </c>
      <c r="V352" s="2">
        <f t="shared" si="77"/>
        <v>16</v>
      </c>
      <c r="W352" s="2">
        <v>4</v>
      </c>
      <c r="X352" s="2">
        <f t="shared" si="78"/>
        <v>10000</v>
      </c>
      <c r="Y352" s="2">
        <f t="shared" si="79"/>
        <v>1147</v>
      </c>
      <c r="Z352" s="6">
        <f t="shared" si="80"/>
        <v>0.79652777777777772</v>
      </c>
      <c r="AA352" s="6">
        <f t="shared" si="81"/>
        <v>0.8</v>
      </c>
      <c r="AB352" s="6">
        <f t="shared" si="82"/>
        <v>0.8</v>
      </c>
      <c r="AC352" s="7">
        <f t="shared" si="83"/>
        <v>0.50977777777777777</v>
      </c>
    </row>
    <row r="353" spans="1:29" ht="19.2" customHeight="1">
      <c r="A353" s="2">
        <v>352</v>
      </c>
      <c r="B353" s="3" t="s">
        <v>30</v>
      </c>
      <c r="C353" s="2"/>
      <c r="D353" s="3" t="s">
        <v>34</v>
      </c>
      <c r="E353" s="2" t="s">
        <v>38</v>
      </c>
      <c r="F353" s="18">
        <v>44548</v>
      </c>
      <c r="G353" s="18" t="str">
        <f t="shared" si="72"/>
        <v>2021</v>
      </c>
      <c r="H353" s="4" t="str">
        <f t="shared" si="71"/>
        <v>December</v>
      </c>
      <c r="I353" s="4">
        <f t="shared" si="84"/>
        <v>44473</v>
      </c>
      <c r="J353" s="2">
        <f t="shared" si="73"/>
        <v>31</v>
      </c>
      <c r="K353" s="3">
        <v>21</v>
      </c>
      <c r="L353" s="2">
        <v>1459</v>
      </c>
      <c r="M353" s="2">
        <f t="shared" si="74"/>
        <v>30639</v>
      </c>
      <c r="N353" s="2">
        <v>1440</v>
      </c>
      <c r="O353" s="2">
        <f t="shared" si="75"/>
        <v>1330</v>
      </c>
      <c r="P353" s="2">
        <v>110</v>
      </c>
      <c r="Q353" s="2">
        <v>0</v>
      </c>
      <c r="R353" s="2"/>
      <c r="S353" s="2">
        <v>46</v>
      </c>
      <c r="T353" s="5">
        <f t="shared" si="76"/>
        <v>63.333333333333336</v>
      </c>
      <c r="U353" s="3">
        <v>21</v>
      </c>
      <c r="V353" s="2">
        <f t="shared" si="77"/>
        <v>18</v>
      </c>
      <c r="W353" s="2">
        <v>3</v>
      </c>
      <c r="X353" s="2">
        <f t="shared" si="78"/>
        <v>7500</v>
      </c>
      <c r="Y353" s="2">
        <f t="shared" si="79"/>
        <v>1284</v>
      </c>
      <c r="Z353" s="6">
        <f t="shared" si="80"/>
        <v>0.89166666666666672</v>
      </c>
      <c r="AA353" s="6">
        <f t="shared" si="81"/>
        <v>0.8571428571428571</v>
      </c>
      <c r="AB353" s="6">
        <f t="shared" si="82"/>
        <v>0.8571428571428571</v>
      </c>
      <c r="AC353" s="7">
        <f t="shared" si="83"/>
        <v>0.6551020408163265</v>
      </c>
    </row>
    <row r="354" spans="1:29" ht="19.2" customHeight="1">
      <c r="A354" s="2">
        <v>353</v>
      </c>
      <c r="B354" s="3" t="s">
        <v>33</v>
      </c>
      <c r="C354" s="2"/>
      <c r="D354" s="3" t="s">
        <v>37</v>
      </c>
      <c r="E354" s="2" t="s">
        <v>35</v>
      </c>
      <c r="F354" s="18">
        <v>44549</v>
      </c>
      <c r="G354" s="18" t="str">
        <f t="shared" si="72"/>
        <v>2021</v>
      </c>
      <c r="H354" s="4" t="str">
        <f t="shared" si="71"/>
        <v>December</v>
      </c>
      <c r="I354" s="4">
        <f t="shared" si="84"/>
        <v>44474</v>
      </c>
      <c r="J354" s="2">
        <f t="shared" si="73"/>
        <v>22</v>
      </c>
      <c r="K354" s="2">
        <v>12</v>
      </c>
      <c r="L354" s="2">
        <v>1189</v>
      </c>
      <c r="M354" s="2">
        <f t="shared" si="74"/>
        <v>14268</v>
      </c>
      <c r="N354" s="2">
        <v>1440</v>
      </c>
      <c r="O354" s="2">
        <f t="shared" si="75"/>
        <v>1330</v>
      </c>
      <c r="P354" s="2">
        <v>110</v>
      </c>
      <c r="Q354" s="2">
        <v>0</v>
      </c>
      <c r="R354" s="2">
        <v>0</v>
      </c>
      <c r="S354" s="2">
        <v>12</v>
      </c>
      <c r="T354" s="5">
        <f t="shared" si="76"/>
        <v>110.83333333333333</v>
      </c>
      <c r="U354" s="2">
        <v>12</v>
      </c>
      <c r="V354" s="2">
        <f t="shared" si="77"/>
        <v>9</v>
      </c>
      <c r="W354" s="2">
        <v>3</v>
      </c>
      <c r="X354" s="2">
        <f t="shared" si="78"/>
        <v>7500</v>
      </c>
      <c r="Y354" s="2">
        <f t="shared" si="79"/>
        <v>1318</v>
      </c>
      <c r="Z354" s="6">
        <f t="shared" si="80"/>
        <v>0.91527777777777775</v>
      </c>
      <c r="AA354" s="6">
        <f t="shared" si="81"/>
        <v>0.75</v>
      </c>
      <c r="AB354" s="6">
        <f t="shared" si="82"/>
        <v>0.75</v>
      </c>
      <c r="AC354" s="7">
        <f t="shared" si="83"/>
        <v>0.51484374999999993</v>
      </c>
    </row>
    <row r="355" spans="1:29" ht="19.2" customHeight="1">
      <c r="A355" s="2">
        <v>354</v>
      </c>
      <c r="B355" s="3" t="s">
        <v>36</v>
      </c>
      <c r="C355" s="2"/>
      <c r="D355" s="3" t="s">
        <v>39</v>
      </c>
      <c r="E355" s="2" t="s">
        <v>32</v>
      </c>
      <c r="F355" s="18">
        <v>44550</v>
      </c>
      <c r="G355" s="18" t="str">
        <f t="shared" si="72"/>
        <v>2021</v>
      </c>
      <c r="H355" s="4" t="str">
        <f t="shared" si="71"/>
        <v>December</v>
      </c>
      <c r="I355" s="4">
        <f t="shared" si="84"/>
        <v>44475</v>
      </c>
      <c r="J355" s="2">
        <f t="shared" si="73"/>
        <v>22</v>
      </c>
      <c r="K355" s="2">
        <v>12</v>
      </c>
      <c r="L355" s="2">
        <v>1200</v>
      </c>
      <c r="M355" s="2">
        <f t="shared" si="74"/>
        <v>14400</v>
      </c>
      <c r="N355" s="2">
        <v>1440</v>
      </c>
      <c r="O355" s="2">
        <f t="shared" si="75"/>
        <v>1330</v>
      </c>
      <c r="P355" s="2">
        <v>110</v>
      </c>
      <c r="Q355" s="2">
        <v>15</v>
      </c>
      <c r="R355" s="2">
        <v>0</v>
      </c>
      <c r="S355" s="2">
        <v>20</v>
      </c>
      <c r="T355" s="5">
        <f t="shared" si="76"/>
        <v>110.83333333333333</v>
      </c>
      <c r="U355" s="2">
        <v>12</v>
      </c>
      <c r="V355" s="2">
        <f t="shared" si="77"/>
        <v>11</v>
      </c>
      <c r="W355" s="2">
        <v>1</v>
      </c>
      <c r="X355" s="2">
        <f t="shared" si="78"/>
        <v>2500</v>
      </c>
      <c r="Y355" s="2">
        <f t="shared" si="79"/>
        <v>1295</v>
      </c>
      <c r="Z355" s="6">
        <f t="shared" si="80"/>
        <v>0.89930555555555558</v>
      </c>
      <c r="AA355" s="6">
        <f t="shared" si="81"/>
        <v>0.91666666666666663</v>
      </c>
      <c r="AB355" s="6">
        <f t="shared" si="82"/>
        <v>0.91666666666666663</v>
      </c>
      <c r="AC355" s="7">
        <f t="shared" si="83"/>
        <v>0.75566647376543206</v>
      </c>
    </row>
    <row r="356" spans="1:29" ht="19.2" customHeight="1">
      <c r="A356" s="2">
        <v>355</v>
      </c>
      <c r="B356" s="3" t="s">
        <v>27</v>
      </c>
      <c r="C356" s="2"/>
      <c r="D356" s="3" t="s">
        <v>42</v>
      </c>
      <c r="E356" s="2" t="s">
        <v>32</v>
      </c>
      <c r="F356" s="18">
        <v>44551</v>
      </c>
      <c r="G356" s="18" t="str">
        <f t="shared" si="72"/>
        <v>2021</v>
      </c>
      <c r="H356" s="4" t="str">
        <f t="shared" si="71"/>
        <v>December</v>
      </c>
      <c r="I356" s="4">
        <f t="shared" si="84"/>
        <v>44476</v>
      </c>
      <c r="J356" s="2">
        <f t="shared" si="73"/>
        <v>22</v>
      </c>
      <c r="K356" s="2">
        <v>12</v>
      </c>
      <c r="L356" s="2">
        <v>600.25</v>
      </c>
      <c r="M356" s="2">
        <f t="shared" si="74"/>
        <v>7203</v>
      </c>
      <c r="N356" s="2">
        <v>1440</v>
      </c>
      <c r="O356" s="2">
        <f t="shared" si="75"/>
        <v>1330</v>
      </c>
      <c r="P356" s="2">
        <v>110</v>
      </c>
      <c r="Q356" s="2">
        <v>30</v>
      </c>
      <c r="R356" s="2">
        <v>0</v>
      </c>
      <c r="S356" s="2">
        <v>21</v>
      </c>
      <c r="T356" s="5">
        <f t="shared" si="76"/>
        <v>110.83333333333333</v>
      </c>
      <c r="U356" s="2">
        <v>12</v>
      </c>
      <c r="V356" s="2">
        <f t="shared" si="77"/>
        <v>10</v>
      </c>
      <c r="W356" s="2">
        <v>2</v>
      </c>
      <c r="X356" s="2">
        <f t="shared" si="78"/>
        <v>5000</v>
      </c>
      <c r="Y356" s="2">
        <f t="shared" si="79"/>
        <v>1279</v>
      </c>
      <c r="Z356" s="6">
        <f t="shared" si="80"/>
        <v>0.8881944444444444</v>
      </c>
      <c r="AA356" s="6">
        <f t="shared" si="81"/>
        <v>0.83333333333333337</v>
      </c>
      <c r="AB356" s="6">
        <f t="shared" si="82"/>
        <v>0.83333333333333337</v>
      </c>
      <c r="AC356" s="7">
        <f t="shared" si="83"/>
        <v>0.61680169753086422</v>
      </c>
    </row>
    <row r="357" spans="1:29" ht="19.2" customHeight="1">
      <c r="A357" s="2">
        <v>356</v>
      </c>
      <c r="B357" s="3" t="s">
        <v>41</v>
      </c>
      <c r="C357" s="2"/>
      <c r="D357" s="3" t="s">
        <v>42</v>
      </c>
      <c r="E357" s="2" t="s">
        <v>38</v>
      </c>
      <c r="F357" s="18">
        <v>44552</v>
      </c>
      <c r="G357" s="18" t="str">
        <f t="shared" si="72"/>
        <v>2021</v>
      </c>
      <c r="H357" s="4" t="str">
        <f t="shared" si="71"/>
        <v>December</v>
      </c>
      <c r="I357" s="4">
        <f t="shared" si="84"/>
        <v>44477</v>
      </c>
      <c r="J357" s="2">
        <f t="shared" si="73"/>
        <v>25</v>
      </c>
      <c r="K357" s="2">
        <v>15</v>
      </c>
      <c r="L357" s="2">
        <v>895.26</v>
      </c>
      <c r="M357" s="2">
        <f t="shared" si="74"/>
        <v>13428.9</v>
      </c>
      <c r="N357" s="2">
        <v>1440</v>
      </c>
      <c r="O357" s="2">
        <f t="shared" si="75"/>
        <v>1330</v>
      </c>
      <c r="P357" s="2">
        <v>110</v>
      </c>
      <c r="Q357" s="2">
        <v>120</v>
      </c>
      <c r="R357" s="2">
        <v>20</v>
      </c>
      <c r="S357" s="2">
        <v>5</v>
      </c>
      <c r="T357" s="5">
        <f t="shared" si="76"/>
        <v>88.666666666666671</v>
      </c>
      <c r="U357" s="2">
        <v>15</v>
      </c>
      <c r="V357" s="2">
        <f t="shared" si="77"/>
        <v>13</v>
      </c>
      <c r="W357" s="2">
        <v>2</v>
      </c>
      <c r="X357" s="2">
        <f t="shared" si="78"/>
        <v>5000</v>
      </c>
      <c r="Y357" s="2">
        <f t="shared" si="79"/>
        <v>1185</v>
      </c>
      <c r="Z357" s="6">
        <f t="shared" si="80"/>
        <v>0.82291666666666663</v>
      </c>
      <c r="AA357" s="6">
        <f t="shared" si="81"/>
        <v>0.8666666666666667</v>
      </c>
      <c r="AB357" s="6">
        <f t="shared" si="82"/>
        <v>0.8666666666666667</v>
      </c>
      <c r="AC357" s="7">
        <f t="shared" si="83"/>
        <v>0.61810185185185185</v>
      </c>
    </row>
    <row r="358" spans="1:29" ht="19.2" customHeight="1">
      <c r="A358" s="2">
        <v>357</v>
      </c>
      <c r="B358" s="3" t="s">
        <v>27</v>
      </c>
      <c r="C358" s="2"/>
      <c r="D358" s="3" t="s">
        <v>28</v>
      </c>
      <c r="E358" s="2" t="s">
        <v>38</v>
      </c>
      <c r="F358" s="18">
        <v>44553</v>
      </c>
      <c r="G358" s="18" t="str">
        <f t="shared" si="72"/>
        <v>2021</v>
      </c>
      <c r="H358" s="4" t="str">
        <f t="shared" si="71"/>
        <v>December</v>
      </c>
      <c r="I358" s="4">
        <f t="shared" si="84"/>
        <v>44478</v>
      </c>
      <c r="J358" s="2">
        <f t="shared" si="73"/>
        <v>85</v>
      </c>
      <c r="K358" s="2">
        <v>75</v>
      </c>
      <c r="L358" s="2">
        <v>1350.1</v>
      </c>
      <c r="M358" s="2">
        <f t="shared" si="74"/>
        <v>101257.5</v>
      </c>
      <c r="N358" s="2">
        <v>1440</v>
      </c>
      <c r="O358" s="2">
        <f t="shared" si="75"/>
        <v>1330</v>
      </c>
      <c r="P358" s="2">
        <v>110</v>
      </c>
      <c r="Q358" s="2">
        <v>60</v>
      </c>
      <c r="R358" s="2">
        <v>0</v>
      </c>
      <c r="S358" s="2">
        <v>35</v>
      </c>
      <c r="T358" s="5">
        <f t="shared" si="76"/>
        <v>17.733333333333334</v>
      </c>
      <c r="U358" s="2">
        <v>75</v>
      </c>
      <c r="V358" s="2">
        <f t="shared" si="77"/>
        <v>72</v>
      </c>
      <c r="W358" s="2">
        <v>3</v>
      </c>
      <c r="X358" s="2">
        <f t="shared" si="78"/>
        <v>7500</v>
      </c>
      <c r="Y358" s="2">
        <f t="shared" si="79"/>
        <v>1235</v>
      </c>
      <c r="Z358" s="6">
        <f t="shared" si="80"/>
        <v>0.85763888888888884</v>
      </c>
      <c r="AA358" s="6">
        <f t="shared" si="81"/>
        <v>0.96</v>
      </c>
      <c r="AB358" s="6">
        <f t="shared" si="82"/>
        <v>0.96</v>
      </c>
      <c r="AC358" s="7">
        <f t="shared" si="83"/>
        <v>0.79039999999999988</v>
      </c>
    </row>
    <row r="359" spans="1:29" ht="19.2" customHeight="1">
      <c r="A359" s="2">
        <v>358</v>
      </c>
      <c r="B359" s="3" t="s">
        <v>30</v>
      </c>
      <c r="C359" s="2"/>
      <c r="D359" s="3" t="s">
        <v>31</v>
      </c>
      <c r="E359" s="2" t="s">
        <v>32</v>
      </c>
      <c r="F359" s="18">
        <v>44554</v>
      </c>
      <c r="G359" s="18" t="str">
        <f t="shared" si="72"/>
        <v>2021</v>
      </c>
      <c r="H359" s="4" t="str">
        <f t="shared" si="71"/>
        <v>December</v>
      </c>
      <c r="I359" s="4">
        <f t="shared" si="84"/>
        <v>44479</v>
      </c>
      <c r="J359" s="2">
        <f t="shared" si="73"/>
        <v>22</v>
      </c>
      <c r="K359" s="3">
        <v>12</v>
      </c>
      <c r="L359" s="2">
        <v>1290.5</v>
      </c>
      <c r="M359" s="2">
        <f t="shared" si="74"/>
        <v>15486</v>
      </c>
      <c r="N359" s="2">
        <v>1440</v>
      </c>
      <c r="O359" s="2">
        <f t="shared" si="75"/>
        <v>1330</v>
      </c>
      <c r="P359" s="2">
        <v>110</v>
      </c>
      <c r="Q359" s="2">
        <v>40</v>
      </c>
      <c r="R359" s="2">
        <v>0</v>
      </c>
      <c r="S359" s="2">
        <v>29</v>
      </c>
      <c r="T359" s="5">
        <f t="shared" si="76"/>
        <v>110.83333333333333</v>
      </c>
      <c r="U359" s="3">
        <v>12</v>
      </c>
      <c r="V359" s="2">
        <f t="shared" si="77"/>
        <v>11</v>
      </c>
      <c r="W359" s="2">
        <v>1</v>
      </c>
      <c r="X359" s="2">
        <f t="shared" si="78"/>
        <v>2500</v>
      </c>
      <c r="Y359" s="2">
        <f t="shared" si="79"/>
        <v>1261</v>
      </c>
      <c r="Z359" s="6">
        <f t="shared" si="80"/>
        <v>0.87569444444444444</v>
      </c>
      <c r="AA359" s="6">
        <f t="shared" si="81"/>
        <v>0.91666666666666663</v>
      </c>
      <c r="AB359" s="6">
        <f t="shared" si="82"/>
        <v>0.91666666666666663</v>
      </c>
      <c r="AC359" s="7">
        <f t="shared" si="83"/>
        <v>0.73582658179012339</v>
      </c>
    </row>
    <row r="360" spans="1:29" ht="19.2" customHeight="1">
      <c r="A360" s="2">
        <v>359</v>
      </c>
      <c r="B360" s="3" t="s">
        <v>33</v>
      </c>
      <c r="C360" s="2"/>
      <c r="D360" s="3" t="s">
        <v>34</v>
      </c>
      <c r="E360" s="2" t="s">
        <v>38</v>
      </c>
      <c r="F360" s="18">
        <v>44555</v>
      </c>
      <c r="G360" s="18" t="str">
        <f t="shared" si="72"/>
        <v>2021</v>
      </c>
      <c r="H360" s="4" t="str">
        <f t="shared" si="71"/>
        <v>December</v>
      </c>
      <c r="I360" s="4">
        <f t="shared" si="84"/>
        <v>44480</v>
      </c>
      <c r="J360" s="2">
        <f t="shared" si="73"/>
        <v>55</v>
      </c>
      <c r="K360" s="3">
        <v>45</v>
      </c>
      <c r="L360" s="2">
        <v>1400</v>
      </c>
      <c r="M360" s="2">
        <f t="shared" si="74"/>
        <v>63000</v>
      </c>
      <c r="N360" s="2">
        <v>1440</v>
      </c>
      <c r="O360" s="2">
        <f t="shared" si="75"/>
        <v>1330</v>
      </c>
      <c r="P360" s="2">
        <v>110</v>
      </c>
      <c r="Q360" s="2">
        <v>30</v>
      </c>
      <c r="R360" s="2">
        <v>0</v>
      </c>
      <c r="S360" s="2">
        <v>23</v>
      </c>
      <c r="T360" s="5">
        <f t="shared" si="76"/>
        <v>29.555555555555557</v>
      </c>
      <c r="U360" s="3">
        <v>45</v>
      </c>
      <c r="V360" s="2">
        <f t="shared" si="77"/>
        <v>43</v>
      </c>
      <c r="W360" s="2">
        <v>2</v>
      </c>
      <c r="X360" s="2">
        <f t="shared" si="78"/>
        <v>5000</v>
      </c>
      <c r="Y360" s="2">
        <f t="shared" si="79"/>
        <v>1277</v>
      </c>
      <c r="Z360" s="6">
        <f t="shared" si="80"/>
        <v>0.88680555555555551</v>
      </c>
      <c r="AA360" s="6">
        <f t="shared" si="81"/>
        <v>0.9555555555555556</v>
      </c>
      <c r="AB360" s="6">
        <f t="shared" si="82"/>
        <v>0.9555555555555556</v>
      </c>
      <c r="AC360" s="7">
        <f t="shared" si="83"/>
        <v>0.80973010973936899</v>
      </c>
    </row>
    <row r="361" spans="1:29" ht="19.2" customHeight="1">
      <c r="A361" s="2">
        <v>360</v>
      </c>
      <c r="B361" s="3" t="s">
        <v>36</v>
      </c>
      <c r="C361" s="2"/>
      <c r="D361" s="3" t="s">
        <v>37</v>
      </c>
      <c r="E361" s="2" t="s">
        <v>40</v>
      </c>
      <c r="F361" s="18">
        <v>44556</v>
      </c>
      <c r="G361" s="18" t="str">
        <f t="shared" si="72"/>
        <v>2021</v>
      </c>
      <c r="H361" s="4" t="str">
        <f t="shared" si="71"/>
        <v>December</v>
      </c>
      <c r="I361" s="4">
        <f t="shared" si="84"/>
        <v>44481</v>
      </c>
      <c r="J361" s="2">
        <f t="shared" si="73"/>
        <v>57</v>
      </c>
      <c r="K361" s="3">
        <v>47</v>
      </c>
      <c r="L361" s="2">
        <v>1509</v>
      </c>
      <c r="M361" s="2">
        <f t="shared" si="74"/>
        <v>70923</v>
      </c>
      <c r="N361" s="2">
        <v>1440</v>
      </c>
      <c r="O361" s="2">
        <f t="shared" si="75"/>
        <v>1330</v>
      </c>
      <c r="P361" s="2">
        <v>110</v>
      </c>
      <c r="Q361" s="2">
        <v>20</v>
      </c>
      <c r="R361" s="2">
        <v>0</v>
      </c>
      <c r="S361" s="2">
        <v>46</v>
      </c>
      <c r="T361" s="5">
        <f t="shared" si="76"/>
        <v>28.297872340425531</v>
      </c>
      <c r="U361" s="3">
        <v>47</v>
      </c>
      <c r="V361" s="2">
        <f t="shared" si="77"/>
        <v>46</v>
      </c>
      <c r="W361" s="2">
        <v>1</v>
      </c>
      <c r="X361" s="2">
        <f t="shared" si="78"/>
        <v>2500</v>
      </c>
      <c r="Y361" s="2">
        <f t="shared" si="79"/>
        <v>1264</v>
      </c>
      <c r="Z361" s="6">
        <f t="shared" si="80"/>
        <v>0.87777777777777777</v>
      </c>
      <c r="AA361" s="6">
        <f t="shared" si="81"/>
        <v>0.97872340425531912</v>
      </c>
      <c r="AB361" s="6">
        <f t="shared" si="82"/>
        <v>0.97872340425531912</v>
      </c>
      <c r="AC361" s="7">
        <f t="shared" si="83"/>
        <v>0.84082289623258388</v>
      </c>
    </row>
    <row r="362" spans="1:29" ht="19.2" customHeight="1">
      <c r="A362" s="2">
        <v>361</v>
      </c>
      <c r="B362" s="3" t="s">
        <v>27</v>
      </c>
      <c r="C362" s="2"/>
      <c r="D362" s="3" t="s">
        <v>39</v>
      </c>
      <c r="E362" s="2" t="s">
        <v>40</v>
      </c>
      <c r="F362" s="18">
        <v>44557</v>
      </c>
      <c r="G362" s="18" t="str">
        <f t="shared" si="72"/>
        <v>2021</v>
      </c>
      <c r="H362" s="4" t="str">
        <f t="shared" si="71"/>
        <v>December</v>
      </c>
      <c r="I362" s="4">
        <f t="shared" si="84"/>
        <v>44482</v>
      </c>
      <c r="J362" s="2">
        <f t="shared" si="73"/>
        <v>30</v>
      </c>
      <c r="K362" s="3">
        <v>20</v>
      </c>
      <c r="L362" s="2">
        <v>1834</v>
      </c>
      <c r="M362" s="2">
        <f t="shared" si="74"/>
        <v>36680</v>
      </c>
      <c r="N362" s="2">
        <v>1440</v>
      </c>
      <c r="O362" s="2">
        <f t="shared" si="75"/>
        <v>1330</v>
      </c>
      <c r="P362" s="2">
        <v>110</v>
      </c>
      <c r="Q362" s="2">
        <v>0</v>
      </c>
      <c r="R362" s="2">
        <v>10</v>
      </c>
      <c r="S362" s="2">
        <v>16</v>
      </c>
      <c r="T362" s="5">
        <f t="shared" si="76"/>
        <v>66.5</v>
      </c>
      <c r="U362" s="3">
        <v>20</v>
      </c>
      <c r="V362" s="2">
        <f t="shared" si="77"/>
        <v>18</v>
      </c>
      <c r="W362" s="2">
        <v>2</v>
      </c>
      <c r="X362" s="2">
        <f t="shared" si="78"/>
        <v>5000</v>
      </c>
      <c r="Y362" s="2">
        <f t="shared" si="79"/>
        <v>1304</v>
      </c>
      <c r="Z362" s="6">
        <f t="shared" si="80"/>
        <v>0.90555555555555556</v>
      </c>
      <c r="AA362" s="6">
        <f t="shared" si="81"/>
        <v>0.9</v>
      </c>
      <c r="AB362" s="6">
        <f t="shared" si="82"/>
        <v>0.9</v>
      </c>
      <c r="AC362" s="7">
        <f t="shared" si="83"/>
        <v>0.73350000000000004</v>
      </c>
    </row>
    <row r="363" spans="1:29" ht="19.2" customHeight="1">
      <c r="A363" s="2">
        <v>362</v>
      </c>
      <c r="B363" s="3" t="s">
        <v>41</v>
      </c>
      <c r="C363" s="2"/>
      <c r="D363" s="3" t="s">
        <v>42</v>
      </c>
      <c r="E363" s="2" t="s">
        <v>29</v>
      </c>
      <c r="F363" s="18">
        <v>44558</v>
      </c>
      <c r="G363" s="18" t="str">
        <f t="shared" si="72"/>
        <v>2021</v>
      </c>
      <c r="H363" s="4" t="str">
        <f t="shared" si="71"/>
        <v>December</v>
      </c>
      <c r="I363" s="4">
        <f t="shared" si="84"/>
        <v>44483</v>
      </c>
      <c r="J363" s="2">
        <f t="shared" si="73"/>
        <v>31</v>
      </c>
      <c r="K363" s="3">
        <v>21</v>
      </c>
      <c r="L363" s="2">
        <v>1254</v>
      </c>
      <c r="M363" s="2">
        <f t="shared" si="74"/>
        <v>26334</v>
      </c>
      <c r="N363" s="2">
        <v>1440</v>
      </c>
      <c r="O363" s="2">
        <f t="shared" si="75"/>
        <v>1330</v>
      </c>
      <c r="P363" s="2">
        <v>110</v>
      </c>
      <c r="Q363" s="2">
        <v>15</v>
      </c>
      <c r="R363" s="2">
        <v>0</v>
      </c>
      <c r="S363" s="2">
        <v>45</v>
      </c>
      <c r="T363" s="5">
        <f t="shared" si="76"/>
        <v>63.333333333333336</v>
      </c>
      <c r="U363" s="3">
        <v>21</v>
      </c>
      <c r="V363" s="2">
        <f t="shared" si="77"/>
        <v>19</v>
      </c>
      <c r="W363" s="2">
        <v>2</v>
      </c>
      <c r="X363" s="2">
        <f t="shared" si="78"/>
        <v>5000</v>
      </c>
      <c r="Y363" s="2">
        <f t="shared" si="79"/>
        <v>1270</v>
      </c>
      <c r="Z363" s="6">
        <f t="shared" si="80"/>
        <v>0.88194444444444442</v>
      </c>
      <c r="AA363" s="6">
        <f t="shared" si="81"/>
        <v>0.90476190476190477</v>
      </c>
      <c r="AB363" s="6">
        <f t="shared" si="82"/>
        <v>0.90476190476190477</v>
      </c>
      <c r="AC363" s="7">
        <f t="shared" si="83"/>
        <v>0.72195452254976067</v>
      </c>
    </row>
    <row r="364" spans="1:29" ht="19.2" customHeight="1">
      <c r="A364" s="2">
        <v>363</v>
      </c>
      <c r="B364" s="3" t="s">
        <v>33</v>
      </c>
      <c r="C364" s="2"/>
      <c r="D364" s="3" t="s">
        <v>42</v>
      </c>
      <c r="E364" s="2" t="s">
        <v>32</v>
      </c>
      <c r="F364" s="18">
        <v>44559</v>
      </c>
      <c r="G364" s="18" t="str">
        <f t="shared" si="72"/>
        <v>2021</v>
      </c>
      <c r="H364" s="4" t="str">
        <f t="shared" si="71"/>
        <v>December</v>
      </c>
      <c r="I364" s="4">
        <f t="shared" si="84"/>
        <v>44484</v>
      </c>
      <c r="J364" s="2">
        <f t="shared" si="73"/>
        <v>55</v>
      </c>
      <c r="K364" s="3">
        <v>45</v>
      </c>
      <c r="L364" s="2">
        <v>1459</v>
      </c>
      <c r="M364" s="2">
        <f t="shared" si="74"/>
        <v>65655</v>
      </c>
      <c r="N364" s="2">
        <v>1440</v>
      </c>
      <c r="O364" s="2">
        <f t="shared" si="75"/>
        <v>1330</v>
      </c>
      <c r="P364" s="2">
        <v>110</v>
      </c>
      <c r="Q364" s="2">
        <v>30</v>
      </c>
      <c r="R364" s="2">
        <v>10</v>
      </c>
      <c r="S364" s="2">
        <v>41</v>
      </c>
      <c r="T364" s="5">
        <f t="shared" si="76"/>
        <v>29.555555555555557</v>
      </c>
      <c r="U364" s="3">
        <v>45</v>
      </c>
      <c r="V364" s="2">
        <f t="shared" si="77"/>
        <v>44</v>
      </c>
      <c r="W364" s="2">
        <v>1</v>
      </c>
      <c r="X364" s="2">
        <f t="shared" si="78"/>
        <v>2500</v>
      </c>
      <c r="Y364" s="2">
        <f t="shared" si="79"/>
        <v>1249</v>
      </c>
      <c r="Z364" s="6">
        <f t="shared" si="80"/>
        <v>0.86736111111111114</v>
      </c>
      <c r="AA364" s="6">
        <f t="shared" si="81"/>
        <v>0.97777777777777775</v>
      </c>
      <c r="AB364" s="6">
        <f t="shared" si="82"/>
        <v>0.97777777777777775</v>
      </c>
      <c r="AC364" s="7">
        <f t="shared" si="83"/>
        <v>0.82924005486968444</v>
      </c>
    </row>
    <row r="365" spans="1:29" ht="19.2" customHeight="1">
      <c r="A365" s="2">
        <v>364</v>
      </c>
      <c r="B365" s="3" t="s">
        <v>36</v>
      </c>
      <c r="C365" s="2"/>
      <c r="D365" s="2" t="s">
        <v>39</v>
      </c>
      <c r="E365" s="2" t="s">
        <v>35</v>
      </c>
      <c r="F365" s="18">
        <v>44560</v>
      </c>
      <c r="G365" s="18" t="str">
        <f t="shared" si="72"/>
        <v>2021</v>
      </c>
      <c r="H365" s="4" t="str">
        <f t="shared" si="71"/>
        <v>December</v>
      </c>
      <c r="I365" s="4">
        <f t="shared" si="84"/>
        <v>44485</v>
      </c>
      <c r="J365" s="2">
        <f t="shared" si="73"/>
        <v>64</v>
      </c>
      <c r="K365" s="2">
        <v>54</v>
      </c>
      <c r="L365" s="2">
        <v>1189</v>
      </c>
      <c r="M365" s="2">
        <f t="shared" si="74"/>
        <v>64206</v>
      </c>
      <c r="N365" s="2">
        <v>1440</v>
      </c>
      <c r="O365" s="2">
        <f t="shared" si="75"/>
        <v>1330</v>
      </c>
      <c r="P365" s="2">
        <v>110</v>
      </c>
      <c r="Q365" s="2">
        <v>120</v>
      </c>
      <c r="R365" s="2">
        <v>0</v>
      </c>
      <c r="S365" s="2">
        <v>2</v>
      </c>
      <c r="T365" s="5">
        <f t="shared" si="76"/>
        <v>24.62962962962963</v>
      </c>
      <c r="U365" s="2">
        <v>54</v>
      </c>
      <c r="V365" s="2">
        <f t="shared" si="77"/>
        <v>51</v>
      </c>
      <c r="W365" s="2">
        <v>3</v>
      </c>
      <c r="X365" s="2">
        <f t="shared" si="78"/>
        <v>7500</v>
      </c>
      <c r="Y365" s="2">
        <f t="shared" si="79"/>
        <v>1208</v>
      </c>
      <c r="Z365" s="6">
        <f t="shared" si="80"/>
        <v>0.83888888888888891</v>
      </c>
      <c r="AA365" s="6">
        <f t="shared" si="81"/>
        <v>0.94444444444444442</v>
      </c>
      <c r="AB365" s="6">
        <f t="shared" si="82"/>
        <v>0.94444444444444442</v>
      </c>
      <c r="AC365" s="7">
        <f t="shared" si="83"/>
        <v>0.74826817558299041</v>
      </c>
    </row>
    <row r="366" spans="1:29" ht="19.2" customHeight="1">
      <c r="A366" s="2">
        <v>365</v>
      </c>
      <c r="B366" s="3" t="s">
        <v>27</v>
      </c>
      <c r="C366" s="2"/>
      <c r="D366" s="2" t="s">
        <v>39</v>
      </c>
      <c r="E366" s="2" t="s">
        <v>38</v>
      </c>
      <c r="F366" s="18">
        <v>44561</v>
      </c>
      <c r="G366" s="18" t="str">
        <f t="shared" si="72"/>
        <v>2021</v>
      </c>
      <c r="H366" s="4" t="str">
        <f t="shared" si="71"/>
        <v>December</v>
      </c>
      <c r="I366" s="4">
        <f t="shared" si="84"/>
        <v>44486</v>
      </c>
      <c r="J366" s="2">
        <f t="shared" si="73"/>
        <v>33</v>
      </c>
      <c r="K366" s="2">
        <v>23</v>
      </c>
      <c r="L366" s="2">
        <v>1200</v>
      </c>
      <c r="M366" s="2">
        <f t="shared" si="74"/>
        <v>27600</v>
      </c>
      <c r="N366" s="2">
        <v>1440</v>
      </c>
      <c r="O366" s="2">
        <f t="shared" si="75"/>
        <v>1330</v>
      </c>
      <c r="P366" s="2">
        <v>110</v>
      </c>
      <c r="Q366" s="2">
        <v>60</v>
      </c>
      <c r="R366" s="2">
        <v>35</v>
      </c>
      <c r="S366" s="2">
        <v>34</v>
      </c>
      <c r="T366" s="5">
        <f t="shared" si="76"/>
        <v>57.826086956521742</v>
      </c>
      <c r="U366" s="2">
        <v>23</v>
      </c>
      <c r="V366" s="2">
        <f t="shared" si="77"/>
        <v>20</v>
      </c>
      <c r="W366" s="2">
        <v>3</v>
      </c>
      <c r="X366" s="2">
        <f t="shared" si="78"/>
        <v>7500</v>
      </c>
      <c r="Y366" s="2">
        <f t="shared" si="79"/>
        <v>1201</v>
      </c>
      <c r="Z366" s="6">
        <f t="shared" si="80"/>
        <v>0.83402777777777781</v>
      </c>
      <c r="AA366" s="6">
        <f t="shared" si="81"/>
        <v>0.86956521739130432</v>
      </c>
      <c r="AB366" s="6">
        <f t="shared" si="82"/>
        <v>0.86956521739130432</v>
      </c>
      <c r="AC366" s="7">
        <f t="shared" si="83"/>
        <v>0.63064482251627807</v>
      </c>
    </row>
    <row r="367" spans="1:29" ht="19.2" customHeight="1">
      <c r="A367" s="2">
        <v>366</v>
      </c>
      <c r="B367" s="3" t="s">
        <v>41</v>
      </c>
      <c r="C367" s="2"/>
      <c r="D367" s="3" t="s">
        <v>42</v>
      </c>
      <c r="E367" s="2" t="s">
        <v>38</v>
      </c>
      <c r="F367" s="18">
        <v>44562</v>
      </c>
      <c r="G367" s="18" t="str">
        <f t="shared" si="72"/>
        <v>2022</v>
      </c>
      <c r="H367" s="4" t="str">
        <f t="shared" si="71"/>
        <v>January</v>
      </c>
      <c r="I367" s="4">
        <f t="shared" si="84"/>
        <v>44487</v>
      </c>
      <c r="J367" s="2">
        <f t="shared" si="73"/>
        <v>22</v>
      </c>
      <c r="K367" s="2">
        <v>12</v>
      </c>
      <c r="L367" s="2">
        <v>600.25</v>
      </c>
      <c r="M367" s="2">
        <f t="shared" si="74"/>
        <v>7203</v>
      </c>
      <c r="N367" s="2">
        <v>1440</v>
      </c>
      <c r="O367" s="2">
        <f t="shared" si="75"/>
        <v>1330</v>
      </c>
      <c r="P367" s="2">
        <v>110</v>
      </c>
      <c r="Q367" s="2">
        <v>40</v>
      </c>
      <c r="R367" s="2">
        <v>16</v>
      </c>
      <c r="S367" s="2">
        <v>5</v>
      </c>
      <c r="T367" s="5">
        <f t="shared" si="76"/>
        <v>110.83333333333333</v>
      </c>
      <c r="U367" s="2">
        <v>12</v>
      </c>
      <c r="V367" s="2">
        <f t="shared" si="77"/>
        <v>12</v>
      </c>
      <c r="W367" s="2">
        <v>0</v>
      </c>
      <c r="X367" s="2">
        <f t="shared" si="78"/>
        <v>0</v>
      </c>
      <c r="Y367" s="2">
        <f t="shared" si="79"/>
        <v>1269</v>
      </c>
      <c r="Z367" s="6">
        <f t="shared" si="80"/>
        <v>0.88124999999999998</v>
      </c>
      <c r="AA367" s="6">
        <f t="shared" si="81"/>
        <v>1</v>
      </c>
      <c r="AB367" s="6">
        <f t="shared" si="82"/>
        <v>1</v>
      </c>
      <c r="AC367" s="7">
        <f t="shared" si="83"/>
        <v>0.88124999999999998</v>
      </c>
    </row>
    <row r="368" spans="1:29" ht="19.2" customHeight="1">
      <c r="A368" s="2">
        <v>367</v>
      </c>
      <c r="B368" s="3" t="s">
        <v>27</v>
      </c>
      <c r="C368" s="2"/>
      <c r="D368" s="2" t="s">
        <v>39</v>
      </c>
      <c r="E368" s="2" t="s">
        <v>29</v>
      </c>
      <c r="F368" s="18">
        <v>44563</v>
      </c>
      <c r="G368" s="18" t="str">
        <f t="shared" si="72"/>
        <v>2022</v>
      </c>
      <c r="H368" s="4" t="str">
        <f t="shared" si="71"/>
        <v>January</v>
      </c>
      <c r="I368" s="4">
        <f t="shared" si="84"/>
        <v>44488</v>
      </c>
      <c r="J368" s="2">
        <f t="shared" si="73"/>
        <v>38</v>
      </c>
      <c r="K368" s="2">
        <v>28</v>
      </c>
      <c r="L368" s="2">
        <v>895.26</v>
      </c>
      <c r="M368" s="2">
        <f t="shared" si="74"/>
        <v>25067.279999999999</v>
      </c>
      <c r="N368" s="2">
        <v>1440</v>
      </c>
      <c r="O368" s="2">
        <f t="shared" si="75"/>
        <v>1330</v>
      </c>
      <c r="P368" s="2">
        <v>110</v>
      </c>
      <c r="Q368" s="2">
        <v>30</v>
      </c>
      <c r="R368" s="2">
        <v>0</v>
      </c>
      <c r="S368" s="2">
        <v>42</v>
      </c>
      <c r="T368" s="5">
        <f t="shared" si="76"/>
        <v>47.5</v>
      </c>
      <c r="U368" s="2">
        <v>28</v>
      </c>
      <c r="V368" s="2">
        <f t="shared" si="77"/>
        <v>24</v>
      </c>
      <c r="W368" s="2">
        <v>4</v>
      </c>
      <c r="X368" s="2">
        <f t="shared" si="78"/>
        <v>10000</v>
      </c>
      <c r="Y368" s="2">
        <f t="shared" si="79"/>
        <v>1258</v>
      </c>
      <c r="Z368" s="6">
        <f t="shared" si="80"/>
        <v>0.87361111111111112</v>
      </c>
      <c r="AA368" s="6">
        <f t="shared" si="81"/>
        <v>0.8571428571428571</v>
      </c>
      <c r="AB368" s="6">
        <f t="shared" si="82"/>
        <v>0.8571428571428571</v>
      </c>
      <c r="AC368" s="7">
        <f t="shared" si="83"/>
        <v>0.64183673469387748</v>
      </c>
    </row>
    <row r="369" spans="1:29" ht="19.2" customHeight="1">
      <c r="A369" s="2">
        <v>368</v>
      </c>
      <c r="B369" s="3" t="s">
        <v>36</v>
      </c>
      <c r="C369" s="2"/>
      <c r="D369" s="2" t="s">
        <v>39</v>
      </c>
      <c r="E369" s="2" t="s">
        <v>32</v>
      </c>
      <c r="F369" s="18">
        <v>44564</v>
      </c>
      <c r="G369" s="18" t="str">
        <f t="shared" si="72"/>
        <v>2022</v>
      </c>
      <c r="H369" s="4" t="str">
        <f t="shared" si="71"/>
        <v>January</v>
      </c>
      <c r="I369" s="4">
        <f t="shared" si="84"/>
        <v>44489</v>
      </c>
      <c r="J369" s="2">
        <f t="shared" si="73"/>
        <v>85</v>
      </c>
      <c r="K369" s="2">
        <v>75</v>
      </c>
      <c r="L369" s="2">
        <v>1350.1</v>
      </c>
      <c r="M369" s="2">
        <f t="shared" si="74"/>
        <v>101257.5</v>
      </c>
      <c r="N369" s="2">
        <v>1440</v>
      </c>
      <c r="O369" s="2">
        <f t="shared" si="75"/>
        <v>1330</v>
      </c>
      <c r="P369" s="2">
        <v>110</v>
      </c>
      <c r="Q369" s="2">
        <v>20</v>
      </c>
      <c r="R369" s="2">
        <v>0</v>
      </c>
      <c r="S369" s="2">
        <v>6</v>
      </c>
      <c r="T369" s="5">
        <f t="shared" si="76"/>
        <v>17.733333333333334</v>
      </c>
      <c r="U369" s="2">
        <v>75</v>
      </c>
      <c r="V369" s="2">
        <f t="shared" si="77"/>
        <v>71</v>
      </c>
      <c r="W369" s="2">
        <v>4</v>
      </c>
      <c r="X369" s="2">
        <f t="shared" si="78"/>
        <v>10000</v>
      </c>
      <c r="Y369" s="2">
        <f t="shared" si="79"/>
        <v>1304</v>
      </c>
      <c r="Z369" s="6">
        <f t="shared" si="80"/>
        <v>0.90555555555555556</v>
      </c>
      <c r="AA369" s="6">
        <f t="shared" si="81"/>
        <v>0.94666666666666666</v>
      </c>
      <c r="AB369" s="6">
        <f t="shared" si="82"/>
        <v>0.94666666666666666</v>
      </c>
      <c r="AC369" s="7">
        <f t="shared" si="83"/>
        <v>0.8115387654320988</v>
      </c>
    </row>
    <row r="370" spans="1:29" ht="19.2" customHeight="1">
      <c r="A370" s="2">
        <v>369</v>
      </c>
      <c r="B370" s="3" t="s">
        <v>27</v>
      </c>
      <c r="C370" s="2"/>
      <c r="D370" s="2" t="s">
        <v>31</v>
      </c>
      <c r="E370" s="2" t="s">
        <v>35</v>
      </c>
      <c r="F370" s="18">
        <v>44565</v>
      </c>
      <c r="G370" s="18" t="str">
        <f t="shared" si="72"/>
        <v>2022</v>
      </c>
      <c r="H370" s="4" t="str">
        <f t="shared" si="71"/>
        <v>January</v>
      </c>
      <c r="I370" s="4">
        <f t="shared" si="84"/>
        <v>44490</v>
      </c>
      <c r="J370" s="2">
        <f t="shared" si="73"/>
        <v>22</v>
      </c>
      <c r="K370" s="3">
        <v>12</v>
      </c>
      <c r="L370" s="2">
        <v>1290.5</v>
      </c>
      <c r="M370" s="2">
        <f t="shared" si="74"/>
        <v>15486</v>
      </c>
      <c r="N370" s="2">
        <v>1440</v>
      </c>
      <c r="O370" s="2">
        <f t="shared" si="75"/>
        <v>1330</v>
      </c>
      <c r="P370" s="2">
        <v>110</v>
      </c>
      <c r="Q370" s="2">
        <v>60</v>
      </c>
      <c r="R370" s="2">
        <v>0</v>
      </c>
      <c r="S370" s="2">
        <v>4</v>
      </c>
      <c r="T370" s="5">
        <f t="shared" si="76"/>
        <v>110.83333333333333</v>
      </c>
      <c r="U370" s="3">
        <v>12</v>
      </c>
      <c r="V370" s="2">
        <f t="shared" si="77"/>
        <v>10</v>
      </c>
      <c r="W370" s="2">
        <v>2</v>
      </c>
      <c r="X370" s="2">
        <f t="shared" si="78"/>
        <v>5000</v>
      </c>
      <c r="Y370" s="2">
        <f t="shared" si="79"/>
        <v>1266</v>
      </c>
      <c r="Z370" s="6">
        <f t="shared" si="80"/>
        <v>0.87916666666666665</v>
      </c>
      <c r="AA370" s="6">
        <f t="shared" si="81"/>
        <v>0.83333333333333337</v>
      </c>
      <c r="AB370" s="6">
        <f t="shared" si="82"/>
        <v>0.83333333333333337</v>
      </c>
      <c r="AC370" s="7">
        <f t="shared" si="83"/>
        <v>0.61053240740740744</v>
      </c>
    </row>
    <row r="371" spans="1:29" ht="19.2" customHeight="1">
      <c r="A371" s="2">
        <v>370</v>
      </c>
      <c r="B371" s="3" t="s">
        <v>41</v>
      </c>
      <c r="C371" s="2"/>
      <c r="D371" s="2" t="s">
        <v>34</v>
      </c>
      <c r="E371" s="2" t="s">
        <v>38</v>
      </c>
      <c r="F371" s="18">
        <v>44566</v>
      </c>
      <c r="G371" s="18" t="str">
        <f t="shared" si="72"/>
        <v>2022</v>
      </c>
      <c r="H371" s="4" t="str">
        <f t="shared" si="71"/>
        <v>January</v>
      </c>
      <c r="I371" s="4">
        <f t="shared" si="84"/>
        <v>44491</v>
      </c>
      <c r="J371" s="2">
        <f t="shared" si="73"/>
        <v>55</v>
      </c>
      <c r="K371" s="3">
        <v>45</v>
      </c>
      <c r="L371" s="2">
        <v>1400</v>
      </c>
      <c r="M371" s="2">
        <f t="shared" si="74"/>
        <v>63000</v>
      </c>
      <c r="N371" s="2">
        <v>1440</v>
      </c>
      <c r="O371" s="2">
        <f t="shared" si="75"/>
        <v>1330</v>
      </c>
      <c r="P371" s="2">
        <v>110</v>
      </c>
      <c r="Q371" s="2">
        <v>15</v>
      </c>
      <c r="R371" s="2">
        <v>0</v>
      </c>
      <c r="S371" s="2">
        <v>33</v>
      </c>
      <c r="T371" s="5">
        <f t="shared" si="76"/>
        <v>29.555555555555557</v>
      </c>
      <c r="U371" s="3">
        <v>45</v>
      </c>
      <c r="V371" s="2">
        <f t="shared" si="77"/>
        <v>44</v>
      </c>
      <c r="W371" s="2">
        <v>1</v>
      </c>
      <c r="X371" s="2">
        <f t="shared" si="78"/>
        <v>2500</v>
      </c>
      <c r="Y371" s="2">
        <f t="shared" si="79"/>
        <v>1282</v>
      </c>
      <c r="Z371" s="6">
        <f t="shared" si="80"/>
        <v>0.89027777777777772</v>
      </c>
      <c r="AA371" s="6">
        <f t="shared" si="81"/>
        <v>0.97777777777777775</v>
      </c>
      <c r="AB371" s="6">
        <f t="shared" si="82"/>
        <v>0.97777777777777775</v>
      </c>
      <c r="AC371" s="7">
        <f t="shared" si="83"/>
        <v>0.85114951989026055</v>
      </c>
    </row>
    <row r="372" spans="1:29" ht="19.2" customHeight="1">
      <c r="A372" s="2">
        <v>371</v>
      </c>
      <c r="B372" s="3" t="s">
        <v>27</v>
      </c>
      <c r="C372" s="2"/>
      <c r="D372" s="3" t="s">
        <v>28</v>
      </c>
      <c r="E372" s="2" t="s">
        <v>40</v>
      </c>
      <c r="F372" s="18">
        <v>44567</v>
      </c>
      <c r="G372" s="18" t="str">
        <f t="shared" si="72"/>
        <v>2022</v>
      </c>
      <c r="H372" s="4" t="str">
        <f t="shared" si="71"/>
        <v>January</v>
      </c>
      <c r="I372" s="4">
        <f t="shared" si="84"/>
        <v>44492</v>
      </c>
      <c r="J372" s="2">
        <f t="shared" si="73"/>
        <v>57</v>
      </c>
      <c r="K372" s="3">
        <v>47</v>
      </c>
      <c r="L372" s="2">
        <v>1509</v>
      </c>
      <c r="M372" s="2">
        <f t="shared" si="74"/>
        <v>70923</v>
      </c>
      <c r="N372" s="2">
        <v>1440</v>
      </c>
      <c r="O372" s="2">
        <f t="shared" si="75"/>
        <v>1330</v>
      </c>
      <c r="P372" s="2">
        <v>110</v>
      </c>
      <c r="Q372" s="2">
        <v>15</v>
      </c>
      <c r="R372" s="2">
        <v>90</v>
      </c>
      <c r="S372" s="2">
        <v>44</v>
      </c>
      <c r="T372" s="5">
        <f t="shared" si="76"/>
        <v>28.297872340425531</v>
      </c>
      <c r="U372" s="3">
        <v>47</v>
      </c>
      <c r="V372" s="2">
        <f t="shared" si="77"/>
        <v>47</v>
      </c>
      <c r="W372" s="2">
        <v>0</v>
      </c>
      <c r="X372" s="2">
        <f t="shared" si="78"/>
        <v>0</v>
      </c>
      <c r="Y372" s="2">
        <f t="shared" si="79"/>
        <v>1181</v>
      </c>
      <c r="Z372" s="6">
        <f t="shared" si="80"/>
        <v>0.82013888888888886</v>
      </c>
      <c r="AA372" s="6">
        <f t="shared" si="81"/>
        <v>1</v>
      </c>
      <c r="AB372" s="6">
        <f t="shared" si="82"/>
        <v>1</v>
      </c>
      <c r="AC372" s="7">
        <f t="shared" si="83"/>
        <v>0.82013888888888886</v>
      </c>
    </row>
    <row r="373" spans="1:29" ht="19.2" customHeight="1">
      <c r="A373" s="2">
        <v>372</v>
      </c>
      <c r="B373" s="3" t="s">
        <v>30</v>
      </c>
      <c r="C373" s="2"/>
      <c r="D373" s="3" t="s">
        <v>31</v>
      </c>
      <c r="E373" s="2" t="s">
        <v>32</v>
      </c>
      <c r="F373" s="18">
        <v>44568</v>
      </c>
      <c r="G373" s="18" t="str">
        <f t="shared" si="72"/>
        <v>2022</v>
      </c>
      <c r="H373" s="4" t="str">
        <f t="shared" si="71"/>
        <v>January</v>
      </c>
      <c r="I373" s="4">
        <f t="shared" si="84"/>
        <v>44493</v>
      </c>
      <c r="J373" s="2">
        <f t="shared" si="73"/>
        <v>30</v>
      </c>
      <c r="K373" s="3">
        <v>20</v>
      </c>
      <c r="L373" s="2">
        <v>1834</v>
      </c>
      <c r="M373" s="2">
        <f t="shared" si="74"/>
        <v>36680</v>
      </c>
      <c r="N373" s="2">
        <v>1440</v>
      </c>
      <c r="O373" s="2">
        <f t="shared" si="75"/>
        <v>1330</v>
      </c>
      <c r="P373" s="2">
        <v>110</v>
      </c>
      <c r="Q373" s="2">
        <v>0</v>
      </c>
      <c r="R373" s="2">
        <v>0</v>
      </c>
      <c r="S373" s="2">
        <v>46</v>
      </c>
      <c r="T373" s="5">
        <f t="shared" si="76"/>
        <v>66.5</v>
      </c>
      <c r="U373" s="3">
        <v>20</v>
      </c>
      <c r="V373" s="2">
        <f t="shared" si="77"/>
        <v>19</v>
      </c>
      <c r="W373" s="2">
        <v>1</v>
      </c>
      <c r="X373" s="2">
        <f t="shared" si="78"/>
        <v>2500</v>
      </c>
      <c r="Y373" s="2">
        <f t="shared" si="79"/>
        <v>1284</v>
      </c>
      <c r="Z373" s="6">
        <f t="shared" si="80"/>
        <v>0.89166666666666672</v>
      </c>
      <c r="AA373" s="6">
        <f t="shared" si="81"/>
        <v>0.95</v>
      </c>
      <c r="AB373" s="6">
        <f t="shared" si="82"/>
        <v>0.95</v>
      </c>
      <c r="AC373" s="7">
        <f t="shared" si="83"/>
        <v>0.80472916666666661</v>
      </c>
    </row>
    <row r="374" spans="1:29" ht="19.2" customHeight="1">
      <c r="A374" s="2">
        <v>373</v>
      </c>
      <c r="B374" s="3" t="s">
        <v>30</v>
      </c>
      <c r="C374" s="2"/>
      <c r="D374" s="3" t="s">
        <v>34</v>
      </c>
      <c r="E374" s="2" t="s">
        <v>32</v>
      </c>
      <c r="F374" s="18">
        <v>44569</v>
      </c>
      <c r="G374" s="18" t="str">
        <f t="shared" si="72"/>
        <v>2022</v>
      </c>
      <c r="H374" s="4" t="str">
        <f t="shared" si="71"/>
        <v>January</v>
      </c>
      <c r="I374" s="4">
        <f t="shared" si="84"/>
        <v>44494</v>
      </c>
      <c r="J374" s="2">
        <f t="shared" si="73"/>
        <v>31</v>
      </c>
      <c r="K374" s="3">
        <v>21</v>
      </c>
      <c r="L374" s="2">
        <v>1254</v>
      </c>
      <c r="M374" s="2">
        <f t="shared" si="74"/>
        <v>26334</v>
      </c>
      <c r="N374" s="2">
        <v>1440</v>
      </c>
      <c r="O374" s="2">
        <f t="shared" si="75"/>
        <v>1330</v>
      </c>
      <c r="P374" s="2">
        <v>110</v>
      </c>
      <c r="Q374" s="2">
        <v>0</v>
      </c>
      <c r="R374" s="2">
        <v>0</v>
      </c>
      <c r="S374" s="2">
        <v>47</v>
      </c>
      <c r="T374" s="5">
        <f t="shared" si="76"/>
        <v>63.333333333333336</v>
      </c>
      <c r="U374" s="3">
        <v>21</v>
      </c>
      <c r="V374" s="2">
        <f t="shared" si="77"/>
        <v>17</v>
      </c>
      <c r="W374" s="2">
        <v>4</v>
      </c>
      <c r="X374" s="2">
        <f t="shared" si="78"/>
        <v>10000</v>
      </c>
      <c r="Y374" s="2">
        <f t="shared" si="79"/>
        <v>1283</v>
      </c>
      <c r="Z374" s="6">
        <f t="shared" si="80"/>
        <v>0.89097222222222228</v>
      </c>
      <c r="AA374" s="6">
        <f t="shared" si="81"/>
        <v>0.80952380952380953</v>
      </c>
      <c r="AB374" s="6">
        <f t="shared" si="82"/>
        <v>0.80952380952380953</v>
      </c>
      <c r="AC374" s="7">
        <f t="shared" si="83"/>
        <v>0.58387975560594618</v>
      </c>
    </row>
    <row r="375" spans="1:29" ht="19.2" customHeight="1">
      <c r="A375" s="2">
        <v>374</v>
      </c>
      <c r="B375" s="3" t="s">
        <v>33</v>
      </c>
      <c r="C375" s="2"/>
      <c r="D375" s="3" t="s">
        <v>37</v>
      </c>
      <c r="E375" s="2" t="s">
        <v>38</v>
      </c>
      <c r="F375" s="18">
        <v>44570</v>
      </c>
      <c r="G375" s="18" t="str">
        <f t="shared" si="72"/>
        <v>2022</v>
      </c>
      <c r="H375" s="4" t="str">
        <f t="shared" si="71"/>
        <v>January</v>
      </c>
      <c r="I375" s="4">
        <f t="shared" si="84"/>
        <v>44495</v>
      </c>
      <c r="J375" s="2">
        <f t="shared" si="73"/>
        <v>64</v>
      </c>
      <c r="K375" s="2">
        <v>54</v>
      </c>
      <c r="L375" s="2">
        <v>1459</v>
      </c>
      <c r="M375" s="2">
        <f t="shared" si="74"/>
        <v>78786</v>
      </c>
      <c r="N375" s="2">
        <v>1440</v>
      </c>
      <c r="O375" s="2">
        <f t="shared" si="75"/>
        <v>1330</v>
      </c>
      <c r="P375" s="2">
        <v>110</v>
      </c>
      <c r="Q375" s="2">
        <v>15</v>
      </c>
      <c r="R375" s="2">
        <v>0</v>
      </c>
      <c r="S375" s="2">
        <v>4</v>
      </c>
      <c r="T375" s="5">
        <f t="shared" si="76"/>
        <v>24.62962962962963</v>
      </c>
      <c r="U375" s="2">
        <v>54</v>
      </c>
      <c r="V375" s="2">
        <f t="shared" si="77"/>
        <v>52</v>
      </c>
      <c r="W375" s="2">
        <v>2</v>
      </c>
      <c r="X375" s="2">
        <f t="shared" si="78"/>
        <v>5000</v>
      </c>
      <c r="Y375" s="2">
        <f t="shared" si="79"/>
        <v>1311</v>
      </c>
      <c r="Z375" s="6">
        <f t="shared" si="80"/>
        <v>0.91041666666666665</v>
      </c>
      <c r="AA375" s="6">
        <f t="shared" si="81"/>
        <v>0.96296296296296291</v>
      </c>
      <c r="AB375" s="6">
        <f t="shared" si="82"/>
        <v>0.96296296296296291</v>
      </c>
      <c r="AC375" s="7">
        <f t="shared" si="83"/>
        <v>0.84422725194330117</v>
      </c>
    </row>
    <row r="376" spans="1:29" ht="19.2" customHeight="1">
      <c r="A376" s="2">
        <v>375</v>
      </c>
      <c r="B376" s="3" t="s">
        <v>36</v>
      </c>
      <c r="C376" s="2"/>
      <c r="D376" s="3" t="s">
        <v>39</v>
      </c>
      <c r="E376" s="2" t="s">
        <v>35</v>
      </c>
      <c r="F376" s="18">
        <v>44571</v>
      </c>
      <c r="G376" s="18" t="str">
        <f t="shared" si="72"/>
        <v>2022</v>
      </c>
      <c r="H376" s="4" t="str">
        <f t="shared" si="71"/>
        <v>January</v>
      </c>
      <c r="I376" s="4">
        <f t="shared" si="84"/>
        <v>44496</v>
      </c>
      <c r="J376" s="2">
        <f t="shared" si="73"/>
        <v>57</v>
      </c>
      <c r="K376" s="2">
        <v>47</v>
      </c>
      <c r="L376" s="2">
        <v>1189</v>
      </c>
      <c r="M376" s="2">
        <f t="shared" si="74"/>
        <v>55883</v>
      </c>
      <c r="N376" s="2">
        <v>1440</v>
      </c>
      <c r="O376" s="2">
        <f t="shared" si="75"/>
        <v>1330</v>
      </c>
      <c r="P376" s="2">
        <v>110</v>
      </c>
      <c r="Q376" s="2">
        <v>30</v>
      </c>
      <c r="R376" s="2">
        <v>0</v>
      </c>
      <c r="S376" s="2">
        <v>5</v>
      </c>
      <c r="T376" s="5">
        <f t="shared" si="76"/>
        <v>28.297872340425531</v>
      </c>
      <c r="U376" s="2">
        <v>47</v>
      </c>
      <c r="V376" s="2">
        <f t="shared" si="77"/>
        <v>44</v>
      </c>
      <c r="W376" s="2">
        <v>3</v>
      </c>
      <c r="X376" s="2">
        <f t="shared" si="78"/>
        <v>7500</v>
      </c>
      <c r="Y376" s="2">
        <f t="shared" si="79"/>
        <v>1295</v>
      </c>
      <c r="Z376" s="6">
        <f t="shared" si="80"/>
        <v>0.89930555555555558</v>
      </c>
      <c r="AA376" s="6">
        <f t="shared" si="81"/>
        <v>0.93617021276595747</v>
      </c>
      <c r="AB376" s="6">
        <f t="shared" si="82"/>
        <v>0.93617021276595747</v>
      </c>
      <c r="AC376" s="7">
        <f t="shared" si="83"/>
        <v>0.78816457924651684</v>
      </c>
    </row>
    <row r="377" spans="1:29" ht="19.2" customHeight="1">
      <c r="A377" s="2">
        <v>376</v>
      </c>
      <c r="B377" s="3" t="s">
        <v>27</v>
      </c>
      <c r="C377" s="2"/>
      <c r="D377" s="3" t="s">
        <v>42</v>
      </c>
      <c r="E377" s="2" t="s">
        <v>32</v>
      </c>
      <c r="F377" s="18">
        <v>44572</v>
      </c>
      <c r="G377" s="18" t="str">
        <f t="shared" si="72"/>
        <v>2022</v>
      </c>
      <c r="H377" s="4" t="str">
        <f t="shared" si="71"/>
        <v>January</v>
      </c>
      <c r="I377" s="4">
        <f t="shared" si="84"/>
        <v>44497</v>
      </c>
      <c r="J377" s="2">
        <f t="shared" si="73"/>
        <v>22</v>
      </c>
      <c r="K377" s="2">
        <v>12</v>
      </c>
      <c r="L377" s="2">
        <v>1200</v>
      </c>
      <c r="M377" s="2">
        <f t="shared" si="74"/>
        <v>14400</v>
      </c>
      <c r="N377" s="2">
        <v>1440</v>
      </c>
      <c r="O377" s="2">
        <f t="shared" si="75"/>
        <v>1330</v>
      </c>
      <c r="P377" s="2">
        <v>110</v>
      </c>
      <c r="Q377" s="2">
        <v>120</v>
      </c>
      <c r="R377" s="2">
        <v>0</v>
      </c>
      <c r="S377" s="2">
        <v>22</v>
      </c>
      <c r="T377" s="5">
        <f t="shared" si="76"/>
        <v>110.83333333333333</v>
      </c>
      <c r="U377" s="2">
        <v>12</v>
      </c>
      <c r="V377" s="2">
        <f t="shared" si="77"/>
        <v>11</v>
      </c>
      <c r="W377" s="2">
        <v>1</v>
      </c>
      <c r="X377" s="2">
        <f t="shared" si="78"/>
        <v>2500</v>
      </c>
      <c r="Y377" s="2">
        <f t="shared" si="79"/>
        <v>1188</v>
      </c>
      <c r="Z377" s="6">
        <f t="shared" si="80"/>
        <v>0.82499999999999996</v>
      </c>
      <c r="AA377" s="6">
        <f t="shared" si="81"/>
        <v>0.91666666666666663</v>
      </c>
      <c r="AB377" s="6">
        <f t="shared" si="82"/>
        <v>0.91666666666666663</v>
      </c>
      <c r="AC377" s="7">
        <f t="shared" si="83"/>
        <v>0.69322916666666656</v>
      </c>
    </row>
    <row r="378" spans="1:29" ht="19.2" customHeight="1">
      <c r="A378" s="2">
        <v>377</v>
      </c>
      <c r="B378" s="3" t="s">
        <v>41</v>
      </c>
      <c r="C378" s="2"/>
      <c r="D378" s="3" t="s">
        <v>42</v>
      </c>
      <c r="E378" s="2" t="s">
        <v>32</v>
      </c>
      <c r="F378" s="18">
        <v>44573</v>
      </c>
      <c r="G378" s="18" t="str">
        <f t="shared" si="72"/>
        <v>2022</v>
      </c>
      <c r="H378" s="4" t="str">
        <f t="shared" si="71"/>
        <v>January</v>
      </c>
      <c r="I378" s="4">
        <f t="shared" si="84"/>
        <v>44498</v>
      </c>
      <c r="J378" s="2">
        <f t="shared" si="73"/>
        <v>38</v>
      </c>
      <c r="K378" s="2">
        <v>28</v>
      </c>
      <c r="L378" s="2">
        <v>600.25</v>
      </c>
      <c r="M378" s="2">
        <f t="shared" si="74"/>
        <v>16807</v>
      </c>
      <c r="N378" s="2">
        <v>1440</v>
      </c>
      <c r="O378" s="2">
        <f t="shared" si="75"/>
        <v>1330</v>
      </c>
      <c r="P378" s="2">
        <v>110</v>
      </c>
      <c r="Q378" s="2">
        <v>60</v>
      </c>
      <c r="R378" s="2">
        <v>0</v>
      </c>
      <c r="S378" s="2">
        <v>36</v>
      </c>
      <c r="T378" s="5">
        <f t="shared" si="76"/>
        <v>47.5</v>
      </c>
      <c r="U378" s="2">
        <v>28</v>
      </c>
      <c r="V378" s="2">
        <f t="shared" si="77"/>
        <v>26</v>
      </c>
      <c r="W378" s="2">
        <v>2</v>
      </c>
      <c r="X378" s="2">
        <f t="shared" si="78"/>
        <v>5000</v>
      </c>
      <c r="Y378" s="2">
        <f t="shared" si="79"/>
        <v>1234</v>
      </c>
      <c r="Z378" s="6">
        <f t="shared" si="80"/>
        <v>0.8569444444444444</v>
      </c>
      <c r="AA378" s="6">
        <f t="shared" si="81"/>
        <v>0.9285714285714286</v>
      </c>
      <c r="AB378" s="6">
        <f t="shared" si="82"/>
        <v>0.9285714285714286</v>
      </c>
      <c r="AC378" s="7">
        <f t="shared" si="83"/>
        <v>0.73889597505668936</v>
      </c>
    </row>
    <row r="379" spans="1:29" ht="19.2" customHeight="1">
      <c r="A379" s="2">
        <v>378</v>
      </c>
      <c r="B379" s="3" t="s">
        <v>27</v>
      </c>
      <c r="C379" s="2"/>
      <c r="D379" s="3" t="s">
        <v>28</v>
      </c>
      <c r="E379" s="2" t="s">
        <v>38</v>
      </c>
      <c r="F379" s="18">
        <v>44574</v>
      </c>
      <c r="G379" s="18" t="str">
        <f t="shared" si="72"/>
        <v>2022</v>
      </c>
      <c r="H379" s="4" t="str">
        <f t="shared" si="71"/>
        <v>January</v>
      </c>
      <c r="I379" s="4">
        <f t="shared" si="84"/>
        <v>44499</v>
      </c>
      <c r="J379" s="2">
        <f t="shared" si="73"/>
        <v>85</v>
      </c>
      <c r="K379" s="2">
        <v>75</v>
      </c>
      <c r="L379" s="2">
        <v>895.26</v>
      </c>
      <c r="M379" s="2">
        <f t="shared" si="74"/>
        <v>67144.5</v>
      </c>
      <c r="N379" s="2">
        <v>1440</v>
      </c>
      <c r="O379" s="2">
        <f t="shared" si="75"/>
        <v>1330</v>
      </c>
      <c r="P379" s="2">
        <v>110</v>
      </c>
      <c r="Q379" s="2">
        <v>40</v>
      </c>
      <c r="R379" s="2">
        <v>0</v>
      </c>
      <c r="S379" s="2">
        <v>16</v>
      </c>
      <c r="T379" s="5">
        <f t="shared" si="76"/>
        <v>17.733333333333334</v>
      </c>
      <c r="U379" s="2">
        <v>75</v>
      </c>
      <c r="V379" s="2">
        <f t="shared" si="77"/>
        <v>75</v>
      </c>
      <c r="W379" s="2">
        <v>0</v>
      </c>
      <c r="X379" s="2">
        <f t="shared" si="78"/>
        <v>0</v>
      </c>
      <c r="Y379" s="2">
        <f t="shared" si="79"/>
        <v>1274</v>
      </c>
      <c r="Z379" s="6">
        <f t="shared" si="80"/>
        <v>0.88472222222222219</v>
      </c>
      <c r="AA379" s="6">
        <f t="shared" si="81"/>
        <v>1</v>
      </c>
      <c r="AB379" s="6">
        <f t="shared" si="82"/>
        <v>1</v>
      </c>
      <c r="AC379" s="7">
        <f t="shared" si="83"/>
        <v>0.88472222222222219</v>
      </c>
    </row>
    <row r="380" spans="1:29" ht="19.2" customHeight="1">
      <c r="A380" s="2">
        <v>379</v>
      </c>
      <c r="B380" s="3" t="s">
        <v>30</v>
      </c>
      <c r="C380" s="2"/>
      <c r="D380" s="3" t="s">
        <v>31</v>
      </c>
      <c r="E380" s="2" t="s">
        <v>38</v>
      </c>
      <c r="F380" s="18">
        <v>44575</v>
      </c>
      <c r="G380" s="18" t="str">
        <f t="shared" si="72"/>
        <v>2022</v>
      </c>
      <c r="H380" s="4" t="str">
        <f t="shared" si="71"/>
        <v>January</v>
      </c>
      <c r="I380" s="4">
        <f t="shared" si="84"/>
        <v>44500</v>
      </c>
      <c r="J380" s="2">
        <f t="shared" si="73"/>
        <v>22</v>
      </c>
      <c r="K380" s="3">
        <v>12</v>
      </c>
      <c r="L380" s="2">
        <v>1350.1</v>
      </c>
      <c r="M380" s="2">
        <f t="shared" si="74"/>
        <v>16201.199999999999</v>
      </c>
      <c r="N380" s="2">
        <v>1440</v>
      </c>
      <c r="O380" s="2">
        <f t="shared" si="75"/>
        <v>1330</v>
      </c>
      <c r="P380" s="2">
        <v>110</v>
      </c>
      <c r="Q380" s="2">
        <v>30</v>
      </c>
      <c r="R380" s="2">
        <v>0</v>
      </c>
      <c r="S380" s="2">
        <v>12</v>
      </c>
      <c r="T380" s="5">
        <f t="shared" si="76"/>
        <v>110.83333333333333</v>
      </c>
      <c r="U380" s="3">
        <v>12</v>
      </c>
      <c r="V380" s="2">
        <f t="shared" si="77"/>
        <v>12</v>
      </c>
      <c r="W380" s="2">
        <v>0</v>
      </c>
      <c r="X380" s="2">
        <f t="shared" si="78"/>
        <v>0</v>
      </c>
      <c r="Y380" s="2">
        <f t="shared" si="79"/>
        <v>1288</v>
      </c>
      <c r="Z380" s="6">
        <f t="shared" si="80"/>
        <v>0.89444444444444449</v>
      </c>
      <c r="AA380" s="6">
        <f t="shared" si="81"/>
        <v>1</v>
      </c>
      <c r="AB380" s="6">
        <f t="shared" si="82"/>
        <v>1</v>
      </c>
      <c r="AC380" s="7">
        <f t="shared" si="83"/>
        <v>0.89444444444444449</v>
      </c>
    </row>
    <row r="381" spans="1:29" ht="19.2" customHeight="1">
      <c r="A381" s="2">
        <v>380</v>
      </c>
      <c r="B381" s="3" t="s">
        <v>33</v>
      </c>
      <c r="C381" s="2"/>
      <c r="D381" s="3" t="s">
        <v>34</v>
      </c>
      <c r="E381" s="2" t="s">
        <v>32</v>
      </c>
      <c r="F381" s="18">
        <v>44576</v>
      </c>
      <c r="G381" s="18" t="str">
        <f t="shared" si="72"/>
        <v>2022</v>
      </c>
      <c r="H381" s="4" t="str">
        <f t="shared" si="71"/>
        <v>January</v>
      </c>
      <c r="I381" s="4">
        <f t="shared" si="84"/>
        <v>44501</v>
      </c>
      <c r="J381" s="2">
        <f t="shared" si="73"/>
        <v>55</v>
      </c>
      <c r="K381" s="3">
        <v>45</v>
      </c>
      <c r="L381" s="2">
        <v>1290.5</v>
      </c>
      <c r="M381" s="2">
        <f t="shared" si="74"/>
        <v>58072.5</v>
      </c>
      <c r="N381" s="2">
        <v>1440</v>
      </c>
      <c r="O381" s="2">
        <f t="shared" si="75"/>
        <v>1330</v>
      </c>
      <c r="P381" s="2">
        <v>110</v>
      </c>
      <c r="Q381" s="2">
        <v>20</v>
      </c>
      <c r="R381" s="2">
        <v>12</v>
      </c>
      <c r="S381" s="2">
        <v>22</v>
      </c>
      <c r="T381" s="5">
        <f t="shared" si="76"/>
        <v>29.555555555555557</v>
      </c>
      <c r="U381" s="3">
        <v>45</v>
      </c>
      <c r="V381" s="2">
        <f t="shared" si="77"/>
        <v>44</v>
      </c>
      <c r="W381" s="2">
        <v>1</v>
      </c>
      <c r="X381" s="2">
        <f t="shared" si="78"/>
        <v>2500</v>
      </c>
      <c r="Y381" s="2">
        <f t="shared" si="79"/>
        <v>1276</v>
      </c>
      <c r="Z381" s="6">
        <f t="shared" si="80"/>
        <v>0.88611111111111107</v>
      </c>
      <c r="AA381" s="6">
        <f t="shared" si="81"/>
        <v>0.97777777777777775</v>
      </c>
      <c r="AB381" s="6">
        <f t="shared" si="82"/>
        <v>0.97777777777777775</v>
      </c>
      <c r="AC381" s="7">
        <f t="shared" si="83"/>
        <v>0.84716598079561034</v>
      </c>
    </row>
    <row r="382" spans="1:29" ht="19.2" customHeight="1">
      <c r="A382" s="2">
        <v>381</v>
      </c>
      <c r="B382" s="3" t="s">
        <v>36</v>
      </c>
      <c r="C382" s="2"/>
      <c r="D382" s="3" t="s">
        <v>37</v>
      </c>
      <c r="E382" s="2" t="s">
        <v>38</v>
      </c>
      <c r="F382" s="18">
        <v>44577</v>
      </c>
      <c r="G382" s="18" t="str">
        <f t="shared" si="72"/>
        <v>2022</v>
      </c>
      <c r="H382" s="4" t="str">
        <f t="shared" si="71"/>
        <v>January</v>
      </c>
      <c r="I382" s="4">
        <f t="shared" si="84"/>
        <v>44502</v>
      </c>
      <c r="J382" s="2">
        <f t="shared" si="73"/>
        <v>18</v>
      </c>
      <c r="K382" s="3">
        <v>8</v>
      </c>
      <c r="L382" s="2">
        <v>1400</v>
      </c>
      <c r="M382" s="2">
        <f t="shared" si="74"/>
        <v>11200</v>
      </c>
      <c r="N382" s="2">
        <v>1440</v>
      </c>
      <c r="O382" s="2">
        <f t="shared" si="75"/>
        <v>1330</v>
      </c>
      <c r="P382" s="2">
        <v>110</v>
      </c>
      <c r="Q382" s="2">
        <v>0</v>
      </c>
      <c r="R382" s="2">
        <v>10</v>
      </c>
      <c r="S382" s="2">
        <v>56</v>
      </c>
      <c r="T382" s="5">
        <f t="shared" si="76"/>
        <v>166.25</v>
      </c>
      <c r="U382" s="3">
        <v>8</v>
      </c>
      <c r="V382" s="2">
        <f t="shared" si="77"/>
        <v>5</v>
      </c>
      <c r="W382" s="2">
        <v>3</v>
      </c>
      <c r="X382" s="2">
        <f t="shared" si="78"/>
        <v>7500</v>
      </c>
      <c r="Y382" s="2">
        <f t="shared" si="79"/>
        <v>1264</v>
      </c>
      <c r="Z382" s="6">
        <f t="shared" si="80"/>
        <v>0.87777777777777777</v>
      </c>
      <c r="AA382" s="6">
        <f t="shared" si="81"/>
        <v>0.625</v>
      </c>
      <c r="AB382" s="6">
        <f t="shared" si="82"/>
        <v>0.625</v>
      </c>
      <c r="AC382" s="7">
        <f t="shared" si="83"/>
        <v>0.34288194444444448</v>
      </c>
    </row>
    <row r="383" spans="1:29" ht="19.2" customHeight="1">
      <c r="A383" s="2">
        <v>382</v>
      </c>
      <c r="B383" s="3" t="s">
        <v>27</v>
      </c>
      <c r="C383" s="2"/>
      <c r="D383" s="3" t="s">
        <v>39</v>
      </c>
      <c r="E383" s="2" t="s">
        <v>40</v>
      </c>
      <c r="F383" s="18">
        <v>44578</v>
      </c>
      <c r="G383" s="18" t="str">
        <f t="shared" si="72"/>
        <v>2022</v>
      </c>
      <c r="H383" s="4" t="str">
        <f t="shared" si="71"/>
        <v>January</v>
      </c>
      <c r="I383" s="4">
        <f t="shared" si="84"/>
        <v>44503</v>
      </c>
      <c r="J383" s="2">
        <f t="shared" si="73"/>
        <v>30</v>
      </c>
      <c r="K383" s="3">
        <v>20</v>
      </c>
      <c r="L383" s="2">
        <v>1509</v>
      </c>
      <c r="M383" s="2">
        <f t="shared" si="74"/>
        <v>30180</v>
      </c>
      <c r="N383" s="2">
        <v>1440</v>
      </c>
      <c r="O383" s="2">
        <f t="shared" si="75"/>
        <v>1330</v>
      </c>
      <c r="P383" s="2">
        <v>110</v>
      </c>
      <c r="Q383" s="2">
        <v>15</v>
      </c>
      <c r="R383" s="2">
        <v>135</v>
      </c>
      <c r="S383" s="2">
        <v>25</v>
      </c>
      <c r="T383" s="5">
        <f t="shared" si="76"/>
        <v>66.5</v>
      </c>
      <c r="U383" s="3">
        <v>20</v>
      </c>
      <c r="V383" s="2">
        <f t="shared" si="77"/>
        <v>16</v>
      </c>
      <c r="W383" s="2">
        <v>4</v>
      </c>
      <c r="X383" s="2">
        <f t="shared" si="78"/>
        <v>10000</v>
      </c>
      <c r="Y383" s="2">
        <f t="shared" si="79"/>
        <v>1155</v>
      </c>
      <c r="Z383" s="6">
        <f t="shared" si="80"/>
        <v>0.80208333333333337</v>
      </c>
      <c r="AA383" s="6">
        <f t="shared" si="81"/>
        <v>0.8</v>
      </c>
      <c r="AB383" s="6">
        <f t="shared" si="82"/>
        <v>0.8</v>
      </c>
      <c r="AC383" s="7">
        <f t="shared" si="83"/>
        <v>0.51333333333333342</v>
      </c>
    </row>
    <row r="384" spans="1:29" ht="19.2" customHeight="1">
      <c r="A384" s="2">
        <v>383</v>
      </c>
      <c r="B384" s="3" t="s">
        <v>41</v>
      </c>
      <c r="C384" s="2"/>
      <c r="D384" s="3" t="s">
        <v>42</v>
      </c>
      <c r="E384" s="2" t="s">
        <v>40</v>
      </c>
      <c r="F384" s="18">
        <v>44579</v>
      </c>
      <c r="G384" s="18" t="str">
        <f t="shared" si="72"/>
        <v>2022</v>
      </c>
      <c r="H384" s="4" t="str">
        <f t="shared" si="71"/>
        <v>January</v>
      </c>
      <c r="I384" s="4">
        <f t="shared" si="84"/>
        <v>44504</v>
      </c>
      <c r="J384" s="2">
        <f t="shared" si="73"/>
        <v>31</v>
      </c>
      <c r="K384" s="3">
        <v>21</v>
      </c>
      <c r="L384" s="2">
        <v>1834</v>
      </c>
      <c r="M384" s="2">
        <f t="shared" si="74"/>
        <v>38514</v>
      </c>
      <c r="N384" s="2">
        <v>1440</v>
      </c>
      <c r="O384" s="2">
        <f t="shared" si="75"/>
        <v>1330</v>
      </c>
      <c r="P384" s="2">
        <v>110</v>
      </c>
      <c r="Q384" s="2">
        <v>30</v>
      </c>
      <c r="R384" s="2">
        <v>0</v>
      </c>
      <c r="S384" s="2">
        <v>20</v>
      </c>
      <c r="T384" s="5">
        <f t="shared" si="76"/>
        <v>63.333333333333336</v>
      </c>
      <c r="U384" s="3">
        <v>21</v>
      </c>
      <c r="V384" s="2">
        <f t="shared" si="77"/>
        <v>20</v>
      </c>
      <c r="W384" s="2">
        <v>1</v>
      </c>
      <c r="X384" s="2">
        <f t="shared" si="78"/>
        <v>2500</v>
      </c>
      <c r="Y384" s="2">
        <f t="shared" si="79"/>
        <v>1280</v>
      </c>
      <c r="Z384" s="6">
        <f t="shared" si="80"/>
        <v>0.88888888888888884</v>
      </c>
      <c r="AA384" s="6">
        <f t="shared" si="81"/>
        <v>0.95238095238095233</v>
      </c>
      <c r="AB384" s="6">
        <f t="shared" si="82"/>
        <v>0.95238095238095233</v>
      </c>
      <c r="AC384" s="7">
        <f t="shared" si="83"/>
        <v>0.80624842529604424</v>
      </c>
    </row>
    <row r="385" spans="1:29" ht="19.2" customHeight="1">
      <c r="A385" s="2">
        <v>384</v>
      </c>
      <c r="B385" s="3" t="s">
        <v>33</v>
      </c>
      <c r="C385" s="2"/>
      <c r="D385" s="3" t="s">
        <v>42</v>
      </c>
      <c r="E385" s="2" t="s">
        <v>29</v>
      </c>
      <c r="F385" s="18">
        <v>44580</v>
      </c>
      <c r="G385" s="18" t="str">
        <f t="shared" si="72"/>
        <v>2022</v>
      </c>
      <c r="H385" s="4" t="str">
        <f t="shared" si="71"/>
        <v>January</v>
      </c>
      <c r="I385" s="4">
        <f t="shared" si="84"/>
        <v>44505</v>
      </c>
      <c r="J385" s="2">
        <f t="shared" si="73"/>
        <v>55</v>
      </c>
      <c r="K385" s="3">
        <v>45</v>
      </c>
      <c r="L385" s="2">
        <v>1254</v>
      </c>
      <c r="M385" s="2">
        <f t="shared" si="74"/>
        <v>56430</v>
      </c>
      <c r="N385" s="2">
        <v>1440</v>
      </c>
      <c r="O385" s="2">
        <f t="shared" si="75"/>
        <v>1330</v>
      </c>
      <c r="P385" s="2">
        <v>110</v>
      </c>
      <c r="Q385" s="2">
        <v>120</v>
      </c>
      <c r="R385" s="2">
        <v>15</v>
      </c>
      <c r="S385" s="2">
        <v>45</v>
      </c>
      <c r="T385" s="5">
        <f t="shared" si="76"/>
        <v>29.555555555555557</v>
      </c>
      <c r="U385" s="3">
        <v>45</v>
      </c>
      <c r="V385" s="2">
        <f t="shared" si="77"/>
        <v>41</v>
      </c>
      <c r="W385" s="2">
        <v>4</v>
      </c>
      <c r="X385" s="2">
        <f t="shared" si="78"/>
        <v>10000</v>
      </c>
      <c r="Y385" s="2">
        <f t="shared" si="79"/>
        <v>1150</v>
      </c>
      <c r="Z385" s="6">
        <f t="shared" si="80"/>
        <v>0.79861111111111116</v>
      </c>
      <c r="AA385" s="6">
        <f t="shared" si="81"/>
        <v>0.91111111111111109</v>
      </c>
      <c r="AB385" s="6">
        <f t="shared" si="82"/>
        <v>0.91111111111111109</v>
      </c>
      <c r="AC385" s="7">
        <f t="shared" si="83"/>
        <v>0.66294581618655701</v>
      </c>
    </row>
    <row r="386" spans="1:29" ht="19.2" customHeight="1">
      <c r="A386" s="2">
        <v>385</v>
      </c>
      <c r="B386" s="3" t="s">
        <v>36</v>
      </c>
      <c r="C386" s="2"/>
      <c r="D386" s="3" t="s">
        <v>28</v>
      </c>
      <c r="E386" s="2" t="s">
        <v>32</v>
      </c>
      <c r="F386" s="18">
        <v>44581</v>
      </c>
      <c r="G386" s="18" t="str">
        <f t="shared" si="72"/>
        <v>2022</v>
      </c>
      <c r="H386" s="4" t="str">
        <f t="shared" ref="H386:H397" si="85">TEXT(F386,"MMMM")</f>
        <v>January</v>
      </c>
      <c r="I386" s="4">
        <f t="shared" si="84"/>
        <v>44506</v>
      </c>
      <c r="J386" s="2">
        <f t="shared" si="73"/>
        <v>64</v>
      </c>
      <c r="K386" s="2">
        <v>54</v>
      </c>
      <c r="L386" s="2">
        <v>1459</v>
      </c>
      <c r="M386" s="2">
        <f t="shared" si="74"/>
        <v>78786</v>
      </c>
      <c r="N386" s="2">
        <v>1440</v>
      </c>
      <c r="O386" s="2">
        <f t="shared" si="75"/>
        <v>1330</v>
      </c>
      <c r="P386" s="2">
        <v>110</v>
      </c>
      <c r="Q386" s="2">
        <v>60</v>
      </c>
      <c r="R386" s="2">
        <v>15</v>
      </c>
      <c r="S386" s="2">
        <v>53</v>
      </c>
      <c r="T386" s="5">
        <f t="shared" si="76"/>
        <v>24.62962962962963</v>
      </c>
      <c r="U386" s="2">
        <v>54</v>
      </c>
      <c r="V386" s="2">
        <f t="shared" si="77"/>
        <v>53</v>
      </c>
      <c r="W386" s="2">
        <v>1</v>
      </c>
      <c r="X386" s="2">
        <f t="shared" si="78"/>
        <v>2500</v>
      </c>
      <c r="Y386" s="2">
        <f t="shared" si="79"/>
        <v>1202</v>
      </c>
      <c r="Z386" s="6">
        <f t="shared" si="80"/>
        <v>0.83472222222222225</v>
      </c>
      <c r="AA386" s="6">
        <f t="shared" si="81"/>
        <v>0.98148148148148151</v>
      </c>
      <c r="AB386" s="6">
        <f t="shared" si="82"/>
        <v>0.98148148148148151</v>
      </c>
      <c r="AC386" s="7">
        <f t="shared" si="83"/>
        <v>0.80409284026825179</v>
      </c>
    </row>
    <row r="387" spans="1:29" ht="19.2" customHeight="1">
      <c r="A387" s="2">
        <v>386</v>
      </c>
      <c r="B387" s="3" t="s">
        <v>27</v>
      </c>
      <c r="C387" s="2"/>
      <c r="D387" s="3" t="s">
        <v>31</v>
      </c>
      <c r="E387" s="2" t="s">
        <v>35</v>
      </c>
      <c r="F387" s="18">
        <v>44582</v>
      </c>
      <c r="G387" s="18" t="str">
        <f t="shared" ref="G387:G397" si="86">TEXT(F387,"YYYY")</f>
        <v>2022</v>
      </c>
      <c r="H387" s="4" t="str">
        <f t="shared" si="85"/>
        <v>January</v>
      </c>
      <c r="I387" s="4">
        <f t="shared" si="84"/>
        <v>44507</v>
      </c>
      <c r="J387" s="2">
        <f t="shared" ref="J387:J397" si="87">K387+10</f>
        <v>57</v>
      </c>
      <c r="K387" s="2">
        <v>47</v>
      </c>
      <c r="L387" s="2">
        <v>1189</v>
      </c>
      <c r="M387" s="2">
        <f t="shared" ref="M387:M397" si="88">K387*L387</f>
        <v>55883</v>
      </c>
      <c r="N387" s="2">
        <v>1440</v>
      </c>
      <c r="O387" s="2">
        <f t="shared" ref="O387:O397" si="89">N387-P387</f>
        <v>1330</v>
      </c>
      <c r="P387" s="2">
        <v>110</v>
      </c>
      <c r="Q387" s="2">
        <v>40</v>
      </c>
      <c r="R387" s="2">
        <v>10</v>
      </c>
      <c r="S387" s="2">
        <v>6</v>
      </c>
      <c r="T387" s="5">
        <f t="shared" ref="T387:T397" si="90">O387/U387</f>
        <v>28.297872340425531</v>
      </c>
      <c r="U387" s="2">
        <v>47</v>
      </c>
      <c r="V387" s="2">
        <f t="shared" ref="V387:V397" si="91">U387-W387</f>
        <v>45</v>
      </c>
      <c r="W387" s="2">
        <v>2</v>
      </c>
      <c r="X387" s="2">
        <f t="shared" ref="X387:X397" si="92">W387*2500</f>
        <v>5000</v>
      </c>
      <c r="Y387" s="2">
        <f t="shared" ref="Y387:Y397" si="93">N387-P387-Q387-R387-S387</f>
        <v>1274</v>
      </c>
      <c r="Z387" s="6">
        <f t="shared" ref="Z387:Z397" si="94">Y387/N387</f>
        <v>0.88472222222222219</v>
      </c>
      <c r="AA387" s="6">
        <f t="shared" ref="AA387:AA397" si="95">V387/U387</f>
        <v>0.95744680851063835</v>
      </c>
      <c r="AB387" s="6">
        <f t="shared" ref="AB387:AB397" si="96">V387/U387</f>
        <v>0.95744680851063835</v>
      </c>
      <c r="AC387" s="7">
        <f t="shared" ref="AC387:AC397" si="97">Z387*AA387*AB387</f>
        <v>0.81102874603893171</v>
      </c>
    </row>
    <row r="388" spans="1:29" ht="19.2" customHeight="1">
      <c r="A388" s="2">
        <v>387</v>
      </c>
      <c r="B388" s="3" t="s">
        <v>41</v>
      </c>
      <c r="C388" s="2"/>
      <c r="D388" s="3" t="s">
        <v>34</v>
      </c>
      <c r="E388" s="2" t="s">
        <v>38</v>
      </c>
      <c r="F388" s="18">
        <v>44583</v>
      </c>
      <c r="G388" s="18" t="str">
        <f t="shared" si="86"/>
        <v>2022</v>
      </c>
      <c r="H388" s="4" t="str">
        <f t="shared" si="85"/>
        <v>January</v>
      </c>
      <c r="I388" s="4">
        <f t="shared" si="84"/>
        <v>44508</v>
      </c>
      <c r="J388" s="2">
        <f t="shared" si="87"/>
        <v>22</v>
      </c>
      <c r="K388" s="2">
        <v>12</v>
      </c>
      <c r="L388" s="2">
        <v>1200</v>
      </c>
      <c r="M388" s="2">
        <f t="shared" si="88"/>
        <v>14400</v>
      </c>
      <c r="N388" s="2">
        <v>1440</v>
      </c>
      <c r="O388" s="2">
        <f t="shared" si="89"/>
        <v>1330</v>
      </c>
      <c r="P388" s="2">
        <v>110</v>
      </c>
      <c r="Q388" s="2">
        <v>30</v>
      </c>
      <c r="R388" s="2">
        <v>0</v>
      </c>
      <c r="S388" s="2">
        <v>6</v>
      </c>
      <c r="T388" s="5">
        <f t="shared" si="90"/>
        <v>110.83333333333333</v>
      </c>
      <c r="U388" s="2">
        <v>12</v>
      </c>
      <c r="V388" s="2">
        <f t="shared" si="91"/>
        <v>10</v>
      </c>
      <c r="W388" s="2">
        <v>2</v>
      </c>
      <c r="X388" s="2">
        <f t="shared" si="92"/>
        <v>5000</v>
      </c>
      <c r="Y388" s="2">
        <f t="shared" si="93"/>
        <v>1294</v>
      </c>
      <c r="Z388" s="6">
        <f t="shared" si="94"/>
        <v>0.89861111111111114</v>
      </c>
      <c r="AA388" s="6">
        <f t="shared" si="95"/>
        <v>0.83333333333333337</v>
      </c>
      <c r="AB388" s="6">
        <f t="shared" si="96"/>
        <v>0.83333333333333337</v>
      </c>
      <c r="AC388" s="7">
        <f t="shared" si="97"/>
        <v>0.62403549382716061</v>
      </c>
    </row>
    <row r="389" spans="1:29" ht="19.2" customHeight="1">
      <c r="A389" s="2">
        <v>388</v>
      </c>
      <c r="B389" s="3" t="s">
        <v>27</v>
      </c>
      <c r="C389" s="2"/>
      <c r="D389" s="3" t="s">
        <v>37</v>
      </c>
      <c r="E389" s="2" t="s">
        <v>38</v>
      </c>
      <c r="F389" s="18">
        <v>44584</v>
      </c>
      <c r="G389" s="18" t="str">
        <f t="shared" si="86"/>
        <v>2022</v>
      </c>
      <c r="H389" s="4" t="str">
        <f t="shared" si="85"/>
        <v>January</v>
      </c>
      <c r="I389" s="4">
        <f t="shared" si="84"/>
        <v>44509</v>
      </c>
      <c r="J389" s="2">
        <f t="shared" si="87"/>
        <v>38</v>
      </c>
      <c r="K389" s="2">
        <v>28</v>
      </c>
      <c r="L389" s="2">
        <v>600.25</v>
      </c>
      <c r="M389" s="2">
        <f t="shared" si="88"/>
        <v>16807</v>
      </c>
      <c r="N389" s="2">
        <v>1440</v>
      </c>
      <c r="O389" s="2">
        <f t="shared" si="89"/>
        <v>1330</v>
      </c>
      <c r="P389" s="2">
        <v>110</v>
      </c>
      <c r="Q389" s="2">
        <v>20</v>
      </c>
      <c r="R389" s="2">
        <v>0</v>
      </c>
      <c r="S389" s="2">
        <v>11</v>
      </c>
      <c r="T389" s="5">
        <f t="shared" si="90"/>
        <v>47.5</v>
      </c>
      <c r="U389" s="2">
        <v>28</v>
      </c>
      <c r="V389" s="2">
        <f t="shared" si="91"/>
        <v>26</v>
      </c>
      <c r="W389" s="2">
        <v>2</v>
      </c>
      <c r="X389" s="2">
        <f t="shared" si="92"/>
        <v>5000</v>
      </c>
      <c r="Y389" s="2">
        <f t="shared" si="93"/>
        <v>1299</v>
      </c>
      <c r="Z389" s="6">
        <f t="shared" si="94"/>
        <v>0.90208333333333335</v>
      </c>
      <c r="AA389" s="6">
        <f t="shared" si="95"/>
        <v>0.9285714285714286</v>
      </c>
      <c r="AB389" s="6">
        <f t="shared" si="96"/>
        <v>0.9285714285714286</v>
      </c>
      <c r="AC389" s="7">
        <f t="shared" si="97"/>
        <v>0.77781675170068032</v>
      </c>
    </row>
    <row r="390" spans="1:29" ht="19.2" customHeight="1">
      <c r="A390" s="2">
        <v>389</v>
      </c>
      <c r="B390" s="3" t="s">
        <v>36</v>
      </c>
      <c r="C390" s="2"/>
      <c r="D390" s="3" t="s">
        <v>39</v>
      </c>
      <c r="E390" s="2" t="s">
        <v>29</v>
      </c>
      <c r="F390" s="18">
        <v>44585</v>
      </c>
      <c r="G390" s="18" t="str">
        <f t="shared" si="86"/>
        <v>2022</v>
      </c>
      <c r="H390" s="4" t="str">
        <f t="shared" si="85"/>
        <v>January</v>
      </c>
      <c r="I390" s="4">
        <f t="shared" si="84"/>
        <v>44510</v>
      </c>
      <c r="J390" s="2">
        <f t="shared" si="87"/>
        <v>35</v>
      </c>
      <c r="K390" s="2">
        <v>25</v>
      </c>
      <c r="L390" s="2">
        <v>895.26</v>
      </c>
      <c r="M390" s="2">
        <f t="shared" si="88"/>
        <v>22381.5</v>
      </c>
      <c r="N390" s="2">
        <v>1440</v>
      </c>
      <c r="O390" s="2">
        <f t="shared" si="89"/>
        <v>1330</v>
      </c>
      <c r="P390" s="2">
        <v>110</v>
      </c>
      <c r="Q390" s="2">
        <v>60</v>
      </c>
      <c r="R390" s="2">
        <v>0</v>
      </c>
      <c r="S390" s="2">
        <v>48</v>
      </c>
      <c r="T390" s="5">
        <f t="shared" si="90"/>
        <v>53.2</v>
      </c>
      <c r="U390" s="2">
        <v>25</v>
      </c>
      <c r="V390" s="2">
        <f t="shared" si="91"/>
        <v>23</v>
      </c>
      <c r="W390" s="2">
        <v>2</v>
      </c>
      <c r="X390" s="2">
        <f t="shared" si="92"/>
        <v>5000</v>
      </c>
      <c r="Y390" s="2">
        <f t="shared" si="93"/>
        <v>1222</v>
      </c>
      <c r="Z390" s="6">
        <f t="shared" si="94"/>
        <v>0.84861111111111109</v>
      </c>
      <c r="AA390" s="6">
        <f t="shared" si="95"/>
        <v>0.92</v>
      </c>
      <c r="AB390" s="6">
        <f t="shared" si="96"/>
        <v>0.92</v>
      </c>
      <c r="AC390" s="7">
        <f t="shared" si="97"/>
        <v>0.71826444444444448</v>
      </c>
    </row>
    <row r="391" spans="1:29" ht="19.2" customHeight="1">
      <c r="A391" s="2">
        <v>390</v>
      </c>
      <c r="B391" s="3" t="s">
        <v>27</v>
      </c>
      <c r="C391" s="2"/>
      <c r="D391" s="3" t="s">
        <v>42</v>
      </c>
      <c r="E391" s="2" t="s">
        <v>32</v>
      </c>
      <c r="F391" s="18">
        <v>44586</v>
      </c>
      <c r="G391" s="18" t="str">
        <f t="shared" si="86"/>
        <v>2022</v>
      </c>
      <c r="H391" s="4" t="str">
        <f t="shared" si="85"/>
        <v>January</v>
      </c>
      <c r="I391" s="4">
        <f t="shared" si="84"/>
        <v>44511</v>
      </c>
      <c r="J391" s="2">
        <f t="shared" si="87"/>
        <v>22</v>
      </c>
      <c r="K391" s="3">
        <v>12</v>
      </c>
      <c r="L391" s="2">
        <v>1350.1</v>
      </c>
      <c r="M391" s="2">
        <f t="shared" si="88"/>
        <v>16201.199999999999</v>
      </c>
      <c r="N391" s="2">
        <v>1440</v>
      </c>
      <c r="O391" s="2">
        <f t="shared" si="89"/>
        <v>1330</v>
      </c>
      <c r="P391" s="2">
        <v>110</v>
      </c>
      <c r="Q391" s="2">
        <v>15</v>
      </c>
      <c r="R391" s="2">
        <v>60</v>
      </c>
      <c r="S391" s="2">
        <v>20</v>
      </c>
      <c r="T391" s="5">
        <f t="shared" si="90"/>
        <v>110.83333333333333</v>
      </c>
      <c r="U391" s="3">
        <v>12</v>
      </c>
      <c r="V391" s="2">
        <f t="shared" si="91"/>
        <v>10</v>
      </c>
      <c r="W391" s="2">
        <v>2</v>
      </c>
      <c r="X391" s="2">
        <f t="shared" si="92"/>
        <v>5000</v>
      </c>
      <c r="Y391" s="2">
        <f t="shared" si="93"/>
        <v>1235</v>
      </c>
      <c r="Z391" s="6">
        <f t="shared" si="94"/>
        <v>0.85763888888888884</v>
      </c>
      <c r="AA391" s="6">
        <f t="shared" si="95"/>
        <v>0.83333333333333337</v>
      </c>
      <c r="AB391" s="6">
        <f t="shared" si="96"/>
        <v>0.83333333333333337</v>
      </c>
      <c r="AC391" s="7">
        <f t="shared" si="97"/>
        <v>0.59558256172839508</v>
      </c>
    </row>
    <row r="392" spans="1:29" ht="19.2" customHeight="1">
      <c r="A392" s="2">
        <v>391</v>
      </c>
      <c r="B392" s="3" t="s">
        <v>41</v>
      </c>
      <c r="C392" s="2"/>
      <c r="D392" s="3" t="s">
        <v>42</v>
      </c>
      <c r="E392" s="2" t="s">
        <v>35</v>
      </c>
      <c r="F392" s="18">
        <v>44587</v>
      </c>
      <c r="G392" s="18" t="str">
        <f t="shared" si="86"/>
        <v>2022</v>
      </c>
      <c r="H392" s="4" t="str">
        <f t="shared" si="85"/>
        <v>January</v>
      </c>
      <c r="I392" s="4">
        <f t="shared" si="84"/>
        <v>44512</v>
      </c>
      <c r="J392" s="2">
        <f t="shared" si="87"/>
        <v>55</v>
      </c>
      <c r="K392" s="3">
        <v>45</v>
      </c>
      <c r="L392" s="2">
        <v>1290.5</v>
      </c>
      <c r="M392" s="2">
        <f t="shared" si="88"/>
        <v>58072.5</v>
      </c>
      <c r="N392" s="2">
        <v>1440</v>
      </c>
      <c r="O392" s="2">
        <f t="shared" si="89"/>
        <v>1330</v>
      </c>
      <c r="P392" s="2">
        <v>110</v>
      </c>
      <c r="Q392" s="2">
        <v>15</v>
      </c>
      <c r="R392" s="2">
        <v>0</v>
      </c>
      <c r="S392" s="2">
        <v>11</v>
      </c>
      <c r="T392" s="5">
        <f t="shared" si="90"/>
        <v>29.555555555555557</v>
      </c>
      <c r="U392" s="3">
        <v>45</v>
      </c>
      <c r="V392" s="2">
        <f t="shared" si="91"/>
        <v>41</v>
      </c>
      <c r="W392" s="2">
        <v>4</v>
      </c>
      <c r="X392" s="2">
        <f t="shared" si="92"/>
        <v>10000</v>
      </c>
      <c r="Y392" s="2">
        <f t="shared" si="93"/>
        <v>1304</v>
      </c>
      <c r="Z392" s="6">
        <f t="shared" si="94"/>
        <v>0.90555555555555556</v>
      </c>
      <c r="AA392" s="6">
        <f t="shared" si="95"/>
        <v>0.91111111111111109</v>
      </c>
      <c r="AB392" s="6">
        <f t="shared" si="96"/>
        <v>0.91111111111111109</v>
      </c>
      <c r="AC392" s="7">
        <f t="shared" si="97"/>
        <v>0.75172290809327846</v>
      </c>
    </row>
    <row r="393" spans="1:29" ht="19.2" customHeight="1">
      <c r="A393" s="2">
        <v>392</v>
      </c>
      <c r="B393" s="3" t="s">
        <v>27</v>
      </c>
      <c r="C393" s="2"/>
      <c r="D393" s="2" t="s">
        <v>39</v>
      </c>
      <c r="E393" s="2" t="s">
        <v>38</v>
      </c>
      <c r="F393" s="18">
        <v>44588</v>
      </c>
      <c r="G393" s="18" t="str">
        <f t="shared" si="86"/>
        <v>2022</v>
      </c>
      <c r="H393" s="4" t="str">
        <f t="shared" si="85"/>
        <v>January</v>
      </c>
      <c r="I393" s="4">
        <f t="shared" si="84"/>
        <v>44513</v>
      </c>
      <c r="J393" s="2">
        <f t="shared" si="87"/>
        <v>35</v>
      </c>
      <c r="K393" s="3">
        <v>25</v>
      </c>
      <c r="L393" s="2">
        <v>1400</v>
      </c>
      <c r="M393" s="2">
        <f t="shared" si="88"/>
        <v>35000</v>
      </c>
      <c r="N393" s="2">
        <v>1440</v>
      </c>
      <c r="O393" s="2">
        <f t="shared" si="89"/>
        <v>1330</v>
      </c>
      <c r="P393" s="2">
        <v>110</v>
      </c>
      <c r="Q393" s="2">
        <v>0</v>
      </c>
      <c r="R393" s="2">
        <v>0</v>
      </c>
      <c r="S393" s="2">
        <v>31</v>
      </c>
      <c r="T393" s="5">
        <f t="shared" si="90"/>
        <v>53.2</v>
      </c>
      <c r="U393" s="3">
        <v>25</v>
      </c>
      <c r="V393" s="2">
        <f t="shared" si="91"/>
        <v>21</v>
      </c>
      <c r="W393" s="2">
        <v>4</v>
      </c>
      <c r="X393" s="2">
        <f t="shared" si="92"/>
        <v>10000</v>
      </c>
      <c r="Y393" s="2">
        <f t="shared" si="93"/>
        <v>1299</v>
      </c>
      <c r="Z393" s="6">
        <f t="shared" si="94"/>
        <v>0.90208333333333335</v>
      </c>
      <c r="AA393" s="6">
        <f t="shared" si="95"/>
        <v>0.84</v>
      </c>
      <c r="AB393" s="6">
        <f t="shared" si="96"/>
        <v>0.84</v>
      </c>
      <c r="AC393" s="7">
        <f t="shared" si="97"/>
        <v>0.63651000000000002</v>
      </c>
    </row>
    <row r="394" spans="1:29" ht="19.2" customHeight="1">
      <c r="A394" s="2">
        <v>393</v>
      </c>
      <c r="B394" s="3" t="s">
        <v>30</v>
      </c>
      <c r="C394" s="2"/>
      <c r="D394" s="2" t="s">
        <v>39</v>
      </c>
      <c r="E394" s="2" t="s">
        <v>40</v>
      </c>
      <c r="F394" s="18">
        <v>44589</v>
      </c>
      <c r="G394" s="18" t="str">
        <f t="shared" si="86"/>
        <v>2022</v>
      </c>
      <c r="H394" s="4" t="str">
        <f t="shared" si="85"/>
        <v>January</v>
      </c>
      <c r="I394" s="4">
        <f t="shared" si="84"/>
        <v>44514</v>
      </c>
      <c r="J394" s="2">
        <f t="shared" si="87"/>
        <v>30</v>
      </c>
      <c r="K394" s="3">
        <v>20</v>
      </c>
      <c r="L394" s="2">
        <v>1509</v>
      </c>
      <c r="M394" s="2">
        <f t="shared" si="88"/>
        <v>30180</v>
      </c>
      <c r="N394" s="2">
        <v>1440</v>
      </c>
      <c r="O394" s="2">
        <f t="shared" si="89"/>
        <v>1330</v>
      </c>
      <c r="P394" s="2">
        <v>110</v>
      </c>
      <c r="Q394" s="2">
        <v>0</v>
      </c>
      <c r="R394" s="2">
        <v>0</v>
      </c>
      <c r="S394" s="2">
        <v>12</v>
      </c>
      <c r="T394" s="5">
        <f t="shared" si="90"/>
        <v>66.5</v>
      </c>
      <c r="U394" s="3">
        <v>20</v>
      </c>
      <c r="V394" s="2">
        <f t="shared" si="91"/>
        <v>19</v>
      </c>
      <c r="W394" s="2">
        <v>1</v>
      </c>
      <c r="X394" s="2">
        <f t="shared" si="92"/>
        <v>2500</v>
      </c>
      <c r="Y394" s="2">
        <f t="shared" si="93"/>
        <v>1318</v>
      </c>
      <c r="Z394" s="6">
        <f t="shared" si="94"/>
        <v>0.91527777777777775</v>
      </c>
      <c r="AA394" s="6">
        <f t="shared" si="95"/>
        <v>0.95</v>
      </c>
      <c r="AB394" s="6">
        <f t="shared" si="96"/>
        <v>0.95</v>
      </c>
      <c r="AC394" s="7">
        <f t="shared" si="97"/>
        <v>0.82603819444444437</v>
      </c>
    </row>
    <row r="395" spans="1:29" ht="19.2" customHeight="1">
      <c r="A395" s="2">
        <v>394</v>
      </c>
      <c r="B395" s="3" t="s">
        <v>41</v>
      </c>
      <c r="C395" s="2"/>
      <c r="D395" s="3" t="s">
        <v>37</v>
      </c>
      <c r="E395" s="2" t="s">
        <v>32</v>
      </c>
      <c r="F395" s="18">
        <v>44590</v>
      </c>
      <c r="G395" s="18" t="str">
        <f t="shared" si="86"/>
        <v>2022</v>
      </c>
      <c r="H395" s="4" t="str">
        <f t="shared" si="85"/>
        <v>January</v>
      </c>
      <c r="I395" s="4">
        <f t="shared" si="84"/>
        <v>44515</v>
      </c>
      <c r="J395" s="2">
        <f t="shared" si="87"/>
        <v>31</v>
      </c>
      <c r="K395" s="3">
        <v>21</v>
      </c>
      <c r="L395" s="2">
        <v>1834</v>
      </c>
      <c r="M395" s="2">
        <f t="shared" si="88"/>
        <v>38514</v>
      </c>
      <c r="N395" s="2">
        <v>1440</v>
      </c>
      <c r="O395" s="2">
        <f t="shared" si="89"/>
        <v>1330</v>
      </c>
      <c r="P395" s="2">
        <v>110</v>
      </c>
      <c r="Q395" s="2">
        <v>15</v>
      </c>
      <c r="R395" s="2">
        <v>120</v>
      </c>
      <c r="S395" s="2">
        <v>45</v>
      </c>
      <c r="T395" s="5">
        <f t="shared" si="90"/>
        <v>63.333333333333336</v>
      </c>
      <c r="U395" s="3">
        <v>21</v>
      </c>
      <c r="V395" s="2">
        <f t="shared" si="91"/>
        <v>18</v>
      </c>
      <c r="W395" s="2">
        <v>3</v>
      </c>
      <c r="X395" s="2">
        <f t="shared" si="92"/>
        <v>7500</v>
      </c>
      <c r="Y395" s="2">
        <f t="shared" si="93"/>
        <v>1150</v>
      </c>
      <c r="Z395" s="6">
        <f t="shared" si="94"/>
        <v>0.79861111111111116</v>
      </c>
      <c r="AA395" s="6">
        <f t="shared" si="95"/>
        <v>0.8571428571428571</v>
      </c>
      <c r="AB395" s="6">
        <f t="shared" si="96"/>
        <v>0.8571428571428571</v>
      </c>
      <c r="AC395" s="7">
        <f t="shared" si="97"/>
        <v>0.58673469387755095</v>
      </c>
    </row>
    <row r="396" spans="1:29" ht="19.2" customHeight="1">
      <c r="A396" s="2">
        <v>395</v>
      </c>
      <c r="B396" s="3" t="s">
        <v>27</v>
      </c>
      <c r="C396" s="2"/>
      <c r="D396" s="3" t="s">
        <v>37</v>
      </c>
      <c r="E396" s="2" t="s">
        <v>32</v>
      </c>
      <c r="F396" s="18">
        <v>44591</v>
      </c>
      <c r="G396" s="18" t="str">
        <f t="shared" si="86"/>
        <v>2022</v>
      </c>
      <c r="H396" s="4" t="str">
        <f t="shared" si="85"/>
        <v>January</v>
      </c>
      <c r="I396" s="4">
        <f t="shared" si="84"/>
        <v>44516</v>
      </c>
      <c r="J396" s="2">
        <f t="shared" si="87"/>
        <v>40</v>
      </c>
      <c r="K396" s="2">
        <v>30</v>
      </c>
      <c r="L396" s="2">
        <v>1254</v>
      </c>
      <c r="M396" s="2">
        <f t="shared" si="88"/>
        <v>37620</v>
      </c>
      <c r="N396" s="2">
        <v>1440</v>
      </c>
      <c r="O396" s="2">
        <f t="shared" si="89"/>
        <v>1330</v>
      </c>
      <c r="P396" s="2">
        <v>110</v>
      </c>
      <c r="Q396" s="2">
        <v>30</v>
      </c>
      <c r="R396" s="2"/>
      <c r="S396" s="2">
        <v>1</v>
      </c>
      <c r="T396" s="5">
        <f t="shared" si="90"/>
        <v>44.333333333333336</v>
      </c>
      <c r="U396" s="2">
        <v>30</v>
      </c>
      <c r="V396" s="2">
        <f t="shared" si="91"/>
        <v>28</v>
      </c>
      <c r="W396" s="2">
        <v>2</v>
      </c>
      <c r="X396" s="2">
        <f t="shared" si="92"/>
        <v>5000</v>
      </c>
      <c r="Y396" s="2">
        <f t="shared" si="93"/>
        <v>1299</v>
      </c>
      <c r="Z396" s="6">
        <f t="shared" si="94"/>
        <v>0.90208333333333335</v>
      </c>
      <c r="AA396" s="6">
        <f t="shared" si="95"/>
        <v>0.93333333333333335</v>
      </c>
      <c r="AB396" s="6">
        <f t="shared" si="96"/>
        <v>0.93333333333333335</v>
      </c>
      <c r="AC396" s="7">
        <f t="shared" si="97"/>
        <v>0.78581481481481485</v>
      </c>
    </row>
    <row r="397" spans="1:29" ht="19.2" customHeight="1">
      <c r="A397" s="2">
        <v>395</v>
      </c>
      <c r="B397" s="3" t="s">
        <v>27</v>
      </c>
      <c r="C397" s="2"/>
      <c r="D397" s="3" t="s">
        <v>42</v>
      </c>
      <c r="E397" s="2" t="s">
        <v>38</v>
      </c>
      <c r="F397" s="18">
        <v>44592</v>
      </c>
      <c r="G397" s="18" t="str">
        <f t="shared" si="86"/>
        <v>2022</v>
      </c>
      <c r="H397" s="4" t="str">
        <f t="shared" si="85"/>
        <v>January</v>
      </c>
      <c r="I397" s="4">
        <f t="shared" si="84"/>
        <v>44517</v>
      </c>
      <c r="J397" s="2">
        <f t="shared" si="87"/>
        <v>20</v>
      </c>
      <c r="K397" s="2">
        <v>10</v>
      </c>
      <c r="L397" s="2">
        <v>1459</v>
      </c>
      <c r="M397" s="2">
        <f t="shared" si="88"/>
        <v>14590</v>
      </c>
      <c r="N397" s="2">
        <v>1440</v>
      </c>
      <c r="O397" s="2">
        <f t="shared" si="89"/>
        <v>1330</v>
      </c>
      <c r="P397" s="2">
        <v>110</v>
      </c>
      <c r="Q397" s="2">
        <v>120</v>
      </c>
      <c r="R397" s="2">
        <v>0</v>
      </c>
      <c r="S397" s="2">
        <v>49</v>
      </c>
      <c r="T397" s="5">
        <f t="shared" si="90"/>
        <v>133</v>
      </c>
      <c r="U397" s="2">
        <v>10</v>
      </c>
      <c r="V397" s="2">
        <f t="shared" si="91"/>
        <v>7</v>
      </c>
      <c r="W397" s="2">
        <v>3</v>
      </c>
      <c r="X397" s="2">
        <f t="shared" si="92"/>
        <v>7500</v>
      </c>
      <c r="Y397" s="2">
        <f t="shared" si="93"/>
        <v>1161</v>
      </c>
      <c r="Z397" s="6">
        <f t="shared" si="94"/>
        <v>0.80625000000000002</v>
      </c>
      <c r="AA397" s="6">
        <f t="shared" si="95"/>
        <v>0.7</v>
      </c>
      <c r="AB397" s="6">
        <f t="shared" si="96"/>
        <v>0.7</v>
      </c>
      <c r="AC397" s="7">
        <f t="shared" si="97"/>
        <v>0.39506249999999993</v>
      </c>
    </row>
    <row r="400" spans="1:29">
      <c r="W400">
        <f>SUM(W5,W9,W12,W22,W18,W25,W31,W367,W371,W375,W379,W380,W382,W388,W389,W393,W397)</f>
        <v>27</v>
      </c>
      <c r="X400" cm="1">
        <f t="array" aca="1" ref="X400" ca="1">W399:Y402</f>
        <v>0</v>
      </c>
    </row>
  </sheetData>
  <autoFilter ref="A1:AC397" xr:uid="{17588378-7B48-45A1-8FB9-2640D0DC9A64}"/>
  <conditionalFormatting sqref="J2:J397">
    <cfRule type="cellIs" dxfId="0" priority="2" operator="greaterThan">
      <formula>115</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08001-4B6F-4E28-8ABF-8D681367DE46}">
  <dimension ref="A1"/>
  <sheetViews>
    <sheetView zoomScale="43" zoomScaleNormal="43" workbookViewId="0"/>
  </sheetViews>
  <sheetFormatPr defaultRowHeight="13.8"/>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121B7-766A-4916-A3AC-87A8BEE765FE}">
  <dimension ref="AG17"/>
  <sheetViews>
    <sheetView zoomScale="40" zoomScaleNormal="40" workbookViewId="0"/>
  </sheetViews>
  <sheetFormatPr defaultRowHeight="13.8"/>
  <sheetData>
    <row r="17" spans="33:33">
      <c r="AG17" s="29"/>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6CF370-752E-46DC-AB0C-865AD11A4E6D}">
  <dimension ref="A1"/>
  <sheetViews>
    <sheetView tabSelected="1" zoomScale="40" zoomScaleNormal="40" workbookViewId="0">
      <selection activeCell="AQ18" sqref="AQ18"/>
    </sheetView>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63023-B290-4E18-A1FE-D429E284F4C5}">
  <dimension ref="A1"/>
  <sheetViews>
    <sheetView showGridLines="0" showRowColHeaders="0" zoomScale="56" zoomScaleNormal="56" workbookViewId="0"/>
  </sheetViews>
  <sheetFormatPr defaultRowHeight="13.8"/>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F7712-9C65-435E-AF92-543542915754}">
  <dimension ref="A1"/>
  <sheetViews>
    <sheetView showGridLines="0" showRowColHeaders="0" zoomScale="62" zoomScaleNormal="99" workbookViewId="0">
      <pane ySplit="1" topLeftCell="A2" activePane="bottomLeft" state="frozen"/>
      <selection pane="bottomLeft"/>
    </sheetView>
  </sheetViews>
  <sheetFormatPr defaultRowHeight="13.8"/>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4EFB4C-182F-4DE2-9A2C-80F652A7FC7A}">
  <dimension ref="H40"/>
  <sheetViews>
    <sheetView showGridLines="0" showRowColHeaders="0" zoomScale="42" zoomScaleNormal="42" workbookViewId="0"/>
  </sheetViews>
  <sheetFormatPr defaultRowHeight="13.8"/>
  <sheetData>
    <row r="40" spans="8:8">
      <c r="H40" t="s">
        <v>53</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WORK SHEET</vt:lpstr>
      <vt:lpstr>DATASET</vt:lpstr>
      <vt:lpstr>ABOUT</vt:lpstr>
      <vt:lpstr>MAINTENANCES </vt:lpstr>
      <vt:lpstr>INVENTORY</vt:lpstr>
      <vt:lpstr>DEPARTMENT </vt:lpstr>
      <vt:lpstr>PRODUCT</vt:lpstr>
      <vt:lpstr>DASHBOARD </vt:lpstr>
      <vt:lpstr>'DASHBOARD '!Print_Area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Divakar</dc:creator>
  <cp:lastModifiedBy>DIVAKAR VAIDYA</cp:lastModifiedBy>
  <dcterms:created xsi:type="dcterms:W3CDTF">2022-04-07T08:48:34Z</dcterms:created>
  <dcterms:modified xsi:type="dcterms:W3CDTF">2022-11-25T15:32:20Z</dcterms:modified>
</cp:coreProperties>
</file>