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evetelek" sheetId="1" state="visible" r:id="rId2"/>
    <sheet name="Bartok ter 9A, 15" sheetId="2" state="visible" r:id="rId3"/>
    <sheet name="Tabor utca 7B 312" sheetId="3" state="visible" r:id="rId4"/>
    <sheet name="Garazs Rakoczi B71" sheetId="4" state="visible" r:id="rId5"/>
    <sheet name="Budapesti krt 4b 519" sheetId="5" state="visible" r:id="rId6"/>
    <sheet name="Osszesi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<sst xmlns="http://schemas.openxmlformats.org/spreadsheetml/2006/main" count="768" uniqueCount="41">
  <si>
    <t xml:space="preserve">Datum</t>
  </si>
  <si>
    <t xml:space="preserve">Ingatlan</t>
  </si>
  <si>
    <t xml:space="preserve">Bevetel leirasa</t>
  </si>
  <si>
    <t xml:space="preserve">Befizeto neve</t>
  </si>
  <si>
    <t xml:space="preserve">Osszeg (Ft)</t>
  </si>
  <si>
    <t xml:space="preserve">Tabor utca 7B 3/12</t>
  </si>
  <si>
    <t xml:space="preserve">Viz</t>
  </si>
  <si>
    <t xml:space="preserve">Kispal Gergo</t>
  </si>
  <si>
    <t xml:space="preserve">Rakoczi ut 105 B71 garazs</t>
  </si>
  <si>
    <t xml:space="preserve">Berleti dij</t>
  </si>
  <si>
    <t xml:space="preserve">Horvath Andrea</t>
  </si>
  <si>
    <t xml:space="preserve">Bartok ter 9A 1/5</t>
  </si>
  <si>
    <t xml:space="preserve">Szabo Julianna</t>
  </si>
  <si>
    <t xml:space="preserve">Gaz</t>
  </si>
  <si>
    <t xml:space="preserve">Elektromossag</t>
  </si>
  <si>
    <t xml:space="preserve">Balint Melinda</t>
  </si>
  <si>
    <t xml:space="preserve">Holecska Zsofia</t>
  </si>
  <si>
    <t xml:space="preserve">Drubina Gyorgy</t>
  </si>
  <si>
    <t xml:space="preserve">Varga Daniella</t>
  </si>
  <si>
    <t xml:space="preserve">Hunyadi Laszlo</t>
  </si>
  <si>
    <t xml:space="preserve">Kaucio</t>
  </si>
  <si>
    <t xml:space="preserve">Kollar Diana</t>
  </si>
  <si>
    <t xml:space="preserve">Budapesti krt 4b 5/19</t>
  </si>
  <si>
    <t xml:space="preserve">Osszesites</t>
  </si>
  <si>
    <t xml:space="preserve">Osszes bevetel</t>
  </si>
  <si>
    <t xml:space="preserve">Q1 Bevetel</t>
  </si>
  <si>
    <t xml:space="preserve">Q2 Bevetel</t>
  </si>
  <si>
    <t xml:space="preserve">Q3 Bevetel</t>
  </si>
  <si>
    <t xml:space="preserve">Q4 Bevetel</t>
  </si>
  <si>
    <t xml:space="preserve">Januar</t>
  </si>
  <si>
    <t xml:space="preserve">Februar</t>
  </si>
  <si>
    <t xml:space="preserve">Marcius</t>
  </si>
  <si>
    <t xml:space="preserve">Aprilis</t>
  </si>
  <si>
    <t xml:space="preserve">Majus</t>
  </si>
  <si>
    <t xml:space="preserve">Junius</t>
  </si>
  <si>
    <t xml:space="preserve">Julius</t>
  </si>
  <si>
    <t xml:space="preserve">Augusztus</t>
  </si>
  <si>
    <t xml:space="preserve">Szeptember</t>
  </si>
  <si>
    <t xml:space="preserve">Oktober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</si>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</sst>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 Ft]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Inconsolat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D9EAD3"/>
        <bgColor rgb="FFD0E0E3"/>
      </patternFill>
    </fill>
    <fill>
      <patternFill patternType="solid">
        <fgColor rgb="FFC9DAF8"/>
        <bgColor rgb="FFD0E0E3"/>
      </patternFill>
    </fill>
    <fill>
      <patternFill patternType="solid">
        <fgColor rgb="FFA4C2F4"/>
        <bgColor rgb="FFC0C0C0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9DAF8"/>
      </patternFill>
    </fill>
    <fill>
      <patternFill patternType="solid">
        <fgColor rgb="FFF9CB9C"/>
        <bgColor rgb="FFFFD966"/>
      </patternFill>
    </fill>
    <fill>
      <patternFill patternType="solid">
        <fgColor rgb="FFFFD966"/>
        <bgColor rgb="FFF9CB9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0E0E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A4C2F4"/>
      <rgbColor rgb="FFFF99CC"/>
      <rgbColor rgb="FFCC99FF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5" activePane="bottomLeft" state="frozen"/>
      <selection pane="topLeft" activeCell="A1" activeCellId="0" sqref="A1"/>
      <selection pane="bottomLeft" activeCell="E110" activeCellId="0" sqref="E110"/>
    </sheetView>
  </sheetViews>
  <sheetFormatPr defaultRowHeight="15.75"/>
  <cols>
    <col collapsed="false" hidden="false" max="1" min="1" style="0" width="13.9030612244898"/>
    <col collapsed="false" hidden="false" max="2" min="2" style="0" width="28.8877551020408"/>
    <col collapsed="false" hidden="false" max="3" min="3" style="0" width="18.2244897959184"/>
    <col collapsed="false" hidden="false" max="4" min="4" style="0" width="34.9642857142857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42737</v>
      </c>
      <c r="B2" s="3" t="s">
        <v>5</v>
      </c>
      <c r="C2" s="3" t="s">
        <v>6</v>
      </c>
      <c r="D2" s="3" t="s">
        <v>7</v>
      </c>
      <c r="E2" s="3" t="n">
        <v>8604</v>
      </c>
    </row>
    <row r="3" customFormat="false" ht="15.75" hidden="false" customHeight="false" outlineLevel="0" collapsed="false">
      <c r="A3" s="2" t="n">
        <v>42740</v>
      </c>
      <c r="B3" s="3" t="s">
        <v>8</v>
      </c>
      <c r="C3" s="3" t="s">
        <v>9</v>
      </c>
      <c r="D3" s="3" t="s">
        <v>10</v>
      </c>
      <c r="E3" s="3" t="n">
        <v>3545</v>
      </c>
    </row>
    <row r="4" customFormat="false" ht="15.75" hidden="false" customHeight="false" outlineLevel="0" collapsed="false">
      <c r="A4" s="2" t="n">
        <v>42744</v>
      </c>
      <c r="B4" s="3" t="s">
        <v>11</v>
      </c>
      <c r="C4" s="3" t="s">
        <v>9</v>
      </c>
      <c r="D4" s="3" t="s">
        <v>12</v>
      </c>
      <c r="E4" s="3" t="n">
        <v>26600</v>
      </c>
    </row>
    <row r="5" customFormat="false" ht="15.75" hidden="false" customHeight="false" outlineLevel="0" collapsed="false">
      <c r="A5" s="2" t="n">
        <v>42744</v>
      </c>
      <c r="B5" s="3" t="s">
        <v>5</v>
      </c>
      <c r="C5" s="3" t="s">
        <v>9</v>
      </c>
      <c r="D5" s="3" t="s">
        <v>7</v>
      </c>
      <c r="E5" s="3" t="n">
        <v>111000</v>
      </c>
    </row>
    <row r="6" customFormat="false" ht="15.75" hidden="false" customHeight="false" outlineLevel="0" collapsed="false">
      <c r="A6" s="2" t="n">
        <v>42746</v>
      </c>
      <c r="B6" s="3" t="s">
        <v>11</v>
      </c>
      <c r="C6" s="3" t="s">
        <v>13</v>
      </c>
      <c r="D6" s="3" t="s">
        <v>12</v>
      </c>
      <c r="E6" s="3" t="n">
        <v>10467</v>
      </c>
    </row>
    <row r="7" customFormat="false" ht="15.75" hidden="false" customHeight="false" outlineLevel="0" collapsed="false">
      <c r="A7" s="2" t="n">
        <v>42746</v>
      </c>
      <c r="B7" s="3" t="s">
        <v>11</v>
      </c>
      <c r="C7" s="3" t="s">
        <v>6</v>
      </c>
      <c r="D7" s="3" t="s">
        <v>12</v>
      </c>
      <c r="E7" s="3" t="n">
        <v>5688</v>
      </c>
    </row>
    <row r="8" customFormat="false" ht="15.75" hidden="false" customHeight="false" outlineLevel="0" collapsed="false">
      <c r="A8" s="2" t="n">
        <v>42751</v>
      </c>
      <c r="B8" s="3" t="s">
        <v>11</v>
      </c>
      <c r="C8" s="3" t="s">
        <v>14</v>
      </c>
      <c r="D8" s="3" t="s">
        <v>15</v>
      </c>
      <c r="E8" s="3" t="n">
        <v>6545</v>
      </c>
    </row>
    <row r="9" customFormat="false" ht="15.75" hidden="false" customHeight="false" outlineLevel="0" collapsed="false">
      <c r="A9" s="2" t="n">
        <v>42747</v>
      </c>
      <c r="B9" s="3" t="s">
        <v>11</v>
      </c>
      <c r="C9" s="3" t="s">
        <v>9</v>
      </c>
      <c r="D9" s="3" t="s">
        <v>16</v>
      </c>
      <c r="E9" s="3" t="n">
        <v>26570</v>
      </c>
    </row>
    <row r="10" customFormat="false" ht="15.75" hidden="false" customHeight="false" outlineLevel="0" collapsed="false">
      <c r="A10" s="2" t="n">
        <v>42748</v>
      </c>
      <c r="B10" s="3" t="s">
        <v>11</v>
      </c>
      <c r="C10" s="3" t="s">
        <v>9</v>
      </c>
      <c r="D10" s="3" t="s">
        <v>15</v>
      </c>
      <c r="E10" s="3" t="n">
        <v>26850</v>
      </c>
    </row>
    <row r="11" customFormat="false" ht="15.75" hidden="false" customHeight="false" outlineLevel="0" collapsed="false">
      <c r="A11" s="2" t="n">
        <v>42751</v>
      </c>
      <c r="B11" s="3" t="s">
        <v>5</v>
      </c>
      <c r="C11" s="3" t="s">
        <v>13</v>
      </c>
      <c r="D11" s="3" t="s">
        <v>7</v>
      </c>
      <c r="E11" s="3" t="n">
        <v>28757</v>
      </c>
    </row>
    <row r="12" customFormat="false" ht="15.75" hidden="false" customHeight="false" outlineLevel="0" collapsed="false">
      <c r="A12" s="2" t="n">
        <v>42758</v>
      </c>
      <c r="B12" s="3" t="s">
        <v>11</v>
      </c>
      <c r="C12" s="3" t="s">
        <v>13</v>
      </c>
      <c r="D12" s="3" t="s">
        <v>15</v>
      </c>
      <c r="E12" s="3" t="n">
        <v>3546</v>
      </c>
    </row>
    <row r="13" customFormat="false" ht="15.75" hidden="false" customHeight="false" outlineLevel="0" collapsed="false">
      <c r="A13" s="2" t="n">
        <v>42772</v>
      </c>
      <c r="B13" s="3" t="s">
        <v>8</v>
      </c>
      <c r="C13" s="3" t="s">
        <v>9</v>
      </c>
      <c r="D13" s="3" t="s">
        <v>10</v>
      </c>
      <c r="E13" s="3" t="n">
        <v>10500</v>
      </c>
    </row>
    <row r="14" customFormat="false" ht="15.75" hidden="false" customHeight="false" outlineLevel="0" collapsed="false">
      <c r="A14" s="2" t="n">
        <v>42774</v>
      </c>
      <c r="B14" s="3" t="s">
        <v>5</v>
      </c>
      <c r="C14" s="3" t="s">
        <v>9</v>
      </c>
      <c r="D14" s="3" t="s">
        <v>7</v>
      </c>
      <c r="E14" s="3" t="n">
        <v>101000</v>
      </c>
    </row>
    <row r="15" customFormat="false" ht="15.75" hidden="false" customHeight="false" outlineLevel="0" collapsed="false">
      <c r="A15" s="2" t="n">
        <v>42774</v>
      </c>
      <c r="B15" s="3" t="s">
        <v>5</v>
      </c>
      <c r="C15" s="3" t="s">
        <v>14</v>
      </c>
      <c r="D15" s="3" t="s">
        <v>7</v>
      </c>
      <c r="E15" s="3" t="n">
        <v>8650</v>
      </c>
    </row>
    <row r="16" customFormat="false" ht="15.75" hidden="false" customHeight="false" outlineLevel="0" collapsed="false">
      <c r="A16" s="2" t="n">
        <v>42776</v>
      </c>
      <c r="B16" s="3" t="s">
        <v>11</v>
      </c>
      <c r="C16" s="3" t="s">
        <v>9</v>
      </c>
      <c r="D16" s="3" t="s">
        <v>12</v>
      </c>
      <c r="E16" s="3" t="n">
        <v>6543</v>
      </c>
    </row>
    <row r="17" customFormat="false" ht="15.75" hidden="false" customHeight="false" outlineLevel="0" collapsed="false">
      <c r="A17" s="2" t="n">
        <v>42779</v>
      </c>
      <c r="B17" s="3" t="s">
        <v>11</v>
      </c>
      <c r="C17" s="3" t="s">
        <v>9</v>
      </c>
      <c r="D17" s="3" t="s">
        <v>16</v>
      </c>
      <c r="E17" s="3" t="n">
        <v>26570</v>
      </c>
    </row>
    <row r="18" customFormat="false" ht="15.75" hidden="false" customHeight="false" outlineLevel="0" collapsed="false">
      <c r="A18" s="2" t="n">
        <v>42781</v>
      </c>
      <c r="B18" s="3" t="s">
        <v>11</v>
      </c>
      <c r="C18" s="3" t="s">
        <v>9</v>
      </c>
      <c r="D18" s="3" t="s">
        <v>15</v>
      </c>
      <c r="E18" s="3" t="n">
        <v>26850</v>
      </c>
    </row>
    <row r="19" customFormat="false" ht="15.75" hidden="false" customHeight="false" outlineLevel="0" collapsed="false">
      <c r="A19" s="2" t="n">
        <v>42797</v>
      </c>
      <c r="B19" s="3" t="s">
        <v>8</v>
      </c>
      <c r="C19" s="3" t="s">
        <v>9</v>
      </c>
      <c r="D19" s="3" t="s">
        <v>10</v>
      </c>
      <c r="E19" s="3" t="n">
        <v>10500</v>
      </c>
    </row>
    <row r="20" customFormat="false" ht="15.75" hidden="false" customHeight="false" outlineLevel="0" collapsed="false">
      <c r="A20" s="2" t="n">
        <v>42802</v>
      </c>
      <c r="B20" s="3" t="s">
        <v>11</v>
      </c>
      <c r="C20" s="3" t="s">
        <v>9</v>
      </c>
      <c r="D20" s="3" t="s">
        <v>15</v>
      </c>
      <c r="E20" s="3" t="n">
        <v>6546</v>
      </c>
    </row>
    <row r="21" customFormat="false" ht="15.75" hidden="false" customHeight="false" outlineLevel="0" collapsed="false">
      <c r="A21" s="2" t="n">
        <v>42801</v>
      </c>
      <c r="B21" s="3" t="s">
        <v>11</v>
      </c>
      <c r="C21" s="3" t="s">
        <v>14</v>
      </c>
      <c r="D21" s="3" t="s">
        <v>15</v>
      </c>
      <c r="E21" s="3" t="n">
        <v>10078</v>
      </c>
    </row>
    <row r="22" customFormat="false" ht="15.75" hidden="false" customHeight="false" outlineLevel="0" collapsed="false">
      <c r="A22" s="2" t="n">
        <v>42796</v>
      </c>
      <c r="B22" s="3" t="s">
        <v>11</v>
      </c>
      <c r="C22" s="3" t="s">
        <v>6</v>
      </c>
      <c r="D22" s="3" t="s">
        <v>15</v>
      </c>
      <c r="E22" s="3" t="n">
        <v>5105</v>
      </c>
    </row>
    <row r="23" customFormat="false" ht="15.75" hidden="false" customHeight="false" outlineLevel="0" collapsed="false">
      <c r="A23" s="2" t="n">
        <v>42796</v>
      </c>
      <c r="B23" s="3" t="s">
        <v>11</v>
      </c>
      <c r="C23" s="3" t="s">
        <v>13</v>
      </c>
      <c r="D23" s="3" t="s">
        <v>15</v>
      </c>
      <c r="E23" s="3" t="n">
        <v>9958</v>
      </c>
    </row>
    <row r="24" customFormat="false" ht="15.75" hidden="false" customHeight="false" outlineLevel="0" collapsed="false">
      <c r="A24" s="2" t="n">
        <v>42804</v>
      </c>
      <c r="B24" s="3" t="s">
        <v>11</v>
      </c>
      <c r="C24" s="3" t="s">
        <v>9</v>
      </c>
      <c r="D24" s="3" t="s">
        <v>12</v>
      </c>
      <c r="E24" s="3" t="n">
        <v>6546</v>
      </c>
    </row>
    <row r="25" customFormat="false" ht="15.75" hidden="false" customHeight="false" outlineLevel="0" collapsed="false">
      <c r="A25" s="2" t="n">
        <v>42808</v>
      </c>
      <c r="B25" s="3" t="s">
        <v>5</v>
      </c>
      <c r="C25" s="3" t="s">
        <v>9</v>
      </c>
      <c r="D25" s="3" t="s">
        <v>17</v>
      </c>
      <c r="E25" s="3" t="n">
        <v>111000</v>
      </c>
    </row>
    <row r="26" customFormat="false" ht="15.75" hidden="false" customHeight="false" outlineLevel="0" collapsed="false">
      <c r="A26" s="2" t="n">
        <v>42811</v>
      </c>
      <c r="B26" s="3" t="s">
        <v>11</v>
      </c>
      <c r="C26" s="3" t="s">
        <v>9</v>
      </c>
      <c r="D26" s="3" t="s">
        <v>16</v>
      </c>
      <c r="E26" s="3" t="n">
        <v>26570</v>
      </c>
    </row>
    <row r="27" customFormat="false" ht="15.75" hidden="false" customHeight="false" outlineLevel="0" collapsed="false">
      <c r="A27" s="2" t="n">
        <v>42828</v>
      </c>
      <c r="B27" s="3" t="s">
        <v>8</v>
      </c>
      <c r="C27" s="3" t="s">
        <v>9</v>
      </c>
      <c r="D27" s="3" t="s">
        <v>10</v>
      </c>
      <c r="E27" s="3" t="n">
        <v>10500</v>
      </c>
    </row>
    <row r="28" customFormat="false" ht="15.75" hidden="false" customHeight="false" outlineLevel="0" collapsed="false">
      <c r="A28" s="2" t="n">
        <v>42795</v>
      </c>
      <c r="B28" s="3" t="s">
        <v>5</v>
      </c>
      <c r="C28" s="3" t="s">
        <v>6</v>
      </c>
      <c r="D28" s="3" t="s">
        <v>17</v>
      </c>
      <c r="E28" s="3" t="n">
        <v>6272</v>
      </c>
    </row>
    <row r="29" customFormat="false" ht="15.75" hidden="false" customHeight="false" outlineLevel="0" collapsed="false">
      <c r="A29" s="2" t="n">
        <v>42835</v>
      </c>
      <c r="B29" s="3" t="s">
        <v>11</v>
      </c>
      <c r="C29" s="3" t="s">
        <v>9</v>
      </c>
      <c r="D29" s="3" t="s">
        <v>12</v>
      </c>
      <c r="E29" s="3" t="n">
        <v>6546</v>
      </c>
    </row>
    <row r="30" customFormat="false" ht="15.75" hidden="false" customHeight="false" outlineLevel="0" collapsed="false">
      <c r="A30" s="2" t="n">
        <v>42836</v>
      </c>
      <c r="B30" s="3" t="s">
        <v>11</v>
      </c>
      <c r="C30" s="3" t="s">
        <v>9</v>
      </c>
      <c r="D30" s="3" t="s">
        <v>16</v>
      </c>
      <c r="E30" s="3" t="n">
        <v>26570</v>
      </c>
    </row>
    <row r="31" customFormat="false" ht="15.75" hidden="false" customHeight="false" outlineLevel="0" collapsed="false">
      <c r="A31" s="2" t="n">
        <v>42838</v>
      </c>
      <c r="B31" s="3" t="s">
        <v>5</v>
      </c>
      <c r="C31" s="3" t="s">
        <v>9</v>
      </c>
      <c r="D31" s="3" t="s">
        <v>17</v>
      </c>
      <c r="E31" s="3" t="n">
        <v>101000</v>
      </c>
    </row>
    <row r="32" customFormat="false" ht="15.75" hidden="false" customHeight="false" outlineLevel="0" collapsed="false">
      <c r="A32" s="2" t="n">
        <v>42844</v>
      </c>
      <c r="B32" s="3" t="s">
        <v>11</v>
      </c>
      <c r="C32" s="3" t="s">
        <v>9</v>
      </c>
      <c r="D32" s="3" t="s">
        <v>15</v>
      </c>
      <c r="E32" s="3" t="n">
        <v>26850</v>
      </c>
    </row>
    <row r="33" customFormat="false" ht="15.75" hidden="false" customHeight="false" outlineLevel="0" collapsed="false">
      <c r="A33" s="2" t="n">
        <v>42818</v>
      </c>
      <c r="B33" s="3" t="s">
        <v>11</v>
      </c>
      <c r="C33" s="3" t="s">
        <v>13</v>
      </c>
      <c r="D33" s="3" t="s">
        <v>15</v>
      </c>
      <c r="E33" s="3" t="n">
        <v>12512</v>
      </c>
    </row>
    <row r="34" customFormat="false" ht="15.75" hidden="false" customHeight="false" outlineLevel="0" collapsed="false">
      <c r="A34" s="2" t="n">
        <v>42852</v>
      </c>
      <c r="B34" s="3" t="s">
        <v>5</v>
      </c>
      <c r="C34" s="3" t="s">
        <v>14</v>
      </c>
      <c r="D34" s="3" t="s">
        <v>17</v>
      </c>
      <c r="E34" s="3" t="n">
        <v>6546</v>
      </c>
    </row>
    <row r="35" customFormat="false" ht="15.75" hidden="false" customHeight="false" outlineLevel="0" collapsed="false">
      <c r="A35" s="2" t="n">
        <v>42857</v>
      </c>
      <c r="B35" s="3" t="s">
        <v>11</v>
      </c>
      <c r="C35" s="3" t="s">
        <v>6</v>
      </c>
      <c r="D35" s="3" t="s">
        <v>16</v>
      </c>
      <c r="E35" s="3" t="n">
        <v>3940</v>
      </c>
    </row>
    <row r="36" customFormat="false" ht="15.75" hidden="false" customHeight="false" outlineLevel="0" collapsed="false">
      <c r="A36" s="2" t="n">
        <v>42857</v>
      </c>
      <c r="B36" s="3" t="s">
        <v>11</v>
      </c>
      <c r="C36" s="3" t="s">
        <v>13</v>
      </c>
      <c r="D36" s="3" t="s">
        <v>16</v>
      </c>
      <c r="E36" s="3" t="n">
        <v>6487</v>
      </c>
    </row>
    <row r="37" customFormat="false" ht="15.75" hidden="false" customHeight="false" outlineLevel="0" collapsed="false">
      <c r="A37" s="2" t="n">
        <v>42857</v>
      </c>
      <c r="B37" s="3" t="s">
        <v>11</v>
      </c>
      <c r="C37" s="3" t="s">
        <v>14</v>
      </c>
      <c r="D37" s="3" t="s">
        <v>16</v>
      </c>
      <c r="E37" s="3" t="n">
        <v>7563</v>
      </c>
    </row>
    <row r="38" customFormat="false" ht="15.75" hidden="false" customHeight="false" outlineLevel="0" collapsed="false">
      <c r="A38" s="2" t="n">
        <v>42858</v>
      </c>
      <c r="B38" s="3" t="s">
        <v>8</v>
      </c>
      <c r="C38" s="3" t="s">
        <v>9</v>
      </c>
      <c r="D38" s="3" t="s">
        <v>10</v>
      </c>
      <c r="E38" s="3" t="n">
        <v>10500</v>
      </c>
    </row>
    <row r="39" customFormat="false" ht="15.75" hidden="false" customHeight="false" outlineLevel="0" collapsed="false">
      <c r="A39" s="2" t="n">
        <v>42861</v>
      </c>
      <c r="B39" s="3" t="s">
        <v>5</v>
      </c>
      <c r="C39" s="3" t="s">
        <v>13</v>
      </c>
      <c r="D39" s="3" t="s">
        <v>17</v>
      </c>
      <c r="E39" s="3" t="n">
        <v>6546</v>
      </c>
    </row>
    <row r="40" customFormat="false" ht="15.75" hidden="false" customHeight="false" outlineLevel="0" collapsed="false">
      <c r="A40" s="2" t="n">
        <v>42863</v>
      </c>
      <c r="B40" s="3" t="s">
        <v>11</v>
      </c>
      <c r="C40" s="3" t="s">
        <v>9</v>
      </c>
      <c r="D40" s="3" t="s">
        <v>16</v>
      </c>
      <c r="E40" s="3" t="n">
        <v>26570</v>
      </c>
    </row>
    <row r="41" customFormat="false" ht="15.75" hidden="false" customHeight="false" outlineLevel="0" collapsed="false">
      <c r="A41" s="2" t="n">
        <v>42863</v>
      </c>
      <c r="B41" s="3" t="s">
        <v>5</v>
      </c>
      <c r="C41" s="3" t="s">
        <v>6</v>
      </c>
      <c r="D41" s="3" t="s">
        <v>17</v>
      </c>
      <c r="E41" s="3" t="n">
        <v>8020</v>
      </c>
    </row>
    <row r="42" customFormat="false" ht="15.75" hidden="false" customHeight="false" outlineLevel="0" collapsed="false">
      <c r="A42" s="2" t="n">
        <v>42867</v>
      </c>
      <c r="B42" s="3" t="s">
        <v>11</v>
      </c>
      <c r="C42" s="3" t="s">
        <v>9</v>
      </c>
      <c r="D42" s="3" t="s">
        <v>12</v>
      </c>
      <c r="E42" s="3" t="n">
        <v>26600</v>
      </c>
    </row>
    <row r="43" customFormat="false" ht="15.75" hidden="false" customHeight="false" outlineLevel="0" collapsed="false">
      <c r="A43" s="2" t="n">
        <v>42871</v>
      </c>
      <c r="B43" s="3" t="s">
        <v>11</v>
      </c>
      <c r="C43" s="3" t="s">
        <v>9</v>
      </c>
      <c r="D43" s="3" t="s">
        <v>15</v>
      </c>
      <c r="E43" s="3" t="n">
        <v>6546</v>
      </c>
    </row>
    <row r="44" customFormat="false" ht="15.75" hidden="false" customHeight="false" outlineLevel="0" collapsed="false">
      <c r="A44" s="2" t="n">
        <v>42872</v>
      </c>
      <c r="B44" s="3" t="s">
        <v>5</v>
      </c>
      <c r="C44" s="3" t="s">
        <v>9</v>
      </c>
      <c r="D44" s="3" t="s">
        <v>18</v>
      </c>
      <c r="E44" s="3" t="n">
        <v>22670</v>
      </c>
    </row>
    <row r="45" customFormat="false" ht="15.75" hidden="false" customHeight="false" outlineLevel="0" collapsed="false">
      <c r="A45" s="2" t="n">
        <v>42872</v>
      </c>
      <c r="B45" s="3" t="s">
        <v>5</v>
      </c>
      <c r="C45" s="3" t="s">
        <v>9</v>
      </c>
      <c r="D45" s="3" t="s">
        <v>17</v>
      </c>
      <c r="E45" s="3" t="n">
        <v>43665</v>
      </c>
    </row>
    <row r="46" customFormat="false" ht="15.75" hidden="false" customHeight="false" outlineLevel="0" collapsed="false">
      <c r="A46" s="2" t="n">
        <v>42887</v>
      </c>
      <c r="B46" s="3" t="s">
        <v>8</v>
      </c>
      <c r="C46" s="3" t="s">
        <v>9</v>
      </c>
      <c r="D46" s="3" t="s">
        <v>10</v>
      </c>
      <c r="E46" s="3" t="n">
        <v>10500</v>
      </c>
    </row>
    <row r="47" customFormat="false" ht="15.75" hidden="false" customHeight="false" outlineLevel="0" collapsed="false">
      <c r="A47" s="2" t="n">
        <v>42898</v>
      </c>
      <c r="B47" s="3" t="s">
        <v>11</v>
      </c>
      <c r="C47" s="3" t="s">
        <v>9</v>
      </c>
      <c r="D47" s="3" t="s">
        <v>12</v>
      </c>
      <c r="E47" s="3" t="n">
        <v>665</v>
      </c>
    </row>
    <row r="48" customFormat="false" ht="15.75" hidden="false" customHeight="false" outlineLevel="0" collapsed="false">
      <c r="A48" s="2" t="n">
        <v>42899</v>
      </c>
      <c r="B48" s="3" t="s">
        <v>11</v>
      </c>
      <c r="C48" s="3" t="s">
        <v>9</v>
      </c>
      <c r="D48" s="3" t="s">
        <v>16</v>
      </c>
      <c r="E48" s="3" t="n">
        <v>26570</v>
      </c>
    </row>
    <row r="49" customFormat="false" ht="15.75" hidden="false" customHeight="false" outlineLevel="0" collapsed="false">
      <c r="A49" s="2" t="n">
        <v>42899</v>
      </c>
      <c r="B49" s="3" t="s">
        <v>5</v>
      </c>
      <c r="C49" s="3" t="s">
        <v>14</v>
      </c>
      <c r="D49" s="3" t="s">
        <v>17</v>
      </c>
      <c r="E49" s="3" t="n">
        <v>6999</v>
      </c>
    </row>
    <row r="50" customFormat="false" ht="15.75" hidden="false" customHeight="false" outlineLevel="0" collapsed="false">
      <c r="A50" s="2" t="n">
        <v>42900</v>
      </c>
      <c r="B50" s="3" t="s">
        <v>11</v>
      </c>
      <c r="C50" s="3" t="s">
        <v>9</v>
      </c>
      <c r="D50" s="3" t="s">
        <v>15</v>
      </c>
      <c r="E50" s="3" t="n">
        <v>6546</v>
      </c>
    </row>
    <row r="51" customFormat="false" ht="15.75" hidden="false" customHeight="false" outlineLevel="0" collapsed="false">
      <c r="A51" s="2" t="n">
        <v>42901</v>
      </c>
      <c r="B51" s="3" t="s">
        <v>5</v>
      </c>
      <c r="C51" s="3" t="s">
        <v>9</v>
      </c>
      <c r="D51" s="3" t="s">
        <v>17</v>
      </c>
      <c r="E51" s="3" t="n">
        <v>101000</v>
      </c>
    </row>
    <row r="52" customFormat="false" ht="15.75" hidden="false" customHeight="false" outlineLevel="0" collapsed="false">
      <c r="A52" s="2" t="n">
        <v>42913</v>
      </c>
      <c r="B52" s="3" t="s">
        <v>5</v>
      </c>
      <c r="C52" s="3" t="s">
        <v>13</v>
      </c>
      <c r="D52" s="3" t="s">
        <v>17</v>
      </c>
      <c r="E52" s="3" t="n">
        <v>3730</v>
      </c>
    </row>
    <row r="53" customFormat="false" ht="15.75" hidden="false" customHeight="false" outlineLevel="0" collapsed="false">
      <c r="A53" s="2" t="n">
        <v>42926</v>
      </c>
      <c r="B53" s="3" t="s">
        <v>11</v>
      </c>
      <c r="C53" s="3" t="s">
        <v>9</v>
      </c>
      <c r="D53" s="3" t="s">
        <v>16</v>
      </c>
      <c r="E53" s="3" t="n">
        <v>13400</v>
      </c>
    </row>
    <row r="54" customFormat="false" ht="15.75" hidden="false" customHeight="false" outlineLevel="0" collapsed="false">
      <c r="A54" s="2" t="n">
        <v>42923</v>
      </c>
      <c r="B54" s="3" t="s">
        <v>5</v>
      </c>
      <c r="C54" s="3" t="s">
        <v>6</v>
      </c>
      <c r="D54" s="3" t="s">
        <v>17</v>
      </c>
      <c r="E54" s="3" t="n">
        <v>6546</v>
      </c>
    </row>
    <row r="55" customFormat="false" ht="15.75" hidden="false" customHeight="false" outlineLevel="0" collapsed="false">
      <c r="A55" s="2" t="n">
        <v>42928</v>
      </c>
      <c r="B55" s="3" t="s">
        <v>5</v>
      </c>
      <c r="C55" s="3" t="s">
        <v>9</v>
      </c>
      <c r="D55" s="3" t="s">
        <v>17</v>
      </c>
      <c r="E55" s="3" t="n">
        <v>30000</v>
      </c>
    </row>
    <row r="56" customFormat="false" ht="15.75" hidden="false" customHeight="false" outlineLevel="0" collapsed="false">
      <c r="A56" s="2" t="n">
        <v>42929</v>
      </c>
      <c r="B56" s="3" t="s">
        <v>5</v>
      </c>
      <c r="C56" s="3" t="s">
        <v>9</v>
      </c>
      <c r="D56" s="3" t="s">
        <v>17</v>
      </c>
      <c r="E56" s="3" t="n">
        <v>33500</v>
      </c>
    </row>
    <row r="57" customFormat="false" ht="15.75" hidden="false" customHeight="false" outlineLevel="0" collapsed="false">
      <c r="A57" s="2" t="n">
        <v>42933</v>
      </c>
      <c r="B57" s="3" t="s">
        <v>8</v>
      </c>
      <c r="C57" s="3" t="s">
        <v>9</v>
      </c>
      <c r="D57" s="3" t="s">
        <v>19</v>
      </c>
      <c r="E57" s="3" t="n">
        <v>60000</v>
      </c>
    </row>
    <row r="58" customFormat="false" ht="15.75" hidden="false" customHeight="false" outlineLevel="0" collapsed="false">
      <c r="A58" s="2" t="n">
        <v>42964</v>
      </c>
      <c r="B58" s="3" t="s">
        <v>8</v>
      </c>
      <c r="C58" s="3" t="s">
        <v>9</v>
      </c>
      <c r="D58" s="3" t="s">
        <v>19</v>
      </c>
      <c r="E58" s="3" t="n">
        <v>0</v>
      </c>
    </row>
    <row r="59" customFormat="false" ht="15.75" hidden="false" customHeight="false" outlineLevel="0" collapsed="false">
      <c r="A59" s="2" t="n">
        <v>42995</v>
      </c>
      <c r="B59" s="3" t="s">
        <v>8</v>
      </c>
      <c r="C59" s="3" t="s">
        <v>9</v>
      </c>
      <c r="D59" s="3" t="s">
        <v>19</v>
      </c>
      <c r="E59" s="3" t="n">
        <v>654</v>
      </c>
    </row>
    <row r="60" customFormat="false" ht="15.75" hidden="false" customHeight="false" outlineLevel="0" collapsed="false">
      <c r="A60" s="2" t="n">
        <v>43025</v>
      </c>
      <c r="B60" s="3" t="s">
        <v>8</v>
      </c>
      <c r="C60" s="3" t="s">
        <v>9</v>
      </c>
      <c r="D60" s="3" t="s">
        <v>19</v>
      </c>
      <c r="E60" s="3" t="n">
        <v>6546</v>
      </c>
    </row>
    <row r="61" customFormat="false" ht="15.75" hidden="false" customHeight="false" outlineLevel="0" collapsed="false">
      <c r="A61" s="2" t="n">
        <v>43056</v>
      </c>
      <c r="B61" s="3" t="s">
        <v>8</v>
      </c>
      <c r="C61" s="3" t="s">
        <v>9</v>
      </c>
      <c r="D61" s="3" t="s">
        <v>19</v>
      </c>
      <c r="E61" s="3" t="n">
        <v>0</v>
      </c>
    </row>
    <row r="62" customFormat="false" ht="15.75" hidden="false" customHeight="false" outlineLevel="0" collapsed="false">
      <c r="A62" s="2" t="n">
        <v>43086</v>
      </c>
      <c r="B62" s="3" t="s">
        <v>8</v>
      </c>
      <c r="C62" s="3" t="s">
        <v>9</v>
      </c>
      <c r="D62" s="3" t="s">
        <v>19</v>
      </c>
      <c r="E62" s="3" t="n">
        <v>0</v>
      </c>
    </row>
    <row r="63" customFormat="false" ht="15.75" hidden="false" customHeight="false" outlineLevel="0" collapsed="false">
      <c r="A63" s="2" t="n">
        <v>42934</v>
      </c>
      <c r="B63" s="3" t="s">
        <v>11</v>
      </c>
      <c r="C63" s="3" t="s">
        <v>20</v>
      </c>
      <c r="D63" s="3" t="s">
        <v>21</v>
      </c>
      <c r="E63" s="3" t="n">
        <v>6546</v>
      </c>
    </row>
    <row r="64" customFormat="false" ht="15.75" hidden="false" customHeight="false" outlineLevel="0" collapsed="false">
      <c r="A64" s="2" t="n">
        <v>42954</v>
      </c>
      <c r="B64" s="3" t="s">
        <v>11</v>
      </c>
      <c r="C64" s="3" t="s">
        <v>9</v>
      </c>
      <c r="D64" s="3" t="s">
        <v>16</v>
      </c>
      <c r="E64" s="3" t="n">
        <v>13400</v>
      </c>
    </row>
    <row r="65" customFormat="false" ht="15.75" hidden="false" customHeight="false" outlineLevel="0" collapsed="false">
      <c r="A65" s="2" t="n">
        <v>42956</v>
      </c>
      <c r="B65" s="3" t="s">
        <v>11</v>
      </c>
      <c r="C65" s="3" t="s">
        <v>9</v>
      </c>
      <c r="D65" s="3" t="s">
        <v>21</v>
      </c>
      <c r="E65" s="3" t="n">
        <v>13300</v>
      </c>
    </row>
    <row r="66" customFormat="false" ht="15.75" hidden="false" customHeight="false" outlineLevel="0" collapsed="false">
      <c r="A66" s="2" t="n">
        <v>42956</v>
      </c>
      <c r="B66" s="3" t="s">
        <v>5</v>
      </c>
      <c r="C66" s="3" t="s">
        <v>14</v>
      </c>
      <c r="D66" s="3" t="s">
        <v>17</v>
      </c>
      <c r="E66" s="3" t="n">
        <v>9262</v>
      </c>
    </row>
    <row r="67" customFormat="false" ht="15.75" hidden="false" customHeight="false" outlineLevel="0" collapsed="false">
      <c r="A67" s="2" t="n">
        <v>42962</v>
      </c>
      <c r="B67" s="3" t="s">
        <v>5</v>
      </c>
      <c r="C67" s="3" t="s">
        <v>9</v>
      </c>
      <c r="D67" s="3" t="s">
        <v>17</v>
      </c>
      <c r="E67" s="3" t="n">
        <v>654</v>
      </c>
    </row>
    <row r="68" customFormat="false" ht="15.75" hidden="false" customHeight="false" outlineLevel="0" collapsed="false">
      <c r="A68" s="2" t="n">
        <v>42969</v>
      </c>
      <c r="B68" s="3" t="s">
        <v>11</v>
      </c>
      <c r="C68" s="3" t="s">
        <v>9</v>
      </c>
      <c r="D68" s="3" t="s">
        <v>12</v>
      </c>
      <c r="E68" s="3" t="n">
        <v>17300</v>
      </c>
    </row>
    <row r="69" customFormat="false" ht="15.75" hidden="false" customHeight="false" outlineLevel="0" collapsed="false">
      <c r="A69" s="2" t="n">
        <v>42982</v>
      </c>
      <c r="B69" s="3" t="s">
        <v>5</v>
      </c>
      <c r="C69" s="3" t="s">
        <v>6</v>
      </c>
      <c r="D69" s="3" t="s">
        <v>17</v>
      </c>
      <c r="E69" s="3" t="n">
        <v>6546</v>
      </c>
    </row>
    <row r="70" customFormat="false" ht="15.75" hidden="false" customHeight="false" outlineLevel="0" collapsed="false">
      <c r="A70" s="2" t="n">
        <v>42982</v>
      </c>
      <c r="B70" s="3" t="s">
        <v>11</v>
      </c>
      <c r="C70" s="3" t="s">
        <v>6</v>
      </c>
      <c r="D70" s="3" t="s">
        <v>16</v>
      </c>
      <c r="E70" s="3" t="n">
        <v>3940</v>
      </c>
    </row>
    <row r="71" customFormat="false" ht="15.75" hidden="false" customHeight="false" outlineLevel="0" collapsed="false">
      <c r="A71" s="2" t="n">
        <v>42989</v>
      </c>
      <c r="B71" s="3" t="s">
        <v>11</v>
      </c>
      <c r="C71" s="3" t="s">
        <v>9</v>
      </c>
      <c r="D71" s="3" t="s">
        <v>21</v>
      </c>
      <c r="E71" s="3" t="n">
        <v>26600</v>
      </c>
    </row>
    <row r="72" customFormat="false" ht="15.75" hidden="false" customHeight="false" outlineLevel="0" collapsed="false">
      <c r="A72" s="2" t="n">
        <v>42989</v>
      </c>
      <c r="B72" s="3" t="s">
        <v>11</v>
      </c>
      <c r="C72" s="3" t="s">
        <v>9</v>
      </c>
      <c r="D72" s="3" t="s">
        <v>16</v>
      </c>
      <c r="E72" s="3" t="n">
        <v>30550</v>
      </c>
    </row>
    <row r="73" customFormat="false" ht="15.75" hidden="false" customHeight="false" outlineLevel="0" collapsed="false">
      <c r="A73" s="2" t="n">
        <v>42989</v>
      </c>
      <c r="B73" s="3" t="s">
        <v>11</v>
      </c>
      <c r="C73" s="3" t="s">
        <v>9</v>
      </c>
      <c r="D73" s="3" t="s">
        <v>12</v>
      </c>
      <c r="E73" s="3" t="n">
        <v>65</v>
      </c>
    </row>
    <row r="74" customFormat="false" ht="15.75" hidden="false" customHeight="false" outlineLevel="0" collapsed="false">
      <c r="A74" s="2" t="n">
        <v>42993</v>
      </c>
      <c r="B74" s="3" t="s">
        <v>5</v>
      </c>
      <c r="C74" s="3" t="s">
        <v>9</v>
      </c>
      <c r="D74" s="3" t="s">
        <v>17</v>
      </c>
      <c r="E74" s="3" t="n">
        <v>6</v>
      </c>
    </row>
    <row r="75" customFormat="false" ht="15.75" hidden="false" customHeight="false" outlineLevel="0" collapsed="false">
      <c r="A75" s="2" t="n">
        <v>42996</v>
      </c>
      <c r="B75" s="3" t="s">
        <v>5</v>
      </c>
      <c r="C75" s="3" t="s">
        <v>9</v>
      </c>
      <c r="D75" s="3" t="s">
        <v>17</v>
      </c>
      <c r="E75" s="3" t="n">
        <v>40000</v>
      </c>
    </row>
    <row r="76" customFormat="false" ht="15.75" hidden="false" customHeight="false" outlineLevel="0" collapsed="false">
      <c r="A76" s="2" t="n">
        <v>42996</v>
      </c>
      <c r="B76" s="3" t="s">
        <v>5</v>
      </c>
      <c r="C76" s="3" t="s">
        <v>9</v>
      </c>
      <c r="D76" s="3" t="s">
        <v>17</v>
      </c>
      <c r="E76" s="3" t="n">
        <v>5000</v>
      </c>
    </row>
    <row r="77" customFormat="false" ht="15.75" hidden="false" customHeight="false" outlineLevel="0" collapsed="false">
      <c r="A77" s="2" t="n">
        <v>42997</v>
      </c>
      <c r="B77" s="3" t="s">
        <v>11</v>
      </c>
      <c r="C77" s="3" t="s">
        <v>14</v>
      </c>
      <c r="D77" s="3" t="s">
        <v>15</v>
      </c>
      <c r="E77" s="3" t="n">
        <v>654</v>
      </c>
    </row>
    <row r="78" customFormat="false" ht="15.75" hidden="false" customHeight="false" outlineLevel="0" collapsed="false">
      <c r="A78" s="2" t="n">
        <v>43017</v>
      </c>
      <c r="B78" s="3" t="s">
        <v>11</v>
      </c>
      <c r="C78" s="3" t="s">
        <v>13</v>
      </c>
      <c r="D78" s="3" t="s">
        <v>21</v>
      </c>
      <c r="E78" s="3" t="n">
        <v>1882</v>
      </c>
    </row>
    <row r="79" customFormat="false" ht="15.75" hidden="false" customHeight="false" outlineLevel="0" collapsed="false">
      <c r="A79" s="2" t="n">
        <v>43018</v>
      </c>
      <c r="B79" s="3" t="s">
        <v>11</v>
      </c>
      <c r="C79" s="3" t="s">
        <v>9</v>
      </c>
      <c r="D79" s="3" t="s">
        <v>21</v>
      </c>
      <c r="E79" s="3" t="n">
        <v>24655</v>
      </c>
    </row>
    <row r="80" customFormat="false" ht="15.75" hidden="false" customHeight="false" outlineLevel="0" collapsed="false">
      <c r="A80" s="2" t="n">
        <v>43019</v>
      </c>
      <c r="B80" s="3" t="s">
        <v>11</v>
      </c>
      <c r="C80" s="3" t="s">
        <v>9</v>
      </c>
      <c r="D80" s="3" t="s">
        <v>16</v>
      </c>
      <c r="E80" s="3" t="n">
        <v>6546</v>
      </c>
    </row>
    <row r="81" customFormat="false" ht="15.75" hidden="false" customHeight="false" outlineLevel="0" collapsed="false">
      <c r="A81" s="2" t="n">
        <v>43018</v>
      </c>
      <c r="B81" s="3" t="s">
        <v>5</v>
      </c>
      <c r="C81" s="3" t="s">
        <v>14</v>
      </c>
      <c r="D81" s="3" t="s">
        <v>17</v>
      </c>
      <c r="E81" s="3" t="n">
        <v>7333</v>
      </c>
    </row>
    <row r="82" customFormat="false" ht="15.75" hidden="false" customHeight="false" outlineLevel="0" collapsed="false">
      <c r="A82" s="2" t="n">
        <v>43021</v>
      </c>
      <c r="B82" s="3" t="s">
        <v>11</v>
      </c>
      <c r="C82" s="3" t="s">
        <v>9</v>
      </c>
      <c r="D82" s="3" t="s">
        <v>12</v>
      </c>
      <c r="E82" s="3" t="n">
        <v>26600</v>
      </c>
    </row>
    <row r="83" customFormat="false" ht="15.75" hidden="false" customHeight="false" outlineLevel="0" collapsed="false">
      <c r="A83" s="2" t="n">
        <v>43025</v>
      </c>
      <c r="B83" s="3" t="s">
        <v>5</v>
      </c>
      <c r="C83" s="3" t="s">
        <v>9</v>
      </c>
      <c r="D83" s="3" t="s">
        <v>17</v>
      </c>
      <c r="E83" s="3" t="n">
        <v>101000</v>
      </c>
    </row>
    <row r="84" customFormat="false" ht="15.75" hidden="false" customHeight="false" outlineLevel="0" collapsed="false">
      <c r="A84" s="2" t="n">
        <v>43036</v>
      </c>
      <c r="B84" s="3" t="s">
        <v>11</v>
      </c>
      <c r="C84" s="3" t="s">
        <v>13</v>
      </c>
      <c r="D84" s="3" t="s">
        <v>16</v>
      </c>
      <c r="E84" s="3" t="n">
        <v>65</v>
      </c>
    </row>
    <row r="85" customFormat="false" ht="15.75" hidden="false" customHeight="false" outlineLevel="0" collapsed="false">
      <c r="A85" s="2" t="n">
        <v>43036</v>
      </c>
      <c r="B85" s="3" t="s">
        <v>11</v>
      </c>
      <c r="C85" s="3" t="s">
        <v>6</v>
      </c>
      <c r="D85" s="3" t="s">
        <v>16</v>
      </c>
      <c r="E85" s="3" t="n">
        <v>65</v>
      </c>
    </row>
    <row r="86" customFormat="false" ht="15.75" hidden="false" customHeight="false" outlineLevel="0" collapsed="false">
      <c r="A86" s="2" t="n">
        <v>43045</v>
      </c>
      <c r="B86" s="3" t="s">
        <v>11</v>
      </c>
      <c r="C86" s="3" t="s">
        <v>9</v>
      </c>
      <c r="D86" s="3" t="s">
        <v>16</v>
      </c>
      <c r="E86" s="3" t="n">
        <v>26600</v>
      </c>
    </row>
    <row r="87" customFormat="false" ht="15.75" hidden="false" customHeight="false" outlineLevel="0" collapsed="false">
      <c r="A87" s="2" t="n">
        <v>43046</v>
      </c>
      <c r="B87" s="3" t="s">
        <v>5</v>
      </c>
      <c r="C87" s="3" t="s">
        <v>13</v>
      </c>
      <c r="D87" s="3" t="s">
        <v>17</v>
      </c>
      <c r="E87" s="3" t="n">
        <v>0</v>
      </c>
    </row>
    <row r="88" customFormat="false" ht="15.75" hidden="false" customHeight="false" outlineLevel="0" collapsed="false">
      <c r="A88" s="2" t="n">
        <v>43046</v>
      </c>
      <c r="B88" s="3" t="s">
        <v>5</v>
      </c>
      <c r="C88" s="3" t="s">
        <v>6</v>
      </c>
      <c r="D88" s="3" t="s">
        <v>17</v>
      </c>
      <c r="E88" s="3" t="n">
        <v>7337</v>
      </c>
    </row>
    <row r="89" customFormat="false" ht="15.75" hidden="false" customHeight="false" outlineLevel="0" collapsed="false">
      <c r="A89" s="2" t="n">
        <v>43052</v>
      </c>
      <c r="B89" s="3" t="s">
        <v>11</v>
      </c>
      <c r="C89" s="3" t="s">
        <v>9</v>
      </c>
      <c r="D89" s="3" t="s">
        <v>21</v>
      </c>
      <c r="E89" s="3" t="n">
        <v>26600</v>
      </c>
    </row>
    <row r="90" customFormat="false" ht="15.75" hidden="false" customHeight="false" outlineLevel="0" collapsed="false">
      <c r="A90" s="2" t="n">
        <v>43053</v>
      </c>
      <c r="B90" s="3" t="s">
        <v>11</v>
      </c>
      <c r="C90" s="3" t="s">
        <v>9</v>
      </c>
      <c r="D90" s="3" t="s">
        <v>12</v>
      </c>
      <c r="E90" s="3" t="n">
        <v>65</v>
      </c>
    </row>
    <row r="91" customFormat="false" ht="15.75" hidden="false" customHeight="false" outlineLevel="0" collapsed="false">
      <c r="A91" s="2" t="n">
        <v>43053</v>
      </c>
      <c r="B91" s="3" t="s">
        <v>5</v>
      </c>
      <c r="C91" s="3" t="s">
        <v>9</v>
      </c>
      <c r="D91" s="3" t="s">
        <v>17</v>
      </c>
      <c r="E91" s="3" t="n">
        <v>654</v>
      </c>
    </row>
    <row r="92" customFormat="false" ht="15.75" hidden="false" customHeight="false" outlineLevel="0" collapsed="false">
      <c r="A92" s="2" t="n">
        <v>43059</v>
      </c>
      <c r="B92" s="3" t="s">
        <v>11</v>
      </c>
      <c r="C92" s="3" t="s">
        <v>14</v>
      </c>
      <c r="D92" s="3" t="s">
        <v>21</v>
      </c>
      <c r="E92" s="3" t="n">
        <v>7298</v>
      </c>
    </row>
    <row r="93" customFormat="false" ht="15.75" hidden="false" customHeight="false" outlineLevel="0" collapsed="false">
      <c r="A93" s="2" t="n">
        <v>43066</v>
      </c>
      <c r="B93" s="3" t="s">
        <v>11</v>
      </c>
      <c r="C93" s="3" t="s">
        <v>13</v>
      </c>
      <c r="D93" s="3" t="s">
        <v>21</v>
      </c>
      <c r="E93" s="3" t="n">
        <v>6266</v>
      </c>
    </row>
    <row r="94" customFormat="false" ht="15.75" hidden="false" customHeight="false" outlineLevel="0" collapsed="false">
      <c r="A94" s="2" t="n">
        <v>42750</v>
      </c>
      <c r="B94" s="3" t="s">
        <v>22</v>
      </c>
      <c r="C94" s="3" t="s">
        <v>9</v>
      </c>
      <c r="D94" s="3" t="s">
        <v>12</v>
      </c>
      <c r="E94" s="3" t="n">
        <v>0</v>
      </c>
    </row>
    <row r="95" customFormat="false" ht="13.8" hidden="false" customHeight="false" outlineLevel="0" collapsed="false">
      <c r="A95" s="2" t="n">
        <v>42767</v>
      </c>
      <c r="B95" s="3" t="s">
        <v>22</v>
      </c>
      <c r="C95" s="3" t="s">
        <v>9</v>
      </c>
      <c r="D95" s="3" t="s">
        <v>12</v>
      </c>
      <c r="E95" s="3" t="n">
        <v>665</v>
      </c>
    </row>
    <row r="96" customFormat="false" ht="13.8" hidden="false" customHeight="false" outlineLevel="0" collapsed="false">
      <c r="A96" s="2" t="n">
        <v>42795</v>
      </c>
      <c r="B96" s="3" t="s">
        <v>22</v>
      </c>
      <c r="C96" s="3" t="s">
        <v>9</v>
      </c>
      <c r="D96" s="3" t="s">
        <v>12</v>
      </c>
      <c r="E96" s="3" t="n">
        <v>0</v>
      </c>
    </row>
    <row r="97" customFormat="false" ht="13.8" hidden="false" customHeight="false" outlineLevel="0" collapsed="false">
      <c r="A97" s="2" t="n">
        <v>42826</v>
      </c>
      <c r="B97" s="3" t="s">
        <v>22</v>
      </c>
      <c r="C97" s="3" t="s">
        <v>9</v>
      </c>
      <c r="D97" s="3" t="s">
        <v>12</v>
      </c>
      <c r="E97" s="3" t="n">
        <v>0</v>
      </c>
    </row>
    <row r="98" customFormat="false" ht="13.8" hidden="false" customHeight="false" outlineLevel="0" collapsed="false">
      <c r="A98" s="2" t="n">
        <v>42856</v>
      </c>
      <c r="B98" s="3" t="s">
        <v>22</v>
      </c>
      <c r="C98" s="3" t="s">
        <v>9</v>
      </c>
      <c r="D98" s="3" t="s">
        <v>12</v>
      </c>
      <c r="E98" s="3" t="n">
        <v>6546</v>
      </c>
    </row>
    <row r="99" customFormat="false" ht="13.8" hidden="false" customHeight="false" outlineLevel="0" collapsed="false">
      <c r="A99" s="2" t="n">
        <v>42887</v>
      </c>
      <c r="B99" s="3" t="s">
        <v>22</v>
      </c>
      <c r="C99" s="3" t="s">
        <v>9</v>
      </c>
      <c r="D99" s="3" t="s">
        <v>12</v>
      </c>
      <c r="E99" s="3" t="n">
        <v>0</v>
      </c>
    </row>
    <row r="100" customFormat="false" ht="13.8" hidden="false" customHeight="false" outlineLevel="0" collapsed="false">
      <c r="A100" s="2" t="n">
        <v>42917</v>
      </c>
      <c r="B100" s="3" t="s">
        <v>22</v>
      </c>
      <c r="C100" s="3" t="s">
        <v>9</v>
      </c>
      <c r="D100" s="3" t="s">
        <v>12</v>
      </c>
      <c r="E100" s="3" t="n">
        <v>0</v>
      </c>
    </row>
    <row r="101" customFormat="false" ht="13.8" hidden="false" customHeight="false" outlineLevel="0" collapsed="false">
      <c r="A101" s="2" t="n">
        <v>42948</v>
      </c>
      <c r="B101" s="3" t="s">
        <v>22</v>
      </c>
      <c r="C101" s="3" t="s">
        <v>9</v>
      </c>
      <c r="D101" s="3" t="s">
        <v>12</v>
      </c>
      <c r="E101" s="3" t="n">
        <v>0</v>
      </c>
    </row>
    <row r="102" customFormat="false" ht="13.8" hidden="false" customHeight="false" outlineLevel="0" collapsed="false">
      <c r="A102" s="2" t="n">
        <v>42979</v>
      </c>
      <c r="B102" s="3" t="s">
        <v>22</v>
      </c>
      <c r="C102" s="3" t="s">
        <v>9</v>
      </c>
      <c r="D102" s="3" t="s">
        <v>12</v>
      </c>
      <c r="E102" s="3" t="n">
        <v>654</v>
      </c>
    </row>
    <row r="103" customFormat="false" ht="13.8" hidden="false" customHeight="false" outlineLevel="0" collapsed="false">
      <c r="A103" s="2" t="n">
        <v>43009</v>
      </c>
      <c r="B103" s="3" t="s">
        <v>22</v>
      </c>
      <c r="C103" s="3" t="s">
        <v>9</v>
      </c>
      <c r="D103" s="3" t="s">
        <v>12</v>
      </c>
      <c r="E103" s="3" t="n">
        <v>0</v>
      </c>
    </row>
    <row r="104" customFormat="false" ht="13.8" hidden="false" customHeight="false" outlineLevel="0" collapsed="false">
      <c r="A104" s="2" t="n">
        <v>43040</v>
      </c>
      <c r="B104" s="3" t="s">
        <v>22</v>
      </c>
      <c r="C104" s="3" t="s">
        <v>9</v>
      </c>
      <c r="D104" s="3" t="s">
        <v>12</v>
      </c>
      <c r="E104" s="3" t="n">
        <v>65</v>
      </c>
    </row>
    <row r="105" customFormat="false" ht="15.75" hidden="false" customHeight="false" outlineLevel="0" collapsed="false">
      <c r="A105" s="2" t="n">
        <v>43077</v>
      </c>
      <c r="B105" s="3" t="s">
        <v>11</v>
      </c>
      <c r="C105" s="3" t="s">
        <v>9</v>
      </c>
      <c r="D105" s="3" t="s">
        <v>16</v>
      </c>
      <c r="E105" s="3" t="n">
        <v>26600</v>
      </c>
    </row>
    <row r="106" customFormat="false" ht="15.75" hidden="false" customHeight="false" outlineLevel="0" collapsed="false">
      <c r="A106" s="2" t="n">
        <v>43080</v>
      </c>
      <c r="B106" s="3" t="s">
        <v>11</v>
      </c>
      <c r="C106" s="3" t="s">
        <v>9</v>
      </c>
      <c r="D106" s="3" t="s">
        <v>12</v>
      </c>
      <c r="E106" s="3" t="n">
        <v>26600</v>
      </c>
    </row>
    <row r="107" customFormat="false" ht="15.75" hidden="false" customHeight="false" outlineLevel="0" collapsed="false">
      <c r="A107" s="2" t="n">
        <v>43083</v>
      </c>
      <c r="B107" s="3" t="s">
        <v>11</v>
      </c>
      <c r="C107" s="3" t="s">
        <v>9</v>
      </c>
      <c r="D107" s="3" t="s">
        <v>21</v>
      </c>
      <c r="E107" s="3" t="n">
        <v>6546</v>
      </c>
    </row>
    <row r="108" customFormat="false" ht="15.75" hidden="false" customHeight="false" outlineLevel="0" collapsed="false">
      <c r="A108" s="2" t="n">
        <v>43084</v>
      </c>
      <c r="B108" s="3" t="s">
        <v>5</v>
      </c>
      <c r="C108" s="3" t="s">
        <v>14</v>
      </c>
      <c r="D108" s="3" t="s">
        <v>17</v>
      </c>
      <c r="E108" s="3" t="n">
        <v>12022</v>
      </c>
    </row>
    <row r="109" customFormat="false" ht="15.75" hidden="false" customHeight="false" outlineLevel="0" collapsed="false">
      <c r="A109" s="2" t="n">
        <v>43084</v>
      </c>
      <c r="B109" s="3" t="s">
        <v>5</v>
      </c>
      <c r="C109" s="3" t="s">
        <v>9</v>
      </c>
      <c r="D109" s="3" t="s">
        <v>17</v>
      </c>
      <c r="E109" s="3" t="n">
        <v>101000</v>
      </c>
    </row>
  </sheetData>
  <dataValidations count="6">
    <dataValidation allowBlank="true" operator="between" showDropDown="false" showErrorMessage="false" showInputMessage="false" sqref="D2:D20" type="list">
      <formula1>"Szabo Julianna,Holecska Zsofia,Balint Melinda,Horvath Andrea,Kispal Gergo"</formula1>
      <formula2>0</formula2>
    </dataValidation>
    <dataValidation allowBlank="true" operator="between" showDropDown="false" showErrorMessage="false" showInputMessage="false" sqref="C2:C109" type="list">
      <formula1>"Berleti dij,Kaucio,Elektromossag,Gaz,Viz"</formula1>
      <formula2>0</formula2>
    </dataValidation>
    <dataValidation allowBlank="true" operator="between" showDropDown="false" showErrorMessage="false" showInputMessage="false" sqref="D63:D109" type="list">
      <formula1>"Szabo Julianna,Holecska Zsofia,Kollar Diana,Drubina Gyorgy"</formula1>
      <formula2>0</formula2>
    </dataValidation>
    <dataValidation allowBlank="true" operator="between" showDropDown="false" showErrorMessage="false" showInputMessage="false" sqref="D21:D62" type="list">
      <formula1>"Szabo Julianna,Holecska Zsofia,Balint Melinda,Horvath Andrea,Drubina Gyorgy"</formula1>
      <formula2>0</formula2>
    </dataValidation>
    <dataValidation allowBlank="true" operator="between" showDropDown="false" showErrorMessage="false" showInputMessage="false" sqref="B2:B93" type="list">
      <formula1>"Bartok ter 9A 1/5,Tabor utca 7B 3/12,Rakoczi ut 105 B71 garazs"</formula1>
      <formula2>0</formula2>
    </dataValidation>
    <dataValidation allowBlank="true" operator="between" showDropDown="false" showErrorMessage="false" showInputMessage="false" sqref="B94:B109" type="list">
      <formula1>"Bartok ter 9A 1/5,Tabor utca 7B 3/12,Rakoczi ut 105 B71 garazs,Budapesti krt 4b 5/12"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.75"/>
  <cols>
    <col collapsed="false" hidden="false" max="1" min="1" style="0" width="13.9030612244898"/>
    <col collapsed="false" hidden="false" max="2" min="2" style="0" width="15.9285714285714"/>
    <col collapsed="false" hidden="false" max="3" min="3" style="0" width="13.9030612244898"/>
    <col collapsed="false" hidden="false" max="4" min="4" style="0" width="19.5714285714286"/>
    <col collapsed="false" hidden="false" max="5" min="5" style="0" width="18.0867346938776"/>
    <col collapsed="false" hidden="false" max="6" min="6" style="0" width="19.1683673469388"/>
    <col collapsed="false" hidden="false" max="7" min="7" style="0" width="21.8673469387755"/>
    <col collapsed="false" hidden="false" max="8" min="8" style="0" width="18.3571428571429"/>
    <col collapsed="false" hidden="false" max="9" min="9" style="0" width="16.8724489795918"/>
    <col collapsed="false" hidden="false" max="10" min="10" style="0" width="19.8418367346939"/>
    <col collapsed="false" hidden="false" max="1025" min="11" style="0" width="13.9030612244898"/>
  </cols>
  <sheetData>
    <row r="1" customFormat="false" ht="15.75" hidden="false" customHeight="false" outlineLevel="0" collapsed="false">
      <c r="A1" s="4" t="s">
        <v>23</v>
      </c>
      <c r="B1" s="4" t="s">
        <v>4</v>
      </c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customFormat="false" ht="15.75" hidden="false" customHeight="false" outlineLevel="0" collapsed="false">
      <c r="A2" s="5" t="s">
        <v>24</v>
      </c>
      <c r="B2" s="6" t="n">
        <f aca="false">SUM(H2:H1000)</f>
        <v>989382</v>
      </c>
      <c r="D2" s="7" t="n">
        <f aca="false">IFERROR(__xludf.dummyfunction("FILTER(Bevetelek!A2:E925, Bevetelek!B2:B925 = ""Bartok ter 9A 1/5"")"),"09/01/2017")</f>
        <v>42744</v>
      </c>
      <c r="E2" s="8" t="s">
        <v>11</v>
      </c>
      <c r="F2" s="8" t="s">
        <v>9</v>
      </c>
      <c r="G2" s="8" t="s">
        <v>12</v>
      </c>
      <c r="H2" s="8" t="n">
        <v>26600</v>
      </c>
    </row>
    <row r="3" customFormat="false" ht="15.75" hidden="false" customHeight="false" outlineLevel="0" collapsed="false">
      <c r="A3" s="9" t="s">
        <v>25</v>
      </c>
      <c r="B3" s="10" t="n">
        <f aca="false">IFERROR(__xludf.dummyfunction("SUM(FILTER(H2:H1000, MONTH(D2:D1000) &lt;=3))"),"312942")</f>
        <v>312942</v>
      </c>
      <c r="D3" s="11" t="n">
        <v>42746</v>
      </c>
      <c r="E3" s="8" t="s">
        <v>11</v>
      </c>
      <c r="F3" s="8" t="s">
        <v>13</v>
      </c>
      <c r="G3" s="8" t="s">
        <v>12</v>
      </c>
      <c r="H3" s="8" t="n">
        <v>10467</v>
      </c>
    </row>
    <row r="4" customFormat="false" ht="15.75" hidden="false" customHeight="false" outlineLevel="0" collapsed="false">
      <c r="A4" s="9" t="s">
        <v>26</v>
      </c>
      <c r="B4" s="10" t="n">
        <f aca="false">IFERROR(__xludf.dummyfunction("SUM(FILTER(H2:H1000, MONTH(D2:D1000) &gt; 3, MONTH(D2:D1000) &lt;= 6))"),"238050")</f>
        <v>238050</v>
      </c>
      <c r="D4" s="11" t="n">
        <v>42746</v>
      </c>
      <c r="E4" s="8" t="s">
        <v>11</v>
      </c>
      <c r="F4" s="8" t="s">
        <v>6</v>
      </c>
      <c r="G4" s="8" t="s">
        <v>12</v>
      </c>
      <c r="H4" s="8" t="n">
        <v>5688</v>
      </c>
    </row>
    <row r="5" customFormat="false" ht="15.75" hidden="false" customHeight="false" outlineLevel="0" collapsed="false">
      <c r="A5" s="9" t="s">
        <v>27</v>
      </c>
      <c r="B5" s="10" t="n">
        <f aca="false">IFERROR(__xludf.dummyfunction("SUM(FILTER(H2:H1000, MONTH(D2:D1000) &gt; 6, MONTH(D2:D1000) &lt;= 9))"),"182070")</f>
        <v>182070</v>
      </c>
      <c r="D5" s="11" t="n">
        <v>42751</v>
      </c>
      <c r="E5" s="8" t="s">
        <v>11</v>
      </c>
      <c r="F5" s="8" t="s">
        <v>14</v>
      </c>
      <c r="G5" s="8" t="s">
        <v>15</v>
      </c>
      <c r="H5" s="8" t="n">
        <v>8708</v>
      </c>
    </row>
    <row r="6" customFormat="false" ht="15.75" hidden="false" customHeight="false" outlineLevel="0" collapsed="false">
      <c r="A6" s="9" t="s">
        <v>28</v>
      </c>
      <c r="B6" s="10" t="n">
        <f aca="false">IFERROR(__xludf.dummyfunction("SUM(FILTER(H2:H1000, MONTH(D2:D1000) &gt; 9, MONTH(D2:D1000) &lt;= 12))"),"256320")</f>
        <v>256320</v>
      </c>
      <c r="D6" s="11" t="n">
        <v>42747</v>
      </c>
      <c r="E6" s="8" t="s">
        <v>11</v>
      </c>
      <c r="F6" s="8" t="s">
        <v>9</v>
      </c>
      <c r="G6" s="8" t="s">
        <v>16</v>
      </c>
      <c r="H6" s="8" t="n">
        <v>26570</v>
      </c>
    </row>
    <row r="7" customFormat="false" ht="15.75" hidden="false" customHeight="false" outlineLevel="0" collapsed="false">
      <c r="A7" s="12" t="s">
        <v>29</v>
      </c>
      <c r="B7" s="13" t="n">
        <f aca="false">IFERROR(__xludf.dummyfunction("SUM(FILTER(H2:H1000, MONTH(D2:D1000) = 1))"),"115249")</f>
        <v>115249</v>
      </c>
      <c r="D7" s="11" t="n">
        <v>42748</v>
      </c>
      <c r="E7" s="8" t="s">
        <v>11</v>
      </c>
      <c r="F7" s="8" t="s">
        <v>9</v>
      </c>
      <c r="G7" s="8" t="s">
        <v>15</v>
      </c>
      <c r="H7" s="8" t="n">
        <v>26850</v>
      </c>
    </row>
    <row r="8" customFormat="false" ht="15.75" hidden="false" customHeight="false" outlineLevel="0" collapsed="false">
      <c r="A8" s="12" t="s">
        <v>30</v>
      </c>
      <c r="B8" s="13" t="n">
        <f aca="false">IFERROR(__xludf.dummyfunction("SUM(FILTER(H2:H1000, MONTH(D2:D1000) = 2))"),"80020")</f>
        <v>80020</v>
      </c>
      <c r="D8" s="11" t="n">
        <v>42758</v>
      </c>
      <c r="E8" s="8" t="s">
        <v>11</v>
      </c>
      <c r="F8" s="8" t="s">
        <v>13</v>
      </c>
      <c r="G8" s="8" t="s">
        <v>15</v>
      </c>
      <c r="H8" s="8" t="n">
        <v>10366</v>
      </c>
    </row>
    <row r="9" customFormat="false" ht="15.75" hidden="false" customHeight="false" outlineLevel="0" collapsed="false">
      <c r="A9" s="12" t="s">
        <v>31</v>
      </c>
      <c r="B9" s="13" t="n">
        <f aca="false">IFERROR(__xludf.dummyfunction("SUM(FILTER(H2:H1000, MONTH(D2:D1000) = 3))"),"117673")</f>
        <v>117673</v>
      </c>
      <c r="D9" s="14" t="n">
        <v>42776</v>
      </c>
      <c r="E9" s="15" t="s">
        <v>11</v>
      </c>
      <c r="F9" s="15" t="s">
        <v>9</v>
      </c>
      <c r="G9" s="15" t="s">
        <v>12</v>
      </c>
      <c r="H9" s="15" t="n">
        <v>26600</v>
      </c>
    </row>
    <row r="10" customFormat="false" ht="15.75" hidden="false" customHeight="false" outlineLevel="0" collapsed="false">
      <c r="A10" s="12" t="s">
        <v>32</v>
      </c>
      <c r="B10" s="13" t="n">
        <f aca="false">IFERROR(__xludf.dummyfunction("SUM(FILTER(H2:H1000, MONTH(D2:D1000) = 4))"),"80020")</f>
        <v>80020</v>
      </c>
      <c r="D10" s="14" t="n">
        <v>42779</v>
      </c>
      <c r="E10" s="15" t="s">
        <v>11</v>
      </c>
      <c r="F10" s="15" t="s">
        <v>9</v>
      </c>
      <c r="G10" s="15" t="s">
        <v>16</v>
      </c>
      <c r="H10" s="15" t="n">
        <v>26570</v>
      </c>
    </row>
    <row r="11" customFormat="false" ht="15.75" hidden="false" customHeight="false" outlineLevel="0" collapsed="false">
      <c r="A11" s="12" t="s">
        <v>33</v>
      </c>
      <c r="B11" s="13" t="n">
        <f aca="false">IFERROR(__xludf.dummyfunction("SUM(FILTER(H2:H1000, MONTH(D2:D1000) = 5))"),"98010")</f>
        <v>98010</v>
      </c>
      <c r="D11" s="14" t="n">
        <v>42781</v>
      </c>
      <c r="E11" s="15" t="s">
        <v>11</v>
      </c>
      <c r="F11" s="15" t="s">
        <v>9</v>
      </c>
      <c r="G11" s="15" t="s">
        <v>15</v>
      </c>
      <c r="H11" s="15" t="n">
        <v>26850</v>
      </c>
    </row>
    <row r="12" customFormat="false" ht="15.75" hidden="false" customHeight="false" outlineLevel="0" collapsed="false">
      <c r="A12" s="12" t="s">
        <v>34</v>
      </c>
      <c r="B12" s="13" t="n">
        <f aca="false">IFERROR(__xludf.dummyfunction("SUM(FILTER(H2:H1000, MONTH(D2:D1000) = 6))"),"60020")</f>
        <v>60020</v>
      </c>
      <c r="D12" s="11" t="n">
        <v>42802</v>
      </c>
      <c r="E12" s="8" t="s">
        <v>11</v>
      </c>
      <c r="F12" s="8" t="s">
        <v>9</v>
      </c>
      <c r="G12" s="8" t="s">
        <v>15</v>
      </c>
      <c r="H12" s="8" t="n">
        <v>26850</v>
      </c>
    </row>
    <row r="13" customFormat="false" ht="15.75" hidden="false" customHeight="false" outlineLevel="0" collapsed="false">
      <c r="A13" s="12" t="s">
        <v>35</v>
      </c>
      <c r="B13" s="13" t="n">
        <f aca="false">IFERROR(__xludf.dummyfunction("SUM(FILTER(H2:H1000, MONTH(D2:D1000) = 7))"),"42400")</f>
        <v>42400</v>
      </c>
      <c r="D13" s="11" t="n">
        <v>42801</v>
      </c>
      <c r="E13" s="8" t="s">
        <v>11</v>
      </c>
      <c r="F13" s="8" t="s">
        <v>14</v>
      </c>
      <c r="G13" s="8" t="s">
        <v>15</v>
      </c>
      <c r="H13" s="8" t="n">
        <v>10078</v>
      </c>
    </row>
    <row r="14" customFormat="false" ht="15.75" hidden="false" customHeight="false" outlineLevel="0" collapsed="false">
      <c r="A14" s="12" t="s">
        <v>36</v>
      </c>
      <c r="B14" s="13" t="n">
        <f aca="false">IFERROR(__xludf.dummyfunction("SUM(FILTER(H2:H1000, MONTH(D2:D1000) = 8))"),"44000")</f>
        <v>44000</v>
      </c>
      <c r="D14" s="11" t="n">
        <v>42796</v>
      </c>
      <c r="E14" s="8" t="s">
        <v>11</v>
      </c>
      <c r="F14" s="8" t="s">
        <v>6</v>
      </c>
      <c r="G14" s="8" t="s">
        <v>15</v>
      </c>
      <c r="H14" s="8" t="n">
        <v>5105</v>
      </c>
    </row>
    <row r="15" customFormat="false" ht="15.75" hidden="false" customHeight="false" outlineLevel="0" collapsed="false">
      <c r="A15" s="12" t="s">
        <v>37</v>
      </c>
      <c r="B15" s="13" t="n">
        <f aca="false">IFERROR(__xludf.dummyfunction("SUM(FILTER(H2:H1000, MONTH(D2:D1000) = 9))"),"95670")</f>
        <v>95670</v>
      </c>
      <c r="D15" s="11" t="n">
        <v>42796</v>
      </c>
      <c r="E15" s="8" t="s">
        <v>11</v>
      </c>
      <c r="F15" s="8" t="s">
        <v>13</v>
      </c>
      <c r="G15" s="8" t="s">
        <v>15</v>
      </c>
      <c r="H15" s="8" t="n">
        <v>9958</v>
      </c>
    </row>
    <row r="16" customFormat="false" ht="15.75" hidden="false" customHeight="false" outlineLevel="0" collapsed="false">
      <c r="A16" s="12" t="s">
        <v>38</v>
      </c>
      <c r="B16" s="13" t="n">
        <f aca="false">IFERROR(__xludf.dummyfunction("SUM(FILTER(H2:H1000, MONTH(D2:D1000) = 10))"),"83156")</f>
        <v>83156</v>
      </c>
      <c r="D16" s="11" t="n">
        <v>42804</v>
      </c>
      <c r="E16" s="8" t="s">
        <v>11</v>
      </c>
      <c r="F16" s="8" t="s">
        <v>9</v>
      </c>
      <c r="G16" s="8" t="s">
        <v>12</v>
      </c>
      <c r="H16" s="8" t="n">
        <v>26600</v>
      </c>
    </row>
    <row r="17" customFormat="false" ht="15.75" hidden="false" customHeight="false" outlineLevel="0" collapsed="false">
      <c r="A17" s="12" t="s">
        <v>39</v>
      </c>
      <c r="B17" s="13" t="n">
        <f aca="false">IFERROR(__xludf.dummyfunction("SUM(FILTER(H2:H1000, MONTH(D2:D1000) = 11))"),"93364")</f>
        <v>93364</v>
      </c>
      <c r="D17" s="11" t="n">
        <v>42811</v>
      </c>
      <c r="E17" s="8" t="s">
        <v>11</v>
      </c>
      <c r="F17" s="8" t="s">
        <v>9</v>
      </c>
      <c r="G17" s="8" t="s">
        <v>16</v>
      </c>
      <c r="H17" s="8" t="n">
        <v>26570</v>
      </c>
    </row>
    <row r="18" customFormat="false" ht="15.75" hidden="false" customHeight="false" outlineLevel="0" collapsed="false">
      <c r="A18" s="12" t="s">
        <v>40</v>
      </c>
      <c r="B18" s="13" t="n">
        <f aca="false">IFERROR(__xludf.dummyfunction("SUM(FILTER(H2:H1000, MONTH(D2:D1000) = 12))"),"79800")</f>
        <v>79800</v>
      </c>
      <c r="D18" s="14" t="n">
        <v>42835</v>
      </c>
      <c r="E18" s="15" t="s">
        <v>11</v>
      </c>
      <c r="F18" s="15" t="s">
        <v>9</v>
      </c>
      <c r="G18" s="15" t="s">
        <v>12</v>
      </c>
      <c r="H18" s="15" t="n">
        <v>26600</v>
      </c>
    </row>
    <row r="19" customFormat="false" ht="15.75" hidden="false" customHeight="false" outlineLevel="0" collapsed="false">
      <c r="A19" s="4"/>
      <c r="B19" s="13"/>
      <c r="D19" s="14" t="n">
        <v>42836</v>
      </c>
      <c r="E19" s="15" t="s">
        <v>11</v>
      </c>
      <c r="F19" s="15" t="s">
        <v>9</v>
      </c>
      <c r="G19" s="15" t="s">
        <v>16</v>
      </c>
      <c r="H19" s="15" t="n">
        <v>26570</v>
      </c>
    </row>
    <row r="20" customFormat="false" ht="15.75" hidden="false" customHeight="false" outlineLevel="0" collapsed="false">
      <c r="A20" s="4"/>
      <c r="B20" s="13"/>
      <c r="D20" s="14" t="n">
        <v>42844</v>
      </c>
      <c r="E20" s="15" t="s">
        <v>11</v>
      </c>
      <c r="F20" s="15" t="s">
        <v>9</v>
      </c>
      <c r="G20" s="15" t="s">
        <v>15</v>
      </c>
      <c r="H20" s="15" t="n">
        <v>26850</v>
      </c>
    </row>
    <row r="21" customFormat="false" ht="15.75" hidden="false" customHeight="false" outlineLevel="0" collapsed="false">
      <c r="A21" s="4"/>
      <c r="B21" s="13"/>
      <c r="D21" s="14" t="n">
        <v>42818</v>
      </c>
      <c r="E21" s="15" t="s">
        <v>11</v>
      </c>
      <c r="F21" s="15" t="s">
        <v>13</v>
      </c>
      <c r="G21" s="15" t="s">
        <v>15</v>
      </c>
      <c r="H21" s="15" t="n">
        <v>12512</v>
      </c>
    </row>
    <row r="22" customFormat="false" ht="15.75" hidden="false" customHeight="false" outlineLevel="0" collapsed="false">
      <c r="A22" s="4"/>
      <c r="B22" s="13"/>
      <c r="D22" s="11" t="n">
        <v>42857</v>
      </c>
      <c r="E22" s="8" t="s">
        <v>11</v>
      </c>
      <c r="F22" s="8" t="s">
        <v>6</v>
      </c>
      <c r="G22" s="8" t="s">
        <v>16</v>
      </c>
      <c r="H22" s="8" t="n">
        <v>3940</v>
      </c>
    </row>
    <row r="23" customFormat="false" ht="15.75" hidden="false" customHeight="false" outlineLevel="0" collapsed="false">
      <c r="A23" s="4"/>
      <c r="B23" s="13"/>
      <c r="D23" s="11" t="n">
        <v>42857</v>
      </c>
      <c r="E23" s="8" t="s">
        <v>11</v>
      </c>
      <c r="F23" s="8" t="s">
        <v>13</v>
      </c>
      <c r="G23" s="8" t="s">
        <v>16</v>
      </c>
      <c r="H23" s="8" t="n">
        <v>6487</v>
      </c>
    </row>
    <row r="24" customFormat="false" ht="15.75" hidden="false" customHeight="false" outlineLevel="0" collapsed="false">
      <c r="A24" s="4"/>
      <c r="B24" s="13"/>
      <c r="D24" s="11" t="n">
        <v>42857</v>
      </c>
      <c r="E24" s="8" t="s">
        <v>11</v>
      </c>
      <c r="F24" s="8" t="s">
        <v>14</v>
      </c>
      <c r="G24" s="8" t="s">
        <v>16</v>
      </c>
      <c r="H24" s="8" t="n">
        <v>7563</v>
      </c>
    </row>
    <row r="25" customFormat="false" ht="15.75" hidden="false" customHeight="false" outlineLevel="0" collapsed="false">
      <c r="A25" s="4"/>
      <c r="B25" s="13"/>
      <c r="D25" s="11" t="n">
        <v>42863</v>
      </c>
      <c r="E25" s="8" t="s">
        <v>11</v>
      </c>
      <c r="F25" s="8" t="s">
        <v>9</v>
      </c>
      <c r="G25" s="8" t="s">
        <v>16</v>
      </c>
      <c r="H25" s="8" t="n">
        <v>26570</v>
      </c>
    </row>
    <row r="26" customFormat="false" ht="15.75" hidden="false" customHeight="false" outlineLevel="0" collapsed="false">
      <c r="A26" s="4"/>
      <c r="B26" s="13"/>
      <c r="D26" s="11" t="n">
        <v>42867</v>
      </c>
      <c r="E26" s="8" t="s">
        <v>11</v>
      </c>
      <c r="F26" s="8" t="s">
        <v>9</v>
      </c>
      <c r="G26" s="8" t="s">
        <v>12</v>
      </c>
      <c r="H26" s="8" t="n">
        <v>26600</v>
      </c>
    </row>
    <row r="27" customFormat="false" ht="15.75" hidden="false" customHeight="false" outlineLevel="0" collapsed="false">
      <c r="A27" s="4"/>
      <c r="B27" s="13"/>
      <c r="D27" s="11" t="n">
        <v>42871</v>
      </c>
      <c r="E27" s="8" t="s">
        <v>11</v>
      </c>
      <c r="F27" s="8" t="s">
        <v>9</v>
      </c>
      <c r="G27" s="8" t="s">
        <v>15</v>
      </c>
      <c r="H27" s="8" t="n">
        <v>26850</v>
      </c>
    </row>
    <row r="28" customFormat="false" ht="15.75" hidden="false" customHeight="false" outlineLevel="0" collapsed="false">
      <c r="A28" s="4"/>
      <c r="B28" s="13"/>
      <c r="D28" s="14" t="n">
        <v>42898</v>
      </c>
      <c r="E28" s="15" t="s">
        <v>11</v>
      </c>
      <c r="F28" s="15" t="s">
        <v>9</v>
      </c>
      <c r="G28" s="15" t="s">
        <v>12</v>
      </c>
      <c r="H28" s="15" t="n">
        <v>26600</v>
      </c>
    </row>
    <row r="29" customFormat="false" ht="15.75" hidden="false" customHeight="false" outlineLevel="0" collapsed="false">
      <c r="A29" s="4"/>
      <c r="B29" s="13"/>
      <c r="D29" s="14" t="n">
        <v>42899</v>
      </c>
      <c r="E29" s="15" t="s">
        <v>11</v>
      </c>
      <c r="F29" s="15" t="s">
        <v>9</v>
      </c>
      <c r="G29" s="15" t="s">
        <v>16</v>
      </c>
      <c r="H29" s="15" t="n">
        <v>26570</v>
      </c>
    </row>
    <row r="30" customFormat="false" ht="15.75" hidden="false" customHeight="false" outlineLevel="0" collapsed="false">
      <c r="A30" s="4"/>
      <c r="B30" s="13"/>
      <c r="D30" s="14" t="n">
        <v>42900</v>
      </c>
      <c r="E30" s="15" t="s">
        <v>11</v>
      </c>
      <c r="F30" s="15" t="s">
        <v>9</v>
      </c>
      <c r="G30" s="15" t="s">
        <v>15</v>
      </c>
      <c r="H30" s="15" t="n">
        <v>6850</v>
      </c>
    </row>
    <row r="31" customFormat="false" ht="15.75" hidden="false" customHeight="false" outlineLevel="0" collapsed="false">
      <c r="A31" s="4"/>
      <c r="B31" s="13"/>
      <c r="D31" s="11" t="n">
        <v>42926</v>
      </c>
      <c r="E31" s="8" t="s">
        <v>11</v>
      </c>
      <c r="F31" s="8" t="s">
        <v>9</v>
      </c>
      <c r="G31" s="8" t="s">
        <v>16</v>
      </c>
      <c r="H31" s="8" t="n">
        <v>13400</v>
      </c>
    </row>
    <row r="32" customFormat="false" ht="15.75" hidden="false" customHeight="false" outlineLevel="0" collapsed="false">
      <c r="A32" s="4"/>
      <c r="B32" s="13"/>
      <c r="D32" s="11" t="n">
        <v>42934</v>
      </c>
      <c r="E32" s="8" t="s">
        <v>11</v>
      </c>
      <c r="F32" s="8" t="s">
        <v>20</v>
      </c>
      <c r="G32" s="8" t="s">
        <v>21</v>
      </c>
      <c r="H32" s="8" t="n">
        <v>29000</v>
      </c>
    </row>
    <row r="33" customFormat="false" ht="15.75" hidden="false" customHeight="false" outlineLevel="0" collapsed="false">
      <c r="A33" s="4"/>
      <c r="B33" s="13"/>
      <c r="D33" s="14" t="n">
        <v>42954</v>
      </c>
      <c r="E33" s="15" t="s">
        <v>11</v>
      </c>
      <c r="F33" s="15" t="s">
        <v>9</v>
      </c>
      <c r="G33" s="15" t="s">
        <v>16</v>
      </c>
      <c r="H33" s="15" t="n">
        <v>13400</v>
      </c>
    </row>
    <row r="34" customFormat="false" ht="15.75" hidden="false" customHeight="false" outlineLevel="0" collapsed="false">
      <c r="A34" s="4"/>
      <c r="B34" s="13"/>
      <c r="D34" s="14" t="n">
        <v>42956</v>
      </c>
      <c r="E34" s="15" t="s">
        <v>11</v>
      </c>
      <c r="F34" s="15" t="s">
        <v>9</v>
      </c>
      <c r="G34" s="15" t="s">
        <v>21</v>
      </c>
      <c r="H34" s="15" t="n">
        <v>13300</v>
      </c>
    </row>
    <row r="35" customFormat="false" ht="15.75" hidden="false" customHeight="false" outlineLevel="0" collapsed="false">
      <c r="A35" s="4"/>
      <c r="B35" s="13"/>
      <c r="D35" s="14" t="n">
        <v>42969</v>
      </c>
      <c r="E35" s="15" t="s">
        <v>11</v>
      </c>
      <c r="F35" s="15" t="s">
        <v>9</v>
      </c>
      <c r="G35" s="15" t="s">
        <v>12</v>
      </c>
      <c r="H35" s="15" t="n">
        <v>17300</v>
      </c>
    </row>
    <row r="36" customFormat="false" ht="15.75" hidden="false" customHeight="false" outlineLevel="0" collapsed="false">
      <c r="A36" s="4"/>
      <c r="B36" s="13"/>
      <c r="D36" s="11" t="n">
        <v>42982</v>
      </c>
      <c r="E36" s="8" t="s">
        <v>11</v>
      </c>
      <c r="F36" s="8" t="s">
        <v>6</v>
      </c>
      <c r="G36" s="8" t="s">
        <v>16</v>
      </c>
      <c r="H36" s="8" t="n">
        <v>3940</v>
      </c>
    </row>
    <row r="37" customFormat="false" ht="15.75" hidden="false" customHeight="false" outlineLevel="0" collapsed="false">
      <c r="A37" s="4"/>
      <c r="B37" s="13"/>
      <c r="D37" s="11" t="n">
        <v>42989</v>
      </c>
      <c r="E37" s="8" t="s">
        <v>11</v>
      </c>
      <c r="F37" s="8" t="s">
        <v>9</v>
      </c>
      <c r="G37" s="8" t="s">
        <v>21</v>
      </c>
      <c r="H37" s="8" t="n">
        <v>26600</v>
      </c>
    </row>
    <row r="38" customFormat="false" ht="15.75" hidden="false" customHeight="false" outlineLevel="0" collapsed="false">
      <c r="A38" s="4"/>
      <c r="B38" s="13"/>
      <c r="D38" s="11" t="n">
        <v>42989</v>
      </c>
      <c r="E38" s="8" t="s">
        <v>11</v>
      </c>
      <c r="F38" s="8" t="s">
        <v>9</v>
      </c>
      <c r="G38" s="8" t="s">
        <v>16</v>
      </c>
      <c r="H38" s="8" t="n">
        <v>30550</v>
      </c>
    </row>
    <row r="39" customFormat="false" ht="15.75" hidden="false" customHeight="false" outlineLevel="0" collapsed="false">
      <c r="A39" s="4"/>
      <c r="B39" s="13"/>
      <c r="D39" s="11" t="n">
        <v>42989</v>
      </c>
      <c r="E39" s="8" t="s">
        <v>11</v>
      </c>
      <c r="F39" s="8" t="s">
        <v>9</v>
      </c>
      <c r="G39" s="8" t="s">
        <v>12</v>
      </c>
      <c r="H39" s="8" t="n">
        <v>30580</v>
      </c>
    </row>
    <row r="40" customFormat="false" ht="15.75" hidden="false" customHeight="false" outlineLevel="0" collapsed="false">
      <c r="A40" s="4"/>
      <c r="B40" s="13"/>
      <c r="D40" s="11" t="n">
        <v>42997</v>
      </c>
      <c r="E40" s="8" t="s">
        <v>11</v>
      </c>
      <c r="F40" s="8" t="s">
        <v>14</v>
      </c>
      <c r="G40" s="8" t="s">
        <v>15</v>
      </c>
      <c r="H40" s="8" t="n">
        <v>4000</v>
      </c>
    </row>
    <row r="41" customFormat="false" ht="15.75" hidden="false" customHeight="false" outlineLevel="0" collapsed="false">
      <c r="A41" s="4"/>
      <c r="B41" s="13"/>
      <c r="D41" s="14" t="n">
        <v>43017</v>
      </c>
      <c r="E41" s="15" t="s">
        <v>11</v>
      </c>
      <c r="F41" s="15" t="s">
        <v>13</v>
      </c>
      <c r="G41" s="15" t="s">
        <v>21</v>
      </c>
      <c r="H41" s="15" t="n">
        <v>1882</v>
      </c>
    </row>
    <row r="42" customFormat="false" ht="15.75" hidden="false" customHeight="false" outlineLevel="0" collapsed="false">
      <c r="A42" s="4"/>
      <c r="B42" s="13"/>
      <c r="D42" s="14" t="n">
        <v>43018</v>
      </c>
      <c r="E42" s="15" t="s">
        <v>11</v>
      </c>
      <c r="F42" s="15" t="s">
        <v>9</v>
      </c>
      <c r="G42" s="15" t="s">
        <v>21</v>
      </c>
      <c r="H42" s="15" t="n">
        <v>24655</v>
      </c>
    </row>
    <row r="43" customFormat="false" ht="15.75" hidden="false" customHeight="false" outlineLevel="0" collapsed="false">
      <c r="A43" s="4"/>
      <c r="B43" s="13"/>
      <c r="D43" s="14" t="n">
        <v>43019</v>
      </c>
      <c r="E43" s="15" t="s">
        <v>11</v>
      </c>
      <c r="F43" s="15" t="s">
        <v>9</v>
      </c>
      <c r="G43" s="15" t="s">
        <v>16</v>
      </c>
      <c r="H43" s="15" t="n">
        <v>26600</v>
      </c>
    </row>
    <row r="44" customFormat="false" ht="15.75" hidden="false" customHeight="false" outlineLevel="0" collapsed="false">
      <c r="A44" s="4"/>
      <c r="B44" s="13"/>
      <c r="D44" s="14" t="n">
        <v>43021</v>
      </c>
      <c r="E44" s="15" t="s">
        <v>11</v>
      </c>
      <c r="F44" s="15" t="s">
        <v>9</v>
      </c>
      <c r="G44" s="15" t="s">
        <v>12</v>
      </c>
      <c r="H44" s="15" t="n">
        <v>26600</v>
      </c>
    </row>
    <row r="45" customFormat="false" ht="15.75" hidden="false" customHeight="false" outlineLevel="0" collapsed="false">
      <c r="A45" s="4"/>
      <c r="B45" s="13"/>
      <c r="D45" s="14" t="n">
        <v>43036</v>
      </c>
      <c r="E45" s="15" t="s">
        <v>11</v>
      </c>
      <c r="F45" s="15" t="s">
        <v>13</v>
      </c>
      <c r="G45" s="15" t="s">
        <v>16</v>
      </c>
      <c r="H45" s="15" t="n">
        <v>1302</v>
      </c>
    </row>
    <row r="46" customFormat="false" ht="15.75" hidden="false" customHeight="false" outlineLevel="0" collapsed="false">
      <c r="A46" s="4"/>
      <c r="B46" s="13"/>
      <c r="D46" s="14" t="n">
        <v>43036</v>
      </c>
      <c r="E46" s="15" t="s">
        <v>11</v>
      </c>
      <c r="F46" s="15" t="s">
        <v>6</v>
      </c>
      <c r="G46" s="15" t="s">
        <v>16</v>
      </c>
      <c r="H46" s="15" t="n">
        <v>2117</v>
      </c>
    </row>
    <row r="47" customFormat="false" ht="15.75" hidden="false" customHeight="false" outlineLevel="0" collapsed="false">
      <c r="A47" s="4"/>
      <c r="B47" s="13"/>
      <c r="D47" s="11" t="n">
        <v>43045</v>
      </c>
      <c r="E47" s="8" t="s">
        <v>11</v>
      </c>
      <c r="F47" s="8" t="s">
        <v>9</v>
      </c>
      <c r="G47" s="8" t="s">
        <v>16</v>
      </c>
      <c r="H47" s="8" t="n">
        <v>26600</v>
      </c>
    </row>
    <row r="48" customFormat="false" ht="15.75" hidden="false" customHeight="false" outlineLevel="0" collapsed="false">
      <c r="A48" s="4"/>
      <c r="B48" s="13"/>
      <c r="D48" s="11" t="n">
        <v>43052</v>
      </c>
      <c r="E48" s="8" t="s">
        <v>11</v>
      </c>
      <c r="F48" s="8" t="s">
        <v>9</v>
      </c>
      <c r="G48" s="8" t="s">
        <v>21</v>
      </c>
      <c r="H48" s="8" t="n">
        <v>26600</v>
      </c>
    </row>
    <row r="49" customFormat="false" ht="15.75" hidden="false" customHeight="false" outlineLevel="0" collapsed="false">
      <c r="A49" s="4"/>
      <c r="B49" s="13"/>
      <c r="D49" s="11" t="n">
        <v>43053</v>
      </c>
      <c r="E49" s="8" t="s">
        <v>11</v>
      </c>
      <c r="F49" s="8" t="s">
        <v>9</v>
      </c>
      <c r="G49" s="8" t="s">
        <v>12</v>
      </c>
      <c r="H49" s="8" t="n">
        <v>26600</v>
      </c>
    </row>
    <row r="50" customFormat="false" ht="15.75" hidden="false" customHeight="false" outlineLevel="0" collapsed="false">
      <c r="A50" s="4"/>
      <c r="B50" s="13"/>
      <c r="D50" s="11" t="n">
        <v>43059</v>
      </c>
      <c r="E50" s="8" t="s">
        <v>11</v>
      </c>
      <c r="F50" s="8" t="s">
        <v>14</v>
      </c>
      <c r="G50" s="8" t="s">
        <v>21</v>
      </c>
      <c r="H50" s="8" t="n">
        <v>7298</v>
      </c>
    </row>
    <row r="51" customFormat="false" ht="15.75" hidden="false" customHeight="false" outlineLevel="0" collapsed="false">
      <c r="A51" s="4"/>
      <c r="B51" s="13"/>
      <c r="D51" s="11" t="n">
        <v>43066</v>
      </c>
      <c r="E51" s="8" t="s">
        <v>11</v>
      </c>
      <c r="F51" s="8" t="s">
        <v>13</v>
      </c>
      <c r="G51" s="8" t="s">
        <v>21</v>
      </c>
      <c r="H51" s="8" t="n">
        <v>6266</v>
      </c>
    </row>
    <row r="52" customFormat="false" ht="15.75" hidden="false" customHeight="false" outlineLevel="0" collapsed="false">
      <c r="A52" s="4"/>
      <c r="B52" s="13"/>
      <c r="D52" s="16" t="n">
        <v>43077</v>
      </c>
      <c r="E52" s="17" t="s">
        <v>11</v>
      </c>
      <c r="F52" s="17" t="s">
        <v>9</v>
      </c>
      <c r="G52" s="17" t="s">
        <v>16</v>
      </c>
      <c r="H52" s="17" t="n">
        <v>26600</v>
      </c>
    </row>
    <row r="53" customFormat="false" ht="15.75" hidden="false" customHeight="false" outlineLevel="0" collapsed="false">
      <c r="A53" s="4"/>
      <c r="B53" s="13"/>
      <c r="D53" s="16" t="n">
        <v>43080</v>
      </c>
      <c r="E53" s="17" t="s">
        <v>11</v>
      </c>
      <c r="F53" s="17" t="s">
        <v>9</v>
      </c>
      <c r="G53" s="17" t="s">
        <v>12</v>
      </c>
      <c r="H53" s="17" t="n">
        <v>26600</v>
      </c>
    </row>
    <row r="54" customFormat="false" ht="15.75" hidden="false" customHeight="false" outlineLevel="0" collapsed="false">
      <c r="A54" s="4"/>
      <c r="B54" s="13"/>
      <c r="D54" s="16" t="n">
        <v>43083</v>
      </c>
      <c r="E54" s="17" t="s">
        <v>11</v>
      </c>
      <c r="F54" s="17" t="s">
        <v>9</v>
      </c>
      <c r="G54" s="17" t="s">
        <v>21</v>
      </c>
      <c r="H54" s="17" t="n">
        <v>26600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3.9030612244898"/>
    <col collapsed="false" hidden="false" max="4" min="4" style="0" width="19.5714285714286"/>
    <col collapsed="false" hidden="false" max="5" min="5" style="0" width="18.0867346938776"/>
    <col collapsed="false" hidden="false" max="6" min="6" style="0" width="19.1683673469388"/>
    <col collapsed="false" hidden="false" max="7" min="7" style="0" width="21.8673469387755"/>
    <col collapsed="false" hidden="false" max="8" min="8" style="0" width="18.3571428571429"/>
    <col collapsed="false" hidden="false" max="1025" min="9" style="0" width="13.9030612244898"/>
  </cols>
  <sheetData>
    <row r="1" customFormat="false" ht="13.8" hidden="false" customHeight="false" outlineLevel="0" collapsed="false">
      <c r="A1" s="4" t="s">
        <v>23</v>
      </c>
      <c r="B1" s="4" t="s">
        <v>4</v>
      </c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customFormat="false" ht="15.75" hidden="false" customHeight="false" outlineLevel="0" collapsed="false">
      <c r="A2" s="5" t="s">
        <v>24</v>
      </c>
      <c r="B2" s="6" t="n">
        <f aca="false">SUM(H2:H1000)</f>
        <v>1329564</v>
      </c>
      <c r="D2" s="18" t="n">
        <f aca="false">IFERROR(__xludf.dummyfunction("FILTER(Bevetelek!A2:E925, Bevetelek!B2:B925 = ""Tabor utca 7B 3/12"")"),"02/01/2017")</f>
        <v>42737</v>
      </c>
      <c r="E2" s="19" t="s">
        <v>5</v>
      </c>
      <c r="F2" s="19" t="s">
        <v>6</v>
      </c>
      <c r="G2" s="19" t="s">
        <v>7</v>
      </c>
      <c r="H2" s="19" t="n">
        <v>8604</v>
      </c>
    </row>
    <row r="3" customFormat="false" ht="15.75" hidden="false" customHeight="false" outlineLevel="0" collapsed="false">
      <c r="A3" s="9" t="s">
        <v>25</v>
      </c>
      <c r="B3" s="10" t="n">
        <f aca="false">IFERROR(__xludf.dummyfunction("SUM(FILTER(H2:H1000, MONTH(D2:D1000) &lt;=3))"),"375283")</f>
        <v>375283</v>
      </c>
      <c r="D3" s="20" t="n">
        <v>42744</v>
      </c>
      <c r="E3" s="19" t="s">
        <v>5</v>
      </c>
      <c r="F3" s="19" t="s">
        <v>9</v>
      </c>
      <c r="G3" s="19" t="s">
        <v>7</v>
      </c>
      <c r="H3" s="19" t="n">
        <v>111000</v>
      </c>
    </row>
    <row r="4" customFormat="false" ht="15.75" hidden="false" customHeight="false" outlineLevel="0" collapsed="false">
      <c r="A4" s="9" t="s">
        <v>26</v>
      </c>
      <c r="B4" s="10" t="n">
        <f aca="false">IFERROR(__xludf.dummyfunction("SUM(FILTER(H2:H1000, MONTH(D2:D1000) &gt; 3, MONTH(D2:D1000) &lt;= 6))"),"372453")</f>
        <v>372453</v>
      </c>
      <c r="D4" s="20" t="n">
        <v>42751</v>
      </c>
      <c r="E4" s="19" t="s">
        <v>5</v>
      </c>
      <c r="F4" s="19" t="s">
        <v>13</v>
      </c>
      <c r="G4" s="19" t="s">
        <v>7</v>
      </c>
      <c r="H4" s="19" t="n">
        <v>28757</v>
      </c>
    </row>
    <row r="5" customFormat="false" ht="15.75" hidden="false" customHeight="false" outlineLevel="0" collapsed="false">
      <c r="A5" s="9" t="s">
        <v>27</v>
      </c>
      <c r="B5" s="10" t="n">
        <f aca="false">IFERROR(__xludf.dummyfunction("SUM(FILTER(H2:H1000, MONTH(D2:D1000) &gt; 6, MONTH(D2:D1000) &lt;= 9))"),"252136")</f>
        <v>252136</v>
      </c>
      <c r="D5" s="21" t="n">
        <v>42774</v>
      </c>
      <c r="E5" s="22" t="s">
        <v>5</v>
      </c>
      <c r="F5" s="22" t="s">
        <v>9</v>
      </c>
      <c r="G5" s="22" t="s">
        <v>7</v>
      </c>
      <c r="H5" s="22" t="n">
        <v>101000</v>
      </c>
    </row>
    <row r="6" customFormat="false" ht="15.75" hidden="false" customHeight="false" outlineLevel="0" collapsed="false">
      <c r="A6" s="9" t="s">
        <v>28</v>
      </c>
      <c r="B6" s="10" t="n">
        <f aca="false">IFERROR(__xludf.dummyfunction("SUM(FILTER(H2:H1000, MONTH(D2:D1000) &gt; 9, MONTH(D2:D1000) &lt;= 12))"),"329692")</f>
        <v>329692</v>
      </c>
      <c r="D6" s="21" t="n">
        <v>42774</v>
      </c>
      <c r="E6" s="22" t="s">
        <v>5</v>
      </c>
      <c r="F6" s="22" t="s">
        <v>14</v>
      </c>
      <c r="G6" s="22" t="s">
        <v>7</v>
      </c>
      <c r="H6" s="22" t="n">
        <v>8650</v>
      </c>
    </row>
    <row r="7" customFormat="false" ht="15.75" hidden="false" customHeight="false" outlineLevel="0" collapsed="false">
      <c r="A7" s="12" t="s">
        <v>29</v>
      </c>
      <c r="B7" s="13" t="n">
        <f aca="false">IFERROR(__xludf.dummyfunction("SUM(FILTER(H2:H1000, MONTH(D2:D1000) = 1))"),"148361")</f>
        <v>148361</v>
      </c>
      <c r="D7" s="23" t="n">
        <v>42808</v>
      </c>
      <c r="E7" s="24" t="s">
        <v>5</v>
      </c>
      <c r="F7" s="24" t="s">
        <v>9</v>
      </c>
      <c r="G7" s="24" t="s">
        <v>17</v>
      </c>
      <c r="H7" s="24" t="n">
        <v>111000</v>
      </c>
    </row>
    <row r="8" customFormat="false" ht="15.75" hidden="false" customHeight="false" outlineLevel="0" collapsed="false">
      <c r="A8" s="12" t="s">
        <v>30</v>
      </c>
      <c r="B8" s="13" t="n">
        <f aca="false">IFERROR(__xludf.dummyfunction("SUM(FILTER(H2:H1000, MONTH(D2:D1000) = 2))"),"109650")</f>
        <v>109650</v>
      </c>
      <c r="D8" s="25" t="n">
        <v>42795</v>
      </c>
      <c r="E8" s="26" t="s">
        <v>5</v>
      </c>
      <c r="F8" s="26" t="s">
        <v>6</v>
      </c>
      <c r="G8" s="26" t="s">
        <v>17</v>
      </c>
      <c r="H8" s="26" t="n">
        <v>6272</v>
      </c>
    </row>
    <row r="9" customFormat="false" ht="15.75" hidden="false" customHeight="false" outlineLevel="0" collapsed="false">
      <c r="A9" s="12" t="s">
        <v>31</v>
      </c>
      <c r="B9" s="13" t="n">
        <f aca="false">IFERROR(__xludf.dummyfunction("SUM(FILTER(H2:H1000, MONTH(D2:D1000) = 3))"),"117272")</f>
        <v>117272</v>
      </c>
      <c r="D9" s="25" t="n">
        <v>42838</v>
      </c>
      <c r="E9" s="26" t="s">
        <v>5</v>
      </c>
      <c r="F9" s="26" t="s">
        <v>9</v>
      </c>
      <c r="G9" s="26" t="s">
        <v>17</v>
      </c>
      <c r="H9" s="26" t="n">
        <v>101000</v>
      </c>
    </row>
    <row r="10" customFormat="false" ht="15.75" hidden="false" customHeight="false" outlineLevel="0" collapsed="false">
      <c r="A10" s="12" t="s">
        <v>32</v>
      </c>
      <c r="B10" s="13" t="n">
        <f aca="false">IFERROR(__xludf.dummyfunction("SUM(FILTER(H2:H1000, MONTH(D2:D1000) = 4))"),"111704")</f>
        <v>111704</v>
      </c>
      <c r="D10" s="27" t="n">
        <v>42852</v>
      </c>
      <c r="E10" s="28" t="s">
        <v>5</v>
      </c>
      <c r="F10" s="28" t="s">
        <v>14</v>
      </c>
      <c r="G10" s="28" t="s">
        <v>17</v>
      </c>
      <c r="H10" s="28" t="n">
        <v>10704</v>
      </c>
    </row>
    <row r="11" customFormat="false" ht="15.75" hidden="false" customHeight="false" outlineLevel="0" collapsed="false">
      <c r="A11" s="12" t="s">
        <v>33</v>
      </c>
      <c r="B11" s="13" t="n">
        <f aca="false">IFERROR(__xludf.dummyfunction("SUM(FILTER(H2:H1000, MONTH(D2:D1000) = 5))"),"149020")</f>
        <v>149020</v>
      </c>
      <c r="D11" s="27" t="n">
        <v>42861</v>
      </c>
      <c r="E11" s="28" t="s">
        <v>5</v>
      </c>
      <c r="F11" s="28" t="s">
        <v>13</v>
      </c>
      <c r="G11" s="28" t="s">
        <v>17</v>
      </c>
      <c r="H11" s="28" t="n">
        <v>74665</v>
      </c>
      <c r="I11" s="3"/>
    </row>
    <row r="12" customFormat="false" ht="15.75" hidden="false" customHeight="false" outlineLevel="0" collapsed="false">
      <c r="A12" s="12" t="s">
        <v>34</v>
      </c>
      <c r="B12" s="13" t="n">
        <f aca="false">IFERROR(__xludf.dummyfunction("SUM(FILTER(H2:H1000, MONTH(D2:D1000) = 6))"),"111729")</f>
        <v>111729</v>
      </c>
      <c r="D12" s="27" t="n">
        <v>42863</v>
      </c>
      <c r="E12" s="28" t="s">
        <v>5</v>
      </c>
      <c r="F12" s="28" t="s">
        <v>6</v>
      </c>
      <c r="G12" s="28" t="s">
        <v>17</v>
      </c>
      <c r="H12" s="28" t="n">
        <v>8020</v>
      </c>
    </row>
    <row r="13" customFormat="false" ht="15.75" hidden="false" customHeight="false" outlineLevel="0" collapsed="false">
      <c r="A13" s="12" t="s">
        <v>35</v>
      </c>
      <c r="B13" s="13" t="n">
        <f aca="false">IFERROR(__xludf.dummyfunction("SUM(FILTER(H2:H1000, MONTH(D2:D1000) = 7))"),"70937")</f>
        <v>70937</v>
      </c>
      <c r="D13" s="27" t="n">
        <v>42872</v>
      </c>
      <c r="E13" s="28" t="s">
        <v>5</v>
      </c>
      <c r="F13" s="28" t="s">
        <v>9</v>
      </c>
      <c r="G13" s="28" t="s">
        <v>18</v>
      </c>
      <c r="H13" s="28" t="n">
        <v>22670</v>
      </c>
    </row>
    <row r="14" customFormat="false" ht="15.75" hidden="false" customHeight="false" outlineLevel="0" collapsed="false">
      <c r="A14" s="12" t="s">
        <v>36</v>
      </c>
      <c r="B14" s="13" t="n">
        <f aca="false">IFERROR(__xludf.dummyfunction("SUM(FILTER(H2:H1000, MONTH(D2:D1000) = 8))"),"72762")</f>
        <v>72762</v>
      </c>
      <c r="D14" s="27" t="n">
        <v>42872</v>
      </c>
      <c r="E14" s="28" t="s">
        <v>5</v>
      </c>
      <c r="F14" s="28" t="s">
        <v>9</v>
      </c>
      <c r="G14" s="28" t="s">
        <v>17</v>
      </c>
      <c r="H14" s="28" t="n">
        <v>43665</v>
      </c>
    </row>
    <row r="15" customFormat="false" ht="15.75" hidden="false" customHeight="false" outlineLevel="0" collapsed="false">
      <c r="A15" s="12" t="s">
        <v>37</v>
      </c>
      <c r="B15" s="13" t="n">
        <f aca="false">IFERROR(__xludf.dummyfunction("SUM(FILTER(H2:H1000, MONTH(D2:D1000) = 9))"),"108437")</f>
        <v>108437</v>
      </c>
      <c r="D15" s="29" t="n">
        <v>42899</v>
      </c>
      <c r="E15" s="30" t="s">
        <v>5</v>
      </c>
      <c r="F15" s="30" t="s">
        <v>14</v>
      </c>
      <c r="G15" s="30" t="s">
        <v>17</v>
      </c>
      <c r="H15" s="30" t="n">
        <v>6999</v>
      </c>
    </row>
    <row r="16" customFormat="false" ht="15.75" hidden="false" customHeight="false" outlineLevel="0" collapsed="false">
      <c r="A16" s="12" t="s">
        <v>38</v>
      </c>
      <c r="B16" s="13" t="n">
        <f aca="false">IFERROR(__xludf.dummyfunction("SUM(FILTER(H2:H1000, MONTH(D2:D1000) = 10))"),"108333")</f>
        <v>108333</v>
      </c>
      <c r="D16" s="29" t="n">
        <v>42901</v>
      </c>
      <c r="E16" s="30" t="s">
        <v>5</v>
      </c>
      <c r="F16" s="30" t="s">
        <v>9</v>
      </c>
      <c r="G16" s="30" t="s">
        <v>17</v>
      </c>
      <c r="H16" s="30" t="n">
        <v>101000</v>
      </c>
    </row>
    <row r="17" customFormat="false" ht="15.75" hidden="false" customHeight="false" outlineLevel="0" collapsed="false">
      <c r="A17" s="12" t="s">
        <v>39</v>
      </c>
      <c r="B17" s="13" t="n">
        <f aca="false">IFERROR(__xludf.dummyfunction("SUM(FILTER(H2:H1000, MONTH(D2:D1000) = 11))"),"108337")</f>
        <v>108337</v>
      </c>
      <c r="D17" s="29" t="n">
        <v>42913</v>
      </c>
      <c r="E17" s="30" t="s">
        <v>5</v>
      </c>
      <c r="F17" s="30" t="s">
        <v>13</v>
      </c>
      <c r="G17" s="30" t="s">
        <v>17</v>
      </c>
      <c r="H17" s="30" t="n">
        <v>3730</v>
      </c>
    </row>
    <row r="18" customFormat="false" ht="15.75" hidden="false" customHeight="false" outlineLevel="0" collapsed="false">
      <c r="A18" s="12" t="s">
        <v>40</v>
      </c>
      <c r="B18" s="13" t="n">
        <f aca="false">IFERROR(__xludf.dummyfunction("SUM(FILTER(H2:H1000, MONTH(D2:D1000) = 12))"),"113022")</f>
        <v>113022</v>
      </c>
      <c r="D18" s="27" t="n">
        <v>42923</v>
      </c>
      <c r="E18" s="28" t="s">
        <v>5</v>
      </c>
      <c r="F18" s="28" t="s">
        <v>6</v>
      </c>
      <c r="G18" s="28" t="s">
        <v>17</v>
      </c>
      <c r="H18" s="28" t="n">
        <v>7437</v>
      </c>
    </row>
    <row r="19" customFormat="false" ht="15.75" hidden="false" customHeight="false" outlineLevel="0" collapsed="false">
      <c r="A19" s="4"/>
      <c r="B19" s="13"/>
      <c r="D19" s="27" t="n">
        <v>42928</v>
      </c>
      <c r="E19" s="28" t="s">
        <v>5</v>
      </c>
      <c r="F19" s="28" t="s">
        <v>9</v>
      </c>
      <c r="G19" s="28" t="s">
        <v>17</v>
      </c>
      <c r="H19" s="28" t="n">
        <v>30000</v>
      </c>
    </row>
    <row r="20" customFormat="false" ht="15.75" hidden="false" customHeight="false" outlineLevel="0" collapsed="false">
      <c r="A20" s="4"/>
      <c r="B20" s="13"/>
      <c r="D20" s="27" t="n">
        <v>42929</v>
      </c>
      <c r="E20" s="28" t="s">
        <v>5</v>
      </c>
      <c r="F20" s="28" t="s">
        <v>9</v>
      </c>
      <c r="G20" s="28" t="s">
        <v>17</v>
      </c>
      <c r="H20" s="28" t="n">
        <v>33500</v>
      </c>
    </row>
    <row r="21" customFormat="false" ht="15.75" hidden="false" customHeight="false" outlineLevel="0" collapsed="false">
      <c r="A21" s="4"/>
      <c r="B21" s="13"/>
      <c r="D21" s="11" t="n">
        <v>42956</v>
      </c>
      <c r="E21" s="8" t="s">
        <v>5</v>
      </c>
      <c r="F21" s="8" t="s">
        <v>14</v>
      </c>
      <c r="G21" s="8" t="s">
        <v>17</v>
      </c>
      <c r="H21" s="8" t="n">
        <v>9262</v>
      </c>
    </row>
    <row r="22" customFormat="false" ht="15.75" hidden="false" customHeight="false" outlineLevel="0" collapsed="false">
      <c r="A22" s="4"/>
      <c r="B22" s="13"/>
      <c r="D22" s="11" t="n">
        <v>42962</v>
      </c>
      <c r="E22" s="8" t="s">
        <v>5</v>
      </c>
      <c r="F22" s="8" t="s">
        <v>9</v>
      </c>
      <c r="G22" s="8" t="s">
        <v>17</v>
      </c>
      <c r="H22" s="8" t="n">
        <v>63500</v>
      </c>
    </row>
    <row r="23" customFormat="false" ht="15.75" hidden="false" customHeight="false" outlineLevel="0" collapsed="false">
      <c r="A23" s="4"/>
      <c r="B23" s="13"/>
      <c r="D23" s="21" t="n">
        <v>42982</v>
      </c>
      <c r="E23" s="22" t="s">
        <v>5</v>
      </c>
      <c r="F23" s="22" t="s">
        <v>6</v>
      </c>
      <c r="G23" s="22" t="s">
        <v>17</v>
      </c>
      <c r="H23" s="22" t="n">
        <v>7437</v>
      </c>
    </row>
    <row r="24" customFormat="false" ht="15.75" hidden="false" customHeight="false" outlineLevel="0" collapsed="false">
      <c r="A24" s="4"/>
      <c r="B24" s="13"/>
      <c r="D24" s="21" t="n">
        <v>42993</v>
      </c>
      <c r="E24" s="22" t="s">
        <v>5</v>
      </c>
      <c r="F24" s="22" t="s">
        <v>9</v>
      </c>
      <c r="G24" s="22" t="s">
        <v>17</v>
      </c>
      <c r="H24" s="22" t="n">
        <v>56000</v>
      </c>
    </row>
    <row r="25" customFormat="false" ht="15.75" hidden="false" customHeight="false" outlineLevel="0" collapsed="false">
      <c r="A25" s="4"/>
      <c r="B25" s="13"/>
      <c r="D25" s="21" t="n">
        <v>42996</v>
      </c>
      <c r="E25" s="22" t="s">
        <v>5</v>
      </c>
      <c r="F25" s="22" t="s">
        <v>9</v>
      </c>
      <c r="G25" s="22" t="s">
        <v>17</v>
      </c>
      <c r="H25" s="22" t="n">
        <v>40000</v>
      </c>
    </row>
    <row r="26" customFormat="false" ht="15.75" hidden="false" customHeight="false" outlineLevel="0" collapsed="false">
      <c r="A26" s="4"/>
      <c r="B26" s="13"/>
      <c r="D26" s="21" t="n">
        <v>42996</v>
      </c>
      <c r="E26" s="22" t="s">
        <v>5</v>
      </c>
      <c r="F26" s="22" t="s">
        <v>9</v>
      </c>
      <c r="G26" s="22" t="s">
        <v>17</v>
      </c>
      <c r="H26" s="22" t="n">
        <v>5000</v>
      </c>
    </row>
    <row r="27" customFormat="false" ht="15.75" hidden="false" customHeight="false" outlineLevel="0" collapsed="false">
      <c r="A27" s="4"/>
      <c r="B27" s="13"/>
      <c r="D27" s="11" t="n">
        <v>43018</v>
      </c>
      <c r="E27" s="8" t="s">
        <v>5</v>
      </c>
      <c r="F27" s="8" t="s">
        <v>14</v>
      </c>
      <c r="G27" s="8" t="s">
        <v>17</v>
      </c>
      <c r="H27" s="8" t="n">
        <v>7333</v>
      </c>
    </row>
    <row r="28" customFormat="false" ht="15.75" hidden="false" customHeight="false" outlineLevel="0" collapsed="false">
      <c r="A28" s="4"/>
      <c r="B28" s="13"/>
      <c r="D28" s="11" t="n">
        <v>43025</v>
      </c>
      <c r="E28" s="8" t="s">
        <v>5</v>
      </c>
      <c r="F28" s="8" t="s">
        <v>9</v>
      </c>
      <c r="G28" s="8" t="s">
        <v>17</v>
      </c>
      <c r="H28" s="8" t="n">
        <v>101000</v>
      </c>
    </row>
    <row r="29" customFormat="false" ht="15.75" hidden="false" customHeight="false" outlineLevel="0" collapsed="false">
      <c r="A29" s="4"/>
      <c r="B29" s="13"/>
      <c r="D29" s="21" t="n">
        <v>43046</v>
      </c>
      <c r="E29" s="22" t="s">
        <v>5</v>
      </c>
      <c r="F29" s="22" t="s">
        <v>13</v>
      </c>
      <c r="G29" s="22" t="s">
        <v>17</v>
      </c>
      <c r="H29" s="22" t="n">
        <v>0</v>
      </c>
    </row>
    <row r="30" customFormat="false" ht="15.75" hidden="false" customHeight="false" outlineLevel="0" collapsed="false">
      <c r="A30" s="4"/>
      <c r="B30" s="13"/>
      <c r="D30" s="21" t="n">
        <v>43046</v>
      </c>
      <c r="E30" s="22" t="s">
        <v>5</v>
      </c>
      <c r="F30" s="22" t="s">
        <v>6</v>
      </c>
      <c r="G30" s="22" t="s">
        <v>17</v>
      </c>
      <c r="H30" s="22" t="n">
        <v>7337</v>
      </c>
    </row>
    <row r="31" customFormat="false" ht="15.75" hidden="false" customHeight="false" outlineLevel="0" collapsed="false">
      <c r="A31" s="4"/>
      <c r="B31" s="13"/>
      <c r="D31" s="21" t="n">
        <v>43053</v>
      </c>
      <c r="E31" s="22" t="s">
        <v>5</v>
      </c>
      <c r="F31" s="22" t="s">
        <v>9</v>
      </c>
      <c r="G31" s="22" t="s">
        <v>17</v>
      </c>
      <c r="H31" s="22" t="n">
        <v>101000</v>
      </c>
    </row>
    <row r="32" customFormat="false" ht="15.75" hidden="false" customHeight="false" outlineLevel="0" collapsed="false">
      <c r="A32" s="4"/>
      <c r="B32" s="13"/>
      <c r="D32" s="11" t="n">
        <v>43084</v>
      </c>
      <c r="E32" s="8" t="s">
        <v>5</v>
      </c>
      <c r="F32" s="8" t="s">
        <v>14</v>
      </c>
      <c r="G32" s="8" t="s">
        <v>17</v>
      </c>
      <c r="H32" s="8" t="n">
        <v>12022</v>
      </c>
    </row>
    <row r="33" customFormat="false" ht="15.75" hidden="false" customHeight="false" outlineLevel="0" collapsed="false">
      <c r="A33" s="4"/>
      <c r="B33" s="13"/>
      <c r="D33" s="11" t="n">
        <v>43084</v>
      </c>
      <c r="E33" s="8" t="s">
        <v>5</v>
      </c>
      <c r="F33" s="8" t="s">
        <v>9</v>
      </c>
      <c r="G33" s="8" t="s">
        <v>17</v>
      </c>
      <c r="H33" s="8" t="n">
        <v>101000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2" min="2" style="0" width="16.0663265306122"/>
    <col collapsed="false" hidden="false" max="3" min="3" style="0" width="13.9030612244898"/>
    <col collapsed="false" hidden="false" max="4" min="4" style="0" width="19.5714285714286"/>
    <col collapsed="false" hidden="false" max="5" min="5" style="0" width="23.8928571428571"/>
    <col collapsed="false" hidden="false" max="6" min="6" style="0" width="19.1683673469388"/>
    <col collapsed="false" hidden="false" max="7" min="7" style="0" width="21.8673469387755"/>
    <col collapsed="false" hidden="false" max="8" min="8" style="0" width="18.3571428571429"/>
    <col collapsed="false" hidden="false" max="1025" min="9" style="0" width="13.9030612244898"/>
  </cols>
  <sheetData>
    <row r="1" customFormat="false" ht="13.8" hidden="false" customHeight="false" outlineLevel="0" collapsed="false">
      <c r="A1" s="4" t="s">
        <v>23</v>
      </c>
      <c r="B1" s="4" t="s">
        <v>4</v>
      </c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customFormat="false" ht="15.75" hidden="false" customHeight="false" outlineLevel="0" collapsed="false">
      <c r="A2" s="5" t="s">
        <v>24</v>
      </c>
      <c r="B2" s="6" t="n">
        <f aca="false">SUM(H2:H1000)</f>
        <v>123000</v>
      </c>
      <c r="D2" s="7" t="n">
        <f aca="false">IFERROR(__xludf.dummyfunction("FILTER(Bevetelek!A2:E925, Bevetelek!B2:B925 = ""Rakoczi ut 105 B71 garazs"")"),"05/01/2017")</f>
        <v>42740</v>
      </c>
      <c r="E2" s="8" t="s">
        <v>8</v>
      </c>
      <c r="F2" s="8" t="s">
        <v>9</v>
      </c>
      <c r="G2" s="8" t="s">
        <v>10</v>
      </c>
      <c r="H2" s="8" t="n">
        <v>10500</v>
      </c>
    </row>
    <row r="3" customFormat="false" ht="15.75" hidden="false" customHeight="false" outlineLevel="0" collapsed="false">
      <c r="A3" s="9" t="s">
        <v>25</v>
      </c>
      <c r="B3" s="10" t="n">
        <f aca="false">IFERROR(__xludf.dummyfunction("SUM(FILTER(H2:H1000, MONTH(D2:D1000) &lt;=3))"),"31500")</f>
        <v>31500</v>
      </c>
      <c r="D3" s="11" t="n">
        <v>42772</v>
      </c>
      <c r="E3" s="8" t="s">
        <v>8</v>
      </c>
      <c r="F3" s="8" t="s">
        <v>9</v>
      </c>
      <c r="G3" s="8" t="s">
        <v>10</v>
      </c>
      <c r="H3" s="8" t="n">
        <v>10500</v>
      </c>
    </row>
    <row r="4" customFormat="false" ht="15.75" hidden="false" customHeight="false" outlineLevel="0" collapsed="false">
      <c r="A4" s="9" t="s">
        <v>26</v>
      </c>
      <c r="B4" s="10" t="n">
        <f aca="false">IFERROR(__xludf.dummyfunction("SUM(FILTER(H2:H1000, MONTH(D2:D1000) &gt; 3, MONTH(D2:D1000) &lt;= 6))"),"31500")</f>
        <v>31500</v>
      </c>
      <c r="D4" s="11" t="n">
        <v>42797</v>
      </c>
      <c r="E4" s="8" t="s">
        <v>8</v>
      </c>
      <c r="F4" s="8" t="s">
        <v>9</v>
      </c>
      <c r="G4" s="8" t="s">
        <v>10</v>
      </c>
      <c r="H4" s="8" t="n">
        <v>10500</v>
      </c>
    </row>
    <row r="5" customFormat="false" ht="15.75" hidden="false" customHeight="false" outlineLevel="0" collapsed="false">
      <c r="A5" s="9" t="s">
        <v>27</v>
      </c>
      <c r="B5" s="10" t="n">
        <f aca="false">IFERROR(__xludf.dummyfunction("SUM(FILTER(H2:H1000, MONTH(D2:D1000) &gt; 6, MONTH(D2:D1000) &lt;= 9))"),"60000")</f>
        <v>60000</v>
      </c>
      <c r="D5" s="11" t="n">
        <v>42828</v>
      </c>
      <c r="E5" s="8" t="s">
        <v>8</v>
      </c>
      <c r="F5" s="8" t="s">
        <v>9</v>
      </c>
      <c r="G5" s="8" t="s">
        <v>10</v>
      </c>
      <c r="H5" s="8" t="n">
        <v>10500</v>
      </c>
    </row>
    <row r="6" customFormat="false" ht="15.75" hidden="false" customHeight="false" outlineLevel="0" collapsed="false">
      <c r="A6" s="9" t="s">
        <v>28</v>
      </c>
      <c r="B6" s="10" t="n">
        <f aca="false">IFERROR(__xludf.dummyfunction("SUM(FILTER(H2:H1000, MONTH(D2:D1000) &gt; 9, MONTH(D2:D1000) &lt;= 12))"),"0")</f>
        <v>0</v>
      </c>
      <c r="D6" s="11" t="n">
        <v>42858</v>
      </c>
      <c r="E6" s="8" t="s">
        <v>8</v>
      </c>
      <c r="F6" s="8" t="s">
        <v>9</v>
      </c>
      <c r="G6" s="8" t="s">
        <v>10</v>
      </c>
      <c r="H6" s="8" t="n">
        <v>10500</v>
      </c>
    </row>
    <row r="7" customFormat="false" ht="15.75" hidden="false" customHeight="false" outlineLevel="0" collapsed="false">
      <c r="A7" s="12" t="s">
        <v>29</v>
      </c>
      <c r="B7" s="13" t="n">
        <f aca="false">IFERROR(__xludf.dummyfunction("SUM(FILTER(H2:H1000, MONTH(D2:D1000) = 1))"),"10500")</f>
        <v>10500</v>
      </c>
      <c r="D7" s="11" t="n">
        <v>42887</v>
      </c>
      <c r="E7" s="8" t="s">
        <v>8</v>
      </c>
      <c r="F7" s="8" t="s">
        <v>9</v>
      </c>
      <c r="G7" s="8" t="s">
        <v>10</v>
      </c>
      <c r="H7" s="8" t="n">
        <v>10500</v>
      </c>
    </row>
    <row r="8" customFormat="false" ht="15.75" hidden="false" customHeight="false" outlineLevel="0" collapsed="false">
      <c r="A8" s="12" t="s">
        <v>30</v>
      </c>
      <c r="B8" s="13" t="n">
        <f aca="false">IFERROR(__xludf.dummyfunction("SUM(FILTER(H2:H1000, MONTH(D2:D1000) = 2))"),"10500")</f>
        <v>10500</v>
      </c>
      <c r="D8" s="11" t="n">
        <v>42933</v>
      </c>
      <c r="E8" s="8" t="s">
        <v>8</v>
      </c>
      <c r="F8" s="8" t="s">
        <v>9</v>
      </c>
      <c r="G8" s="8" t="s">
        <v>19</v>
      </c>
      <c r="H8" s="8" t="n">
        <v>60000</v>
      </c>
    </row>
    <row r="9" customFormat="false" ht="15.75" hidden="false" customHeight="false" outlineLevel="0" collapsed="false">
      <c r="A9" s="12" t="s">
        <v>31</v>
      </c>
      <c r="B9" s="13" t="n">
        <f aca="false">IFERROR(__xludf.dummyfunction("SUM(FILTER(H2:H1000, MONTH(D2:D1000) = 3))"),"10500")</f>
        <v>10500</v>
      </c>
      <c r="D9" s="11" t="n">
        <v>42964</v>
      </c>
      <c r="E9" s="8" t="s">
        <v>8</v>
      </c>
      <c r="F9" s="8" t="s">
        <v>9</v>
      </c>
      <c r="G9" s="8" t="s">
        <v>19</v>
      </c>
      <c r="H9" s="8" t="n">
        <v>0</v>
      </c>
    </row>
    <row r="10" customFormat="false" ht="15.75" hidden="false" customHeight="false" outlineLevel="0" collapsed="false">
      <c r="A10" s="12" t="s">
        <v>32</v>
      </c>
      <c r="B10" s="13" t="n">
        <f aca="false">IFERROR(__xludf.dummyfunction("SUM(FILTER(H2:H1000, MONTH(D2:D1000) = 4))"),"10500")</f>
        <v>10500</v>
      </c>
      <c r="D10" s="11" t="n">
        <v>42995</v>
      </c>
      <c r="E10" s="8" t="s">
        <v>8</v>
      </c>
      <c r="F10" s="8" t="s">
        <v>9</v>
      </c>
      <c r="G10" s="8" t="s">
        <v>19</v>
      </c>
      <c r="H10" s="8" t="n">
        <v>0</v>
      </c>
    </row>
    <row r="11" customFormat="false" ht="15.75" hidden="false" customHeight="false" outlineLevel="0" collapsed="false">
      <c r="A11" s="12" t="s">
        <v>33</v>
      </c>
      <c r="B11" s="13" t="n">
        <f aca="false">IFERROR(__xludf.dummyfunction("SUM(FILTER(H2:H1000, MONTH(D2:D1000) = 5))"),"10500")</f>
        <v>10500</v>
      </c>
      <c r="D11" s="11" t="n">
        <v>43025</v>
      </c>
      <c r="E11" s="8" t="s">
        <v>8</v>
      </c>
      <c r="F11" s="8" t="s">
        <v>9</v>
      </c>
      <c r="G11" s="8" t="s">
        <v>19</v>
      </c>
      <c r="H11" s="8" t="n">
        <v>0</v>
      </c>
    </row>
    <row r="12" customFormat="false" ht="15.75" hidden="false" customHeight="false" outlineLevel="0" collapsed="false">
      <c r="A12" s="12" t="s">
        <v>34</v>
      </c>
      <c r="B12" s="13" t="n">
        <f aca="false">IFERROR(__xludf.dummyfunction("SUM(FILTER(H2:H1000, MONTH(D2:D1000) = 6))"),"10500")</f>
        <v>10500</v>
      </c>
      <c r="D12" s="11" t="n">
        <v>43056</v>
      </c>
      <c r="E12" s="8" t="s">
        <v>8</v>
      </c>
      <c r="F12" s="8" t="s">
        <v>9</v>
      </c>
      <c r="G12" s="8" t="s">
        <v>19</v>
      </c>
      <c r="H12" s="8" t="n">
        <v>0</v>
      </c>
    </row>
    <row r="13" customFormat="false" ht="15.75" hidden="false" customHeight="false" outlineLevel="0" collapsed="false">
      <c r="A13" s="12" t="s">
        <v>35</v>
      </c>
      <c r="B13" s="13" t="n">
        <f aca="false">IFERROR(__xludf.dummyfunction("SUM(FILTER(H2:H1000, MONTH(D2:D1000) = 7))"),"60000")</f>
        <v>60000</v>
      </c>
      <c r="D13" s="11" t="n">
        <v>43086</v>
      </c>
      <c r="E13" s="8" t="s">
        <v>8</v>
      </c>
      <c r="F13" s="8" t="s">
        <v>9</v>
      </c>
      <c r="G13" s="8" t="s">
        <v>19</v>
      </c>
      <c r="H13" s="8" t="n">
        <v>0</v>
      </c>
    </row>
    <row r="14" customFormat="false" ht="15.75" hidden="false" customHeight="false" outlineLevel="0" collapsed="false">
      <c r="A14" s="12" t="s">
        <v>36</v>
      </c>
      <c r="B14" s="13" t="n">
        <f aca="false">IFERROR(__xludf.dummyfunction("SUM(FILTER(H2:H1000, MONTH(D2:D1000) = 8))"),"0")</f>
        <v>0</v>
      </c>
    </row>
    <row r="15" customFormat="false" ht="15.75" hidden="false" customHeight="false" outlineLevel="0" collapsed="false">
      <c r="A15" s="12" t="s">
        <v>37</v>
      </c>
      <c r="B15" s="13" t="n">
        <f aca="false">IFERROR(__xludf.dummyfunction("SUM(FILTER(H2:H1000, MONTH(D2:D1000) = 9))"),"0")</f>
        <v>0</v>
      </c>
    </row>
    <row r="16" customFormat="false" ht="15.75" hidden="false" customHeight="false" outlineLevel="0" collapsed="false">
      <c r="A16" s="12" t="s">
        <v>38</v>
      </c>
      <c r="B16" s="13" t="n">
        <f aca="false">IFERROR(__xludf.dummyfunction("SUM(FILTER(H2:H1000, MONTH(D2:D1000) = 10))"),"0")</f>
        <v>0</v>
      </c>
    </row>
    <row r="17" customFormat="false" ht="15.75" hidden="false" customHeight="false" outlineLevel="0" collapsed="false">
      <c r="A17" s="12" t="s">
        <v>39</v>
      </c>
      <c r="B17" s="13" t="n">
        <f aca="false">IFERROR(__xludf.dummyfunction("SUM(FILTER(H2:H1000, MONTH(D2:D1000) = 11))"),"0")</f>
        <v>0</v>
      </c>
    </row>
    <row r="18" customFormat="false" ht="15.75" hidden="false" customHeight="false" outlineLevel="0" collapsed="false">
      <c r="A18" s="12" t="s">
        <v>40</v>
      </c>
      <c r="B18" s="13" t="n">
        <f aca="false">IFERROR(__xludf.dummyfunction("SUM(FILTER(H2:H1000, MONTH(D2:D1000) = 12))"),"0")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4" t="s">
        <v>23</v>
      </c>
      <c r="B1" s="4" t="s">
        <v>4</v>
      </c>
      <c r="C1" s="3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customFormat="false" ht="15.75" hidden="false" customHeight="false" outlineLevel="0" collapsed="false">
      <c r="A2" s="5" t="s">
        <v>24</v>
      </c>
      <c r="B2" s="6" t="n">
        <f aca="false">SUM(H2:H1000)</f>
        <v>0</v>
      </c>
      <c r="D2" s="18" t="str">
        <f aca="false">IFERROR(__xludf.dummyfunction("FILTER(Bevetelek!A2:E925, Bevetelek!B2:B925 = ""Budapesti krt 4b 5/19"")"),"15/01/2017")</f>
        <v>15/01/2017</v>
      </c>
      <c r="E2" s="19" t="s">
        <v>22</v>
      </c>
      <c r="F2" s="19" t="s">
        <v>9</v>
      </c>
      <c r="G2" s="19" t="s">
        <v>12</v>
      </c>
      <c r="H2" s="19" t="n">
        <v>0</v>
      </c>
    </row>
    <row r="3" customFormat="false" ht="13.8" hidden="false" customHeight="false" outlineLevel="0" collapsed="false">
      <c r="A3" s="9" t="s">
        <v>25</v>
      </c>
      <c r="B3" s="10" t="n">
        <f aca="false">IFERROR(__xludf.dummyfunction("SUM(FILTER(H2:H1000, MONTH(D2:D1000) &lt;=3))"),"0")</f>
        <v>0</v>
      </c>
      <c r="D3" s="20" t="n">
        <v>42767</v>
      </c>
      <c r="E3" s="19" t="s">
        <v>22</v>
      </c>
      <c r="F3" s="19" t="s">
        <v>9</v>
      </c>
      <c r="G3" s="19" t="s">
        <v>12</v>
      </c>
      <c r="H3" s="19" t="n">
        <v>0</v>
      </c>
    </row>
    <row r="4" customFormat="false" ht="13.8" hidden="false" customHeight="false" outlineLevel="0" collapsed="false">
      <c r="A4" s="9" t="s">
        <v>26</v>
      </c>
      <c r="B4" s="10" t="n">
        <f aca="false">IFERROR(__xludf.dummyfunction("SUM(FILTER(H2:H1000, MONTH(D2:D1000) &gt; 3, MONTH(D2:D1000) &lt;= 6))"),"0")</f>
        <v>0</v>
      </c>
      <c r="D4" s="20" t="n">
        <v>42795</v>
      </c>
      <c r="E4" s="19" t="s">
        <v>22</v>
      </c>
      <c r="F4" s="19" t="s">
        <v>9</v>
      </c>
      <c r="G4" s="19" t="s">
        <v>12</v>
      </c>
      <c r="H4" s="19" t="n">
        <v>0</v>
      </c>
    </row>
    <row r="5" customFormat="false" ht="13.8" hidden="false" customHeight="false" outlineLevel="0" collapsed="false">
      <c r="A5" s="9" t="s">
        <v>27</v>
      </c>
      <c r="B5" s="10" t="n">
        <f aca="false">IFERROR(__xludf.dummyfunction("SUM(FILTER(H2:H1000, MONTH(D2:D1000) &gt; 6, MONTH(D2:D1000) &lt;= 9))"),"0")</f>
        <v>0</v>
      </c>
      <c r="D5" s="21" t="n">
        <v>42826</v>
      </c>
      <c r="E5" s="19" t="s">
        <v>22</v>
      </c>
      <c r="F5" s="22" t="s">
        <v>9</v>
      </c>
      <c r="G5" s="22" t="s">
        <v>12</v>
      </c>
      <c r="H5" s="22" t="n">
        <v>0</v>
      </c>
    </row>
    <row r="6" customFormat="false" ht="13.8" hidden="false" customHeight="false" outlineLevel="0" collapsed="false">
      <c r="A6" s="9" t="s">
        <v>28</v>
      </c>
      <c r="B6" s="10" t="n">
        <f aca="false">IFERROR(__xludf.dummyfunction("SUM(FILTER(H2:H1000, MONTH(D2:D1000) &gt; 9, MONTH(D2:D1000) &lt;= 12))"),"0")</f>
        <v>0</v>
      </c>
      <c r="D6" s="21" t="n">
        <v>42856</v>
      </c>
      <c r="E6" s="19" t="s">
        <v>22</v>
      </c>
      <c r="F6" s="22" t="s">
        <v>9</v>
      </c>
      <c r="G6" s="22" t="s">
        <v>12</v>
      </c>
      <c r="H6" s="22" t="n">
        <v>0</v>
      </c>
    </row>
    <row r="7" customFormat="false" ht="13.8" hidden="false" customHeight="false" outlineLevel="0" collapsed="false">
      <c r="A7" s="12" t="s">
        <v>29</v>
      </c>
      <c r="B7" s="13" t="n">
        <f aca="false">IFERROR(__xludf.dummyfunction("SUM(FILTER(H2:H1000, MONTH(D2:D1000) = 1))"),"0")</f>
        <v>0</v>
      </c>
      <c r="D7" s="23" t="n">
        <v>42887</v>
      </c>
      <c r="E7" s="19" t="s">
        <v>22</v>
      </c>
      <c r="F7" s="24" t="s">
        <v>9</v>
      </c>
      <c r="G7" s="24" t="s">
        <v>12</v>
      </c>
      <c r="H7" s="24" t="n">
        <v>0</v>
      </c>
    </row>
    <row r="8" customFormat="false" ht="13.8" hidden="false" customHeight="false" outlineLevel="0" collapsed="false">
      <c r="A8" s="12" t="s">
        <v>30</v>
      </c>
      <c r="B8" s="13" t="n">
        <f aca="false">IFERROR(__xludf.dummyfunction("SUM(FILTER(H2:H1000, MONTH(D2:D1000) = 2))"),"0")</f>
        <v>0</v>
      </c>
      <c r="D8" s="25" t="n">
        <v>42917</v>
      </c>
      <c r="E8" s="19" t="s">
        <v>22</v>
      </c>
      <c r="F8" s="26" t="s">
        <v>9</v>
      </c>
      <c r="G8" s="26" t="s">
        <v>12</v>
      </c>
      <c r="H8" s="26" t="n">
        <v>0</v>
      </c>
    </row>
    <row r="9" customFormat="false" ht="13.8" hidden="false" customHeight="false" outlineLevel="0" collapsed="false">
      <c r="A9" s="12" t="s">
        <v>31</v>
      </c>
      <c r="B9" s="13" t="n">
        <f aca="false">IFERROR(__xludf.dummyfunction("SUM(FILTER(H2:H1000, MONTH(D2:D1000) = 3))"),"0")</f>
        <v>0</v>
      </c>
      <c r="D9" s="25" t="n">
        <v>42948</v>
      </c>
      <c r="E9" s="19" t="s">
        <v>22</v>
      </c>
      <c r="F9" s="26" t="s">
        <v>9</v>
      </c>
      <c r="G9" s="26" t="s">
        <v>12</v>
      </c>
      <c r="H9" s="26" t="n">
        <v>0</v>
      </c>
    </row>
    <row r="10" customFormat="false" ht="13.8" hidden="false" customHeight="false" outlineLevel="0" collapsed="false">
      <c r="A10" s="12" t="s">
        <v>32</v>
      </c>
      <c r="B10" s="13" t="n">
        <f aca="false">IFERROR(__xludf.dummyfunction("SUM(FILTER(H2:H1000, MONTH(D2:D1000) = 4))"),"0")</f>
        <v>0</v>
      </c>
      <c r="D10" s="27" t="n">
        <v>42979</v>
      </c>
      <c r="E10" s="19" t="s">
        <v>22</v>
      </c>
      <c r="F10" s="28" t="s">
        <v>9</v>
      </c>
      <c r="G10" s="28" t="s">
        <v>12</v>
      </c>
      <c r="H10" s="28" t="n">
        <v>0</v>
      </c>
    </row>
    <row r="11" customFormat="false" ht="13.8" hidden="false" customHeight="false" outlineLevel="0" collapsed="false">
      <c r="A11" s="12" t="s">
        <v>33</v>
      </c>
      <c r="B11" s="13" t="n">
        <f aca="false">IFERROR(__xludf.dummyfunction("SUM(FILTER(H2:H1000, MONTH(D2:D1000) = 5))"),"0")</f>
        <v>0</v>
      </c>
      <c r="D11" s="27" t="n">
        <v>43009</v>
      </c>
      <c r="E11" s="19" t="s">
        <v>22</v>
      </c>
      <c r="F11" s="28" t="s">
        <v>9</v>
      </c>
      <c r="G11" s="28" t="s">
        <v>12</v>
      </c>
      <c r="H11" s="28" t="n">
        <v>0</v>
      </c>
    </row>
    <row r="12" customFormat="false" ht="13.8" hidden="false" customHeight="false" outlineLevel="0" collapsed="false">
      <c r="A12" s="12" t="s">
        <v>34</v>
      </c>
      <c r="B12" s="13" t="n">
        <f aca="false">IFERROR(__xludf.dummyfunction("SUM(FILTER(H2:H1000, MONTH(D2:D1000) = 6))"),"0")</f>
        <v>0</v>
      </c>
      <c r="D12" s="27" t="n">
        <v>43040</v>
      </c>
      <c r="E12" s="19" t="s">
        <v>22</v>
      </c>
      <c r="F12" s="28" t="s">
        <v>9</v>
      </c>
      <c r="G12" s="28" t="s">
        <v>12</v>
      </c>
      <c r="H12" s="28" t="n">
        <v>0</v>
      </c>
    </row>
    <row r="13" customFormat="false" ht="15.75" hidden="false" customHeight="false" outlineLevel="0" collapsed="false">
      <c r="A13" s="12" t="s">
        <v>35</v>
      </c>
      <c r="B13" s="13" t="n">
        <f aca="false">IFERROR(__xludf.dummyfunction("SUM(FILTER(H2:H1000, MONTH(D2:D1000) = 7))"),"0")</f>
        <v>0</v>
      </c>
      <c r="D13" s="28"/>
      <c r="E13" s="28"/>
      <c r="F13" s="28"/>
      <c r="G13" s="28"/>
      <c r="H13" s="28"/>
    </row>
    <row r="14" customFormat="false" ht="15.75" hidden="false" customHeight="false" outlineLevel="0" collapsed="false">
      <c r="A14" s="12" t="s">
        <v>36</v>
      </c>
      <c r="B14" s="13" t="n">
        <f aca="false">IFERROR(__xludf.dummyfunction("SUM(FILTER(H2:H1000, MONTH(D2:D1000) = 8))"),"0")</f>
        <v>0</v>
      </c>
      <c r="D14" s="28"/>
      <c r="E14" s="28"/>
      <c r="F14" s="28"/>
      <c r="G14" s="28"/>
      <c r="H14" s="28"/>
    </row>
    <row r="15" customFormat="false" ht="15.75" hidden="false" customHeight="false" outlineLevel="0" collapsed="false">
      <c r="A15" s="12" t="s">
        <v>37</v>
      </c>
      <c r="B15" s="13" t="n">
        <f aca="false">IFERROR(__xludf.dummyfunction("SUM(FILTER(H2:H1000, MONTH(D2:D1000) = 9))"),"0")</f>
        <v>0</v>
      </c>
      <c r="D15" s="30"/>
      <c r="E15" s="30"/>
      <c r="F15" s="30"/>
      <c r="G15" s="30"/>
      <c r="H15" s="30"/>
    </row>
    <row r="16" customFormat="false" ht="15.75" hidden="false" customHeight="false" outlineLevel="0" collapsed="false">
      <c r="A16" s="12" t="s">
        <v>38</v>
      </c>
      <c r="B16" s="13" t="n">
        <f aca="false">IFERROR(__xludf.dummyfunction("SUM(FILTER(H2:H1000, MONTH(D2:D1000) = 10))"),"0")</f>
        <v>0</v>
      </c>
      <c r="D16" s="30"/>
      <c r="E16" s="30"/>
      <c r="F16" s="30"/>
      <c r="G16" s="30"/>
      <c r="H16" s="30"/>
    </row>
    <row r="17" customFormat="false" ht="15.75" hidden="false" customHeight="false" outlineLevel="0" collapsed="false">
      <c r="A17" s="12" t="s">
        <v>39</v>
      </c>
      <c r="B17" s="13" t="n">
        <f aca="false">IFERROR(__xludf.dummyfunction("SUM(FILTER(H2:H1000, MONTH(D2:D1000) = 11))"),"0")</f>
        <v>0</v>
      </c>
      <c r="D17" s="30"/>
      <c r="E17" s="30"/>
      <c r="F17" s="30"/>
      <c r="G17" s="30"/>
      <c r="H17" s="30"/>
    </row>
    <row r="18" customFormat="false" ht="15.75" hidden="false" customHeight="false" outlineLevel="0" collapsed="false">
      <c r="A18" s="12" t="s">
        <v>40</v>
      </c>
      <c r="B18" s="13" t="n">
        <f aca="false">IFERROR(__xludf.dummyfunction("SUM(FILTER(H2:H1000, MONTH(D2:D1000) = 12))"),"0")</f>
        <v>0</v>
      </c>
      <c r="D18" s="28"/>
      <c r="E18" s="28"/>
      <c r="F18" s="28"/>
      <c r="G18" s="28"/>
      <c r="H18" s="28"/>
    </row>
    <row r="19" customFormat="false" ht="13.8" hidden="false" customHeight="false" outlineLevel="0" collapsed="false">
      <c r="A19" s="4"/>
      <c r="B19" s="13"/>
      <c r="D19" s="28"/>
      <c r="E19" s="28"/>
      <c r="F19" s="28"/>
      <c r="G19" s="28"/>
      <c r="H19" s="28"/>
    </row>
    <row r="20" customFormat="false" ht="15.75" hidden="false" customHeight="false" outlineLevel="0" collapsed="false">
      <c r="A20" s="4"/>
      <c r="B20" s="13"/>
      <c r="D20" s="28"/>
      <c r="E20" s="28"/>
      <c r="F20" s="28"/>
      <c r="G20" s="28"/>
      <c r="H20" s="28"/>
    </row>
    <row r="21" customFormat="false" ht="15.75" hidden="false" customHeight="false" outlineLevel="0" collapsed="false">
      <c r="A21" s="4"/>
      <c r="B21" s="13"/>
      <c r="D21" s="8"/>
      <c r="E21" s="8"/>
      <c r="F21" s="8"/>
      <c r="G21" s="8"/>
      <c r="H21" s="8"/>
    </row>
    <row r="22" customFormat="false" ht="15.75" hidden="false" customHeight="false" outlineLevel="0" collapsed="false">
      <c r="A22" s="4"/>
      <c r="B22" s="13"/>
      <c r="D22" s="8"/>
      <c r="E22" s="8"/>
      <c r="F22" s="8"/>
      <c r="G22" s="8"/>
      <c r="H22" s="8"/>
    </row>
    <row r="23" customFormat="false" ht="15.75" hidden="false" customHeight="false" outlineLevel="0" collapsed="false">
      <c r="A23" s="4"/>
      <c r="B23" s="13"/>
      <c r="D23" s="22"/>
      <c r="E23" s="22"/>
      <c r="F23" s="22"/>
      <c r="G23" s="22"/>
      <c r="H23" s="22"/>
    </row>
    <row r="24" customFormat="false" ht="15.75" hidden="false" customHeight="false" outlineLevel="0" collapsed="false">
      <c r="A24" s="4"/>
      <c r="B24" s="13"/>
      <c r="D24" s="22"/>
      <c r="E24" s="22"/>
      <c r="F24" s="22"/>
      <c r="G24" s="22"/>
      <c r="H24" s="22"/>
    </row>
    <row r="25" customFormat="false" ht="15.75" hidden="false" customHeight="false" outlineLevel="0" collapsed="false">
      <c r="A25" s="4"/>
      <c r="B25" s="13"/>
      <c r="D25" s="22"/>
      <c r="E25" s="22"/>
      <c r="F25" s="22"/>
      <c r="G25" s="22"/>
      <c r="H25" s="22"/>
    </row>
    <row r="26" customFormat="false" ht="15.75" hidden="false" customHeight="false" outlineLevel="0" collapsed="false">
      <c r="A26" s="4"/>
      <c r="B26" s="13"/>
      <c r="D26" s="22"/>
      <c r="E26" s="22"/>
      <c r="F26" s="22"/>
      <c r="G26" s="22"/>
      <c r="H26" s="22"/>
    </row>
    <row r="27" customFormat="false" ht="15.75" hidden="false" customHeight="false" outlineLevel="0" collapsed="false">
      <c r="A27" s="4"/>
      <c r="B27" s="13"/>
      <c r="D27" s="8"/>
      <c r="E27" s="8"/>
      <c r="F27" s="8"/>
      <c r="G27" s="8"/>
      <c r="H27" s="8"/>
    </row>
    <row r="28" customFormat="false" ht="15.75" hidden="false" customHeight="false" outlineLevel="0" collapsed="false">
      <c r="A28" s="4"/>
      <c r="B28" s="13"/>
      <c r="D28" s="8"/>
      <c r="E28" s="8"/>
      <c r="F28" s="8"/>
      <c r="G28" s="8"/>
      <c r="H2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025" min="1" style="0" width="13.9030612244898"/>
  </cols>
  <sheetData>
    <row r="1" customFormat="false" ht="13.8" hidden="false" customHeight="false" outlineLevel="0" collapsed="false">
      <c r="A1" s="4" t="s">
        <v>23</v>
      </c>
      <c r="B1" s="4" t="s">
        <v>4</v>
      </c>
    </row>
    <row r="2" customFormat="false" ht="15.75" hidden="false" customHeight="false" outlineLevel="0" collapsed="false">
      <c r="A2" s="5" t="s">
        <v>24</v>
      </c>
      <c r="B2" s="6" t="n">
        <f aca="false">SUM('Bartok ter 9A, 15'!B2+'Tabor utca 7B 312'!B2 + 'Garazs Rakoczi B71'!B2+'Budapesti krt 4b 519'!B2)</f>
        <v>2441946</v>
      </c>
    </row>
    <row r="3" customFormat="false" ht="15.75" hidden="false" customHeight="false" outlineLevel="0" collapsed="false">
      <c r="A3" s="9" t="s">
        <v>25</v>
      </c>
      <c r="B3" s="6" t="n">
        <f aca="false">SUM('Bartok ter 9A, 15'!B3+'Tabor utca 7B 312'!B3 + 'Garazs Rakoczi B71'!B3+'Budapesti krt 4b 519'!B3)</f>
        <v>719725</v>
      </c>
    </row>
    <row r="4" customFormat="false" ht="15.75" hidden="false" customHeight="false" outlineLevel="0" collapsed="false">
      <c r="A4" s="9" t="s">
        <v>26</v>
      </c>
      <c r="B4" s="6" t="n">
        <f aca="false">SUM('Bartok ter 9A, 15'!B4+'Tabor utca 7B 312'!B4 + 'Garazs Rakoczi B71'!B4+'Budapesti krt 4b 519'!B4)</f>
        <v>642003</v>
      </c>
    </row>
    <row r="5" customFormat="false" ht="15.75" hidden="false" customHeight="false" outlineLevel="0" collapsed="false">
      <c r="A5" s="9" t="s">
        <v>27</v>
      </c>
      <c r="B5" s="6" t="n">
        <f aca="false">SUM('Bartok ter 9A, 15'!B5+'Tabor utca 7B 312'!B5 + 'Garazs Rakoczi B71'!B5+'Budapesti krt 4b 519'!B5)</f>
        <v>494206</v>
      </c>
    </row>
    <row r="6" customFormat="false" ht="15.75" hidden="false" customHeight="false" outlineLevel="0" collapsed="false">
      <c r="A6" s="9" t="s">
        <v>28</v>
      </c>
      <c r="B6" s="6" t="n">
        <f aca="false">SUM('Bartok ter 9A, 15'!B6+'Tabor utca 7B 312'!B6 + 'Garazs Rakoczi B71'!B6+'Budapesti krt 4b 519'!B6)</f>
        <v>586012</v>
      </c>
    </row>
    <row r="7" customFormat="false" ht="15.75" hidden="false" customHeight="false" outlineLevel="0" collapsed="false">
      <c r="A7" s="12" t="s">
        <v>29</v>
      </c>
      <c r="B7" s="6" t="n">
        <f aca="false">SUM('Bartok ter 9A, 15'!B7+'Tabor utca 7B 312'!B7 + 'Garazs Rakoczi B71'!B7+'Budapesti krt 4b 519'!B7)</f>
        <v>274110</v>
      </c>
    </row>
    <row r="8" customFormat="false" ht="15.75" hidden="false" customHeight="false" outlineLevel="0" collapsed="false">
      <c r="A8" s="12" t="s">
        <v>30</v>
      </c>
      <c r="B8" s="6" t="n">
        <f aca="false">SUM('Bartok ter 9A, 15'!B8+'Tabor utca 7B 312'!B8 + 'Garazs Rakoczi B71'!B8+'Budapesti krt 4b 519'!B8)</f>
        <v>200170</v>
      </c>
    </row>
    <row r="9" customFormat="false" ht="15.75" hidden="false" customHeight="false" outlineLevel="0" collapsed="false">
      <c r="A9" s="12" t="s">
        <v>31</v>
      </c>
      <c r="B9" s="6" t="n">
        <f aca="false">SUM('Bartok ter 9A, 15'!B9+'Tabor utca 7B 312'!B9 + 'Garazs Rakoczi B71'!B9+'Budapesti krt 4b 519'!B9)</f>
        <v>245445</v>
      </c>
    </row>
    <row r="10" customFormat="false" ht="15.75" hidden="false" customHeight="false" outlineLevel="0" collapsed="false">
      <c r="A10" s="12" t="s">
        <v>32</v>
      </c>
      <c r="B10" s="6" t="n">
        <f aca="false">SUM('Bartok ter 9A, 15'!B10+'Tabor utca 7B 312'!B10 + 'Garazs Rakoczi B71'!B10+'Budapesti krt 4b 519'!B10)</f>
        <v>202224</v>
      </c>
    </row>
    <row r="11" customFormat="false" ht="15.75" hidden="false" customHeight="false" outlineLevel="0" collapsed="false">
      <c r="A11" s="12" t="s">
        <v>33</v>
      </c>
      <c r="B11" s="6" t="n">
        <f aca="false">SUM('Bartok ter 9A, 15'!B11+'Tabor utca 7B 312'!B11 + 'Garazs Rakoczi B71'!B11+'Budapesti krt 4b 519'!B11)</f>
        <v>257530</v>
      </c>
    </row>
    <row r="12" customFormat="false" ht="15.75" hidden="false" customHeight="false" outlineLevel="0" collapsed="false">
      <c r="A12" s="12" t="s">
        <v>34</v>
      </c>
      <c r="B12" s="6" t="n">
        <f aca="false">SUM('Bartok ter 9A, 15'!B12+'Tabor utca 7B 312'!B12 + 'Garazs Rakoczi B71'!B12+'Budapesti krt 4b 519'!B12)</f>
        <v>182249</v>
      </c>
    </row>
    <row r="13" customFormat="false" ht="15.75" hidden="false" customHeight="false" outlineLevel="0" collapsed="false">
      <c r="A13" s="12" t="s">
        <v>35</v>
      </c>
      <c r="B13" s="6" t="n">
        <f aca="false">SUM('Bartok ter 9A, 15'!B13+'Tabor utca 7B 312'!B13 + 'Garazs Rakoczi B71'!B13+'Budapesti krt 4b 519'!B13)</f>
        <v>173337</v>
      </c>
    </row>
    <row r="14" customFormat="false" ht="15.75" hidden="false" customHeight="false" outlineLevel="0" collapsed="false">
      <c r="A14" s="12" t="s">
        <v>36</v>
      </c>
      <c r="B14" s="6" t="n">
        <f aca="false">SUM('Bartok ter 9A, 15'!B14+'Tabor utca 7B 312'!B14 + 'Garazs Rakoczi B71'!B14+'Budapesti krt 4b 519'!B14)</f>
        <v>116762</v>
      </c>
    </row>
    <row r="15" customFormat="false" ht="15.75" hidden="false" customHeight="false" outlineLevel="0" collapsed="false">
      <c r="A15" s="12" t="s">
        <v>37</v>
      </c>
      <c r="B15" s="6" t="n">
        <f aca="false">SUM('Bartok ter 9A, 15'!B15+'Tabor utca 7B 312'!B15 + 'Garazs Rakoczi B71'!B15+'Budapesti krt 4b 519'!B15)</f>
        <v>204107</v>
      </c>
    </row>
    <row r="16" customFormat="false" ht="15.75" hidden="false" customHeight="false" outlineLevel="0" collapsed="false">
      <c r="A16" s="12" t="s">
        <v>38</v>
      </c>
      <c r="B16" s="6" t="n">
        <f aca="false">SUM('Bartok ter 9A, 15'!B16+'Tabor utca 7B 312'!B16 + 'Garazs Rakoczi B71'!B16+'Budapesti krt 4b 519'!B16)</f>
        <v>191489</v>
      </c>
    </row>
    <row r="17" customFormat="false" ht="15.75" hidden="false" customHeight="false" outlineLevel="0" collapsed="false">
      <c r="A17" s="12" t="s">
        <v>39</v>
      </c>
      <c r="B17" s="6" t="n">
        <f aca="false">SUM('Bartok ter 9A, 15'!B17+'Tabor utca 7B 312'!B17 + 'Garazs Rakoczi B71'!B17+'Budapesti krt 4b 519'!B17)</f>
        <v>201701</v>
      </c>
    </row>
    <row r="18" customFormat="false" ht="15.75" hidden="false" customHeight="false" outlineLevel="0" collapsed="false">
      <c r="A18" s="12" t="s">
        <v>40</v>
      </c>
      <c r="B18" s="6" t="n">
        <f aca="false">SUM('Bartok ter 9A, 15'!B18+'Tabor utca 7B 312'!B18 + 'Garazs Rakoczi B71'!B18+'Budapesti krt 4b 519'!B18)</f>
        <v>192822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2018-04-02T19:00:15Z</dcterms:modified>
  <cp:revision>4</cp:revision>
  <dc:subject/>
  <dc:title/>
</cp:coreProperties>
</file>