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Bevetelek" sheetId="1" state="visible" r:id="rId2"/>
    <sheet name="Bartok ter 9A, 15" sheetId="2" state="visible" r:id="rId3"/>
    <sheet name="Tabor utca 7B 312" sheetId="3" state="visible" r:id="rId4"/>
    <sheet name="Garazs Rakoczi B71" sheetId="4" state="visible" r:id="rId5"/>
    <sheet name="Osszesites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<sst xmlns="http://schemas.openxmlformats.org/spreadsheetml/2006/main" count="608" uniqueCount="38">
  <si>
    <t xml:space="preserve">Datum</t>
  </si>
  <si>
    <t xml:space="preserve">Ingatlan</t>
  </si>
  <si>
    <t xml:space="preserve">Bevetel leirasa</t>
  </si>
  <si>
    <t xml:space="preserve">Befizeto neve</t>
  </si>
  <si>
    <t xml:space="preserve">Osszeg (Ft)</t>
  </si>
  <si>
    <t xml:space="preserve">Bartok ter 9A 1/5</t>
  </si>
  <si>
    <t xml:space="preserve">Berleti dij</t>
  </si>
  <si>
    <t xml:space="preserve">Szabo Julianna</t>
  </si>
  <si>
    <t xml:space="preserve">Balint Melinda</t>
  </si>
  <si>
    <t xml:space="preserve">Kalman Viktoria</t>
  </si>
  <si>
    <t xml:space="preserve">Rakoczi ut 105 B71 garazs</t>
  </si>
  <si>
    <t xml:space="preserve">Horvath Andrea</t>
  </si>
  <si>
    <t xml:space="preserve">Tabor utca 7B 3/12</t>
  </si>
  <si>
    <t xml:space="preserve">Lorinc Roland</t>
  </si>
  <si>
    <t xml:space="preserve">Kaucio</t>
  </si>
  <si>
    <t xml:space="preserve">Elektromossag</t>
  </si>
  <si>
    <t xml:space="preserve">Viz</t>
  </si>
  <si>
    <t xml:space="preserve">Gaz</t>
  </si>
  <si>
    <t xml:space="preserve">Kunfi Attila</t>
  </si>
  <si>
    <t xml:space="preserve">Holecska Zsofia</t>
  </si>
  <si>
    <t xml:space="preserve">Kispal Gergo</t>
  </si>
  <si>
    <t xml:space="preserve">Osszes bevetel</t>
  </si>
  <si>
    <t xml:space="preserve">Q1 Bevetel</t>
  </si>
  <si>
    <t xml:space="preserve">Q2 Bevetel</t>
  </si>
  <si>
    <t xml:space="preserve">Q3 Bevetel</t>
  </si>
  <si>
    <t xml:space="preserve">Q4 Bevetel</t>
  </si>
  <si>
    <t xml:space="preserve">Januar</t>
  </si>
  <si>
    <t xml:space="preserve">Februar</t>
  </si>
  <si>
    <t xml:space="preserve">Marcius</t>
  </si>
  <si>
    <t xml:space="preserve">Aprilis</t>
  </si>
  <si>
    <t xml:space="preserve">Majus</t>
  </si>
  <si>
    <t xml:space="preserve">Junius</t>
  </si>
  <si>
    <t xml:space="preserve">Julius</t>
  </si>
  <si>
    <t xml:space="preserve">Augusztus</t>
  </si>
  <si>
    <t xml:space="preserve">Szeptember</t>
  </si>
  <si>
    <t xml:space="preserve">Oktober</t>
  </si>
  <si>
    <t xml:space="preserve">November</t>
  </si>
  <si>
    <t xml:space="preserve">December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</si>
</sst>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YY"/>
    <numFmt numFmtId="166" formatCode="[$ Ft]#,##0.00"/>
  </numFmts>
  <fonts count="7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1"/>
      <charset val="1"/>
    </font>
    <font>
      <sz val="11"/>
      <name val="Cambria"/>
      <family val="1"/>
      <charset val="1"/>
    </font>
    <font>
      <sz val="11"/>
      <color rgb="FF000000"/>
      <name val="Inconsolata"/>
      <family val="0"/>
      <charset val="1"/>
    </font>
  </fonts>
  <fills count="21">
    <fill>
      <patternFill patternType="none"/>
    </fill>
    <fill>
      <patternFill patternType="gray125"/>
    </fill>
    <fill>
      <patternFill patternType="solid">
        <fgColor rgb="FFFF9900"/>
        <bgColor rgb="FFF1C232"/>
      </patternFill>
    </fill>
    <fill>
      <patternFill patternType="solid">
        <fgColor rgb="FFFFFF00"/>
        <bgColor rgb="FFFFD966"/>
      </patternFill>
    </fill>
    <fill>
      <patternFill patternType="solid">
        <fgColor rgb="FFFFF2CC"/>
        <bgColor rgb="FFFCE5CD"/>
      </patternFill>
    </fill>
    <fill>
      <patternFill patternType="solid">
        <fgColor rgb="FFFCE5CD"/>
        <bgColor rgb="FFFFF2CC"/>
      </patternFill>
    </fill>
    <fill>
      <patternFill patternType="solid">
        <fgColor rgb="FFFFFFFF"/>
        <bgColor rgb="FFFFF2CC"/>
      </patternFill>
    </fill>
    <fill>
      <patternFill patternType="solid">
        <fgColor rgb="FFD9EAD3"/>
        <bgColor rgb="FFFCE5CD"/>
      </patternFill>
    </fill>
    <fill>
      <patternFill patternType="solid">
        <fgColor rgb="FFF4CCCC"/>
        <bgColor rgb="FFEAD1DC"/>
      </patternFill>
    </fill>
    <fill>
      <patternFill patternType="solid">
        <fgColor rgb="FFEAD1DC"/>
        <bgColor rgb="FFF4CCCC"/>
      </patternFill>
    </fill>
    <fill>
      <patternFill patternType="solid">
        <fgColor rgb="FF00FF00"/>
        <bgColor rgb="FF33CCCC"/>
      </patternFill>
    </fill>
    <fill>
      <patternFill patternType="solid">
        <fgColor rgb="FF38761D"/>
        <bgColor rgb="FF339966"/>
      </patternFill>
    </fill>
    <fill>
      <patternFill patternType="solid">
        <fgColor rgb="FFD5A6BD"/>
        <bgColor rgb="FFF6B26B"/>
      </patternFill>
    </fill>
    <fill>
      <patternFill patternType="solid">
        <fgColor rgb="FFB6D7A8"/>
        <bgColor rgb="FFA2C4C9"/>
      </patternFill>
    </fill>
    <fill>
      <patternFill patternType="solid">
        <fgColor rgb="FFA2C4C9"/>
        <bgColor rgb="FFA4C2F4"/>
      </patternFill>
    </fill>
    <fill>
      <patternFill patternType="solid">
        <fgColor rgb="FFA4C2F4"/>
        <bgColor rgb="FFA2C4C9"/>
      </patternFill>
    </fill>
    <fill>
      <patternFill patternType="solid">
        <fgColor rgb="FFFFD966"/>
        <bgColor rgb="FFFFE599"/>
      </patternFill>
    </fill>
    <fill>
      <patternFill patternType="solid">
        <fgColor rgb="FFF1C232"/>
        <bgColor rgb="FFF6B26B"/>
      </patternFill>
    </fill>
    <fill>
      <patternFill patternType="solid">
        <fgColor rgb="FF93C47D"/>
        <bgColor rgb="FFA2C4C9"/>
      </patternFill>
    </fill>
    <fill>
      <patternFill patternType="solid">
        <fgColor rgb="FFF6B26B"/>
        <bgColor rgb="FFF1C232"/>
      </patternFill>
    </fill>
    <fill>
      <patternFill patternType="solid">
        <fgColor rgb="FFFFE599"/>
        <bgColor rgb="FFFCE5CD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5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1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1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1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1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1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1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1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1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1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1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1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1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2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38761D"/>
      <rgbColor rgb="FF000080"/>
      <rgbColor rgb="FF808000"/>
      <rgbColor rgb="FF800080"/>
      <rgbColor rgb="FF008080"/>
      <rgbColor rgb="FFA2C4C9"/>
      <rgbColor rgb="FF808080"/>
      <rgbColor rgb="FF9999FF"/>
      <rgbColor rgb="FF993366"/>
      <rgbColor rgb="FFFFF2CC"/>
      <rgbColor rgb="FFFCE5CD"/>
      <rgbColor rgb="FF660066"/>
      <rgbColor rgb="FFFF8080"/>
      <rgbColor rgb="FF0066CC"/>
      <rgbColor rgb="FFEAD1DC"/>
      <rgbColor rgb="FF000080"/>
      <rgbColor rgb="FFFF00FF"/>
      <rgbColor rgb="FFFFD966"/>
      <rgbColor rgb="FF00FFFF"/>
      <rgbColor rgb="FF800080"/>
      <rgbColor rgb="FF800000"/>
      <rgbColor rgb="FF008080"/>
      <rgbColor rgb="FF0000FF"/>
      <rgbColor rgb="FF00CCFF"/>
      <rgbColor rgb="FFB6D7A8"/>
      <rgbColor rgb="FFD9EAD3"/>
      <rgbColor rgb="FFFFE599"/>
      <rgbColor rgb="FFA4C2F4"/>
      <rgbColor rgb="FFF6B26B"/>
      <rgbColor rgb="FFD5A6BD"/>
      <rgbColor rgb="FFF4CCCC"/>
      <rgbColor rgb="FF3366FF"/>
      <rgbColor rgb="FF33CCCC"/>
      <rgbColor rgb="FF99CC00"/>
      <rgbColor rgb="FFF1C232"/>
      <rgbColor rgb="FFFF9900"/>
      <rgbColor rgb="FFFF6600"/>
      <rgbColor rgb="FF666699"/>
      <rgbColor rgb="FF93C47D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87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65" activePane="bottomLeft" state="frozen"/>
      <selection pane="topLeft" activeCell="A1" activeCellId="0" sqref="A1"/>
      <selection pane="bottomLeft" activeCell="E89" activeCellId="0" sqref="E89"/>
    </sheetView>
  </sheetViews>
  <sheetFormatPr defaultRowHeight="15.75"/>
  <cols>
    <col collapsed="false" hidden="false" max="1" min="1" style="0" width="14.1734693877551"/>
    <col collapsed="false" hidden="false" max="2" min="2" style="0" width="29.2908163265306"/>
    <col collapsed="false" hidden="false" max="3" min="3" style="0" width="18.4948979591837"/>
    <col collapsed="false" hidden="false" max="4" min="4" style="0" width="35.3673469387755"/>
    <col collapsed="false" hidden="false" max="1025" min="5" style="0" width="14.1734693877551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5.75" hidden="false" customHeight="false" outlineLevel="0" collapsed="false">
      <c r="A2" s="2" t="n">
        <v>42383</v>
      </c>
      <c r="B2" s="3" t="s">
        <v>5</v>
      </c>
      <c r="C2" s="3" t="s">
        <v>6</v>
      </c>
      <c r="D2" s="3" t="s">
        <v>7</v>
      </c>
      <c r="E2" s="3" t="n">
        <v>23200</v>
      </c>
    </row>
    <row r="3" customFormat="false" ht="15.75" hidden="false" customHeight="false" outlineLevel="0" collapsed="false">
      <c r="A3" s="2" t="n">
        <v>42383</v>
      </c>
      <c r="B3" s="3" t="s">
        <v>5</v>
      </c>
      <c r="C3" s="3" t="s">
        <v>6</v>
      </c>
      <c r="D3" s="3" t="s">
        <v>8</v>
      </c>
      <c r="E3" s="3" t="n">
        <v>23500</v>
      </c>
    </row>
    <row r="4" customFormat="false" ht="15.75" hidden="false" customHeight="false" outlineLevel="0" collapsed="false">
      <c r="A4" s="2" t="n">
        <v>42384</v>
      </c>
      <c r="B4" s="3" t="s">
        <v>5</v>
      </c>
      <c r="C4" s="3" t="s">
        <v>6</v>
      </c>
      <c r="D4" s="3" t="s">
        <v>9</v>
      </c>
      <c r="E4" s="3" t="n">
        <v>22500</v>
      </c>
    </row>
    <row r="5" customFormat="false" ht="15.75" hidden="false" customHeight="false" outlineLevel="0" collapsed="false">
      <c r="A5" s="2" t="n">
        <v>42387</v>
      </c>
      <c r="B5" s="3" t="s">
        <v>10</v>
      </c>
      <c r="C5" s="3" t="s">
        <v>6</v>
      </c>
      <c r="D5" s="3" t="s">
        <v>11</v>
      </c>
      <c r="E5" s="3" t="n">
        <v>10500</v>
      </c>
    </row>
    <row r="6" customFormat="false" ht="15.75" hidden="false" customHeight="false" outlineLevel="0" collapsed="false">
      <c r="A6" s="2" t="n">
        <v>42403</v>
      </c>
      <c r="B6" s="3" t="s">
        <v>12</v>
      </c>
      <c r="C6" s="3" t="s">
        <v>6</v>
      </c>
      <c r="D6" s="3" t="s">
        <v>13</v>
      </c>
      <c r="E6" s="3" t="n">
        <v>80000</v>
      </c>
    </row>
    <row r="7" customFormat="false" ht="15.75" hidden="false" customHeight="false" outlineLevel="0" collapsed="false">
      <c r="A7" s="2" t="n">
        <v>42403</v>
      </c>
      <c r="B7" s="3" t="s">
        <v>12</v>
      </c>
      <c r="C7" s="3" t="s">
        <v>14</v>
      </c>
      <c r="D7" s="3" t="s">
        <v>13</v>
      </c>
      <c r="E7" s="3" t="n">
        <v>11000</v>
      </c>
    </row>
    <row r="8" customFormat="false" ht="15.75" hidden="false" customHeight="false" outlineLevel="0" collapsed="false">
      <c r="A8" s="2" t="n">
        <v>42404</v>
      </c>
      <c r="B8" s="3" t="s">
        <v>10</v>
      </c>
      <c r="C8" s="3" t="s">
        <v>6</v>
      </c>
      <c r="D8" s="3" t="s">
        <v>11</v>
      </c>
      <c r="E8" s="3" t="n">
        <v>100</v>
      </c>
    </row>
    <row r="9" customFormat="false" ht="15.75" hidden="false" customHeight="false" outlineLevel="0" collapsed="false">
      <c r="A9" s="2" t="n">
        <v>42412</v>
      </c>
      <c r="B9" s="3" t="s">
        <v>5</v>
      </c>
      <c r="C9" s="3" t="s">
        <v>6</v>
      </c>
      <c r="D9" s="3" t="s">
        <v>8</v>
      </c>
      <c r="E9" s="3" t="n">
        <v>23500</v>
      </c>
    </row>
    <row r="10" customFormat="false" ht="15.75" hidden="false" customHeight="false" outlineLevel="0" collapsed="false">
      <c r="A10" s="2" t="n">
        <v>42415</v>
      </c>
      <c r="B10" s="3" t="s">
        <v>5</v>
      </c>
      <c r="C10" s="3" t="s">
        <v>6</v>
      </c>
      <c r="D10" s="3" t="s">
        <v>7</v>
      </c>
      <c r="E10" s="3" t="n">
        <v>23200</v>
      </c>
    </row>
    <row r="11" customFormat="false" ht="15.75" hidden="false" customHeight="false" outlineLevel="0" collapsed="false">
      <c r="A11" s="2" t="n">
        <v>42415</v>
      </c>
      <c r="B11" s="3" t="s">
        <v>5</v>
      </c>
      <c r="C11" s="3" t="s">
        <v>6</v>
      </c>
      <c r="D11" s="3" t="s">
        <v>9</v>
      </c>
      <c r="E11" s="3" t="n">
        <v>23200</v>
      </c>
    </row>
    <row r="12" customFormat="false" ht="15.75" hidden="false" customHeight="false" outlineLevel="0" collapsed="false">
      <c r="A12" s="2" t="n">
        <v>42375</v>
      </c>
      <c r="B12" s="3" t="s">
        <v>5</v>
      </c>
      <c r="C12" s="3" t="s">
        <v>15</v>
      </c>
      <c r="D12" s="3" t="s">
        <v>7</v>
      </c>
      <c r="E12" s="3" t="n">
        <v>300</v>
      </c>
    </row>
    <row r="13" customFormat="false" ht="15.75" hidden="false" customHeight="false" outlineLevel="0" collapsed="false">
      <c r="A13" s="2" t="n">
        <v>42424</v>
      </c>
      <c r="B13" s="3" t="s">
        <v>12</v>
      </c>
      <c r="C13" s="3" t="s">
        <v>16</v>
      </c>
      <c r="D13" s="3" t="s">
        <v>13</v>
      </c>
      <c r="E13" s="3" t="n">
        <v>442</v>
      </c>
    </row>
    <row r="14" customFormat="false" ht="15.75" hidden="false" customHeight="false" outlineLevel="0" collapsed="false">
      <c r="A14" s="2" t="n">
        <v>42437</v>
      </c>
      <c r="B14" s="3" t="s">
        <v>12</v>
      </c>
      <c r="C14" s="3" t="s">
        <v>6</v>
      </c>
      <c r="D14" s="3" t="s">
        <v>13</v>
      </c>
      <c r="E14" s="3" t="n">
        <v>80000</v>
      </c>
    </row>
    <row r="15" customFormat="false" ht="15.75" hidden="false" customHeight="false" outlineLevel="0" collapsed="false">
      <c r="A15" s="2" t="n">
        <v>42437</v>
      </c>
      <c r="B15" s="3" t="s">
        <v>12</v>
      </c>
      <c r="C15" s="3" t="s">
        <v>14</v>
      </c>
      <c r="D15" s="3" t="s">
        <v>13</v>
      </c>
      <c r="E15" s="3" t="n">
        <v>11000</v>
      </c>
    </row>
    <row r="16" customFormat="false" ht="15.75" hidden="false" customHeight="false" outlineLevel="0" collapsed="false">
      <c r="A16" s="2" t="n">
        <v>42447</v>
      </c>
      <c r="B16" s="3" t="s">
        <v>5</v>
      </c>
      <c r="C16" s="3" t="s">
        <v>6</v>
      </c>
      <c r="D16" s="3" t="s">
        <v>9</v>
      </c>
      <c r="E16" s="3" t="n">
        <v>5000</v>
      </c>
    </row>
    <row r="17" customFormat="false" ht="15.75" hidden="false" customHeight="false" outlineLevel="0" collapsed="false">
      <c r="A17" s="2" t="n">
        <v>42447</v>
      </c>
      <c r="B17" s="3" t="s">
        <v>5</v>
      </c>
      <c r="C17" s="3" t="s">
        <v>6</v>
      </c>
      <c r="D17" s="3" t="s">
        <v>7</v>
      </c>
      <c r="E17" s="3" t="n">
        <v>23200</v>
      </c>
    </row>
    <row r="18" customFormat="false" ht="15.75" hidden="false" customHeight="false" outlineLevel="0" collapsed="false">
      <c r="A18" s="2" t="n">
        <v>42440</v>
      </c>
      <c r="B18" s="3" t="s">
        <v>5</v>
      </c>
      <c r="C18" s="3" t="s">
        <v>6</v>
      </c>
      <c r="D18" s="3" t="s">
        <v>8</v>
      </c>
      <c r="E18" s="3" t="n">
        <v>23500</v>
      </c>
    </row>
    <row r="19" customFormat="false" ht="15.75" hidden="false" customHeight="false" outlineLevel="0" collapsed="false">
      <c r="A19" s="2" t="n">
        <v>42439</v>
      </c>
      <c r="B19" s="3" t="s">
        <v>5</v>
      </c>
      <c r="C19" s="3" t="s">
        <v>15</v>
      </c>
      <c r="D19" s="3" t="s">
        <v>7</v>
      </c>
      <c r="E19" s="3" t="n">
        <v>4790</v>
      </c>
    </row>
    <row r="20" customFormat="false" ht="15.75" hidden="false" customHeight="false" outlineLevel="0" collapsed="false">
      <c r="A20" s="2" t="n">
        <v>42432</v>
      </c>
      <c r="B20" s="3" t="s">
        <v>5</v>
      </c>
      <c r="C20" s="3" t="s">
        <v>17</v>
      </c>
      <c r="D20" s="3" t="s">
        <v>7</v>
      </c>
      <c r="E20" s="3" t="n">
        <v>6895</v>
      </c>
    </row>
    <row r="21" customFormat="false" ht="15.75" hidden="false" customHeight="false" outlineLevel="0" collapsed="false">
      <c r="A21" s="2" t="n">
        <v>42429</v>
      </c>
      <c r="B21" s="3" t="s">
        <v>5</v>
      </c>
      <c r="C21" s="3" t="s">
        <v>16</v>
      </c>
      <c r="D21" s="3" t="s">
        <v>7</v>
      </c>
      <c r="E21" s="3" t="n">
        <v>800</v>
      </c>
    </row>
    <row r="22" customFormat="false" ht="15.75" hidden="false" customHeight="false" outlineLevel="0" collapsed="false">
      <c r="A22" s="2" t="n">
        <v>42430</v>
      </c>
      <c r="B22" s="3" t="s">
        <v>10</v>
      </c>
      <c r="C22" s="3" t="s">
        <v>6</v>
      </c>
      <c r="D22" s="3" t="s">
        <v>11</v>
      </c>
      <c r="E22" s="3" t="n">
        <v>10500</v>
      </c>
    </row>
    <row r="23" customFormat="false" ht="15.75" hidden="false" customHeight="false" outlineLevel="0" collapsed="false">
      <c r="A23" s="2" t="n">
        <v>42384</v>
      </c>
      <c r="B23" s="3" t="s">
        <v>12</v>
      </c>
      <c r="C23" s="3" t="s">
        <v>6</v>
      </c>
      <c r="D23" s="3" t="s">
        <v>13</v>
      </c>
      <c r="E23" s="3" t="n">
        <v>0</v>
      </c>
    </row>
    <row r="24" customFormat="false" ht="15.75" hidden="false" customHeight="false" outlineLevel="0" collapsed="false">
      <c r="A24" s="2" t="n">
        <v>42397</v>
      </c>
      <c r="B24" s="3" t="s">
        <v>5</v>
      </c>
      <c r="C24" s="3" t="s">
        <v>17</v>
      </c>
      <c r="D24" s="3" t="s">
        <v>8</v>
      </c>
      <c r="E24" s="3" t="n">
        <v>8123</v>
      </c>
    </row>
    <row r="25" customFormat="false" ht="15.75" hidden="false" customHeight="false" outlineLevel="0" collapsed="false">
      <c r="A25" s="2" t="n">
        <v>42438</v>
      </c>
      <c r="B25" s="3" t="s">
        <v>12</v>
      </c>
      <c r="C25" s="3" t="s">
        <v>15</v>
      </c>
      <c r="D25" s="3" t="s">
        <v>13</v>
      </c>
      <c r="E25" s="3" t="n">
        <v>5500</v>
      </c>
    </row>
    <row r="26" customFormat="false" ht="15.75" hidden="false" customHeight="false" outlineLevel="0" collapsed="false">
      <c r="A26" s="2" t="n">
        <v>42464</v>
      </c>
      <c r="B26" s="3" t="s">
        <v>10</v>
      </c>
      <c r="C26" s="3" t="s">
        <v>6</v>
      </c>
      <c r="D26" s="3" t="s">
        <v>11</v>
      </c>
      <c r="E26" s="3" t="n">
        <v>10500</v>
      </c>
    </row>
    <row r="27" customFormat="false" ht="15.75" hidden="false" customHeight="false" outlineLevel="0" collapsed="false">
      <c r="A27" s="2" t="n">
        <v>42466</v>
      </c>
      <c r="B27" s="3" t="s">
        <v>12</v>
      </c>
      <c r="C27" s="3" t="s">
        <v>6</v>
      </c>
      <c r="D27" s="3" t="s">
        <v>18</v>
      </c>
      <c r="E27" s="3" t="n">
        <v>91000</v>
      </c>
    </row>
    <row r="28" customFormat="false" ht="15.75" hidden="false" customHeight="false" outlineLevel="0" collapsed="false">
      <c r="A28" s="2" t="n">
        <v>42471</v>
      </c>
      <c r="B28" s="3" t="s">
        <v>5</v>
      </c>
      <c r="C28" s="3" t="s">
        <v>17</v>
      </c>
      <c r="D28" s="3" t="s">
        <v>9</v>
      </c>
      <c r="E28" s="3" t="n">
        <v>6589</v>
      </c>
    </row>
    <row r="29" customFormat="false" ht="15.75" hidden="false" customHeight="false" outlineLevel="0" collapsed="false">
      <c r="A29" s="2" t="n">
        <v>42475</v>
      </c>
      <c r="B29" s="3" t="s">
        <v>12</v>
      </c>
      <c r="C29" s="3" t="s">
        <v>15</v>
      </c>
      <c r="D29" s="3" t="s">
        <v>18</v>
      </c>
      <c r="E29" s="3" t="n">
        <v>2200</v>
      </c>
    </row>
    <row r="30" customFormat="false" ht="15.75" hidden="false" customHeight="false" outlineLevel="0" collapsed="false">
      <c r="A30" s="2" t="n">
        <v>42472</v>
      </c>
      <c r="B30" s="3" t="s">
        <v>5</v>
      </c>
      <c r="C30" s="3" t="s">
        <v>6</v>
      </c>
      <c r="D30" s="3" t="s">
        <v>8</v>
      </c>
      <c r="E30" s="3" t="n">
        <v>46700</v>
      </c>
    </row>
    <row r="31" customFormat="false" ht="15.75" hidden="false" customHeight="false" outlineLevel="0" collapsed="false">
      <c r="A31" s="2" t="n">
        <v>42481</v>
      </c>
      <c r="B31" s="3" t="s">
        <v>5</v>
      </c>
      <c r="C31" s="3" t="s">
        <v>6</v>
      </c>
      <c r="D31" s="3" t="s">
        <v>9</v>
      </c>
      <c r="E31" s="3" t="n">
        <v>6000</v>
      </c>
    </row>
    <row r="32" customFormat="false" ht="15.75" hidden="false" customHeight="false" outlineLevel="0" collapsed="false">
      <c r="A32" s="2" t="n">
        <v>42480</v>
      </c>
      <c r="B32" s="3" t="s">
        <v>5</v>
      </c>
      <c r="C32" s="3" t="s">
        <v>15</v>
      </c>
      <c r="D32" s="3" t="s">
        <v>8</v>
      </c>
      <c r="E32" s="3" t="n">
        <v>4790</v>
      </c>
    </row>
    <row r="33" customFormat="false" ht="15.75" hidden="false" customHeight="false" outlineLevel="0" collapsed="false">
      <c r="A33" s="2" t="n">
        <v>42493</v>
      </c>
      <c r="B33" s="3" t="s">
        <v>12</v>
      </c>
      <c r="C33" s="3" t="s">
        <v>16</v>
      </c>
      <c r="D33" s="3" t="s">
        <v>18</v>
      </c>
      <c r="E33" s="3" t="n">
        <v>8020</v>
      </c>
    </row>
    <row r="34" customFormat="false" ht="15.75" hidden="false" customHeight="false" outlineLevel="0" collapsed="false">
      <c r="A34" s="2" t="n">
        <v>42494</v>
      </c>
      <c r="B34" s="3" t="s">
        <v>10</v>
      </c>
      <c r="C34" s="3" t="s">
        <v>6</v>
      </c>
      <c r="D34" s="3" t="s">
        <v>11</v>
      </c>
      <c r="E34" s="3" t="n">
        <v>10500</v>
      </c>
    </row>
    <row r="35" customFormat="false" ht="15.75" hidden="false" customHeight="false" outlineLevel="0" collapsed="false">
      <c r="A35" s="2" t="n">
        <v>42495</v>
      </c>
      <c r="B35" s="3" t="s">
        <v>12</v>
      </c>
      <c r="C35" s="3" t="s">
        <v>6</v>
      </c>
      <c r="D35" s="3" t="s">
        <v>18</v>
      </c>
      <c r="E35" s="3" t="n">
        <v>91000</v>
      </c>
    </row>
    <row r="36" customFormat="false" ht="15.75" hidden="false" customHeight="false" outlineLevel="0" collapsed="false">
      <c r="A36" s="2" t="n">
        <v>42508</v>
      </c>
      <c r="B36" s="3" t="s">
        <v>5</v>
      </c>
      <c r="C36" s="3" t="s">
        <v>6</v>
      </c>
      <c r="D36" s="3" t="s">
        <v>9</v>
      </c>
      <c r="E36" s="3" t="n">
        <v>5423</v>
      </c>
    </row>
    <row r="37" customFormat="false" ht="15.75" hidden="false" customHeight="false" outlineLevel="0" collapsed="false">
      <c r="A37" s="2" t="n">
        <v>42501</v>
      </c>
      <c r="B37" s="3" t="s">
        <v>5</v>
      </c>
      <c r="C37" s="3" t="s">
        <v>6</v>
      </c>
      <c r="D37" s="3" t="s">
        <v>7</v>
      </c>
      <c r="E37" s="3" t="n">
        <v>23200</v>
      </c>
    </row>
    <row r="38" customFormat="false" ht="15.75" hidden="false" customHeight="false" outlineLevel="0" collapsed="false">
      <c r="A38" s="2" t="n">
        <v>42501</v>
      </c>
      <c r="B38" s="3" t="s">
        <v>5</v>
      </c>
      <c r="C38" s="3" t="s">
        <v>6</v>
      </c>
      <c r="D38" s="3" t="s">
        <v>8</v>
      </c>
      <c r="E38" s="3" t="n">
        <v>23500</v>
      </c>
    </row>
    <row r="39" customFormat="false" ht="15.75" hidden="false" customHeight="false" outlineLevel="0" collapsed="false">
      <c r="A39" s="2" t="n">
        <v>42501</v>
      </c>
      <c r="B39" s="3" t="s">
        <v>5</v>
      </c>
      <c r="C39" s="3" t="s">
        <v>15</v>
      </c>
      <c r="D39" s="3" t="s">
        <v>9</v>
      </c>
      <c r="E39" s="3" t="n">
        <v>4575</v>
      </c>
    </row>
    <row r="40" customFormat="false" ht="15.75" hidden="false" customHeight="false" outlineLevel="0" collapsed="false">
      <c r="A40" s="2" t="n">
        <v>42501</v>
      </c>
      <c r="B40" s="3" t="s">
        <v>5</v>
      </c>
      <c r="C40" s="3" t="s">
        <v>16</v>
      </c>
      <c r="D40" s="3" t="s">
        <v>9</v>
      </c>
      <c r="E40" s="3" t="n">
        <v>6854</v>
      </c>
    </row>
    <row r="41" customFormat="false" ht="15.75" hidden="false" customHeight="false" outlineLevel="0" collapsed="false">
      <c r="A41" s="2" t="n">
        <v>42522</v>
      </c>
      <c r="B41" s="3" t="s">
        <v>12</v>
      </c>
      <c r="C41" s="3" t="s">
        <v>17</v>
      </c>
      <c r="D41" s="3" t="s">
        <v>18</v>
      </c>
      <c r="E41" s="3" t="n">
        <v>1523</v>
      </c>
    </row>
    <row r="42" customFormat="false" ht="15.75" hidden="false" customHeight="false" outlineLevel="0" collapsed="false">
      <c r="A42" s="2" t="n">
        <v>42517</v>
      </c>
      <c r="B42" s="3" t="s">
        <v>5</v>
      </c>
      <c r="C42" s="3" t="s">
        <v>17</v>
      </c>
      <c r="D42" s="3" t="s">
        <v>9</v>
      </c>
      <c r="E42" s="3" t="n">
        <v>425</v>
      </c>
    </row>
    <row r="43" customFormat="false" ht="15.75" hidden="false" customHeight="false" outlineLevel="0" collapsed="false">
      <c r="A43" s="2" t="n">
        <v>42517</v>
      </c>
      <c r="B43" s="3" t="s">
        <v>5</v>
      </c>
      <c r="C43" s="3" t="s">
        <v>17</v>
      </c>
      <c r="D43" s="3" t="s">
        <v>9</v>
      </c>
      <c r="E43" s="3" t="n">
        <v>3740</v>
      </c>
    </row>
    <row r="44" customFormat="false" ht="15.75" hidden="false" customHeight="false" outlineLevel="0" collapsed="false">
      <c r="A44" s="2" t="n">
        <v>42524</v>
      </c>
      <c r="B44" s="3" t="s">
        <v>10</v>
      </c>
      <c r="C44" s="3" t="s">
        <v>6</v>
      </c>
      <c r="D44" s="3" t="s">
        <v>11</v>
      </c>
      <c r="E44" s="3" t="n">
        <v>10500</v>
      </c>
    </row>
    <row r="45" customFormat="false" ht="15.75" hidden="false" customHeight="false" outlineLevel="0" collapsed="false">
      <c r="A45" s="2" t="n">
        <v>42527</v>
      </c>
      <c r="B45" s="3" t="s">
        <v>12</v>
      </c>
      <c r="C45" s="3" t="s">
        <v>6</v>
      </c>
      <c r="D45" s="3" t="s">
        <v>18</v>
      </c>
      <c r="E45" s="3" t="n">
        <v>91000</v>
      </c>
    </row>
    <row r="46" customFormat="false" ht="15.75" hidden="false" customHeight="false" outlineLevel="0" collapsed="false">
      <c r="A46" s="2" t="n">
        <v>42531</v>
      </c>
      <c r="B46" s="3" t="s">
        <v>12</v>
      </c>
      <c r="C46" s="3" t="s">
        <v>15</v>
      </c>
      <c r="D46" s="3" t="s">
        <v>18</v>
      </c>
      <c r="E46" s="3" t="n">
        <v>4545</v>
      </c>
    </row>
    <row r="47" customFormat="false" ht="15.75" hidden="false" customHeight="false" outlineLevel="0" collapsed="false">
      <c r="A47" s="2" t="n">
        <v>42535</v>
      </c>
      <c r="B47" s="3" t="s">
        <v>5</v>
      </c>
      <c r="C47" s="3" t="s">
        <v>6</v>
      </c>
      <c r="D47" s="3" t="s">
        <v>8</v>
      </c>
      <c r="E47" s="3" t="n">
        <v>23500</v>
      </c>
    </row>
    <row r="48" customFormat="false" ht="15.75" hidden="false" customHeight="false" outlineLevel="0" collapsed="false">
      <c r="A48" s="2" t="n">
        <v>42550</v>
      </c>
      <c r="B48" s="3" t="s">
        <v>12</v>
      </c>
      <c r="C48" s="3" t="s">
        <v>16</v>
      </c>
      <c r="D48" s="3" t="s">
        <v>18</v>
      </c>
      <c r="E48" s="3" t="n">
        <v>442</v>
      </c>
    </row>
    <row r="49" customFormat="false" ht="15.75" hidden="false" customHeight="false" outlineLevel="0" collapsed="false">
      <c r="A49" s="2" t="n">
        <v>42555</v>
      </c>
      <c r="B49" s="3" t="s">
        <v>10</v>
      </c>
      <c r="C49" s="3" t="s">
        <v>6</v>
      </c>
      <c r="D49" s="3" t="s">
        <v>11</v>
      </c>
      <c r="E49" s="3" t="n">
        <v>10500</v>
      </c>
    </row>
    <row r="50" customFormat="false" ht="15.75" hidden="false" customHeight="false" outlineLevel="0" collapsed="false">
      <c r="A50" s="2" t="n">
        <v>42530</v>
      </c>
      <c r="B50" s="3" t="s">
        <v>5</v>
      </c>
      <c r="C50" s="3" t="s">
        <v>15</v>
      </c>
      <c r="D50" s="3" t="s">
        <v>7</v>
      </c>
      <c r="E50" s="3" t="n">
        <v>4444</v>
      </c>
    </row>
    <row r="51" customFormat="false" ht="15.75" hidden="false" customHeight="false" outlineLevel="0" collapsed="false">
      <c r="A51" s="2" t="n">
        <v>42551</v>
      </c>
      <c r="B51" s="3" t="s">
        <v>5</v>
      </c>
      <c r="C51" s="3" t="s">
        <v>16</v>
      </c>
      <c r="D51" s="3" t="s">
        <v>7</v>
      </c>
      <c r="E51" s="3" t="n">
        <v>6272</v>
      </c>
    </row>
    <row r="52" customFormat="false" ht="15.75" hidden="false" customHeight="false" outlineLevel="0" collapsed="false">
      <c r="A52" s="2" t="n">
        <v>42564</v>
      </c>
      <c r="B52" s="3" t="s">
        <v>5</v>
      </c>
      <c r="C52" s="3" t="s">
        <v>6</v>
      </c>
      <c r="D52" s="3" t="s">
        <v>8</v>
      </c>
      <c r="E52" s="3" t="n">
        <v>213</v>
      </c>
    </row>
    <row r="53" customFormat="false" ht="15.75" hidden="false" customHeight="false" outlineLevel="0" collapsed="false">
      <c r="A53" s="2" t="n">
        <v>42557</v>
      </c>
      <c r="B53" s="3" t="s">
        <v>12</v>
      </c>
      <c r="C53" s="3" t="s">
        <v>6</v>
      </c>
      <c r="D53" s="3" t="s">
        <v>18</v>
      </c>
      <c r="E53" s="3" t="n">
        <v>91000</v>
      </c>
    </row>
    <row r="54" customFormat="false" ht="15.75" hidden="false" customHeight="false" outlineLevel="0" collapsed="false">
      <c r="A54" s="2" t="n">
        <v>42566</v>
      </c>
      <c r="B54" s="3" t="s">
        <v>5</v>
      </c>
      <c r="C54" s="3" t="s">
        <v>6</v>
      </c>
      <c r="D54" s="3" t="s">
        <v>19</v>
      </c>
      <c r="E54" s="3" t="n">
        <v>26500</v>
      </c>
    </row>
    <row r="55" customFormat="false" ht="15.75" hidden="false" customHeight="false" outlineLevel="0" collapsed="false">
      <c r="A55" s="2" t="n">
        <v>42566</v>
      </c>
      <c r="B55" s="3" t="s">
        <v>5</v>
      </c>
      <c r="C55" s="3" t="s">
        <v>6</v>
      </c>
      <c r="D55" s="3" t="s">
        <v>7</v>
      </c>
      <c r="E55" s="3" t="n">
        <v>3541</v>
      </c>
    </row>
    <row r="56" customFormat="false" ht="15.75" hidden="false" customHeight="false" outlineLevel="0" collapsed="false">
      <c r="A56" s="2" t="n">
        <v>42586</v>
      </c>
      <c r="B56" s="3" t="s">
        <v>10</v>
      </c>
      <c r="C56" s="3" t="s">
        <v>6</v>
      </c>
      <c r="D56" s="3" t="s">
        <v>11</v>
      </c>
      <c r="E56" s="3" t="n">
        <v>10500</v>
      </c>
    </row>
    <row r="57" customFormat="false" ht="15.75" hidden="false" customHeight="false" outlineLevel="0" collapsed="false">
      <c r="A57" s="2" t="n">
        <v>42590</v>
      </c>
      <c r="B57" s="3" t="s">
        <v>12</v>
      </c>
      <c r="C57" s="3" t="s">
        <v>6</v>
      </c>
      <c r="D57" s="3" t="s">
        <v>18</v>
      </c>
      <c r="E57" s="3" t="n">
        <v>91000</v>
      </c>
    </row>
    <row r="58" customFormat="false" ht="15.75" hidden="false" customHeight="false" outlineLevel="0" collapsed="false">
      <c r="A58" s="2" t="n">
        <v>42591</v>
      </c>
      <c r="B58" s="3" t="s">
        <v>5</v>
      </c>
      <c r="C58" s="3" t="s">
        <v>6</v>
      </c>
      <c r="D58" s="3" t="s">
        <v>19</v>
      </c>
      <c r="E58" s="3" t="n">
        <v>13000</v>
      </c>
    </row>
    <row r="59" customFormat="false" ht="15.75" hidden="false" customHeight="false" outlineLevel="0" collapsed="false">
      <c r="A59" s="2" t="n">
        <v>42593</v>
      </c>
      <c r="B59" s="3" t="s">
        <v>5</v>
      </c>
      <c r="C59" s="3" t="s">
        <v>6</v>
      </c>
      <c r="D59" s="3" t="s">
        <v>7</v>
      </c>
      <c r="E59" s="3" t="n">
        <v>13800</v>
      </c>
    </row>
    <row r="60" customFormat="false" ht="15.75" hidden="false" customHeight="false" outlineLevel="0" collapsed="false">
      <c r="A60" s="2" t="n">
        <v>42597</v>
      </c>
      <c r="B60" s="3" t="s">
        <v>12</v>
      </c>
      <c r="C60" s="3" t="s">
        <v>15</v>
      </c>
      <c r="D60" s="3" t="s">
        <v>18</v>
      </c>
      <c r="E60" s="3" t="n">
        <v>4475</v>
      </c>
    </row>
    <row r="61" customFormat="false" ht="15.75" hidden="false" customHeight="false" outlineLevel="0" collapsed="false">
      <c r="A61" s="2" t="n">
        <v>42597</v>
      </c>
      <c r="B61" s="3" t="s">
        <v>5</v>
      </c>
      <c r="C61" s="3" t="s">
        <v>6</v>
      </c>
      <c r="D61" s="3" t="s">
        <v>8</v>
      </c>
      <c r="E61" s="3" t="n">
        <v>11600</v>
      </c>
    </row>
    <row r="62" customFormat="false" ht="15.75" hidden="false" customHeight="false" outlineLevel="0" collapsed="false">
      <c r="A62" s="2" t="n">
        <v>42605</v>
      </c>
      <c r="B62" s="3" t="s">
        <v>12</v>
      </c>
      <c r="C62" s="3" t="s">
        <v>16</v>
      </c>
      <c r="D62" s="3" t="s">
        <v>18</v>
      </c>
      <c r="E62" s="3" t="n">
        <v>442</v>
      </c>
    </row>
    <row r="63" customFormat="false" ht="15.75" hidden="false" customHeight="false" outlineLevel="0" collapsed="false">
      <c r="A63" s="2" t="n">
        <v>42618</v>
      </c>
      <c r="B63" s="3" t="s">
        <v>10</v>
      </c>
      <c r="C63" s="3" t="s">
        <v>6</v>
      </c>
      <c r="D63" s="3" t="s">
        <v>11</v>
      </c>
      <c r="E63" s="3" t="n">
        <v>10500</v>
      </c>
    </row>
    <row r="64" customFormat="false" ht="15.75" hidden="false" customHeight="false" outlineLevel="0" collapsed="false">
      <c r="A64" s="2" t="n">
        <v>42625</v>
      </c>
      <c r="B64" s="3" t="s">
        <v>5</v>
      </c>
      <c r="C64" s="3" t="s">
        <v>6</v>
      </c>
      <c r="D64" s="3" t="s">
        <v>19</v>
      </c>
      <c r="E64" s="3" t="n">
        <v>4568</v>
      </c>
    </row>
    <row r="65" customFormat="false" ht="15.75" hidden="false" customHeight="false" outlineLevel="0" collapsed="false">
      <c r="A65" s="2" t="n">
        <v>42627</v>
      </c>
      <c r="B65" s="3" t="s">
        <v>5</v>
      </c>
      <c r="C65" s="3" t="s">
        <v>6</v>
      </c>
      <c r="D65" s="3" t="s">
        <v>7</v>
      </c>
      <c r="E65" s="3" t="n">
        <v>23200</v>
      </c>
    </row>
    <row r="66" customFormat="false" ht="15.75" hidden="false" customHeight="false" outlineLevel="0" collapsed="false">
      <c r="A66" s="2" t="n">
        <v>42627</v>
      </c>
      <c r="B66" s="3" t="s">
        <v>5</v>
      </c>
      <c r="C66" s="3" t="s">
        <v>6</v>
      </c>
      <c r="D66" s="3" t="s">
        <v>8</v>
      </c>
      <c r="E66" s="3" t="n">
        <v>23500</v>
      </c>
    </row>
    <row r="67" customFormat="false" ht="15.75" hidden="false" customHeight="false" outlineLevel="0" collapsed="false">
      <c r="A67" s="2" t="n">
        <v>42628</v>
      </c>
      <c r="B67" s="3" t="s">
        <v>12</v>
      </c>
      <c r="C67" s="3" t="s">
        <v>6</v>
      </c>
      <c r="D67" s="3" t="s">
        <v>20</v>
      </c>
      <c r="E67" s="3" t="n">
        <v>0</v>
      </c>
    </row>
    <row r="68" customFormat="false" ht="15.75" hidden="false" customHeight="false" outlineLevel="0" collapsed="false">
      <c r="A68" s="2" t="n">
        <v>42647</v>
      </c>
      <c r="B68" s="3" t="s">
        <v>10</v>
      </c>
      <c r="C68" s="3" t="s">
        <v>6</v>
      </c>
      <c r="D68" s="3" t="s">
        <v>11</v>
      </c>
      <c r="E68" s="3" t="n">
        <v>10500</v>
      </c>
    </row>
    <row r="69" customFormat="false" ht="15.75" hidden="false" customHeight="false" outlineLevel="0" collapsed="false">
      <c r="A69" s="2" t="n">
        <v>42657</v>
      </c>
      <c r="B69" s="3" t="s">
        <v>5</v>
      </c>
      <c r="C69" s="3" t="s">
        <v>6</v>
      </c>
      <c r="D69" s="3" t="s">
        <v>8</v>
      </c>
      <c r="E69" s="3" t="n">
        <v>3656</v>
      </c>
    </row>
    <row r="70" customFormat="false" ht="15.75" hidden="false" customHeight="false" outlineLevel="0" collapsed="false">
      <c r="A70" s="2" t="n">
        <v>42655</v>
      </c>
      <c r="B70" s="3" t="s">
        <v>5</v>
      </c>
      <c r="C70" s="3" t="s">
        <v>6</v>
      </c>
      <c r="D70" s="3" t="s">
        <v>19</v>
      </c>
      <c r="E70" s="3" t="n">
        <v>26570</v>
      </c>
    </row>
    <row r="71" customFormat="false" ht="15.75" hidden="false" customHeight="false" outlineLevel="0" collapsed="false">
      <c r="A71" s="2" t="n">
        <v>42653</v>
      </c>
      <c r="B71" s="3" t="s">
        <v>5</v>
      </c>
      <c r="C71" s="3" t="s">
        <v>6</v>
      </c>
      <c r="D71" s="3" t="s">
        <v>7</v>
      </c>
      <c r="E71" s="3" t="n">
        <v>26500</v>
      </c>
    </row>
    <row r="72" customFormat="false" ht="15.75" hidden="false" customHeight="false" outlineLevel="0" collapsed="false">
      <c r="A72" s="2" t="n">
        <v>42653</v>
      </c>
      <c r="B72" s="3" t="s">
        <v>12</v>
      </c>
      <c r="C72" s="3" t="s">
        <v>6</v>
      </c>
      <c r="D72" s="3" t="s">
        <v>20</v>
      </c>
      <c r="E72" s="3" t="n">
        <v>101000</v>
      </c>
    </row>
    <row r="73" customFormat="false" ht="15.75" hidden="false" customHeight="false" outlineLevel="0" collapsed="false">
      <c r="A73" s="2" t="n">
        <v>42656</v>
      </c>
      <c r="B73" s="3" t="s">
        <v>12</v>
      </c>
      <c r="C73" s="3" t="s">
        <v>15</v>
      </c>
      <c r="D73" s="3" t="s">
        <v>20</v>
      </c>
      <c r="E73" s="3" t="n">
        <v>7153</v>
      </c>
    </row>
    <row r="74" customFormat="false" ht="15.75" hidden="false" customHeight="false" outlineLevel="0" collapsed="false">
      <c r="A74" s="2" t="n">
        <v>42676</v>
      </c>
      <c r="B74" s="3" t="s">
        <v>5</v>
      </c>
      <c r="C74" s="3" t="s">
        <v>6</v>
      </c>
      <c r="D74" s="3" t="s">
        <v>19</v>
      </c>
      <c r="E74" s="3" t="n">
        <v>3524</v>
      </c>
    </row>
    <row r="75" customFormat="false" ht="15.75" hidden="false" customHeight="false" outlineLevel="0" collapsed="false">
      <c r="A75" s="2" t="n">
        <v>42678</v>
      </c>
      <c r="B75" s="3" t="s">
        <v>12</v>
      </c>
      <c r="C75" s="3" t="s">
        <v>16</v>
      </c>
      <c r="D75" s="3" t="s">
        <v>20</v>
      </c>
      <c r="E75" s="3" t="n">
        <v>19674</v>
      </c>
    </row>
    <row r="76" customFormat="false" ht="15.75" hidden="false" customHeight="false" outlineLevel="0" collapsed="false">
      <c r="A76" s="2" t="n">
        <v>42681</v>
      </c>
      <c r="B76" s="3" t="s">
        <v>10</v>
      </c>
      <c r="C76" s="3" t="s">
        <v>6</v>
      </c>
      <c r="D76" s="3" t="s">
        <v>11</v>
      </c>
      <c r="E76" s="3" t="n">
        <v>10500</v>
      </c>
    </row>
    <row r="77" customFormat="false" ht="15.75" hidden="false" customHeight="false" outlineLevel="0" collapsed="false">
      <c r="A77" s="2" t="n">
        <v>42682</v>
      </c>
      <c r="B77" s="3" t="s">
        <v>12</v>
      </c>
      <c r="C77" s="3" t="s">
        <v>17</v>
      </c>
      <c r="D77" s="3" t="s">
        <v>20</v>
      </c>
      <c r="E77" s="3" t="n">
        <v>5573</v>
      </c>
    </row>
    <row r="78" customFormat="false" ht="15.75" hidden="false" customHeight="false" outlineLevel="0" collapsed="false">
      <c r="A78" s="2" t="n">
        <v>42683</v>
      </c>
      <c r="B78" s="3" t="s">
        <v>12</v>
      </c>
      <c r="C78" s="3" t="s">
        <v>6</v>
      </c>
      <c r="D78" s="3" t="s">
        <v>20</v>
      </c>
      <c r="E78" s="3" t="n">
        <v>2464</v>
      </c>
    </row>
    <row r="79" customFormat="false" ht="15.75" hidden="false" customHeight="false" outlineLevel="0" collapsed="false">
      <c r="A79" s="2" t="n">
        <v>42689</v>
      </c>
      <c r="B79" s="3" t="s">
        <v>5</v>
      </c>
      <c r="C79" s="3" t="s">
        <v>6</v>
      </c>
      <c r="D79" s="3" t="s">
        <v>8</v>
      </c>
      <c r="E79" s="3" t="n">
        <v>20430</v>
      </c>
    </row>
    <row r="80" customFormat="false" ht="15.75" hidden="false" customHeight="false" outlineLevel="0" collapsed="false">
      <c r="A80" s="2" t="n">
        <v>42691</v>
      </c>
      <c r="B80" s="3" t="s">
        <v>5</v>
      </c>
      <c r="C80" s="3" t="s">
        <v>6</v>
      </c>
      <c r="D80" s="3" t="s">
        <v>7</v>
      </c>
      <c r="E80" s="3" t="n">
        <v>26600</v>
      </c>
    </row>
    <row r="81" customFormat="false" ht="15.75" hidden="false" customHeight="false" outlineLevel="0" collapsed="false">
      <c r="A81" s="2" t="n">
        <v>42709</v>
      </c>
      <c r="B81" s="3" t="s">
        <v>10</v>
      </c>
      <c r="C81" s="3" t="s">
        <v>6</v>
      </c>
      <c r="D81" s="3" t="s">
        <v>11</v>
      </c>
      <c r="E81" s="3" t="n">
        <v>10500</v>
      </c>
    </row>
    <row r="82" customFormat="false" ht="15.75" hidden="false" customHeight="false" outlineLevel="0" collapsed="false">
      <c r="A82" s="2" t="n">
        <v>42682</v>
      </c>
      <c r="B82" s="3" t="s">
        <v>5</v>
      </c>
      <c r="C82" s="3" t="s">
        <v>16</v>
      </c>
      <c r="D82" s="3" t="s">
        <v>8</v>
      </c>
      <c r="E82" s="3" t="n">
        <v>4453</v>
      </c>
    </row>
    <row r="83" customFormat="false" ht="15.75" hidden="false" customHeight="false" outlineLevel="0" collapsed="false">
      <c r="A83" s="2" t="n">
        <v>42682</v>
      </c>
      <c r="B83" s="3" t="s">
        <v>5</v>
      </c>
      <c r="C83" s="3" t="s">
        <v>17</v>
      </c>
      <c r="D83" s="3" t="s">
        <v>8</v>
      </c>
      <c r="E83" s="3" t="n">
        <v>5272</v>
      </c>
    </row>
    <row r="84" customFormat="false" ht="15.75" hidden="false" customHeight="false" outlineLevel="0" collapsed="false">
      <c r="A84" s="2" t="n">
        <v>42712</v>
      </c>
      <c r="B84" s="3" t="s">
        <v>12</v>
      </c>
      <c r="C84" s="3" t="s">
        <v>6</v>
      </c>
      <c r="D84" s="3" t="s">
        <v>20</v>
      </c>
      <c r="E84" s="3" t="n">
        <v>91000</v>
      </c>
    </row>
    <row r="85" customFormat="false" ht="15.75" hidden="false" customHeight="false" outlineLevel="0" collapsed="false">
      <c r="A85" s="2" t="n">
        <v>42712</v>
      </c>
      <c r="B85" s="3" t="s">
        <v>5</v>
      </c>
      <c r="C85" s="3" t="s">
        <v>6</v>
      </c>
      <c r="D85" s="3" t="s">
        <v>8</v>
      </c>
      <c r="E85" s="3" t="n">
        <v>26850</v>
      </c>
    </row>
    <row r="86" customFormat="false" ht="15.75" hidden="false" customHeight="false" outlineLevel="0" collapsed="false">
      <c r="A86" s="2" t="n">
        <v>42716</v>
      </c>
      <c r="B86" s="3" t="s">
        <v>5</v>
      </c>
      <c r="C86" s="3" t="s">
        <v>6</v>
      </c>
      <c r="D86" s="3" t="s">
        <v>19</v>
      </c>
      <c r="E86" s="3" t="n">
        <v>1358</v>
      </c>
    </row>
    <row r="87" customFormat="false" ht="15.75" hidden="false" customHeight="false" outlineLevel="0" collapsed="false">
      <c r="A87" s="2" t="n">
        <v>42718</v>
      </c>
      <c r="B87" s="3" t="s">
        <v>5</v>
      </c>
      <c r="C87" s="3" t="s">
        <v>6</v>
      </c>
      <c r="D87" s="3" t="s">
        <v>7</v>
      </c>
      <c r="E87" s="3" t="n">
        <v>26600</v>
      </c>
    </row>
  </sheetData>
  <dataValidations count="7">
    <dataValidation allowBlank="true" operator="between" showDropDown="false" showErrorMessage="false" showInputMessage="false" sqref="D67:D87" type="list">
      <formula1>"Szabo Julianna,Holecska Zsofia,Balint Melinda,Horvath Andrea,Kispal Gergo"</formula1>
      <formula2>0</formula2>
    </dataValidation>
    <dataValidation allowBlank="true" operator="between" showDropDown="false" showErrorMessage="false" showInputMessage="false" sqref="C12:C87" type="list">
      <formula1>"Berleti dij,Kaucio,Elektromossag,Gaz,Viz"</formula1>
      <formula2>0</formula2>
    </dataValidation>
    <dataValidation allowBlank="true" operator="between" showDropDown="false" showErrorMessage="false" showInputMessage="false" sqref="C2:C11" type="list">
      <formula1>"Berleti dij,Kaucio"</formula1>
      <formula2>0</formula2>
    </dataValidation>
    <dataValidation allowBlank="true" operator="between" showDropDown="false" showErrorMessage="false" showInputMessage="false" sqref="D2:D26 D28" type="list">
      <formula1>"Szabo Julianna,Kalman Viktoria,Balint Melinda,Horvath Andrea,Lorinc Roland"</formula1>
      <formula2>0</formula2>
    </dataValidation>
    <dataValidation allowBlank="true" operator="between" showDropDown="false" showErrorMessage="false" showInputMessage="false" sqref="D27 D29:D53" type="list">
      <formula1>"Szabo Julianna,Kalman Viktoria,Balint Melinda,Horvath Andrea,Kunfi Attila"</formula1>
      <formula2>0</formula2>
    </dataValidation>
    <dataValidation allowBlank="true" operator="between" showDropDown="false" showErrorMessage="false" showInputMessage="false" sqref="D54:D66" type="list">
      <formula1>"Szabo Julianna,Holecska Zsofia,Balint Melinda,Horvath Andrea,Kunfi Attila"</formula1>
      <formula2>0</formula2>
    </dataValidation>
    <dataValidation allowBlank="true" operator="between" showDropDown="false" showErrorMessage="false" showInputMessage="false" sqref="B2:B87" type="list">
      <formula1>"Bartok ter 9A 1/5,Tabor utca 7B 3/12,Rakoczi ut 105 B71 garazs"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/>
  <cols>
    <col collapsed="false" hidden="false" max="1" min="1" style="0" width="14.1734693877551"/>
    <col collapsed="false" hidden="false" max="2" min="2" style="0" width="16.1989795918367"/>
    <col collapsed="false" hidden="false" max="3" min="3" style="0" width="14.1734693877551"/>
    <col collapsed="false" hidden="false" max="4" min="4" style="0" width="19.8418367346939"/>
    <col collapsed="false" hidden="false" max="5" min="5" style="0" width="18.2244897959184"/>
    <col collapsed="false" hidden="false" max="6" min="6" style="0" width="19.4387755102041"/>
    <col collapsed="false" hidden="false" max="7" min="7" style="0" width="22.1377551020408"/>
    <col collapsed="false" hidden="false" max="8" min="8" style="0" width="18.6275510204082"/>
    <col collapsed="false" hidden="false" max="9" min="9" style="0" width="17.1428571428571"/>
    <col collapsed="false" hidden="false" max="10" min="10" style="0" width="20.1122448979592"/>
    <col collapsed="false" hidden="false" max="1025" min="11" style="0" width="14.1734693877551"/>
  </cols>
  <sheetData>
    <row r="1" customFormat="false" ht="15.75" hidden="false" customHeight="false" outlineLevel="0" collapsed="false">
      <c r="A1" s="4"/>
      <c r="B1" s="4" t="s">
        <v>4</v>
      </c>
      <c r="C1" s="3"/>
      <c r="D1" s="1" t="s">
        <v>0</v>
      </c>
      <c r="E1" s="1" t="s">
        <v>1</v>
      </c>
      <c r="F1" s="1" t="s">
        <v>2</v>
      </c>
      <c r="G1" s="1" t="s">
        <v>3</v>
      </c>
      <c r="H1" s="1" t="s">
        <v>4</v>
      </c>
    </row>
    <row r="2" customFormat="false" ht="15.75" hidden="false" customHeight="false" outlineLevel="0" collapsed="false">
      <c r="A2" s="5" t="s">
        <v>21</v>
      </c>
      <c r="B2" s="6" t="n">
        <f aca="false">SUM(H2:H1000)</f>
        <v>853148</v>
      </c>
      <c r="D2" s="7" t="n">
        <f aca="false">IFERROR(__xludf.dummyfunction("FILTER(Bevetelek!A2:E1000, Bevetelek!B2:B1000 = ""Bartok ter 9A 1/5"")"),"14/01/2016")</f>
        <v>42383</v>
      </c>
      <c r="E2" s="8" t="s">
        <v>5</v>
      </c>
      <c r="F2" s="8" t="s">
        <v>6</v>
      </c>
      <c r="G2" s="8" t="s">
        <v>7</v>
      </c>
      <c r="H2" s="8" t="n">
        <v>23200</v>
      </c>
    </row>
    <row r="3" customFormat="false" ht="15.75" hidden="false" customHeight="false" outlineLevel="0" collapsed="false">
      <c r="A3" s="9" t="s">
        <v>22</v>
      </c>
      <c r="B3" s="10" t="n">
        <f aca="false">IFERROR(__xludf.dummyfunction("SUM(FILTER(H2:H1000, MONTH(D2:D1000) &lt;=3))"),"238680")</f>
        <v>238680</v>
      </c>
      <c r="D3" s="11" t="n">
        <v>42383</v>
      </c>
      <c r="E3" s="8" t="s">
        <v>5</v>
      </c>
      <c r="F3" s="8" t="s">
        <v>6</v>
      </c>
      <c r="G3" s="8" t="s">
        <v>8</v>
      </c>
      <c r="H3" s="8" t="n">
        <v>23500</v>
      </c>
    </row>
    <row r="4" customFormat="false" ht="15.75" hidden="false" customHeight="false" outlineLevel="0" collapsed="false">
      <c r="A4" s="9" t="s">
        <v>23</v>
      </c>
      <c r="B4" s="10" t="n">
        <f aca="false">IFERROR(__xludf.dummyfunction("SUM(FILTER(H2:H1000, MONTH(D2:D1000) &gt; 3, MONTH(D2:D1000) &lt;= 6))"),"193589")</f>
        <v>193589</v>
      </c>
      <c r="D4" s="11" t="n">
        <v>42384</v>
      </c>
      <c r="E4" s="8" t="s">
        <v>5</v>
      </c>
      <c r="F4" s="8" t="s">
        <v>6</v>
      </c>
      <c r="G4" s="8" t="s">
        <v>9</v>
      </c>
      <c r="H4" s="8" t="n">
        <v>22500</v>
      </c>
    </row>
    <row r="5" customFormat="false" ht="15.75" hidden="false" customHeight="false" outlineLevel="0" collapsed="false">
      <c r="A5" s="9" t="s">
        <v>24</v>
      </c>
      <c r="B5" s="10" t="n">
        <f aca="false">IFERROR(__xludf.dummyfunction("SUM(FILTER(H2:H1000, MONTH(D2:D1000) &gt; 6, MONTH(D2:D1000) &lt;= 9))"),"184600")</f>
        <v>184600</v>
      </c>
      <c r="D5" s="12" t="n">
        <v>42412</v>
      </c>
      <c r="E5" s="13" t="s">
        <v>5</v>
      </c>
      <c r="F5" s="13" t="s">
        <v>6</v>
      </c>
      <c r="G5" s="13" t="s">
        <v>8</v>
      </c>
      <c r="H5" s="13" t="n">
        <v>23500</v>
      </c>
    </row>
    <row r="6" customFormat="false" ht="15.75" hidden="false" customHeight="false" outlineLevel="0" collapsed="false">
      <c r="A6" s="9" t="s">
        <v>25</v>
      </c>
      <c r="B6" s="10" t="n">
        <f aca="false">IFERROR(__xludf.dummyfunction("SUM(FILTER(H2:H1000, MONTH(D2:D1000) &gt; 9, MONTH(D2:D1000) &lt;= 12))"),"236279")</f>
        <v>236279</v>
      </c>
      <c r="D6" s="12" t="n">
        <v>42415</v>
      </c>
      <c r="E6" s="13" t="s">
        <v>5</v>
      </c>
      <c r="F6" s="13" t="s">
        <v>6</v>
      </c>
      <c r="G6" s="13" t="s">
        <v>7</v>
      </c>
      <c r="H6" s="13" t="n">
        <v>23200</v>
      </c>
    </row>
    <row r="7" customFormat="false" ht="15.75" hidden="false" customHeight="false" outlineLevel="0" collapsed="false">
      <c r="A7" s="14" t="s">
        <v>26</v>
      </c>
      <c r="B7" s="15" t="n">
        <f aca="false">IFERROR(__xludf.dummyfunction("SUM(FILTER(H2:H1000, MONTH(D2:D1000) = 1))"),"82672")</f>
        <v>82672</v>
      </c>
      <c r="D7" s="12" t="n">
        <v>42415</v>
      </c>
      <c r="E7" s="13" t="s">
        <v>5</v>
      </c>
      <c r="F7" s="13" t="s">
        <v>6</v>
      </c>
      <c r="G7" s="13" t="s">
        <v>9</v>
      </c>
      <c r="H7" s="13" t="n">
        <v>23200</v>
      </c>
    </row>
    <row r="8" customFormat="false" ht="15.75" hidden="false" customHeight="false" outlineLevel="0" collapsed="false">
      <c r="A8" s="14" t="s">
        <v>27</v>
      </c>
      <c r="B8" s="15" t="n">
        <f aca="false">IFERROR(__xludf.dummyfunction("SUM(FILTER(H2:H1000, MONTH(D2:D1000) = 2))"),"74423")</f>
        <v>74423</v>
      </c>
      <c r="D8" s="11" t="n">
        <v>42375</v>
      </c>
      <c r="E8" s="8" t="s">
        <v>5</v>
      </c>
      <c r="F8" s="8" t="s">
        <v>15</v>
      </c>
      <c r="G8" s="8" t="s">
        <v>7</v>
      </c>
      <c r="H8" s="8" t="n">
        <v>5349</v>
      </c>
    </row>
    <row r="9" customFormat="false" ht="15.75" hidden="false" customHeight="false" outlineLevel="0" collapsed="false">
      <c r="A9" s="14" t="s">
        <v>28</v>
      </c>
      <c r="B9" s="15" t="n">
        <f aca="false">IFERROR(__xludf.dummyfunction("SUM(FILTER(H2:H1000, MONTH(D2:D1000) = 3))"),"81585")</f>
        <v>81585</v>
      </c>
      <c r="D9" s="16" t="n">
        <v>42447</v>
      </c>
      <c r="E9" s="17" t="s">
        <v>5</v>
      </c>
      <c r="F9" s="17" t="s">
        <v>6</v>
      </c>
      <c r="G9" s="17" t="s">
        <v>9</v>
      </c>
      <c r="H9" s="17" t="n">
        <v>23200</v>
      </c>
    </row>
    <row r="10" customFormat="false" ht="15.75" hidden="false" customHeight="false" outlineLevel="0" collapsed="false">
      <c r="A10" s="14" t="s">
        <v>29</v>
      </c>
      <c r="B10" s="15" t="n">
        <f aca="false">IFERROR(__xludf.dummyfunction("SUM(FILTER(H2:H1000, MONTH(D2:D1000) = 4))"),"81079")</f>
        <v>81079</v>
      </c>
      <c r="D10" s="16" t="n">
        <v>42447</v>
      </c>
      <c r="E10" s="17" t="s">
        <v>5</v>
      </c>
      <c r="F10" s="17" t="s">
        <v>6</v>
      </c>
      <c r="G10" s="17" t="s">
        <v>7</v>
      </c>
      <c r="H10" s="17" t="n">
        <v>23200</v>
      </c>
    </row>
    <row r="11" customFormat="false" ht="15.75" hidden="false" customHeight="false" outlineLevel="0" collapsed="false">
      <c r="A11" s="14" t="s">
        <v>30</v>
      </c>
      <c r="B11" s="15" t="n">
        <f aca="false">IFERROR(__xludf.dummyfunction("SUM(FILTER(H2:H1000, MONTH(D2:D1000) = 5))"),"78294")</f>
        <v>78294</v>
      </c>
      <c r="D11" s="16" t="n">
        <v>42440</v>
      </c>
      <c r="E11" s="17" t="s">
        <v>5</v>
      </c>
      <c r="F11" s="17" t="s">
        <v>6</v>
      </c>
      <c r="G11" s="17" t="s">
        <v>8</v>
      </c>
      <c r="H11" s="17" t="n">
        <v>23500</v>
      </c>
    </row>
    <row r="12" customFormat="false" ht="15.75" hidden="false" customHeight="false" outlineLevel="0" collapsed="false">
      <c r="A12" s="14" t="s">
        <v>31</v>
      </c>
      <c r="B12" s="15" t="n">
        <f aca="false">IFERROR(__xludf.dummyfunction("SUM(FILTER(H2:H1000, MONTH(D2:D1000) = 6))"),"34216")</f>
        <v>34216</v>
      </c>
      <c r="D12" s="16" t="n">
        <v>42439</v>
      </c>
      <c r="E12" s="17" t="s">
        <v>5</v>
      </c>
      <c r="F12" s="17" t="s">
        <v>15</v>
      </c>
      <c r="G12" s="17" t="s">
        <v>7</v>
      </c>
      <c r="H12" s="17" t="n">
        <v>4790</v>
      </c>
    </row>
    <row r="13" customFormat="false" ht="15.75" hidden="false" customHeight="false" outlineLevel="0" collapsed="false">
      <c r="A13" s="14" t="s">
        <v>32</v>
      </c>
      <c r="B13" s="15" t="n">
        <f aca="false">IFERROR(__xludf.dummyfunction("SUM(FILTER(H2:H1000, MONTH(D2:D1000) = 7))"),"73500")</f>
        <v>73500</v>
      </c>
      <c r="D13" s="16" t="n">
        <v>42432</v>
      </c>
      <c r="E13" s="17" t="s">
        <v>5</v>
      </c>
      <c r="F13" s="17" t="s">
        <v>17</v>
      </c>
      <c r="G13" s="17" t="s">
        <v>7</v>
      </c>
      <c r="H13" s="17" t="n">
        <v>6895</v>
      </c>
    </row>
    <row r="14" customFormat="false" ht="15.75" hidden="false" customHeight="false" outlineLevel="0" collapsed="false">
      <c r="A14" s="14" t="s">
        <v>33</v>
      </c>
      <c r="B14" s="15" t="n">
        <f aca="false">IFERROR(__xludf.dummyfunction("SUM(FILTER(H2:H1000, MONTH(D2:D1000) = 8))"),"38400")</f>
        <v>38400</v>
      </c>
      <c r="D14" s="12" t="n">
        <v>42429</v>
      </c>
      <c r="E14" s="13" t="s">
        <v>5</v>
      </c>
      <c r="F14" s="13" t="s">
        <v>16</v>
      </c>
      <c r="G14" s="13" t="s">
        <v>7</v>
      </c>
      <c r="H14" s="13" t="n">
        <v>4523</v>
      </c>
    </row>
    <row r="15" customFormat="false" ht="15.75" hidden="false" customHeight="false" outlineLevel="0" collapsed="false">
      <c r="A15" s="14" t="s">
        <v>34</v>
      </c>
      <c r="B15" s="15" t="n">
        <f aca="false">IFERROR(__xludf.dummyfunction("SUM(FILTER(H2:H1000, MONTH(D2:D1000) = 9))"),"72700")</f>
        <v>72700</v>
      </c>
      <c r="D15" s="12" t="n">
        <v>42397</v>
      </c>
      <c r="E15" s="13" t="s">
        <v>5</v>
      </c>
      <c r="F15" s="13" t="s">
        <v>17</v>
      </c>
      <c r="G15" s="13" t="s">
        <v>8</v>
      </c>
      <c r="H15" s="13" t="n">
        <v>8123</v>
      </c>
    </row>
    <row r="16" customFormat="false" ht="15.75" hidden="false" customHeight="false" outlineLevel="0" collapsed="false">
      <c r="A16" s="14" t="s">
        <v>35</v>
      </c>
      <c r="B16" s="15" t="n">
        <f aca="false">IFERROR(__xludf.dummyfunction("SUM(FILTER(H2:H1000, MONTH(D2:D1000) = 10))"),"79920")</f>
        <v>79920</v>
      </c>
      <c r="D16" s="18" t="n">
        <v>42471</v>
      </c>
      <c r="E16" s="19" t="s">
        <v>5</v>
      </c>
      <c r="F16" s="19" t="s">
        <v>17</v>
      </c>
      <c r="G16" s="19" t="s">
        <v>9</v>
      </c>
      <c r="H16" s="19" t="n">
        <v>6589</v>
      </c>
    </row>
    <row r="17" customFormat="false" ht="15.75" hidden="false" customHeight="false" outlineLevel="0" collapsed="false">
      <c r="A17" s="14" t="s">
        <v>36</v>
      </c>
      <c r="B17" s="15" t="n">
        <f aca="false">IFERROR(__xludf.dummyfunction("SUM(FILTER(H2:H1000, MONTH(D2:D1000) = 11))"),"76339")</f>
        <v>76339</v>
      </c>
      <c r="D17" s="18" t="n">
        <v>42472</v>
      </c>
      <c r="E17" s="19" t="s">
        <v>5</v>
      </c>
      <c r="F17" s="19" t="s">
        <v>6</v>
      </c>
      <c r="G17" s="19" t="s">
        <v>8</v>
      </c>
      <c r="H17" s="19" t="n">
        <v>46700</v>
      </c>
    </row>
    <row r="18" customFormat="false" ht="15.75" hidden="false" customHeight="false" outlineLevel="0" collapsed="false">
      <c r="A18" s="14" t="s">
        <v>37</v>
      </c>
      <c r="B18" s="15" t="n">
        <f aca="false">IFERROR(__xludf.dummyfunction("SUM(FILTER(H2:H1000, MONTH(D2:D1000) = 12))"),"80020")</f>
        <v>80020</v>
      </c>
      <c r="D18" s="18" t="n">
        <v>42481</v>
      </c>
      <c r="E18" s="19" t="s">
        <v>5</v>
      </c>
      <c r="F18" s="19" t="s">
        <v>6</v>
      </c>
      <c r="G18" s="19" t="s">
        <v>9</v>
      </c>
      <c r="H18" s="19" t="n">
        <v>23000</v>
      </c>
    </row>
    <row r="19" customFormat="false" ht="15.75" hidden="false" customHeight="false" outlineLevel="0" collapsed="false">
      <c r="A19" s="4"/>
      <c r="B19" s="15"/>
      <c r="D19" s="18" t="n">
        <v>42480</v>
      </c>
      <c r="E19" s="19" t="s">
        <v>5</v>
      </c>
      <c r="F19" s="19" t="s">
        <v>15</v>
      </c>
      <c r="G19" s="19" t="s">
        <v>8</v>
      </c>
      <c r="H19" s="19" t="n">
        <v>4790</v>
      </c>
    </row>
    <row r="20" customFormat="false" ht="15.75" hidden="false" customHeight="false" outlineLevel="0" collapsed="false">
      <c r="A20" s="4"/>
      <c r="B20" s="15"/>
      <c r="D20" s="20" t="n">
        <v>42508</v>
      </c>
      <c r="E20" s="21" t="s">
        <v>5</v>
      </c>
      <c r="F20" s="21" t="s">
        <v>6</v>
      </c>
      <c r="G20" s="21" t="s">
        <v>9</v>
      </c>
      <c r="H20" s="21" t="n">
        <v>16000</v>
      </c>
    </row>
    <row r="21" customFormat="false" ht="15.75" hidden="false" customHeight="false" outlineLevel="0" collapsed="false">
      <c r="A21" s="4"/>
      <c r="B21" s="15"/>
      <c r="D21" s="20" t="n">
        <v>42501</v>
      </c>
      <c r="E21" s="21" t="s">
        <v>5</v>
      </c>
      <c r="F21" s="21" t="s">
        <v>6</v>
      </c>
      <c r="G21" s="21" t="s">
        <v>7</v>
      </c>
      <c r="H21" s="21" t="n">
        <v>23200</v>
      </c>
    </row>
    <row r="22" customFormat="false" ht="15.75" hidden="false" customHeight="false" outlineLevel="0" collapsed="false">
      <c r="A22" s="4"/>
      <c r="B22" s="15"/>
      <c r="D22" s="20" t="n">
        <v>42501</v>
      </c>
      <c r="E22" s="21" t="s">
        <v>5</v>
      </c>
      <c r="F22" s="21" t="s">
        <v>6</v>
      </c>
      <c r="G22" s="21" t="s">
        <v>8</v>
      </c>
      <c r="H22" s="21" t="n">
        <v>23500</v>
      </c>
    </row>
    <row r="23" customFormat="false" ht="15.75" hidden="false" customHeight="false" outlineLevel="0" collapsed="false">
      <c r="A23" s="4"/>
      <c r="B23" s="15"/>
      <c r="D23" s="20" t="n">
        <v>42501</v>
      </c>
      <c r="E23" s="21" t="s">
        <v>5</v>
      </c>
      <c r="F23" s="21" t="s">
        <v>15</v>
      </c>
      <c r="G23" s="21" t="s">
        <v>9</v>
      </c>
      <c r="H23" s="21" t="n">
        <v>4575</v>
      </c>
    </row>
    <row r="24" customFormat="false" ht="15.75" hidden="false" customHeight="false" outlineLevel="0" collapsed="false">
      <c r="A24" s="4"/>
      <c r="B24" s="15"/>
      <c r="D24" s="20" t="n">
        <v>42501</v>
      </c>
      <c r="E24" s="21" t="s">
        <v>5</v>
      </c>
      <c r="F24" s="21" t="s">
        <v>16</v>
      </c>
      <c r="G24" s="21" t="s">
        <v>9</v>
      </c>
      <c r="H24" s="21" t="n">
        <v>6854</v>
      </c>
    </row>
    <row r="25" customFormat="false" ht="15.75" hidden="false" customHeight="false" outlineLevel="0" collapsed="false">
      <c r="A25" s="4"/>
      <c r="B25" s="15"/>
      <c r="D25" s="20" t="n">
        <v>42517</v>
      </c>
      <c r="E25" s="21" t="s">
        <v>5</v>
      </c>
      <c r="F25" s="21" t="s">
        <v>17</v>
      </c>
      <c r="G25" s="21" t="s">
        <v>9</v>
      </c>
      <c r="H25" s="21" t="n">
        <v>425</v>
      </c>
    </row>
    <row r="26" customFormat="false" ht="15.75" hidden="false" customHeight="false" outlineLevel="0" collapsed="false">
      <c r="A26" s="4"/>
      <c r="B26" s="15"/>
      <c r="D26" s="20" t="n">
        <v>42517</v>
      </c>
      <c r="E26" s="21" t="s">
        <v>5</v>
      </c>
      <c r="F26" s="21" t="s">
        <v>17</v>
      </c>
      <c r="G26" s="21" t="s">
        <v>9</v>
      </c>
      <c r="H26" s="21" t="n">
        <v>3740</v>
      </c>
    </row>
    <row r="27" customFormat="false" ht="15.75" hidden="false" customHeight="false" outlineLevel="0" collapsed="false">
      <c r="A27" s="4"/>
      <c r="B27" s="15"/>
      <c r="D27" s="22" t="n">
        <v>42535</v>
      </c>
      <c r="E27" s="23" t="s">
        <v>5</v>
      </c>
      <c r="F27" s="23" t="s">
        <v>6</v>
      </c>
      <c r="G27" s="23" t="s">
        <v>8</v>
      </c>
      <c r="H27" s="23" t="n">
        <v>23500</v>
      </c>
    </row>
    <row r="28" customFormat="false" ht="15.75" hidden="false" customHeight="false" outlineLevel="0" collapsed="false">
      <c r="A28" s="4"/>
      <c r="B28" s="15"/>
      <c r="D28" s="24" t="n">
        <v>42530</v>
      </c>
      <c r="E28" s="25" t="s">
        <v>5</v>
      </c>
      <c r="F28" s="25" t="s">
        <v>15</v>
      </c>
      <c r="G28" s="25" t="s">
        <v>7</v>
      </c>
      <c r="H28" s="25" t="n">
        <v>4444</v>
      </c>
    </row>
    <row r="29" customFormat="false" ht="15.75" hidden="false" customHeight="false" outlineLevel="0" collapsed="false">
      <c r="A29" s="4"/>
      <c r="B29" s="15"/>
      <c r="D29" s="24" t="n">
        <v>42551</v>
      </c>
      <c r="E29" s="25" t="s">
        <v>5</v>
      </c>
      <c r="F29" s="25" t="s">
        <v>16</v>
      </c>
      <c r="G29" s="25" t="s">
        <v>7</v>
      </c>
      <c r="H29" s="25" t="n">
        <v>6272</v>
      </c>
    </row>
    <row r="30" customFormat="false" ht="15.75" hidden="false" customHeight="false" outlineLevel="0" collapsed="false">
      <c r="A30" s="4"/>
      <c r="B30" s="15"/>
      <c r="D30" s="24" t="n">
        <v>42564</v>
      </c>
      <c r="E30" s="25" t="s">
        <v>5</v>
      </c>
      <c r="F30" s="25" t="s">
        <v>6</v>
      </c>
      <c r="G30" s="25" t="s">
        <v>8</v>
      </c>
      <c r="H30" s="25" t="n">
        <v>13000</v>
      </c>
    </row>
    <row r="31" customFormat="false" ht="15.75" hidden="false" customHeight="false" outlineLevel="0" collapsed="false">
      <c r="A31" s="4"/>
      <c r="B31" s="15"/>
      <c r="D31" s="24" t="n">
        <v>42566</v>
      </c>
      <c r="E31" s="25" t="s">
        <v>5</v>
      </c>
      <c r="F31" s="25" t="s">
        <v>6</v>
      </c>
      <c r="G31" s="25" t="s">
        <v>19</v>
      </c>
      <c r="H31" s="25" t="n">
        <v>26500</v>
      </c>
    </row>
    <row r="32" customFormat="false" ht="15.75" hidden="false" customHeight="false" outlineLevel="0" collapsed="false">
      <c r="A32" s="4"/>
      <c r="B32" s="15"/>
      <c r="D32" s="24" t="n">
        <v>42566</v>
      </c>
      <c r="E32" s="25" t="s">
        <v>5</v>
      </c>
      <c r="F32" s="25" t="s">
        <v>6</v>
      </c>
      <c r="G32" s="25" t="s">
        <v>7</v>
      </c>
      <c r="H32" s="25" t="n">
        <v>34000</v>
      </c>
    </row>
    <row r="33" customFormat="false" ht="15.75" hidden="false" customHeight="false" outlineLevel="0" collapsed="false">
      <c r="A33" s="4"/>
      <c r="B33" s="15"/>
      <c r="D33" s="26" t="n">
        <v>42591</v>
      </c>
      <c r="E33" s="27" t="s">
        <v>5</v>
      </c>
      <c r="F33" s="27" t="s">
        <v>6</v>
      </c>
      <c r="G33" s="27" t="s">
        <v>19</v>
      </c>
      <c r="H33" s="27" t="n">
        <v>13000</v>
      </c>
    </row>
    <row r="34" customFormat="false" ht="15.75" hidden="false" customHeight="false" outlineLevel="0" collapsed="false">
      <c r="A34" s="4"/>
      <c r="B34" s="15"/>
      <c r="D34" s="26" t="n">
        <v>42593</v>
      </c>
      <c r="E34" s="27" t="s">
        <v>5</v>
      </c>
      <c r="F34" s="27" t="s">
        <v>6</v>
      </c>
      <c r="G34" s="27" t="s">
        <v>7</v>
      </c>
      <c r="H34" s="27" t="n">
        <v>13800</v>
      </c>
    </row>
    <row r="35" customFormat="false" ht="15.75" hidden="false" customHeight="false" outlineLevel="0" collapsed="false">
      <c r="A35" s="4"/>
      <c r="B35" s="15"/>
      <c r="D35" s="26" t="n">
        <v>42597</v>
      </c>
      <c r="E35" s="27" t="s">
        <v>5</v>
      </c>
      <c r="F35" s="27" t="s">
        <v>6</v>
      </c>
      <c r="G35" s="27" t="s">
        <v>8</v>
      </c>
      <c r="H35" s="27" t="n">
        <v>11600</v>
      </c>
    </row>
    <row r="36" customFormat="false" ht="15.75" hidden="false" customHeight="false" outlineLevel="0" collapsed="false">
      <c r="A36" s="4"/>
      <c r="B36" s="15"/>
      <c r="D36" s="28" t="n">
        <v>42625</v>
      </c>
      <c r="E36" s="29" t="s">
        <v>5</v>
      </c>
      <c r="F36" s="29" t="s">
        <v>6</v>
      </c>
      <c r="G36" s="29" t="s">
        <v>19</v>
      </c>
      <c r="H36" s="29" t="n">
        <v>26000</v>
      </c>
    </row>
    <row r="37" customFormat="false" ht="15.75" hidden="false" customHeight="false" outlineLevel="0" collapsed="false">
      <c r="A37" s="4"/>
      <c r="B37" s="15"/>
      <c r="D37" s="28" t="n">
        <v>42627</v>
      </c>
      <c r="E37" s="29" t="s">
        <v>5</v>
      </c>
      <c r="F37" s="29" t="s">
        <v>6</v>
      </c>
      <c r="G37" s="29" t="s">
        <v>7</v>
      </c>
      <c r="H37" s="29" t="n">
        <v>23200</v>
      </c>
    </row>
    <row r="38" customFormat="false" ht="15.75" hidden="false" customHeight="false" outlineLevel="0" collapsed="false">
      <c r="A38" s="4"/>
      <c r="B38" s="15"/>
      <c r="D38" s="28" t="n">
        <v>42627</v>
      </c>
      <c r="E38" s="29" t="s">
        <v>5</v>
      </c>
      <c r="F38" s="29" t="s">
        <v>6</v>
      </c>
      <c r="G38" s="29" t="s">
        <v>8</v>
      </c>
      <c r="H38" s="29" t="n">
        <v>23500</v>
      </c>
    </row>
    <row r="39" customFormat="false" ht="15.75" hidden="false" customHeight="false" outlineLevel="0" collapsed="false">
      <c r="A39" s="4"/>
      <c r="B39" s="15"/>
      <c r="D39" s="30" t="n">
        <v>42657</v>
      </c>
      <c r="E39" s="31" t="s">
        <v>5</v>
      </c>
      <c r="F39" s="31" t="s">
        <v>6</v>
      </c>
      <c r="G39" s="31" t="s">
        <v>8</v>
      </c>
      <c r="H39" s="31" t="n">
        <v>26850</v>
      </c>
    </row>
    <row r="40" customFormat="false" ht="15.75" hidden="false" customHeight="false" outlineLevel="0" collapsed="false">
      <c r="A40" s="4"/>
      <c r="B40" s="15"/>
      <c r="D40" s="32" t="n">
        <v>42655</v>
      </c>
      <c r="E40" s="33" t="s">
        <v>5</v>
      </c>
      <c r="F40" s="33" t="s">
        <v>6</v>
      </c>
      <c r="G40" s="33" t="s">
        <v>19</v>
      </c>
      <c r="H40" s="33" t="n">
        <v>26570</v>
      </c>
    </row>
    <row r="41" customFormat="false" ht="15.75" hidden="false" customHeight="false" outlineLevel="0" collapsed="false">
      <c r="A41" s="4"/>
      <c r="B41" s="15"/>
      <c r="D41" s="30" t="n">
        <v>42653</v>
      </c>
      <c r="E41" s="31" t="s">
        <v>5</v>
      </c>
      <c r="F41" s="31" t="s">
        <v>6</v>
      </c>
      <c r="G41" s="31" t="s">
        <v>7</v>
      </c>
      <c r="H41" s="31" t="n">
        <v>26500</v>
      </c>
    </row>
    <row r="42" customFormat="false" ht="15.75" hidden="false" customHeight="false" outlineLevel="0" collapsed="false">
      <c r="A42" s="4"/>
      <c r="B42" s="15"/>
      <c r="D42" s="28" t="n">
        <v>42676</v>
      </c>
      <c r="E42" s="29" t="s">
        <v>5</v>
      </c>
      <c r="F42" s="29" t="s">
        <v>6</v>
      </c>
      <c r="G42" s="29" t="s">
        <v>19</v>
      </c>
      <c r="H42" s="29" t="n">
        <v>23100</v>
      </c>
    </row>
    <row r="43" customFormat="false" ht="15.75" hidden="false" customHeight="false" outlineLevel="0" collapsed="false">
      <c r="A43" s="4"/>
      <c r="B43" s="15"/>
      <c r="D43" s="28" t="n">
        <v>42689</v>
      </c>
      <c r="E43" s="29" t="s">
        <v>5</v>
      </c>
      <c r="F43" s="29" t="s">
        <v>6</v>
      </c>
      <c r="G43" s="29" t="s">
        <v>8</v>
      </c>
      <c r="H43" s="29" t="n">
        <v>20430</v>
      </c>
    </row>
    <row r="44" customFormat="false" ht="15.75" hidden="false" customHeight="false" outlineLevel="0" collapsed="false">
      <c r="A44" s="4"/>
      <c r="B44" s="15"/>
      <c r="D44" s="28" t="n">
        <v>42691</v>
      </c>
      <c r="E44" s="29" t="s">
        <v>5</v>
      </c>
      <c r="F44" s="29" t="s">
        <v>6</v>
      </c>
      <c r="G44" s="29" t="s">
        <v>7</v>
      </c>
      <c r="H44" s="29" t="n">
        <v>26600</v>
      </c>
    </row>
    <row r="45" customFormat="false" ht="15.75" hidden="false" customHeight="false" outlineLevel="0" collapsed="false">
      <c r="A45" s="4"/>
      <c r="B45" s="15"/>
      <c r="D45" s="34" t="n">
        <v>42682</v>
      </c>
      <c r="E45" s="35" t="s">
        <v>5</v>
      </c>
      <c r="F45" s="35" t="s">
        <v>16</v>
      </c>
      <c r="G45" s="35" t="s">
        <v>8</v>
      </c>
      <c r="H45" s="35" t="n">
        <v>937</v>
      </c>
    </row>
    <row r="46" customFormat="false" ht="15.75" hidden="false" customHeight="false" outlineLevel="0" collapsed="false">
      <c r="A46" s="4"/>
      <c r="B46" s="15"/>
      <c r="D46" s="34" t="n">
        <v>42682</v>
      </c>
      <c r="E46" s="35" t="s">
        <v>5</v>
      </c>
      <c r="F46" s="35" t="s">
        <v>17</v>
      </c>
      <c r="G46" s="35" t="s">
        <v>8</v>
      </c>
      <c r="H46" s="35" t="n">
        <v>5272</v>
      </c>
    </row>
    <row r="47" customFormat="false" ht="15.75" hidden="false" customHeight="false" outlineLevel="0" collapsed="false">
      <c r="A47" s="4"/>
      <c r="B47" s="15"/>
      <c r="D47" s="34" t="n">
        <v>42712</v>
      </c>
      <c r="E47" s="35" t="s">
        <v>5</v>
      </c>
      <c r="F47" s="35" t="s">
        <v>6</v>
      </c>
      <c r="G47" s="35" t="s">
        <v>8</v>
      </c>
      <c r="H47" s="35" t="n">
        <v>26850</v>
      </c>
    </row>
    <row r="48" customFormat="false" ht="15.75" hidden="false" customHeight="false" outlineLevel="0" collapsed="false">
      <c r="A48" s="4"/>
      <c r="B48" s="15"/>
      <c r="D48" s="34" t="n">
        <v>42716</v>
      </c>
      <c r="E48" s="35" t="s">
        <v>5</v>
      </c>
      <c r="F48" s="35" t="s">
        <v>6</v>
      </c>
      <c r="G48" s="35" t="s">
        <v>19</v>
      </c>
      <c r="H48" s="35" t="n">
        <v>26570</v>
      </c>
    </row>
    <row r="49" customFormat="false" ht="15.75" hidden="false" customHeight="false" outlineLevel="0" collapsed="false">
      <c r="A49" s="4"/>
      <c r="B49" s="15"/>
      <c r="D49" s="34" t="n">
        <v>42718</v>
      </c>
      <c r="E49" s="35" t="s">
        <v>5</v>
      </c>
      <c r="F49" s="35" t="s">
        <v>6</v>
      </c>
      <c r="G49" s="35" t="s">
        <v>7</v>
      </c>
      <c r="H49" s="35" t="n">
        <v>26600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/>
  <cols>
    <col collapsed="false" hidden="false" max="3" min="1" style="0" width="14.1734693877551"/>
    <col collapsed="false" hidden="false" max="4" min="4" style="0" width="19.8418367346939"/>
    <col collapsed="false" hidden="false" max="5" min="5" style="0" width="18.2244897959184"/>
    <col collapsed="false" hidden="false" max="6" min="6" style="0" width="19.4387755102041"/>
    <col collapsed="false" hidden="false" max="7" min="7" style="0" width="22.1377551020408"/>
    <col collapsed="false" hidden="false" max="8" min="8" style="0" width="18.6275510204082"/>
    <col collapsed="false" hidden="false" max="1025" min="9" style="0" width="14.1734693877551"/>
  </cols>
  <sheetData>
    <row r="1" customFormat="false" ht="15.75" hidden="false" customHeight="false" outlineLevel="0" collapsed="false">
      <c r="A1" s="4"/>
      <c r="B1" s="4" t="s">
        <v>4</v>
      </c>
      <c r="C1" s="3"/>
      <c r="D1" s="1" t="s">
        <v>0</v>
      </c>
      <c r="E1" s="1" t="s">
        <v>1</v>
      </c>
      <c r="F1" s="1" t="s">
        <v>2</v>
      </c>
      <c r="G1" s="1" t="s">
        <v>3</v>
      </c>
      <c r="H1" s="1" t="s">
        <v>4</v>
      </c>
    </row>
    <row r="2" customFormat="false" ht="15.75" hidden="false" customHeight="false" outlineLevel="0" collapsed="false">
      <c r="A2" s="5" t="s">
        <v>21</v>
      </c>
      <c r="B2" s="6" t="n">
        <f aca="false">SUM(H2:H1000)</f>
        <v>1017602</v>
      </c>
      <c r="D2" s="7" t="n">
        <f aca="false">IFERROR(__xludf.dummyfunction("FILTER(Bevetelek!A2:E1000, Bevetelek!B2:B1000 = ""Tabor utca 7B 3/12"")"),"03/02/2016")</f>
        <v>42403</v>
      </c>
      <c r="E2" s="8" t="s">
        <v>12</v>
      </c>
      <c r="F2" s="8" t="s">
        <v>6</v>
      </c>
      <c r="G2" s="8" t="s">
        <v>13</v>
      </c>
      <c r="H2" s="8" t="n">
        <v>80000</v>
      </c>
    </row>
    <row r="3" customFormat="false" ht="15.75" hidden="false" customHeight="false" outlineLevel="0" collapsed="false">
      <c r="A3" s="9" t="s">
        <v>22</v>
      </c>
      <c r="B3" s="10" t="n">
        <f aca="false">IFERROR(__xludf.dummyfunction("SUM(FILTER(H2:H1000, MONTH(D2:D1000) &lt;=3))"),"185946")</f>
        <v>185946</v>
      </c>
      <c r="D3" s="11" t="n">
        <v>42403</v>
      </c>
      <c r="E3" s="8" t="s">
        <v>12</v>
      </c>
      <c r="F3" s="8" t="s">
        <v>14</v>
      </c>
      <c r="G3" s="8" t="s">
        <v>13</v>
      </c>
      <c r="H3" s="8" t="n">
        <v>11000</v>
      </c>
    </row>
    <row r="4" customFormat="false" ht="15.75" hidden="false" customHeight="false" outlineLevel="0" collapsed="false">
      <c r="A4" s="9" t="s">
        <v>23</v>
      </c>
      <c r="B4" s="10" t="n">
        <f aca="false">IFERROR(__xludf.dummyfunction("SUM(FILTER(H2:H1000, MONTH(D2:D1000) &gt; 3, MONTH(D2:D1000) &lt;= 6))"),"326661")</f>
        <v>326661</v>
      </c>
      <c r="D4" s="11" t="n">
        <v>42424</v>
      </c>
      <c r="E4" s="8" t="s">
        <v>12</v>
      </c>
      <c r="F4" s="8" t="s">
        <v>16</v>
      </c>
      <c r="G4" s="8" t="s">
        <v>13</v>
      </c>
      <c r="H4" s="8" t="n">
        <v>442</v>
      </c>
    </row>
    <row r="5" customFormat="false" ht="15.75" hidden="false" customHeight="false" outlineLevel="0" collapsed="false">
      <c r="A5" s="9" t="s">
        <v>24</v>
      </c>
      <c r="B5" s="10" t="n">
        <f aca="false">IFERROR(__xludf.dummyfunction("SUM(FILTER(H2:H1000, MONTH(D2:D1000) &gt; 6, MONTH(D2:D1000) &lt;= 9))"),"189595")</f>
        <v>189595</v>
      </c>
      <c r="D5" s="11" t="n">
        <v>42437</v>
      </c>
      <c r="E5" s="8" t="s">
        <v>12</v>
      </c>
      <c r="F5" s="8" t="s">
        <v>6</v>
      </c>
      <c r="G5" s="8" t="s">
        <v>13</v>
      </c>
      <c r="H5" s="8" t="n">
        <v>80000</v>
      </c>
    </row>
    <row r="6" customFormat="false" ht="15.75" hidden="false" customHeight="false" outlineLevel="0" collapsed="false">
      <c r="A6" s="9" t="s">
        <v>25</v>
      </c>
      <c r="B6" s="10" t="n">
        <f aca="false">IFERROR(__xludf.dummyfunction("SUM(FILTER(H2:H1000, MONTH(D2:D1000) &gt; 9, MONTH(D2:D1000) &lt;= 12))"),"315400")</f>
        <v>315400</v>
      </c>
      <c r="D6" s="11" t="n">
        <v>42437</v>
      </c>
      <c r="E6" s="8" t="s">
        <v>12</v>
      </c>
      <c r="F6" s="8" t="s">
        <v>14</v>
      </c>
      <c r="G6" s="8" t="s">
        <v>13</v>
      </c>
      <c r="H6" s="8" t="n">
        <v>11000</v>
      </c>
    </row>
    <row r="7" customFormat="false" ht="15.75" hidden="false" customHeight="false" outlineLevel="0" collapsed="false">
      <c r="A7" s="14" t="s">
        <v>26</v>
      </c>
      <c r="B7" s="15" t="n">
        <f aca="false">IFERROR(__xludf.dummyfunction("SUM(FILTER(H2:H1000, MONTH(D2:D1000) = 1))"),"0")</f>
        <v>0</v>
      </c>
      <c r="D7" s="11" t="n">
        <v>42384</v>
      </c>
      <c r="E7" s="8" t="s">
        <v>12</v>
      </c>
      <c r="F7" s="8" t="s">
        <v>6</v>
      </c>
      <c r="G7" s="8" t="s">
        <v>13</v>
      </c>
      <c r="H7" s="8" t="n">
        <v>0</v>
      </c>
    </row>
    <row r="8" customFormat="false" ht="15.75" hidden="false" customHeight="false" outlineLevel="0" collapsed="false">
      <c r="A8" s="14" t="s">
        <v>27</v>
      </c>
      <c r="B8" s="15" t="n">
        <f aca="false">IFERROR(__xludf.dummyfunction("SUM(FILTER(H2:H1000, MONTH(D2:D1000) = 2))"),"91442")</f>
        <v>91442</v>
      </c>
      <c r="D8" s="11" t="n">
        <v>42438</v>
      </c>
      <c r="E8" s="8" t="s">
        <v>12</v>
      </c>
      <c r="F8" s="8" t="s">
        <v>15</v>
      </c>
      <c r="G8" s="8" t="s">
        <v>13</v>
      </c>
      <c r="H8" s="8" t="n">
        <v>3504</v>
      </c>
    </row>
    <row r="9" customFormat="false" ht="15.75" hidden="false" customHeight="false" outlineLevel="0" collapsed="false">
      <c r="A9" s="14" t="s">
        <v>28</v>
      </c>
      <c r="B9" s="15" t="n">
        <f aca="false">IFERROR(__xludf.dummyfunction("SUM(FILTER(H2:H1000, MONTH(D2:D1000) = 3))"),"94504")</f>
        <v>94504</v>
      </c>
      <c r="D9" s="32" t="n">
        <v>42466</v>
      </c>
      <c r="E9" s="33" t="s">
        <v>12</v>
      </c>
      <c r="F9" s="33" t="s">
        <v>6</v>
      </c>
      <c r="G9" s="33" t="s">
        <v>18</v>
      </c>
      <c r="H9" s="33" t="n">
        <v>91000</v>
      </c>
    </row>
    <row r="10" customFormat="false" ht="15.75" hidden="false" customHeight="false" outlineLevel="0" collapsed="false">
      <c r="A10" s="14" t="s">
        <v>29</v>
      </c>
      <c r="B10" s="15" t="n">
        <f aca="false">IFERROR(__xludf.dummyfunction("SUM(FILTER(H2:H1000, MONTH(D2:D1000) = 4))"),"93200")</f>
        <v>93200</v>
      </c>
      <c r="D10" s="32" t="n">
        <v>42475</v>
      </c>
      <c r="E10" s="33" t="s">
        <v>12</v>
      </c>
      <c r="F10" s="33" t="s">
        <v>15</v>
      </c>
      <c r="G10" s="33" t="s">
        <v>18</v>
      </c>
      <c r="H10" s="33" t="n">
        <v>2200</v>
      </c>
    </row>
    <row r="11" customFormat="false" ht="15.75" hidden="false" customHeight="false" outlineLevel="0" collapsed="false">
      <c r="A11" s="14" t="s">
        <v>30</v>
      </c>
      <c r="B11" s="15" t="n">
        <f aca="false">IFERROR(__xludf.dummyfunction("SUM(FILTER(H2:H1000, MONTH(D2:D1000) = 5))"),"99020")</f>
        <v>99020</v>
      </c>
      <c r="D11" s="36" t="n">
        <v>42493</v>
      </c>
      <c r="E11" s="37" t="s">
        <v>12</v>
      </c>
      <c r="F11" s="37" t="s">
        <v>16</v>
      </c>
      <c r="G11" s="37" t="s">
        <v>18</v>
      </c>
      <c r="H11" s="37" t="n">
        <v>8020</v>
      </c>
      <c r="I11" s="3"/>
    </row>
    <row r="12" customFormat="false" ht="15.75" hidden="false" customHeight="false" outlineLevel="0" collapsed="false">
      <c r="A12" s="14" t="s">
        <v>31</v>
      </c>
      <c r="B12" s="15" t="n">
        <f aca="false">IFERROR(__xludf.dummyfunction("SUM(FILTER(H2:H1000, MONTH(D2:D1000) = 6))"),"134441")</f>
        <v>134441</v>
      </c>
      <c r="D12" s="38" t="n">
        <v>42495</v>
      </c>
      <c r="E12" s="39" t="s">
        <v>12</v>
      </c>
      <c r="F12" s="39" t="s">
        <v>6</v>
      </c>
      <c r="G12" s="39" t="s">
        <v>18</v>
      </c>
      <c r="H12" s="39" t="n">
        <v>91000</v>
      </c>
    </row>
    <row r="13" customFormat="false" ht="15.75" hidden="false" customHeight="false" outlineLevel="0" collapsed="false">
      <c r="A13" s="14" t="s">
        <v>32</v>
      </c>
      <c r="B13" s="15" t="n">
        <f aca="false">IFERROR(__xludf.dummyfunction("SUM(FILTER(H2:H1000, MONTH(D2:D1000) = 7))"),"91000")</f>
        <v>91000</v>
      </c>
      <c r="D13" s="36" t="n">
        <v>42522</v>
      </c>
      <c r="E13" s="37" t="s">
        <v>12</v>
      </c>
      <c r="F13" s="37" t="s">
        <v>17</v>
      </c>
      <c r="G13" s="37" t="s">
        <v>18</v>
      </c>
      <c r="H13" s="37" t="n">
        <v>35846</v>
      </c>
    </row>
    <row r="14" customFormat="false" ht="15.75" hidden="false" customHeight="false" outlineLevel="0" collapsed="false">
      <c r="A14" s="14" t="s">
        <v>33</v>
      </c>
      <c r="B14" s="15" t="n">
        <f aca="false">IFERROR(__xludf.dummyfunction("SUM(FILTER(H2:H1000, MONTH(D2:D1000) = 8))"),"98595")</f>
        <v>98595</v>
      </c>
      <c r="D14" s="36" t="n">
        <v>42527</v>
      </c>
      <c r="E14" s="37" t="s">
        <v>12</v>
      </c>
      <c r="F14" s="37" t="s">
        <v>6</v>
      </c>
      <c r="G14" s="37" t="s">
        <v>18</v>
      </c>
      <c r="H14" s="37" t="n">
        <v>91000</v>
      </c>
    </row>
    <row r="15" customFormat="false" ht="15.75" hidden="false" customHeight="false" outlineLevel="0" collapsed="false">
      <c r="A15" s="14" t="s">
        <v>34</v>
      </c>
      <c r="B15" s="15" t="n">
        <f aca="false">IFERROR(__xludf.dummyfunction("SUM(FILTER(H2:H1000, MONTH(D2:D1000) = 9))"),"0")</f>
        <v>0</v>
      </c>
      <c r="D15" s="36" t="n">
        <v>42531</v>
      </c>
      <c r="E15" s="37" t="s">
        <v>12</v>
      </c>
      <c r="F15" s="37" t="s">
        <v>15</v>
      </c>
      <c r="G15" s="37" t="s">
        <v>18</v>
      </c>
      <c r="H15" s="37" t="n">
        <v>7153</v>
      </c>
    </row>
    <row r="16" customFormat="false" ht="15.75" hidden="false" customHeight="false" outlineLevel="0" collapsed="false">
      <c r="A16" s="14" t="s">
        <v>35</v>
      </c>
      <c r="B16" s="15" t="n">
        <f aca="false">IFERROR(__xludf.dummyfunction("SUM(FILTER(H2:H1000, MONTH(D2:D1000) = 10))"),"108153")</f>
        <v>108153</v>
      </c>
      <c r="D16" s="36" t="n">
        <v>42550</v>
      </c>
      <c r="E16" s="37" t="s">
        <v>12</v>
      </c>
      <c r="F16" s="37" t="s">
        <v>16</v>
      </c>
      <c r="G16" s="37" t="s">
        <v>18</v>
      </c>
      <c r="H16" s="37" t="n">
        <v>442</v>
      </c>
    </row>
    <row r="17" customFormat="false" ht="15.75" hidden="false" customHeight="false" outlineLevel="0" collapsed="false">
      <c r="A17" s="14" t="s">
        <v>36</v>
      </c>
      <c r="B17" s="15" t="n">
        <f aca="false">IFERROR(__xludf.dummyfunction("SUM(FILTER(H2:H1000, MONTH(D2:D1000) = 11))"),"116247")</f>
        <v>116247</v>
      </c>
      <c r="D17" s="32" t="n">
        <v>42557</v>
      </c>
      <c r="E17" s="33" t="s">
        <v>12</v>
      </c>
      <c r="F17" s="33" t="s">
        <v>6</v>
      </c>
      <c r="G17" s="33" t="s">
        <v>18</v>
      </c>
      <c r="H17" s="33" t="n">
        <v>91000</v>
      </c>
    </row>
    <row r="18" customFormat="false" ht="15.75" hidden="false" customHeight="false" outlineLevel="0" collapsed="false">
      <c r="A18" s="14" t="s">
        <v>37</v>
      </c>
      <c r="B18" s="15" t="n">
        <f aca="false">IFERROR(__xludf.dummyfunction("SUM(FILTER(H2:H1000, MONTH(D2:D1000) = 12))"),"91000")</f>
        <v>91000</v>
      </c>
      <c r="D18" s="26" t="n">
        <v>42590</v>
      </c>
      <c r="E18" s="27" t="s">
        <v>12</v>
      </c>
      <c r="F18" s="27" t="s">
        <v>6</v>
      </c>
      <c r="G18" s="27" t="s">
        <v>18</v>
      </c>
      <c r="H18" s="27" t="n">
        <v>91000</v>
      </c>
    </row>
    <row r="19" customFormat="false" ht="15.75" hidden="false" customHeight="false" outlineLevel="0" collapsed="false">
      <c r="A19" s="4"/>
      <c r="B19" s="15"/>
      <c r="D19" s="26" t="n">
        <v>42597</v>
      </c>
      <c r="E19" s="27" t="s">
        <v>12</v>
      </c>
      <c r="F19" s="27" t="s">
        <v>15</v>
      </c>
      <c r="G19" s="27" t="s">
        <v>18</v>
      </c>
      <c r="H19" s="27" t="n">
        <v>7153</v>
      </c>
    </row>
    <row r="20" customFormat="false" ht="15.75" hidden="false" customHeight="false" outlineLevel="0" collapsed="false">
      <c r="A20" s="4"/>
      <c r="B20" s="15"/>
      <c r="D20" s="26" t="n">
        <v>42605</v>
      </c>
      <c r="E20" s="27" t="s">
        <v>12</v>
      </c>
      <c r="F20" s="27" t="s">
        <v>16</v>
      </c>
      <c r="G20" s="27" t="s">
        <v>18</v>
      </c>
      <c r="H20" s="27" t="n">
        <v>442</v>
      </c>
    </row>
    <row r="21" customFormat="false" ht="15.75" hidden="false" customHeight="false" outlineLevel="0" collapsed="false">
      <c r="A21" s="4"/>
      <c r="B21" s="15"/>
      <c r="D21" s="28" t="n">
        <v>42628</v>
      </c>
      <c r="E21" s="29" t="s">
        <v>12</v>
      </c>
      <c r="F21" s="29" t="s">
        <v>6</v>
      </c>
      <c r="G21" s="29" t="s">
        <v>20</v>
      </c>
      <c r="H21" s="29" t="n">
        <v>0</v>
      </c>
    </row>
    <row r="22" customFormat="false" ht="15.75" hidden="false" customHeight="false" outlineLevel="0" collapsed="false">
      <c r="A22" s="4"/>
      <c r="B22" s="15"/>
      <c r="D22" s="40" t="n">
        <v>42653</v>
      </c>
      <c r="E22" s="41" t="s">
        <v>12</v>
      </c>
      <c r="F22" s="41" t="s">
        <v>6</v>
      </c>
      <c r="G22" s="41" t="s">
        <v>20</v>
      </c>
      <c r="H22" s="41" t="n">
        <v>101000</v>
      </c>
    </row>
    <row r="23" customFormat="false" ht="15.75" hidden="false" customHeight="false" outlineLevel="0" collapsed="false">
      <c r="A23" s="4"/>
      <c r="B23" s="15"/>
      <c r="D23" s="40" t="n">
        <v>42656</v>
      </c>
      <c r="E23" s="41" t="s">
        <v>12</v>
      </c>
      <c r="F23" s="41" t="s">
        <v>15</v>
      </c>
      <c r="G23" s="41" t="s">
        <v>20</v>
      </c>
      <c r="H23" s="41" t="n">
        <v>7153</v>
      </c>
    </row>
    <row r="24" customFormat="false" ht="15.75" hidden="false" customHeight="false" outlineLevel="0" collapsed="false">
      <c r="A24" s="4"/>
      <c r="B24" s="15"/>
      <c r="D24" s="38" t="n">
        <v>42678</v>
      </c>
      <c r="E24" s="39" t="s">
        <v>12</v>
      </c>
      <c r="F24" s="39" t="s">
        <v>16</v>
      </c>
      <c r="G24" s="39" t="s">
        <v>20</v>
      </c>
      <c r="H24" s="39" t="n">
        <v>19674</v>
      </c>
    </row>
    <row r="25" customFormat="false" ht="15.75" hidden="false" customHeight="false" outlineLevel="0" collapsed="false">
      <c r="A25" s="4"/>
      <c r="B25" s="15"/>
      <c r="D25" s="38" t="n">
        <v>42682</v>
      </c>
      <c r="E25" s="39" t="s">
        <v>12</v>
      </c>
      <c r="F25" s="39" t="s">
        <v>17</v>
      </c>
      <c r="G25" s="39" t="s">
        <v>20</v>
      </c>
      <c r="H25" s="39" t="n">
        <v>5573</v>
      </c>
    </row>
    <row r="26" customFormat="false" ht="15.75" hidden="false" customHeight="false" outlineLevel="0" collapsed="false">
      <c r="A26" s="4"/>
      <c r="B26" s="15"/>
      <c r="D26" s="38" t="n">
        <v>42683</v>
      </c>
      <c r="E26" s="39" t="s">
        <v>12</v>
      </c>
      <c r="F26" s="39" t="s">
        <v>6</v>
      </c>
      <c r="G26" s="39" t="s">
        <v>20</v>
      </c>
      <c r="H26" s="39" t="n">
        <v>91000</v>
      </c>
    </row>
    <row r="27" customFormat="false" ht="15.75" hidden="false" customHeight="false" outlineLevel="0" collapsed="false">
      <c r="A27" s="4"/>
      <c r="B27" s="15"/>
      <c r="D27" s="42" t="n">
        <v>42712</v>
      </c>
      <c r="E27" s="43" t="s">
        <v>12</v>
      </c>
      <c r="F27" s="43" t="s">
        <v>6</v>
      </c>
      <c r="G27" s="43" t="s">
        <v>20</v>
      </c>
      <c r="H27" s="43" t="n">
        <v>91000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/>
  <cols>
    <col collapsed="false" hidden="false" max="1" min="1" style="0" width="14.1734693877551"/>
    <col collapsed="false" hidden="false" max="2" min="2" style="0" width="16.3316326530612"/>
    <col collapsed="false" hidden="false" max="3" min="3" style="0" width="14.1734693877551"/>
    <col collapsed="false" hidden="false" max="4" min="4" style="0" width="19.8418367346939"/>
    <col collapsed="false" hidden="false" max="5" min="5" style="0" width="24.3010204081633"/>
    <col collapsed="false" hidden="false" max="6" min="6" style="0" width="19.4387755102041"/>
    <col collapsed="false" hidden="false" max="7" min="7" style="0" width="22.1377551020408"/>
    <col collapsed="false" hidden="false" max="8" min="8" style="0" width="18.6275510204082"/>
    <col collapsed="false" hidden="false" max="1025" min="9" style="0" width="14.1734693877551"/>
  </cols>
  <sheetData>
    <row r="1" customFormat="false" ht="15.75" hidden="false" customHeight="false" outlineLevel="0" collapsed="false">
      <c r="A1" s="4"/>
      <c r="B1" s="4" t="s">
        <v>4</v>
      </c>
      <c r="C1" s="3"/>
      <c r="D1" s="1" t="s">
        <v>0</v>
      </c>
      <c r="E1" s="1" t="s">
        <v>1</v>
      </c>
      <c r="F1" s="1" t="s">
        <v>2</v>
      </c>
      <c r="G1" s="1" t="s">
        <v>3</v>
      </c>
      <c r="H1" s="1" t="s">
        <v>4</v>
      </c>
    </row>
    <row r="2" customFormat="false" ht="15.75" hidden="false" customHeight="false" outlineLevel="0" collapsed="false">
      <c r="A2" s="5" t="s">
        <v>21</v>
      </c>
      <c r="B2" s="6" t="n">
        <f aca="false">SUM(H2:H1000)</f>
        <v>126000</v>
      </c>
      <c r="D2" s="7" t="n">
        <f aca="false">IFERROR(__xludf.dummyfunction("FILTER(Bevetelek!A2:E1000, Bevetelek!B2:B1000 = ""Rakoczi ut 105 B71 garazs"")"),"18/01/2016")</f>
        <v>42387</v>
      </c>
      <c r="E2" s="8" t="s">
        <v>10</v>
      </c>
      <c r="F2" s="8" t="s">
        <v>6</v>
      </c>
      <c r="G2" s="8" t="s">
        <v>11</v>
      </c>
      <c r="H2" s="8" t="n">
        <v>10500</v>
      </c>
    </row>
    <row r="3" customFormat="false" ht="15.75" hidden="false" customHeight="false" outlineLevel="0" collapsed="false">
      <c r="A3" s="9" t="s">
        <v>22</v>
      </c>
      <c r="B3" s="10" t="n">
        <f aca="false">IFERROR(__xludf.dummyfunction("SUM(FILTER(H2:H1000, MONTH(D2:D1000) &lt;=3))"),"31500")</f>
        <v>31500</v>
      </c>
      <c r="D3" s="11" t="n">
        <v>42404</v>
      </c>
      <c r="E3" s="8" t="s">
        <v>10</v>
      </c>
      <c r="F3" s="8" t="s">
        <v>6</v>
      </c>
      <c r="G3" s="8" t="s">
        <v>11</v>
      </c>
      <c r="H3" s="8" t="n">
        <v>10500</v>
      </c>
    </row>
    <row r="4" customFormat="false" ht="15.75" hidden="false" customHeight="false" outlineLevel="0" collapsed="false">
      <c r="A4" s="9" t="s">
        <v>23</v>
      </c>
      <c r="B4" s="10" t="n">
        <f aca="false">IFERROR(__xludf.dummyfunction("SUM(FILTER(H2:H1000, MONTH(D2:D1000) &gt; 3, MONTH(D2:D1000) &lt;= 6))"),"31500")</f>
        <v>31500</v>
      </c>
      <c r="D4" s="11" t="n">
        <v>42430</v>
      </c>
      <c r="E4" s="8" t="s">
        <v>10</v>
      </c>
      <c r="F4" s="8" t="s">
        <v>6</v>
      </c>
      <c r="G4" s="8" t="s">
        <v>11</v>
      </c>
      <c r="H4" s="8" t="n">
        <v>10500</v>
      </c>
    </row>
    <row r="5" customFormat="false" ht="15.75" hidden="false" customHeight="false" outlineLevel="0" collapsed="false">
      <c r="A5" s="9" t="s">
        <v>24</v>
      </c>
      <c r="B5" s="10" t="n">
        <f aca="false">IFERROR(__xludf.dummyfunction("SUM(FILTER(H2:H1000, MONTH(D2:D1000) &gt; 6, MONTH(D2:D1000) &lt;= 9))"),"31500")</f>
        <v>31500</v>
      </c>
      <c r="D5" s="11" t="n">
        <v>42464</v>
      </c>
      <c r="E5" s="8" t="s">
        <v>10</v>
      </c>
      <c r="F5" s="8" t="s">
        <v>6</v>
      </c>
      <c r="G5" s="8" t="s">
        <v>11</v>
      </c>
      <c r="H5" s="8" t="n">
        <v>10500</v>
      </c>
    </row>
    <row r="6" customFormat="false" ht="15.75" hidden="false" customHeight="false" outlineLevel="0" collapsed="false">
      <c r="A6" s="9" t="s">
        <v>25</v>
      </c>
      <c r="B6" s="10" t="n">
        <f aca="false">IFERROR(__xludf.dummyfunction("SUM(FILTER(H2:H1000, MONTH(D2:D1000) &gt; 9, MONTH(D2:D1000) &lt;= 12))"),"31500")</f>
        <v>31500</v>
      </c>
      <c r="D6" s="11" t="n">
        <v>42494</v>
      </c>
      <c r="E6" s="8" t="s">
        <v>10</v>
      </c>
      <c r="F6" s="8" t="s">
        <v>6</v>
      </c>
      <c r="G6" s="8" t="s">
        <v>11</v>
      </c>
      <c r="H6" s="8" t="n">
        <v>10500</v>
      </c>
    </row>
    <row r="7" customFormat="false" ht="15.75" hidden="false" customHeight="false" outlineLevel="0" collapsed="false">
      <c r="A7" s="14" t="s">
        <v>26</v>
      </c>
      <c r="B7" s="15" t="n">
        <f aca="false">IFERROR(__xludf.dummyfunction("SUM(FILTER(H2:H1000, MONTH(D2:D1000) = 1))"),"10500")</f>
        <v>10500</v>
      </c>
      <c r="D7" s="11" t="n">
        <v>42524</v>
      </c>
      <c r="E7" s="8" t="s">
        <v>10</v>
      </c>
      <c r="F7" s="8" t="s">
        <v>6</v>
      </c>
      <c r="G7" s="8" t="s">
        <v>11</v>
      </c>
      <c r="H7" s="8" t="n">
        <v>10500</v>
      </c>
    </row>
    <row r="8" customFormat="false" ht="15.75" hidden="false" customHeight="false" outlineLevel="0" collapsed="false">
      <c r="A8" s="14" t="s">
        <v>27</v>
      </c>
      <c r="B8" s="15" t="n">
        <f aca="false">IFERROR(__xludf.dummyfunction("SUM(FILTER(H2:H1000, MONTH(D2:D1000) = 2))"),"10500")</f>
        <v>10500</v>
      </c>
      <c r="D8" s="11" t="n">
        <v>42555</v>
      </c>
      <c r="E8" s="8" t="s">
        <v>10</v>
      </c>
      <c r="F8" s="8" t="s">
        <v>6</v>
      </c>
      <c r="G8" s="8" t="s">
        <v>11</v>
      </c>
      <c r="H8" s="8" t="n">
        <v>10500</v>
      </c>
    </row>
    <row r="9" customFormat="false" ht="15.75" hidden="false" customHeight="false" outlineLevel="0" collapsed="false">
      <c r="A9" s="14" t="s">
        <v>28</v>
      </c>
      <c r="B9" s="15" t="n">
        <f aca="false">IFERROR(__xludf.dummyfunction("SUM(FILTER(H2:H1000, MONTH(D2:D1000) = 3))"),"10500")</f>
        <v>10500</v>
      </c>
      <c r="D9" s="16" t="n">
        <v>42586</v>
      </c>
      <c r="E9" s="17" t="s">
        <v>10</v>
      </c>
      <c r="F9" s="17" t="s">
        <v>6</v>
      </c>
      <c r="G9" s="17" t="s">
        <v>11</v>
      </c>
      <c r="H9" s="17" t="n">
        <v>10500</v>
      </c>
    </row>
    <row r="10" customFormat="false" ht="15.75" hidden="false" customHeight="false" outlineLevel="0" collapsed="false">
      <c r="A10" s="14" t="s">
        <v>29</v>
      </c>
      <c r="B10" s="15" t="n">
        <f aca="false">IFERROR(__xludf.dummyfunction("SUM(FILTER(H2:H1000, MONTH(D2:D1000) = 4))"),"10500")</f>
        <v>10500</v>
      </c>
      <c r="D10" s="28" t="n">
        <v>42618</v>
      </c>
      <c r="E10" s="29" t="s">
        <v>10</v>
      </c>
      <c r="F10" s="29" t="s">
        <v>6</v>
      </c>
      <c r="G10" s="29" t="s">
        <v>11</v>
      </c>
      <c r="H10" s="29" t="n">
        <v>10500</v>
      </c>
    </row>
    <row r="11" customFormat="false" ht="15.75" hidden="false" customHeight="false" outlineLevel="0" collapsed="false">
      <c r="A11" s="14" t="s">
        <v>30</v>
      </c>
      <c r="B11" s="15" t="n">
        <f aca="false">IFERROR(__xludf.dummyfunction("SUM(FILTER(H2:H1000, MONTH(D2:D1000) = 5))"),"10500")</f>
        <v>10500</v>
      </c>
      <c r="D11" s="28" t="n">
        <v>42647</v>
      </c>
      <c r="E11" s="29" t="s">
        <v>10</v>
      </c>
      <c r="F11" s="29" t="s">
        <v>6</v>
      </c>
      <c r="G11" s="29" t="s">
        <v>11</v>
      </c>
      <c r="H11" s="29" t="n">
        <v>10500</v>
      </c>
    </row>
    <row r="12" customFormat="false" ht="15.75" hidden="false" customHeight="false" outlineLevel="0" collapsed="false">
      <c r="A12" s="14" t="s">
        <v>31</v>
      </c>
      <c r="B12" s="15" t="n">
        <f aca="false">IFERROR(__xludf.dummyfunction("SUM(FILTER(H2:H1000, MONTH(D2:D1000) = 6))"),"10500")</f>
        <v>10500</v>
      </c>
      <c r="D12" s="44" t="n">
        <v>42681</v>
      </c>
      <c r="E12" s="45" t="s">
        <v>10</v>
      </c>
      <c r="F12" s="45" t="s">
        <v>6</v>
      </c>
      <c r="G12" s="45" t="s">
        <v>11</v>
      </c>
      <c r="H12" s="45" t="n">
        <v>10500</v>
      </c>
    </row>
    <row r="13" customFormat="false" ht="15.75" hidden="false" customHeight="false" outlineLevel="0" collapsed="false">
      <c r="A13" s="14" t="s">
        <v>32</v>
      </c>
      <c r="B13" s="15" t="n">
        <f aca="false">IFERROR(__xludf.dummyfunction("SUM(FILTER(H2:H1000, MONTH(D2:D1000) = 7))"),"10500")</f>
        <v>10500</v>
      </c>
      <c r="D13" s="20" t="n">
        <v>42709</v>
      </c>
      <c r="E13" s="21" t="s">
        <v>10</v>
      </c>
      <c r="F13" s="21" t="s">
        <v>6</v>
      </c>
      <c r="G13" s="21" t="s">
        <v>11</v>
      </c>
      <c r="H13" s="21" t="n">
        <v>10500</v>
      </c>
    </row>
    <row r="14" customFormat="false" ht="15.75" hidden="false" customHeight="false" outlineLevel="0" collapsed="false">
      <c r="A14" s="14" t="s">
        <v>33</v>
      </c>
      <c r="B14" s="15" t="n">
        <f aca="false">IFERROR(__xludf.dummyfunction("SUM(FILTER(H2:H1000, MONTH(D2:D1000) = 8))"),"10500")</f>
        <v>10500</v>
      </c>
    </row>
    <row r="15" customFormat="false" ht="15.75" hidden="false" customHeight="false" outlineLevel="0" collapsed="false">
      <c r="A15" s="14" t="s">
        <v>34</v>
      </c>
      <c r="B15" s="15" t="n">
        <f aca="false">IFERROR(__xludf.dummyfunction("SUM(FILTER(H2:H1000, MONTH(D2:D1000) = 9))"),"10500")</f>
        <v>10500</v>
      </c>
    </row>
    <row r="16" customFormat="false" ht="15.75" hidden="false" customHeight="false" outlineLevel="0" collapsed="false">
      <c r="A16" s="14" t="s">
        <v>35</v>
      </c>
      <c r="B16" s="15" t="n">
        <f aca="false">IFERROR(__xludf.dummyfunction("SUM(FILTER(H2:H1000, MONTH(D2:D1000) = 10))"),"10500")</f>
        <v>10500</v>
      </c>
    </row>
    <row r="17" customFormat="false" ht="15.75" hidden="false" customHeight="false" outlineLevel="0" collapsed="false">
      <c r="A17" s="14" t="s">
        <v>36</v>
      </c>
      <c r="B17" s="15" t="n">
        <f aca="false">IFERROR(__xludf.dummyfunction("SUM(FILTER(H2:H1000, MONTH(D2:D1000) = 11))"),"10500")</f>
        <v>10500</v>
      </c>
    </row>
    <row r="18" customFormat="false" ht="15.75" hidden="false" customHeight="false" outlineLevel="0" collapsed="false">
      <c r="A18" s="14" t="s">
        <v>37</v>
      </c>
      <c r="B18" s="15" t="n">
        <f aca="false">IFERROR(__xludf.dummyfunction("SUM(FILTER(H2:H1000, MONTH(D2:D1000) = 12))"),"10500")</f>
        <v>10500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/>
  <cols>
    <col collapsed="false" hidden="false" max="1025" min="1" style="0" width="14.1734693877551"/>
  </cols>
  <sheetData>
    <row r="1" customFormat="false" ht="15.75" hidden="false" customHeight="false" outlineLevel="0" collapsed="false">
      <c r="A1" s="4"/>
      <c r="B1" s="4" t="s">
        <v>4</v>
      </c>
    </row>
    <row r="2" customFormat="false" ht="15.75" hidden="false" customHeight="false" outlineLevel="0" collapsed="false">
      <c r="A2" s="5" t="s">
        <v>21</v>
      </c>
      <c r="B2" s="6" t="n">
        <f aca="false">SUM('Bartok ter 9A, 15'!B2+'Tabor utca 7B 312'!B2 + 'Garazs Rakoczi B71'!B2)</f>
        <v>1996750</v>
      </c>
    </row>
    <row r="3" customFormat="false" ht="15.75" hidden="false" customHeight="false" outlineLevel="0" collapsed="false">
      <c r="A3" s="9" t="s">
        <v>22</v>
      </c>
      <c r="B3" s="15" t="n">
        <f aca="false">SUM('Bartok ter 9A, 15'!B3+'Tabor utca 7B 312'!B3 + 'Garazs Rakoczi B71'!B3)</f>
        <v>456126</v>
      </c>
    </row>
    <row r="4" customFormat="false" ht="15.75" hidden="false" customHeight="false" outlineLevel="0" collapsed="false">
      <c r="A4" s="9" t="s">
        <v>23</v>
      </c>
      <c r="B4" s="15" t="n">
        <f aca="false">SUM('Bartok ter 9A, 15'!B4+'Tabor utca 7B 312'!B4 + 'Garazs Rakoczi B71'!B4)</f>
        <v>551750</v>
      </c>
    </row>
    <row r="5" customFormat="false" ht="15.75" hidden="false" customHeight="false" outlineLevel="0" collapsed="false">
      <c r="A5" s="9" t="s">
        <v>24</v>
      </c>
      <c r="B5" s="15" t="n">
        <f aca="false">SUM('Bartok ter 9A, 15'!B5+'Tabor utca 7B 312'!B5 + 'Garazs Rakoczi B71'!B5)</f>
        <v>405695</v>
      </c>
    </row>
    <row r="6" customFormat="false" ht="15.75" hidden="false" customHeight="false" outlineLevel="0" collapsed="false">
      <c r="A6" s="9" t="s">
        <v>25</v>
      </c>
      <c r="B6" s="15" t="n">
        <f aca="false">SUM('Bartok ter 9A, 15'!B6+'Tabor utca 7B 312'!B6 + 'Garazs Rakoczi B71'!B6)</f>
        <v>583179</v>
      </c>
    </row>
    <row r="7" customFormat="false" ht="15.75" hidden="false" customHeight="false" outlineLevel="0" collapsed="false">
      <c r="A7" s="14" t="s">
        <v>26</v>
      </c>
      <c r="B7" s="15" t="n">
        <f aca="false">SUM('Bartok ter 9A, 15'!B7+'Tabor utca 7B 312'!B7 + 'Garazs Rakoczi B71'!B7)</f>
        <v>93172</v>
      </c>
    </row>
    <row r="8" customFormat="false" ht="15.75" hidden="false" customHeight="false" outlineLevel="0" collapsed="false">
      <c r="A8" s="14" t="s">
        <v>27</v>
      </c>
      <c r="B8" s="15" t="n">
        <f aca="false">SUM('Bartok ter 9A, 15'!B8+'Tabor utca 7B 312'!B8 + 'Garazs Rakoczi B71'!B8)</f>
        <v>176365</v>
      </c>
    </row>
    <row r="9" customFormat="false" ht="15.75" hidden="false" customHeight="false" outlineLevel="0" collapsed="false">
      <c r="A9" s="14" t="s">
        <v>28</v>
      </c>
      <c r="B9" s="15" t="n">
        <f aca="false">SUM('Bartok ter 9A, 15'!B9+'Tabor utca 7B 312'!B9 + 'Garazs Rakoczi B71'!B9)</f>
        <v>186589</v>
      </c>
    </row>
    <row r="10" customFormat="false" ht="15.75" hidden="false" customHeight="false" outlineLevel="0" collapsed="false">
      <c r="A10" s="14" t="s">
        <v>29</v>
      </c>
      <c r="B10" s="15" t="n">
        <f aca="false">SUM('Bartok ter 9A, 15'!B10+'Tabor utca 7B 312'!B10 + 'Garazs Rakoczi B71'!B10)</f>
        <v>184779</v>
      </c>
    </row>
    <row r="11" customFormat="false" ht="15.75" hidden="false" customHeight="false" outlineLevel="0" collapsed="false">
      <c r="A11" s="14" t="s">
        <v>30</v>
      </c>
      <c r="B11" s="15" t="n">
        <f aca="false">SUM('Bartok ter 9A, 15'!B11+'Tabor utca 7B 312'!B11 + 'Garazs Rakoczi B71'!B11)</f>
        <v>187814</v>
      </c>
    </row>
    <row r="12" customFormat="false" ht="15.75" hidden="false" customHeight="false" outlineLevel="0" collapsed="false">
      <c r="A12" s="14" t="s">
        <v>31</v>
      </c>
      <c r="B12" s="15" t="n">
        <f aca="false">SUM('Bartok ter 9A, 15'!B12+'Tabor utca 7B 312'!B12 + 'Garazs Rakoczi B71'!B12)</f>
        <v>179157</v>
      </c>
    </row>
    <row r="13" customFormat="false" ht="15.75" hidden="false" customHeight="false" outlineLevel="0" collapsed="false">
      <c r="A13" s="14" t="s">
        <v>32</v>
      </c>
      <c r="B13" s="15" t="n">
        <f aca="false">SUM('Bartok ter 9A, 15'!B13+'Tabor utca 7B 312'!B13 + 'Garazs Rakoczi B71'!B13)</f>
        <v>175000</v>
      </c>
    </row>
    <row r="14" customFormat="false" ht="15.75" hidden="false" customHeight="false" outlineLevel="0" collapsed="false">
      <c r="A14" s="14" t="s">
        <v>33</v>
      </c>
      <c r="B14" s="15" t="n">
        <f aca="false">SUM('Bartok ter 9A, 15'!B14+'Tabor utca 7B 312'!B14 + 'Garazs Rakoczi B71'!B14)</f>
        <v>147495</v>
      </c>
    </row>
    <row r="15" customFormat="false" ht="15.75" hidden="false" customHeight="false" outlineLevel="0" collapsed="false">
      <c r="A15" s="14" t="s">
        <v>34</v>
      </c>
      <c r="B15" s="15" t="n">
        <f aca="false">SUM('Bartok ter 9A, 15'!B15+'Tabor utca 7B 312'!B15 + 'Garazs Rakoczi B71'!B15)</f>
        <v>83200</v>
      </c>
    </row>
    <row r="16" customFormat="false" ht="15.75" hidden="false" customHeight="false" outlineLevel="0" collapsed="false">
      <c r="A16" s="14" t="s">
        <v>35</v>
      </c>
      <c r="B16" s="15" t="n">
        <f aca="false">SUM('Bartok ter 9A, 15'!B16+'Tabor utca 7B 312'!B16 + 'Garazs Rakoczi B71'!B16)</f>
        <v>198573</v>
      </c>
    </row>
    <row r="17" customFormat="false" ht="15.75" hidden="false" customHeight="false" outlineLevel="0" collapsed="false">
      <c r="A17" s="14" t="s">
        <v>36</v>
      </c>
      <c r="B17" s="15" t="n">
        <f aca="false">SUM('Bartok ter 9A, 15'!B17+'Tabor utca 7B 312'!B17 + 'Garazs Rakoczi B71'!B17)</f>
        <v>203086</v>
      </c>
    </row>
    <row r="18" customFormat="false" ht="15.75" hidden="false" customHeight="false" outlineLevel="0" collapsed="false">
      <c r="A18" s="14" t="s">
        <v>37</v>
      </c>
      <c r="B18" s="15" t="n">
        <f aca="false">SUM('Bartok ter 9A, 15'!B18+'Tabor utca 7B 312'!B18 + 'Garazs Rakoczi B71'!B18)</f>
        <v>181520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/>
  <dcterms:modified xsi:type="dcterms:W3CDTF">2018-04-02T18:58:35Z</dcterms:modified>
  <cp:revision>1</cp:revision>
  <dc:subject/>
  <dc:title/>
</cp:coreProperties>
</file>