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/>
  <mc:AlternateContent xmlns:mc="http://schemas.openxmlformats.org/markup-compatibility/2006">
    <mc:Choice Requires="x15">
      <x15ac:absPath xmlns:x15ac="http://schemas.microsoft.com/office/spreadsheetml/2010/11/ac" url="C:\Users\brock\Downloads\"/>
    </mc:Choice>
  </mc:AlternateContent>
  <xr:revisionPtr revIDLastSave="0" documentId="8_{2953616A-66C9-4E72-AC11-3DAE25FDF62E}" xr6:coauthVersionLast="47" xr6:coauthVersionMax="47" xr10:uidLastSave="{00000000-0000-0000-0000-000000000000}"/>
  <bookViews>
    <workbookView xWindow="0" yWindow="600" windowWidth="20490" windowHeight="10920" activeTab="4" xr2:uid="{00000000-000D-0000-FFFF-FFFF00000000}"/>
  </bookViews>
  <sheets>
    <sheet name="Line productivity" sheetId="1" r:id="rId1"/>
    <sheet name="Products" sheetId="8" r:id="rId2"/>
    <sheet name="Downtime factors" sheetId="3" r:id="rId3"/>
    <sheet name="Line downtime" sheetId="2" r:id="rId4"/>
    <sheet name="Dashboard" sheetId="9" r:id="rId5"/>
  </sheets>
  <definedNames>
    <definedName name="_xlnm._FilterDatabase" localSheetId="2" hidden="1">'Downtime factors'!$A$1:$D$13</definedName>
    <definedName name="_xlnm._FilterDatabase" localSheetId="0" hidden="1">'Line productivity'!$A$1:$F$39</definedName>
  </definedNames>
  <calcPr calcId="191029"/>
  <pivotCaches>
    <pivotCache cacheId="0" r:id="rId6"/>
  </pivotCaches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4" i="2" l="1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3" i="2"/>
  <c r="C27" i="9" a="1"/>
  <c r="C27" i="9"/>
  <c r="D5" i="3"/>
  <c r="D10" i="3"/>
  <c r="D4" i="3"/>
  <c r="D8" i="3"/>
  <c r="D2" i="3"/>
  <c r="D3" i="3"/>
  <c r="D6" i="3"/>
  <c r="D12" i="3"/>
  <c r="D9" i="3"/>
  <c r="D11" i="3"/>
  <c r="D7" i="3"/>
  <c r="D13" i="3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2" i="1"/>
  <c r="C30" i="9" l="1"/>
  <c r="C31" i="9"/>
  <c r="C32" i="9"/>
  <c r="C29" i="9"/>
  <c r="D30" i="9"/>
  <c r="E30" i="9"/>
  <c r="F30" i="9"/>
  <c r="G30" i="9"/>
  <c r="D31" i="9"/>
  <c r="E31" i="9"/>
  <c r="F31" i="9"/>
  <c r="G31" i="9"/>
  <c r="D32" i="9"/>
  <c r="E32" i="9"/>
  <c r="F32" i="9"/>
  <c r="G32" i="9"/>
  <c r="D29" i="9"/>
  <c r="E29" i="9"/>
  <c r="F29" i="9"/>
  <c r="G29" i="9"/>
  <c r="E3" i="3"/>
  <c r="E4" i="3"/>
  <c r="E5" i="3"/>
  <c r="E6" i="3"/>
  <c r="E7" i="3"/>
  <c r="E8" i="3"/>
  <c r="E9" i="3"/>
  <c r="E10" i="3"/>
  <c r="E11" i="3"/>
  <c r="E12" i="3"/>
  <c r="E13" i="3"/>
  <c r="E2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<sst xmlns="http://schemas.openxmlformats.org/spreadsheetml/2006/main" count="149" uniqueCount="50">
  <si>
    <t>Date</t>
  </si>
  <si>
    <t>Product</t>
  </si>
  <si>
    <t>Batch</t>
  </si>
  <si>
    <t>Operator</t>
  </si>
  <si>
    <t>Start Time</t>
  </si>
  <si>
    <t>End Time</t>
  </si>
  <si>
    <t>OR-600</t>
  </si>
  <si>
    <t>Mac</t>
  </si>
  <si>
    <t>LE-600</t>
  </si>
  <si>
    <t>Charlie</t>
  </si>
  <si>
    <t>CO-600</t>
  </si>
  <si>
    <t>Dee</t>
  </si>
  <si>
    <t>Dennis</t>
  </si>
  <si>
    <t>DC-600</t>
  </si>
  <si>
    <t>RB-600</t>
  </si>
  <si>
    <t>CO-2L</t>
  </si>
  <si>
    <t>Flavor</t>
  </si>
  <si>
    <t>Size</t>
  </si>
  <si>
    <t>Min batch time</t>
  </si>
  <si>
    <t>Orange</t>
  </si>
  <si>
    <t>600 ml</t>
  </si>
  <si>
    <t>Lemon lime</t>
  </si>
  <si>
    <t>Cola</t>
  </si>
  <si>
    <t>Diet Cola</t>
  </si>
  <si>
    <t>Root Beer</t>
  </si>
  <si>
    <t>2 L</t>
  </si>
  <si>
    <t>Factor</t>
  </si>
  <si>
    <t>Description</t>
  </si>
  <si>
    <t>Operator Error</t>
  </si>
  <si>
    <t>Emergency stop</t>
  </si>
  <si>
    <t>No</t>
  </si>
  <si>
    <t>Batch change</t>
  </si>
  <si>
    <t>Yes</t>
  </si>
  <si>
    <t>Labeling error</t>
  </si>
  <si>
    <t>Inventory shortage</t>
  </si>
  <si>
    <t>Product spill</t>
  </si>
  <si>
    <t>Machine adjustment</t>
  </si>
  <si>
    <t>Machine failure</t>
  </si>
  <si>
    <t>Batch coding error</t>
  </si>
  <si>
    <t>Conveyor belt jam</t>
  </si>
  <si>
    <t>Calibration error</t>
  </si>
  <si>
    <t>Label switch</t>
  </si>
  <si>
    <t>Other</t>
  </si>
  <si>
    <t>Downtime factor</t>
  </si>
  <si>
    <t>Batch Time</t>
  </si>
  <si>
    <t>Sum of Efficiency</t>
  </si>
  <si>
    <t>Row Labels</t>
  </si>
  <si>
    <t>Grand Total</t>
  </si>
  <si>
    <t>Downtime</t>
  </si>
  <si>
    <t>Pareto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</si>
</sst>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;@"/>
  </numFmts>
  <fonts count="4" x14ac:knownFonts="1">
    <font>
      <sz val="11"/>
      <color theme="1"/>
      <name val="Aptos Narrow"/>
      <charset val="134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89996032593768116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>
      <alignment vertical="center"/>
    </xf>
  </cellStyleXfs>
  <cellXfs count="11">
    <xf numFmtId="0" fontId="0" fillId="0" borderId="0" xfId="0"/>
    <xf numFmtId="0" fontId="1" fillId="2" borderId="0" xfId="0" applyFont="1" applyFill="1"/>
    <xf numFmtId="164" fontId="0" fillId="0" borderId="0" xfId="0" applyNumberFormat="1"/>
    <xf numFmtId="21" fontId="0" fillId="0" borderId="0" xfId="0" applyNumberFormat="1"/>
    <xf numFmtId="9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9" fontId="0" fillId="0" borderId="0" xfId="1" applyFont="1" applyAlignment="1"/>
    <xf numFmtId="0" fontId="1" fillId="0" borderId="0" xfId="0" applyFont="1"/>
    <xf numFmtId="0" fontId="3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/>
    </xf>
  </cellXfs>
  <cellStyles count="2">
    <cellStyle name="Normal" xfId="0" builtinId="0"/>
    <cellStyle name="Percent" xfId="1" builtinId="5"/>
  </cellStyles>
  <dxfs count="1">
    <dxf>
      <numFmt numFmtId="13" formatCode="0%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[Manufacturing_Line_Productivity(AutoRecovered).xlsx]Line productivity!PivotTable1</c:name>
    <c:fmtId val="7"/>
  </c:pivotSource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2"/>
          </a:solidFill>
          <a:ln>
            <a:noFill/>
          </a:ln>
          <a:effectLst/>
        </c:spPr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'Line productivity'!$K$2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3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4979-4C1B-BFC4-A2DF1614686F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'Line productivity'!$J$3:$J$7</c:f>
              <c:strCache>
                <c:ptCount val="4"/>
                <c:pt idx="0">
                  <c:v>Charlie</c:v>
                </c:pt>
                <c:pt idx="1">
                  <c:v>Dee</c:v>
                </c:pt>
                <c:pt idx="2">
                  <c:v>Dennis</c:v>
                </c:pt>
                <c:pt idx="3">
                  <c:v>Mac</c:v>
                </c:pt>
              </c:strCache>
            </c:strRef>
          </c:cat>
          <c:val>
            <c:numRef>
              <c:f>'Line productivity'!$K$3:$K$7</c:f>
              <c:numCache>
                <c:formatCode>0%</c:formatCode>
                <c:ptCount val="4"/>
                <c:pt idx="0">
                  <c:v>0.6683937823834194</c:v>
                </c:pt>
                <c:pt idx="1">
                  <c:v>0.6407766990291266</c:v>
                </c:pt>
                <c:pt idx="2">
                  <c:v>0.63170731707317129</c:v>
                </c:pt>
                <c:pt idx="3">
                  <c:v>0.6094117647058811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979-4C1B-BFC4-A2DF161468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40"/>
        <c:axId val="1676261344"/>
        <c:axId val="1676260384"/>
      </c:barChart>
      <c:catAx>
        <c:axId val="1676261344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6260384"/>
        <c:crosses val="autoZero"/>
        <c:auto val="1"/>
        <c:lblAlgn val="ctr"/>
        <c:lblOffset val="100"/>
        <c:noMultiLvlLbl val="0"/>
      </c:catAx>
      <c:valAx>
        <c:axId val="1676260384"/>
        <c:scaling>
          <c:orientation val="minMax"/>
          <c:max val="0.70000000000000007"/>
          <c:min val="0"/>
        </c:scaling>
        <c:delete val="1"/>
        <c:axPos val="t"/>
        <c:numFmt formatCode="0%" sourceLinked="1"/>
        <c:majorTickMark val="none"/>
        <c:minorTickMark val="none"/>
        <c:tickLblPos val="nextTo"/>
        <c:crossAx val="16762613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sz="1600" b="1"/>
              <a:t>Downtime Factors Pareto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'Downtime factors'!$D$1</c:f>
              <c:strCache>
                <c:ptCount val="1"/>
                <c:pt idx="0">
                  <c:v>Downtime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Lbl>
              <c:idx val="5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D140-4690-9B7E-42A94F44BBCB}"/>
                </c:ext>
              </c:extLst>
            </c:dLbl>
            <c:dLbl>
              <c:idx val="6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D140-4690-9B7E-42A94F44BBCB}"/>
                </c:ext>
              </c:extLst>
            </c:dLbl>
            <c:dLbl>
              <c:idx val="7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D140-4690-9B7E-42A94F44BBCB}"/>
                </c:ext>
              </c:extLst>
            </c:dLbl>
            <c:dLbl>
              <c:idx val="8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D140-4690-9B7E-42A94F44BBCB}"/>
                </c:ext>
              </c:extLst>
            </c:dLbl>
            <c:dLbl>
              <c:idx val="9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D140-4690-9B7E-42A94F44BBCB}"/>
                </c:ext>
              </c:extLst>
            </c:dLbl>
            <c:dLbl>
              <c:idx val="1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D140-4690-9B7E-42A94F44BBCB}"/>
                </c:ext>
              </c:extLst>
            </c:dLbl>
            <c:dLbl>
              <c:idx val="1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D140-4690-9B7E-42A94F44BBCB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'Downtime factors'!$B$2:$B$13</c:f>
              <c:strCache>
                <c:ptCount val="12"/>
                <c:pt idx="0">
                  <c:v>Machine adjustment</c:v>
                </c:pt>
                <c:pt idx="1">
                  <c:v>Machine failure</c:v>
                </c:pt>
                <c:pt idx="2">
                  <c:v>Inventory shortage</c:v>
                </c:pt>
                <c:pt idx="3">
                  <c:v>Batch change</c:v>
                </c:pt>
                <c:pt idx="4">
                  <c:v>Batch coding error</c:v>
                </c:pt>
                <c:pt idx="5">
                  <c:v>Other</c:v>
                </c:pt>
                <c:pt idx="6">
                  <c:v>Product spill</c:v>
                </c:pt>
                <c:pt idx="7">
                  <c:v>Calibration error</c:v>
                </c:pt>
                <c:pt idx="8">
                  <c:v>Labeling error</c:v>
                </c:pt>
                <c:pt idx="9">
                  <c:v>Label switch</c:v>
                </c:pt>
                <c:pt idx="10">
                  <c:v>Conveyor belt jam</c:v>
                </c:pt>
                <c:pt idx="11">
                  <c:v>Emergency stop</c:v>
                </c:pt>
              </c:strCache>
            </c:strRef>
          </c:cat>
          <c:val>
            <c:numRef>
              <c:f>'Downtime factors'!$D$2:$D$13</c:f>
              <c:numCache>
                <c:formatCode>General</c:formatCode>
                <c:ptCount val="12"/>
                <c:pt idx="0">
                  <c:v>332</c:v>
                </c:pt>
                <c:pt idx="1">
                  <c:v>254</c:v>
                </c:pt>
                <c:pt idx="2">
                  <c:v>225</c:v>
                </c:pt>
                <c:pt idx="3">
                  <c:v>160</c:v>
                </c:pt>
                <c:pt idx="4">
                  <c:v>145</c:v>
                </c:pt>
                <c:pt idx="5">
                  <c:v>74</c:v>
                </c:pt>
                <c:pt idx="6">
                  <c:v>57</c:v>
                </c:pt>
                <c:pt idx="7">
                  <c:v>49</c:v>
                </c:pt>
                <c:pt idx="8">
                  <c:v>42</c:v>
                </c:pt>
                <c:pt idx="9">
                  <c:v>33</c:v>
                </c:pt>
                <c:pt idx="10">
                  <c:v>17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140-4690-9B7E-42A94F44BB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0"/>
        <c:axId val="1092416960"/>
        <c:axId val="1092412640"/>
      </c:barChart>
      <c:lineChart>
        <c:grouping val="standard"/>
        <c:varyColors val="0"/>
        <c:ser>
          <c:idx val="1"/>
          <c:order val="1"/>
          <c:tx>
            <c:strRef>
              <c:f>'Downtime factors'!$E$1</c:f>
              <c:strCache>
                <c:ptCount val="1"/>
                <c:pt idx="0">
                  <c:v>Pareto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Pt>
            <c:idx val="4"/>
            <c:marker>
              <c:symbol val="circle"/>
              <c:size val="5"/>
              <c:spPr>
                <a:solidFill>
                  <a:schemeClr val="accent2"/>
                </a:solidFill>
                <a:ln w="9525">
                  <a:solidFill>
                    <a:schemeClr val="accent2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9-D140-4690-9B7E-42A94F44BBCB}"/>
              </c:ext>
            </c:extLst>
          </c:dPt>
          <c:dLbls>
            <c:dLbl>
              <c:idx val="4"/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D140-4690-9B7E-42A94F44BBCB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'Downtime factors'!$B$2:$B$13</c:f>
              <c:strCache>
                <c:ptCount val="12"/>
                <c:pt idx="0">
                  <c:v>Machine adjustment</c:v>
                </c:pt>
                <c:pt idx="1">
                  <c:v>Machine failure</c:v>
                </c:pt>
                <c:pt idx="2">
                  <c:v>Inventory shortage</c:v>
                </c:pt>
                <c:pt idx="3">
                  <c:v>Batch change</c:v>
                </c:pt>
                <c:pt idx="4">
                  <c:v>Batch coding error</c:v>
                </c:pt>
                <c:pt idx="5">
                  <c:v>Other</c:v>
                </c:pt>
                <c:pt idx="6">
                  <c:v>Product spill</c:v>
                </c:pt>
                <c:pt idx="7">
                  <c:v>Calibration error</c:v>
                </c:pt>
                <c:pt idx="8">
                  <c:v>Labeling error</c:v>
                </c:pt>
                <c:pt idx="9">
                  <c:v>Label switch</c:v>
                </c:pt>
                <c:pt idx="10">
                  <c:v>Conveyor belt jam</c:v>
                </c:pt>
                <c:pt idx="11">
                  <c:v>Emergency stop</c:v>
                </c:pt>
              </c:strCache>
            </c:strRef>
          </c:cat>
          <c:val>
            <c:numRef>
              <c:f>'Downtime factors'!$E$2:$E$13</c:f>
              <c:numCache>
                <c:formatCode>0%</c:formatCode>
                <c:ptCount val="12"/>
                <c:pt idx="0">
                  <c:v>0.23919308357348704</c:v>
                </c:pt>
                <c:pt idx="1">
                  <c:v>0.42219020172910665</c:v>
                </c:pt>
                <c:pt idx="2">
                  <c:v>0.58429394812680113</c:v>
                </c:pt>
                <c:pt idx="3">
                  <c:v>0.69956772334293948</c:v>
                </c:pt>
                <c:pt idx="4">
                  <c:v>0.80403458213256485</c:v>
                </c:pt>
                <c:pt idx="5">
                  <c:v>0.85734870317002887</c:v>
                </c:pt>
                <c:pt idx="6">
                  <c:v>0.89841498559077815</c:v>
                </c:pt>
                <c:pt idx="7">
                  <c:v>0.93371757925072041</c:v>
                </c:pt>
                <c:pt idx="8">
                  <c:v>0.96397694524495681</c:v>
                </c:pt>
                <c:pt idx="9">
                  <c:v>0.98775216138328525</c:v>
                </c:pt>
                <c:pt idx="10">
                  <c:v>1</c:v>
                </c:pt>
                <c:pt idx="11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140-4690-9B7E-42A94F44BB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61240448"/>
        <c:axId val="361244288"/>
      </c:lineChart>
      <c:catAx>
        <c:axId val="10924169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2412640"/>
        <c:crosses val="autoZero"/>
        <c:auto val="1"/>
        <c:lblAlgn val="ctr"/>
        <c:lblOffset val="100"/>
        <c:noMultiLvlLbl val="0"/>
      </c:catAx>
      <c:valAx>
        <c:axId val="1092412640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sz="1100" b="1"/>
                  <a:t> Downtime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2416960"/>
        <c:crosses val="autoZero"/>
        <c:crossBetween val="between"/>
      </c:valAx>
      <c:valAx>
        <c:axId val="361244288"/>
        <c:scaling>
          <c:orientation val="minMax"/>
        </c:scaling>
        <c:delete val="0"/>
        <c:axPos val="r"/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1240448"/>
        <c:crosses val="max"/>
        <c:crossBetween val="between"/>
      </c:valAx>
      <c:catAx>
        <c:axId val="361240448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36124428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152400</xdr:colOff>
      <xdr:row>9</xdr:row>
      <xdr:rowOff>9524</xdr:rowOff>
    </xdr:from>
    <xdr:to>
      <xdr:col>4</xdr:col>
      <xdr:colOff>57150</xdr:colOff>
      <xdr:row>21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1144040-06A8-4434-9EE8-4D43EE8B8E0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152400</xdr:colOff>
      <xdr:row>5</xdr:row>
      <xdr:rowOff>28575</xdr:rowOff>
    </xdr:from>
    <xdr:to>
      <xdr:col>4</xdr:col>
      <xdr:colOff>66675</xdr:colOff>
      <xdr:row>8</xdr:row>
      <xdr:rowOff>85725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4BE27C78-0794-7E78-BFE4-0126EB7AB25D}"/>
            </a:ext>
          </a:extLst>
        </xdr:cNvPr>
        <xdr:cNvSpPr txBox="1"/>
      </xdr:nvSpPr>
      <xdr:spPr>
        <a:xfrm>
          <a:off x="152400" y="885825"/>
          <a:ext cx="3962400" cy="5715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400" b="1">
              <a:solidFill>
                <a:schemeClr val="tx2">
                  <a:lumMod val="75000"/>
                  <a:lumOff val="25000"/>
                </a:schemeClr>
              </a:solidFill>
            </a:rPr>
            <a:t>Overall Line</a:t>
          </a:r>
          <a:r>
            <a:rPr lang="en-IN" sz="1400" b="1" baseline="0">
              <a:solidFill>
                <a:schemeClr val="tx2">
                  <a:lumMod val="75000"/>
                  <a:lumOff val="25000"/>
                </a:schemeClr>
              </a:solidFill>
            </a:rPr>
            <a:t> Efficiency sits at 64%</a:t>
          </a:r>
        </a:p>
        <a:p>
          <a:r>
            <a:rPr lang="en-IN" sz="1200" b="1" baseline="0">
              <a:solidFill>
                <a:schemeClr val="bg2">
                  <a:lumMod val="50000"/>
                </a:schemeClr>
              </a:solidFill>
            </a:rPr>
            <a:t>We should place a special focus on MAC</a:t>
          </a:r>
          <a:endParaRPr lang="en-IN" sz="1200" b="1">
            <a:solidFill>
              <a:schemeClr val="bg2">
                <a:lumMod val="50000"/>
              </a:schemeClr>
            </a:solidFill>
          </a:endParaRPr>
        </a:p>
      </xdr:txBody>
    </xdr:sp>
    <xdr:clientData/>
  </xdr:twoCellAnchor>
  <xdr:twoCellAnchor editAs="absolute">
    <xdr:from>
      <xdr:col>4</xdr:col>
      <xdr:colOff>257175</xdr:colOff>
      <xdr:row>8</xdr:row>
      <xdr:rowOff>161926</xdr:rowOff>
    </xdr:from>
    <xdr:to>
      <xdr:col>10</xdr:col>
      <xdr:colOff>19050</xdr:colOff>
      <xdr:row>20</xdr:row>
      <xdr:rowOff>161925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3566173F-3220-4A24-BC02-DBEBB0945F3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4</xdr:col>
      <xdr:colOff>190500</xdr:colOff>
      <xdr:row>5</xdr:row>
      <xdr:rowOff>0</xdr:rowOff>
    </xdr:from>
    <xdr:to>
      <xdr:col>10</xdr:col>
      <xdr:colOff>19050</xdr:colOff>
      <xdr:row>8</xdr:row>
      <xdr:rowOff>123826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7720DC3-F6F9-C022-2992-4F314A8DD8A7}"/>
            </a:ext>
          </a:extLst>
        </xdr:cNvPr>
        <xdr:cNvSpPr txBox="1"/>
      </xdr:nvSpPr>
      <xdr:spPr>
        <a:xfrm>
          <a:off x="4238625" y="857250"/>
          <a:ext cx="5791200" cy="638176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400" b="1" baseline="0">
              <a:solidFill>
                <a:schemeClr val="tx2">
                  <a:lumMod val="75000"/>
                  <a:lumOff val="25000"/>
                </a:schemeClr>
              </a:solidFill>
            </a:rPr>
            <a:t>The Top 5 Factors account for 80%</a:t>
          </a:r>
        </a:p>
        <a:p>
          <a:r>
            <a:rPr lang="en-IN" sz="1200" b="1" baseline="0">
              <a:solidFill>
                <a:schemeClr val="tx1">
                  <a:lumMod val="65000"/>
                  <a:lumOff val="35000"/>
                </a:schemeClr>
              </a:solidFill>
            </a:rPr>
            <a:t>We should ignore the rest and Prioritize these</a:t>
          </a:r>
          <a:endParaRPr lang="en-IN" sz="1200" b="1">
            <a:solidFill>
              <a:schemeClr val="tx1">
                <a:lumMod val="65000"/>
                <a:lumOff val="35000"/>
              </a:schemeClr>
            </a:solidFill>
          </a:endParaRPr>
        </a:p>
      </xdr:txBody>
    </xdr:sp>
    <xdr:clientData/>
  </xdr:twoCellAnchor>
  <xdr:twoCellAnchor editAs="absolute">
    <xdr:from>
      <xdr:col>0</xdr:col>
      <xdr:colOff>180974</xdr:colOff>
      <xdr:row>22</xdr:row>
      <xdr:rowOff>133350</xdr:rowOff>
    </xdr:from>
    <xdr:to>
      <xdr:col>5</xdr:col>
      <xdr:colOff>161925</xdr:colOff>
      <xdr:row>27</xdr:row>
      <xdr:rowOff>19050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87E11681-80C0-9FE8-7A94-207A30989563}"/>
            </a:ext>
          </a:extLst>
        </xdr:cNvPr>
        <xdr:cNvSpPr txBox="1"/>
      </xdr:nvSpPr>
      <xdr:spPr>
        <a:xfrm>
          <a:off x="180974" y="3905250"/>
          <a:ext cx="5486401" cy="5715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600" b="1">
              <a:solidFill>
                <a:schemeClr val="tx2">
                  <a:lumMod val="75000"/>
                  <a:lumOff val="25000"/>
                </a:schemeClr>
              </a:solidFill>
            </a:rPr>
            <a:t>3</a:t>
          </a:r>
          <a:r>
            <a:rPr lang="en-IN" sz="1600" b="1" baseline="0">
              <a:solidFill>
                <a:schemeClr val="tx2">
                  <a:lumMod val="75000"/>
                  <a:lumOff val="25000"/>
                </a:schemeClr>
              </a:solidFill>
            </a:rPr>
            <a:t> of the 5 main downtime factors are due to  operator</a:t>
          </a:r>
          <a:r>
            <a:rPr lang="en-IN" sz="1600" b="1">
              <a:solidFill>
                <a:schemeClr val="tx2">
                  <a:lumMod val="75000"/>
                  <a:lumOff val="25000"/>
                </a:schemeClr>
              </a:solidFill>
            </a:rPr>
            <a:t>  error</a:t>
          </a:r>
          <a:r>
            <a:rPr lang="en-IN" sz="1600" b="1" baseline="0">
              <a:solidFill>
                <a:schemeClr val="tx2">
                  <a:lumMod val="75000"/>
                  <a:lumOff val="25000"/>
                </a:schemeClr>
              </a:solidFill>
            </a:rPr>
            <a:t> </a:t>
          </a:r>
        </a:p>
        <a:p>
          <a:r>
            <a:rPr lang="en-IN" sz="1200" b="1" baseline="0">
              <a:solidFill>
                <a:schemeClr val="bg2">
                  <a:lumMod val="50000"/>
                </a:schemeClr>
              </a:solidFill>
            </a:rPr>
            <a:t>We should focus on machine adjustment for everyone, and batch change for Mac</a:t>
          </a:r>
          <a:endParaRPr lang="en-IN" sz="1200" b="1">
            <a:solidFill>
              <a:schemeClr val="bg2">
                <a:lumMod val="50000"/>
              </a:schemeClr>
            </a:solidFill>
          </a:endParaRPr>
        </a:p>
      </xdr:txBody>
    </xdr: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anjay kumar" refreshedDate="45591.573637615744" createdVersion="8" refreshedVersion="8" minRefreshableVersion="3" recordCount="38" xr:uid="{E2A6AACA-5B4F-4E2E-9A6C-6718BD5E7727}">
  <cacheSource type="worksheet">
    <worksheetSource ref="A1:H39" sheet="Line productivity"/>
  </cacheSource>
  <cacheFields count="9">
    <cacheField name="Date" numFmtId="164">
      <sharedItems containsSemiMixedTypes="0" containsNonDate="0" containsDate="1" containsString="0" minDate="2024-08-29T00:00:00" maxDate="2024-09-04T00:00:00"/>
    </cacheField>
    <cacheField name="Product" numFmtId="0">
      <sharedItems/>
    </cacheField>
    <cacheField name="Batch" numFmtId="0">
      <sharedItems containsSemiMixedTypes="0" containsString="0" containsNumber="1" containsInteger="1" minValue="422111" maxValue="422148"/>
    </cacheField>
    <cacheField name="Operator" numFmtId="0">
      <sharedItems count="4">
        <s v="Mac"/>
        <s v="Charlie"/>
        <s v="Dee"/>
        <s v="Dennis"/>
      </sharedItems>
    </cacheField>
    <cacheField name="Start Time" numFmtId="21">
      <sharedItems containsSemiMixedTypes="0" containsNonDate="0" containsDate="1" containsString="0" minDate="1899-12-30T01:00:00" maxDate="1899-12-30T22:55:00"/>
    </cacheField>
    <cacheField name="End Time" numFmtId="21">
      <sharedItems containsSemiMixedTypes="0" containsNonDate="0" containsDate="1" containsString="0" minDate="1899-12-30T02:45:00" maxDate="1899-12-31T01:05:00"/>
    </cacheField>
    <cacheField name="Batch Time" numFmtId="0">
      <sharedItems containsSemiMixedTypes="0" containsString="0" containsNumber="1" minValue="59.999999999998991" maxValue="204.99999999999991"/>
    </cacheField>
    <cacheField name="Min batch time" numFmtId="0">
      <sharedItems containsSemiMixedTypes="0" containsString="0" containsNumber="1" containsInteger="1" minValue="60" maxValue="98"/>
    </cacheField>
    <cacheField name="Efficiency" numFmtId="0" formula="'Min batch time' /'Batch Time'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8">
  <r>
    <d v="2024-08-29T00:00:00"/>
    <s v="OR-600"/>
    <n v="422111"/>
    <x v="0"/>
    <d v="1899-12-30T11:50:00"/>
    <d v="1899-12-30T14:05:00"/>
    <n v="135"/>
    <n v="60"/>
  </r>
  <r>
    <d v="2024-08-29T00:00:00"/>
    <s v="LE-600"/>
    <n v="422112"/>
    <x v="0"/>
    <d v="1899-12-30T14:05:00"/>
    <d v="1899-12-30T15:45:00"/>
    <n v="99.999999999999318"/>
    <n v="60"/>
  </r>
  <r>
    <d v="2024-08-29T00:00:00"/>
    <s v="LE-600"/>
    <n v="422113"/>
    <x v="0"/>
    <d v="1899-12-30T15:45:00"/>
    <d v="1899-12-30T17:35:00"/>
    <n v="110.00000000000009"/>
    <n v="60"/>
  </r>
  <r>
    <d v="2024-08-29T00:00:00"/>
    <s v="LE-600"/>
    <n v="422114"/>
    <x v="0"/>
    <d v="1899-12-30T17:35:00"/>
    <d v="1899-12-30T19:15:00"/>
    <n v="99.999999999999488"/>
    <n v="60"/>
  </r>
  <r>
    <d v="2024-08-29T00:00:00"/>
    <s v="LE-600"/>
    <n v="422115"/>
    <x v="1"/>
    <d v="1899-12-30T19:15:00"/>
    <d v="1899-12-30T20:39:00"/>
    <n v="84.000000000000981"/>
    <n v="60"/>
  </r>
  <r>
    <d v="2024-08-29T00:00:00"/>
    <s v="LE-600"/>
    <n v="422116"/>
    <x v="1"/>
    <d v="1899-12-30T20:39:00"/>
    <d v="1899-12-30T21:39:00"/>
    <n v="59.999999999998991"/>
    <n v="60"/>
  </r>
  <r>
    <d v="2024-08-29T00:00:00"/>
    <s v="LE-600"/>
    <n v="422117"/>
    <x v="1"/>
    <d v="1899-12-30T21:39:00"/>
    <d v="1899-12-30T22:54:00"/>
    <n v="75.000000000001009"/>
    <n v="60"/>
  </r>
  <r>
    <d v="2024-08-30T00:00:00"/>
    <s v="CO-600"/>
    <n v="422118"/>
    <x v="2"/>
    <d v="1899-12-30T04:05:00"/>
    <d v="1899-12-30T06:05:00"/>
    <n v="119.99999999999949"/>
    <n v="60"/>
  </r>
  <r>
    <d v="2024-08-30T00:00:00"/>
    <s v="CO-600"/>
    <n v="422119"/>
    <x v="2"/>
    <d v="1899-12-30T06:05:00"/>
    <d v="1899-12-30T07:30:00"/>
    <n v="85.000000000000341"/>
    <n v="60"/>
  </r>
  <r>
    <d v="2024-08-30T00:00:00"/>
    <s v="CO-600"/>
    <n v="422120"/>
    <x v="2"/>
    <d v="1899-12-30T07:30:00"/>
    <d v="1899-12-30T09:22:00"/>
    <n v="112.00000000000033"/>
    <n v="60"/>
  </r>
  <r>
    <d v="2024-08-30T00:00:00"/>
    <s v="CO-600"/>
    <n v="422121"/>
    <x v="3"/>
    <d v="1899-12-30T09:22:00"/>
    <d v="1899-12-30T10:37:00"/>
    <n v="74.999999999999488"/>
    <n v="60"/>
  </r>
  <r>
    <d v="2024-08-30T00:00:00"/>
    <s v="CO-600"/>
    <n v="422122"/>
    <x v="3"/>
    <d v="1899-12-30T10:37:00"/>
    <d v="1899-12-30T12:02:00"/>
    <n v="85.000000000000341"/>
    <n v="60"/>
  </r>
  <r>
    <d v="2024-08-30T00:00:00"/>
    <s v="CO-600"/>
    <n v="422123"/>
    <x v="3"/>
    <d v="1899-12-30T12:02:00"/>
    <d v="1899-12-30T14:15:00"/>
    <n v="132.99999999999986"/>
    <n v="60"/>
  </r>
  <r>
    <d v="2024-08-30T00:00:00"/>
    <s v="CO-600"/>
    <n v="422124"/>
    <x v="3"/>
    <d v="1899-12-30T14:15:00"/>
    <d v="1899-12-30T15:55:00"/>
    <n v="99.999999999999318"/>
    <n v="60"/>
  </r>
  <r>
    <d v="2024-08-30T00:00:00"/>
    <s v="CO-600"/>
    <n v="422125"/>
    <x v="1"/>
    <d v="1899-12-30T15:55:00"/>
    <d v="1899-12-30T17:15:00"/>
    <n v="80.000000000000682"/>
    <n v="60"/>
  </r>
  <r>
    <d v="2024-08-30T00:00:00"/>
    <s v="CO-600"/>
    <n v="422126"/>
    <x v="1"/>
    <d v="1899-12-30T17:15:00"/>
    <d v="1899-12-30T18:59:00"/>
    <n v="103.99999999999963"/>
    <n v="60"/>
  </r>
  <r>
    <d v="2024-08-30T00:00:00"/>
    <s v="CO-600"/>
    <n v="422127"/>
    <x v="1"/>
    <d v="1899-12-30T18:59:00"/>
    <d v="1899-12-30T20:22:00"/>
    <n v="83.000000000000185"/>
    <n v="60"/>
  </r>
  <r>
    <d v="2024-08-30T00:00:00"/>
    <s v="CO-600"/>
    <n v="422128"/>
    <x v="1"/>
    <d v="1899-12-30T20:22:00"/>
    <d v="1899-12-30T22:14:00"/>
    <n v="112.0000000000004"/>
    <n v="60"/>
  </r>
  <r>
    <d v="2024-08-30T00:00:00"/>
    <s v="CO-600"/>
    <n v="422129"/>
    <x v="1"/>
    <d v="1899-12-30T22:14:00"/>
    <d v="1899-12-30T23:29:00"/>
    <n v="74.999999999999417"/>
    <n v="60"/>
  </r>
  <r>
    <d v="2024-08-31T00:00:00"/>
    <s v="CO-600"/>
    <n v="422130"/>
    <x v="2"/>
    <d v="1899-12-30T07:45:00"/>
    <d v="1899-12-30T09:05:00"/>
    <n v="79.999999999999162"/>
    <n v="60"/>
  </r>
  <r>
    <d v="2024-08-31T00:00:00"/>
    <s v="CO-600"/>
    <n v="422131"/>
    <x v="2"/>
    <d v="1899-12-30T09:05:00"/>
    <d v="1899-12-30T10:35:00"/>
    <n v="90"/>
    <n v="60"/>
  </r>
  <r>
    <d v="2024-08-31T00:00:00"/>
    <s v="CO-600"/>
    <n v="422132"/>
    <x v="2"/>
    <d v="1899-12-30T10:35:00"/>
    <d v="1899-12-30T11:35:00"/>
    <n v="60.000000000000504"/>
    <n v="60"/>
  </r>
  <r>
    <d v="2024-08-31T00:00:00"/>
    <s v="DC-600"/>
    <n v="422133"/>
    <x v="2"/>
    <d v="1899-12-30T11:35:00"/>
    <d v="1899-12-30T12:55:00"/>
    <n v="79.999999999999162"/>
    <n v="60"/>
  </r>
  <r>
    <d v="2024-08-31T00:00:00"/>
    <s v="DC-600"/>
    <n v="422134"/>
    <x v="0"/>
    <d v="1899-12-30T12:55:00"/>
    <d v="1899-12-30T14:45:00"/>
    <n v="110.00000000000026"/>
    <n v="60"/>
  </r>
  <r>
    <d v="2024-08-31T00:00:00"/>
    <s v="DC-600"/>
    <n v="422135"/>
    <x v="0"/>
    <d v="1899-12-30T14:45:00"/>
    <d v="1899-12-30T16:30:00"/>
    <n v="105.00000000000043"/>
    <n v="60"/>
  </r>
  <r>
    <d v="2024-08-31T00:00:00"/>
    <s v="DC-600"/>
    <n v="422136"/>
    <x v="0"/>
    <d v="1899-12-30T16:30:00"/>
    <d v="1899-12-30T17:30:00"/>
    <n v="60.000000000000426"/>
    <n v="60"/>
  </r>
  <r>
    <d v="2024-09-02T00:00:00"/>
    <s v="RB-600"/>
    <n v="422137"/>
    <x v="2"/>
    <d v="1899-12-30T01:00:00"/>
    <d v="1899-12-30T02:45:00"/>
    <n v="104.99999999999946"/>
    <n v="60"/>
  </r>
  <r>
    <d v="2024-09-02T00:00:00"/>
    <s v="RB-600"/>
    <n v="422138"/>
    <x v="2"/>
    <d v="1899-12-30T02:45:00"/>
    <d v="1899-12-30T04:05:00"/>
    <n v="80.000000000000654"/>
    <n v="60"/>
  </r>
  <r>
    <d v="2024-09-02T00:00:00"/>
    <s v="RB-600"/>
    <n v="422139"/>
    <x v="2"/>
    <d v="1899-12-30T04:05:00"/>
    <d v="1899-12-30T05:40:00"/>
    <n v="94.999999999999659"/>
    <n v="60"/>
  </r>
  <r>
    <d v="2024-09-02T00:00:00"/>
    <s v="RB-600"/>
    <n v="422140"/>
    <x v="2"/>
    <d v="1899-12-30T05:40:00"/>
    <d v="1899-12-30T07:43:00"/>
    <n v="123.00000000000053"/>
    <n v="60"/>
  </r>
  <r>
    <d v="2024-09-02T00:00:00"/>
    <s v="RB-600"/>
    <n v="422141"/>
    <x v="3"/>
    <d v="1899-12-30T07:43:00"/>
    <d v="1899-12-30T08:50:00"/>
    <n v="67.000000000000327"/>
    <n v="60"/>
  </r>
  <r>
    <d v="2024-09-02T00:00:00"/>
    <s v="RB-600"/>
    <n v="422142"/>
    <x v="3"/>
    <d v="1899-12-30T08:50:00"/>
    <d v="1899-12-30T10:20:00"/>
    <n v="90"/>
    <n v="60"/>
  </r>
  <r>
    <d v="2024-09-02T00:00:00"/>
    <s v="RB-600"/>
    <n v="422143"/>
    <x v="3"/>
    <d v="1899-12-30T10:20:00"/>
    <d v="1899-12-30T12:18:00"/>
    <n v="117.99999999999926"/>
    <n v="60"/>
  </r>
  <r>
    <d v="2024-09-02T00:00:00"/>
    <s v="CO-2L"/>
    <n v="422144"/>
    <x v="3"/>
    <d v="1899-12-30T12:18:00"/>
    <d v="1899-12-30T14:50:00"/>
    <n v="152.00000000000074"/>
    <n v="98"/>
  </r>
  <r>
    <d v="2024-09-02T00:00:00"/>
    <s v="CO-2L"/>
    <n v="422145"/>
    <x v="1"/>
    <d v="1899-12-30T14:50:00"/>
    <d v="1899-12-30T16:50:00"/>
    <n v="119.99999999999942"/>
    <n v="98"/>
  </r>
  <r>
    <d v="2024-09-02T00:00:00"/>
    <s v="CO-2L"/>
    <n v="422146"/>
    <x v="1"/>
    <d v="1899-12-30T16:50:00"/>
    <d v="1899-12-30T19:30:00"/>
    <n v="159.99999999999991"/>
    <n v="98"/>
  </r>
  <r>
    <d v="2024-09-02T00:00:00"/>
    <s v="CO-2L"/>
    <n v="422147"/>
    <x v="1"/>
    <d v="1899-12-30T19:30:00"/>
    <d v="1899-12-30T22:55:00"/>
    <n v="204.99999999999991"/>
    <n v="98"/>
  </r>
  <r>
    <d v="2024-09-03T00:00:00"/>
    <s v="CO-2L"/>
    <n v="422148"/>
    <x v="0"/>
    <d v="1899-12-30T22:55:00"/>
    <d v="1899-12-31T01:05:00"/>
    <n v="130.00000000000162"/>
    <n v="98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30B47F7-FC3E-4828-83B5-39A4382D63E0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9">
  <location ref="J2:K7" firstHeaderRow="1" firstDataRow="1" firstDataCol="1"/>
  <pivotFields count="9">
    <pivotField numFmtId="164" showAll="0"/>
    <pivotField showAll="0"/>
    <pivotField showAll="0"/>
    <pivotField axis="axisRow" showAll="0">
      <items count="5">
        <item x="1"/>
        <item x="2"/>
        <item x="3"/>
        <item x="0"/>
        <item t="default"/>
      </items>
    </pivotField>
    <pivotField numFmtId="21" showAll="0"/>
    <pivotField numFmtId="21" showAll="0"/>
    <pivotField showAll="0"/>
    <pivotField showAll="0"/>
    <pivotField dataField="1" dragToRow="0" dragToCol="0" dragToPage="0" showAll="0" defaultSubtotal="0"/>
  </pivotFields>
  <rowFields count="1">
    <field x="3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Sum of Efficiency" fld="8" baseField="0" baseItem="0" numFmtId="9"/>
  </dataFields>
  <formats count="1">
    <format dxfId="0">
      <pivotArea outline="0" collapsedLevelsAreSubtotals="1" fieldPosition="0"/>
    </format>
  </formats>
  <chartFormats count="2">
    <chartFormat chart="7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3">
      <pivotArea type="data" outline="0" fieldPosition="0">
        <references count="2">
          <reference field="4294967294" count="1" selected="0">
            <x v="0"/>
          </reference>
          <reference field="3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9"/>
  <sheetViews>
    <sheetView workbookViewId="0">
      <selection activeCell="K12" sqref="K12"/>
    </sheetView>
  </sheetViews>
  <sheetFormatPr defaultColWidth="9" defaultRowHeight="13.5" x14ac:dyDescent="0.15"/>
  <cols>
    <col min="1" max="1" width="10.875" bestFit="1" customWidth="1"/>
    <col min="2" max="2" width="9.625" customWidth="1"/>
    <col min="3" max="3" width="8.875" customWidth="1"/>
    <col min="4" max="4" width="9.375" customWidth="1"/>
    <col min="5" max="5" width="9.625" customWidth="1"/>
    <col min="6" max="6" width="8.875" customWidth="1"/>
    <col min="7" max="7" width="10.375" bestFit="1" customWidth="1"/>
    <col min="8" max="8" width="12.5" bestFit="1" customWidth="1"/>
    <col min="9" max="9" width="8.875" customWidth="1"/>
    <col min="10" max="10" width="14.375" bestFit="1" customWidth="1"/>
    <col min="11" max="11" width="20.5" bestFit="1" customWidth="1"/>
    <col min="13" max="13" width="8.875" customWidth="1"/>
  </cols>
  <sheetData>
    <row r="1" spans="1:11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44</v>
      </c>
      <c r="H1" s="1" t="s">
        <v>18</v>
      </c>
    </row>
    <row r="2" spans="1:11" x14ac:dyDescent="0.15">
      <c r="A2" s="2">
        <v>45533</v>
      </c>
      <c r="B2" t="s">
        <v>6</v>
      </c>
      <c r="C2">
        <v>422111</v>
      </c>
      <c r="D2" t="s">
        <v>7</v>
      </c>
      <c r="E2" s="3">
        <v>0.49305555555555602</v>
      </c>
      <c r="F2" s="3">
        <v>0.58680555555555602</v>
      </c>
      <c r="G2">
        <f>(F2-E2)*24*60</f>
        <v>135</v>
      </c>
      <c r="H2">
        <f>_xlfn.XLOOKUP(B2,Products!A:A,Products!D:D)</f>
        <v>60</v>
      </c>
      <c r="J2" s="5" t="s">
        <v>46</v>
      </c>
      <c r="K2" t="s">
        <v>45</v>
      </c>
    </row>
    <row r="3" spans="1:11" x14ac:dyDescent="0.15">
      <c r="A3" s="2">
        <v>45533</v>
      </c>
      <c r="B3" t="s">
        <v>8</v>
      </c>
      <c r="C3">
        <v>422112</v>
      </c>
      <c r="D3" t="s">
        <v>7</v>
      </c>
      <c r="E3" s="3">
        <v>0.58680555555555602</v>
      </c>
      <c r="F3" s="3">
        <v>0.65625</v>
      </c>
      <c r="G3">
        <f t="shared" ref="G3:G39" si="0">(F3-E3)*24*60</f>
        <v>99.999999999999318</v>
      </c>
      <c r="H3">
        <f>_xlfn.XLOOKUP(B3,Products!A:A,Products!D:D)</f>
        <v>60</v>
      </c>
      <c r="J3" s="6" t="s">
        <v>9</v>
      </c>
      <c r="K3" s="4">
        <v>0.6683937823834194</v>
      </c>
    </row>
    <row r="4" spans="1:11" x14ac:dyDescent="0.15">
      <c r="A4" s="2">
        <v>45533</v>
      </c>
      <c r="B4" t="s">
        <v>8</v>
      </c>
      <c r="C4">
        <v>422113</v>
      </c>
      <c r="D4" t="s">
        <v>7</v>
      </c>
      <c r="E4" s="3">
        <v>0.65625</v>
      </c>
      <c r="F4" s="3">
        <v>0.73263888888888895</v>
      </c>
      <c r="G4">
        <f t="shared" si="0"/>
        <v>110.00000000000009</v>
      </c>
      <c r="H4">
        <f>_xlfn.XLOOKUP(B4,Products!A:A,Products!D:D)</f>
        <v>60</v>
      </c>
      <c r="J4" s="6" t="s">
        <v>11</v>
      </c>
      <c r="K4" s="4">
        <v>0.6407766990291266</v>
      </c>
    </row>
    <row r="5" spans="1:11" x14ac:dyDescent="0.15">
      <c r="A5" s="2">
        <v>45533</v>
      </c>
      <c r="B5" t="s">
        <v>8</v>
      </c>
      <c r="C5">
        <v>422114</v>
      </c>
      <c r="D5" t="s">
        <v>7</v>
      </c>
      <c r="E5" s="3">
        <v>0.73263888888888895</v>
      </c>
      <c r="F5" s="3">
        <v>0.80208333333333304</v>
      </c>
      <c r="G5">
        <f t="shared" si="0"/>
        <v>99.999999999999488</v>
      </c>
      <c r="H5">
        <f>_xlfn.XLOOKUP(B5,Products!A:A,Products!D:D)</f>
        <v>60</v>
      </c>
      <c r="J5" s="6" t="s">
        <v>12</v>
      </c>
      <c r="K5" s="4">
        <v>0.63170731707317129</v>
      </c>
    </row>
    <row r="6" spans="1:11" x14ac:dyDescent="0.15">
      <c r="A6" s="2">
        <v>45533</v>
      </c>
      <c r="B6" t="s">
        <v>8</v>
      </c>
      <c r="C6">
        <v>422115</v>
      </c>
      <c r="D6" t="s">
        <v>9</v>
      </c>
      <c r="E6" s="3">
        <v>0.80208333333333304</v>
      </c>
      <c r="F6" s="3">
        <v>0.86041666666666705</v>
      </c>
      <c r="G6">
        <f t="shared" si="0"/>
        <v>84.000000000000981</v>
      </c>
      <c r="H6">
        <f>_xlfn.XLOOKUP(B6,Products!A:A,Products!D:D)</f>
        <v>60</v>
      </c>
      <c r="J6" s="6" t="s">
        <v>7</v>
      </c>
      <c r="K6" s="4">
        <v>0.6094117647058811</v>
      </c>
    </row>
    <row r="7" spans="1:11" x14ac:dyDescent="0.15">
      <c r="A7" s="2">
        <v>45533</v>
      </c>
      <c r="B7" t="s">
        <v>8</v>
      </c>
      <c r="C7">
        <v>422116</v>
      </c>
      <c r="D7" t="s">
        <v>9</v>
      </c>
      <c r="E7" s="3">
        <v>0.86041666666666705</v>
      </c>
      <c r="F7" s="3">
        <v>0.90208333333333302</v>
      </c>
      <c r="G7">
        <f t="shared" si="0"/>
        <v>59.999999999998991</v>
      </c>
      <c r="H7">
        <f>_xlfn.XLOOKUP(B7,Products!A:A,Products!D:D)</f>
        <v>60</v>
      </c>
      <c r="J7" s="6" t="s">
        <v>47</v>
      </c>
      <c r="K7" s="4">
        <v>0.64022809745982345</v>
      </c>
    </row>
    <row r="8" spans="1:11" x14ac:dyDescent="0.15">
      <c r="A8" s="2">
        <v>45533</v>
      </c>
      <c r="B8" t="s">
        <v>8</v>
      </c>
      <c r="C8">
        <v>422117</v>
      </c>
      <c r="D8" t="s">
        <v>9</v>
      </c>
      <c r="E8" s="3">
        <v>0.90208333333333302</v>
      </c>
      <c r="F8" s="3">
        <v>0.95416666666666705</v>
      </c>
      <c r="G8">
        <f t="shared" si="0"/>
        <v>75.000000000001009</v>
      </c>
      <c r="H8">
        <f>_xlfn.XLOOKUP(B8,Products!A:A,Products!D:D)</f>
        <v>60</v>
      </c>
    </row>
    <row r="9" spans="1:11" x14ac:dyDescent="0.15">
      <c r="A9" s="2">
        <v>45534</v>
      </c>
      <c r="B9" t="s">
        <v>10</v>
      </c>
      <c r="C9">
        <v>422118</v>
      </c>
      <c r="D9" t="s">
        <v>11</v>
      </c>
      <c r="E9" s="3">
        <v>0.17013888888888901</v>
      </c>
      <c r="F9" s="3">
        <v>0.25347222222222199</v>
      </c>
      <c r="G9">
        <f t="shared" si="0"/>
        <v>119.99999999999949</v>
      </c>
      <c r="H9">
        <f>_xlfn.XLOOKUP(B9,Products!A:A,Products!D:D)</f>
        <v>60</v>
      </c>
    </row>
    <row r="10" spans="1:11" x14ac:dyDescent="0.15">
      <c r="A10" s="2">
        <v>45534</v>
      </c>
      <c r="B10" t="s">
        <v>10</v>
      </c>
      <c r="C10">
        <v>422119</v>
      </c>
      <c r="D10" t="s">
        <v>11</v>
      </c>
      <c r="E10" s="3">
        <v>0.25347222222222199</v>
      </c>
      <c r="F10" s="3">
        <v>0.3125</v>
      </c>
      <c r="G10">
        <f t="shared" si="0"/>
        <v>85.000000000000341</v>
      </c>
      <c r="H10">
        <f>_xlfn.XLOOKUP(B10,Products!A:A,Products!D:D)</f>
        <v>60</v>
      </c>
    </row>
    <row r="11" spans="1:11" x14ac:dyDescent="0.15">
      <c r="A11" s="2">
        <v>45534</v>
      </c>
      <c r="B11" t="s">
        <v>10</v>
      </c>
      <c r="C11">
        <v>422120</v>
      </c>
      <c r="D11" t="s">
        <v>11</v>
      </c>
      <c r="E11" s="3">
        <v>0.3125</v>
      </c>
      <c r="F11" s="3">
        <v>0.390277777777778</v>
      </c>
      <c r="G11">
        <f t="shared" si="0"/>
        <v>112.00000000000033</v>
      </c>
      <c r="H11">
        <f>_xlfn.XLOOKUP(B11,Products!A:A,Products!D:D)</f>
        <v>60</v>
      </c>
    </row>
    <row r="12" spans="1:11" x14ac:dyDescent="0.15">
      <c r="A12" s="2">
        <v>45534</v>
      </c>
      <c r="B12" t="s">
        <v>10</v>
      </c>
      <c r="C12">
        <v>422121</v>
      </c>
      <c r="D12" t="s">
        <v>12</v>
      </c>
      <c r="E12" s="3">
        <v>0.390277777777778</v>
      </c>
      <c r="F12" s="3">
        <v>0.44236111111111098</v>
      </c>
      <c r="G12">
        <f t="shared" si="0"/>
        <v>74.999999999999488</v>
      </c>
      <c r="H12">
        <f>_xlfn.XLOOKUP(B12,Products!A:A,Products!D:D)</f>
        <v>60</v>
      </c>
    </row>
    <row r="13" spans="1:11" x14ac:dyDescent="0.15">
      <c r="A13" s="2">
        <v>45534</v>
      </c>
      <c r="B13" t="s">
        <v>10</v>
      </c>
      <c r="C13">
        <v>422122</v>
      </c>
      <c r="D13" t="s">
        <v>12</v>
      </c>
      <c r="E13" s="3">
        <v>0.44236111111111098</v>
      </c>
      <c r="F13" s="3">
        <v>0.50138888888888899</v>
      </c>
      <c r="G13">
        <f t="shared" si="0"/>
        <v>85.000000000000341</v>
      </c>
      <c r="H13">
        <f>_xlfn.XLOOKUP(B13,Products!A:A,Products!D:D)</f>
        <v>60</v>
      </c>
    </row>
    <row r="14" spans="1:11" x14ac:dyDescent="0.15">
      <c r="A14" s="2">
        <v>45534</v>
      </c>
      <c r="B14" t="s">
        <v>10</v>
      </c>
      <c r="C14">
        <v>422123</v>
      </c>
      <c r="D14" t="s">
        <v>12</v>
      </c>
      <c r="E14" s="3">
        <v>0.50138888888888899</v>
      </c>
      <c r="F14" s="3">
        <v>0.59375</v>
      </c>
      <c r="G14">
        <f t="shared" si="0"/>
        <v>132.99999999999986</v>
      </c>
      <c r="H14">
        <f>_xlfn.XLOOKUP(B14,Products!A:A,Products!D:D)</f>
        <v>60</v>
      </c>
    </row>
    <row r="15" spans="1:11" x14ac:dyDescent="0.15">
      <c r="A15" s="2">
        <v>45534</v>
      </c>
      <c r="B15" t="s">
        <v>10</v>
      </c>
      <c r="C15">
        <v>422124</v>
      </c>
      <c r="D15" t="s">
        <v>12</v>
      </c>
      <c r="E15" s="3">
        <v>0.59375</v>
      </c>
      <c r="F15" s="3">
        <v>0.66319444444444398</v>
      </c>
      <c r="G15">
        <f t="shared" si="0"/>
        <v>99.999999999999318</v>
      </c>
      <c r="H15">
        <f>_xlfn.XLOOKUP(B15,Products!A:A,Products!D:D)</f>
        <v>60</v>
      </c>
    </row>
    <row r="16" spans="1:11" x14ac:dyDescent="0.15">
      <c r="A16" s="2">
        <v>45534</v>
      </c>
      <c r="B16" t="s">
        <v>10</v>
      </c>
      <c r="C16">
        <v>422125</v>
      </c>
      <c r="D16" t="s">
        <v>9</v>
      </c>
      <c r="E16" s="3">
        <v>0.66319444444444398</v>
      </c>
      <c r="F16" s="3">
        <v>0.71875</v>
      </c>
      <c r="G16">
        <f t="shared" si="0"/>
        <v>80.000000000000682</v>
      </c>
      <c r="H16">
        <f>_xlfn.XLOOKUP(B16,Products!A:A,Products!D:D)</f>
        <v>60</v>
      </c>
    </row>
    <row r="17" spans="1:8" x14ac:dyDescent="0.15">
      <c r="A17" s="2">
        <v>45534</v>
      </c>
      <c r="B17" t="s">
        <v>10</v>
      </c>
      <c r="C17">
        <v>422126</v>
      </c>
      <c r="D17" t="s">
        <v>9</v>
      </c>
      <c r="E17" s="3">
        <v>0.71875</v>
      </c>
      <c r="F17" s="3">
        <v>0.79097222222222197</v>
      </c>
      <c r="G17">
        <f t="shared" si="0"/>
        <v>103.99999999999963</v>
      </c>
      <c r="H17">
        <f>_xlfn.XLOOKUP(B17,Products!A:A,Products!D:D)</f>
        <v>60</v>
      </c>
    </row>
    <row r="18" spans="1:8" x14ac:dyDescent="0.15">
      <c r="A18" s="2">
        <v>45534</v>
      </c>
      <c r="B18" t="s">
        <v>10</v>
      </c>
      <c r="C18">
        <v>422127</v>
      </c>
      <c r="D18" t="s">
        <v>9</v>
      </c>
      <c r="E18" s="3">
        <v>0.79097222222222197</v>
      </c>
      <c r="F18" s="3">
        <v>0.84861111111111098</v>
      </c>
      <c r="G18">
        <f t="shared" si="0"/>
        <v>83.000000000000185</v>
      </c>
      <c r="H18">
        <f>_xlfn.XLOOKUP(B18,Products!A:A,Products!D:D)</f>
        <v>60</v>
      </c>
    </row>
    <row r="19" spans="1:8" x14ac:dyDescent="0.15">
      <c r="A19" s="2">
        <v>45534</v>
      </c>
      <c r="B19" t="s">
        <v>10</v>
      </c>
      <c r="C19">
        <v>422128</v>
      </c>
      <c r="D19" t="s">
        <v>9</v>
      </c>
      <c r="E19" s="3">
        <v>0.84861111111111098</v>
      </c>
      <c r="F19" s="3">
        <v>0.92638888888888904</v>
      </c>
      <c r="G19">
        <f t="shared" si="0"/>
        <v>112.0000000000004</v>
      </c>
      <c r="H19">
        <f>_xlfn.XLOOKUP(B19,Products!A:A,Products!D:D)</f>
        <v>60</v>
      </c>
    </row>
    <row r="20" spans="1:8" x14ac:dyDescent="0.15">
      <c r="A20" s="2">
        <v>45534</v>
      </c>
      <c r="B20" t="s">
        <v>10</v>
      </c>
      <c r="C20">
        <v>422129</v>
      </c>
      <c r="D20" t="s">
        <v>9</v>
      </c>
      <c r="E20" s="3">
        <v>0.92638888888888904</v>
      </c>
      <c r="F20" s="3">
        <v>0.97847222222222197</v>
      </c>
      <c r="G20">
        <f t="shared" si="0"/>
        <v>74.999999999999417</v>
      </c>
      <c r="H20">
        <f>_xlfn.XLOOKUP(B20,Products!A:A,Products!D:D)</f>
        <v>60</v>
      </c>
    </row>
    <row r="21" spans="1:8" x14ac:dyDescent="0.15">
      <c r="A21" s="2">
        <v>45535</v>
      </c>
      <c r="B21" t="s">
        <v>10</v>
      </c>
      <c r="C21">
        <v>422130</v>
      </c>
      <c r="D21" t="s">
        <v>11</v>
      </c>
      <c r="E21" s="3">
        <v>0.32291666666666702</v>
      </c>
      <c r="F21" s="3">
        <v>0.37847222222222199</v>
      </c>
      <c r="G21">
        <f t="shared" si="0"/>
        <v>79.999999999999162</v>
      </c>
      <c r="H21">
        <f>_xlfn.XLOOKUP(B21,Products!A:A,Products!D:D)</f>
        <v>60</v>
      </c>
    </row>
    <row r="22" spans="1:8" x14ac:dyDescent="0.15">
      <c r="A22" s="2">
        <v>45535</v>
      </c>
      <c r="B22" t="s">
        <v>10</v>
      </c>
      <c r="C22">
        <v>422131</v>
      </c>
      <c r="D22" t="s">
        <v>11</v>
      </c>
      <c r="E22" s="3">
        <v>0.37847222222222199</v>
      </c>
      <c r="F22" s="3">
        <v>0.44097222222222199</v>
      </c>
      <c r="G22">
        <f t="shared" si="0"/>
        <v>90</v>
      </c>
      <c r="H22">
        <f>_xlfn.XLOOKUP(B22,Products!A:A,Products!D:D)</f>
        <v>60</v>
      </c>
    </row>
    <row r="23" spans="1:8" x14ac:dyDescent="0.15">
      <c r="A23" s="2">
        <v>45535</v>
      </c>
      <c r="B23" t="s">
        <v>10</v>
      </c>
      <c r="C23">
        <v>422132</v>
      </c>
      <c r="D23" t="s">
        <v>11</v>
      </c>
      <c r="E23" s="3">
        <v>0.44097222222222199</v>
      </c>
      <c r="F23" s="3">
        <v>0.48263888888888901</v>
      </c>
      <c r="G23">
        <f t="shared" si="0"/>
        <v>60.000000000000504</v>
      </c>
      <c r="H23">
        <f>_xlfn.XLOOKUP(B23,Products!A:A,Products!D:D)</f>
        <v>60</v>
      </c>
    </row>
    <row r="24" spans="1:8" x14ac:dyDescent="0.15">
      <c r="A24" s="2">
        <v>45535</v>
      </c>
      <c r="B24" t="s">
        <v>13</v>
      </c>
      <c r="C24">
        <v>422133</v>
      </c>
      <c r="D24" t="s">
        <v>11</v>
      </c>
      <c r="E24" s="3">
        <v>0.48263888888888901</v>
      </c>
      <c r="F24" s="3">
        <v>0.53819444444444398</v>
      </c>
      <c r="G24">
        <f t="shared" si="0"/>
        <v>79.999999999999162</v>
      </c>
      <c r="H24">
        <f>_xlfn.XLOOKUP(B24,Products!A:A,Products!D:D)</f>
        <v>60</v>
      </c>
    </row>
    <row r="25" spans="1:8" x14ac:dyDescent="0.15">
      <c r="A25" s="2">
        <v>45535</v>
      </c>
      <c r="B25" t="s">
        <v>13</v>
      </c>
      <c r="C25">
        <v>422134</v>
      </c>
      <c r="D25" t="s">
        <v>7</v>
      </c>
      <c r="E25" s="3">
        <v>0.53819444444444398</v>
      </c>
      <c r="F25" s="3">
        <v>0.61458333333333304</v>
      </c>
      <c r="G25">
        <f t="shared" si="0"/>
        <v>110.00000000000026</v>
      </c>
      <c r="H25">
        <f>_xlfn.XLOOKUP(B25,Products!A:A,Products!D:D)</f>
        <v>60</v>
      </c>
    </row>
    <row r="26" spans="1:8" x14ac:dyDescent="0.15">
      <c r="A26" s="2">
        <v>45535</v>
      </c>
      <c r="B26" t="s">
        <v>13</v>
      </c>
      <c r="C26">
        <v>422135</v>
      </c>
      <c r="D26" t="s">
        <v>7</v>
      </c>
      <c r="E26" s="3">
        <v>0.61458333333333304</v>
      </c>
      <c r="F26" s="3">
        <v>0.6875</v>
      </c>
      <c r="G26">
        <f t="shared" si="0"/>
        <v>105.00000000000043</v>
      </c>
      <c r="H26">
        <f>_xlfn.XLOOKUP(B26,Products!A:A,Products!D:D)</f>
        <v>60</v>
      </c>
    </row>
    <row r="27" spans="1:8" x14ac:dyDescent="0.15">
      <c r="A27" s="2">
        <v>45535</v>
      </c>
      <c r="B27" t="s">
        <v>13</v>
      </c>
      <c r="C27">
        <v>422136</v>
      </c>
      <c r="D27" t="s">
        <v>7</v>
      </c>
      <c r="E27" s="3">
        <v>0.6875</v>
      </c>
      <c r="F27" s="3">
        <v>0.72916666666666696</v>
      </c>
      <c r="G27">
        <f t="shared" si="0"/>
        <v>60.000000000000426</v>
      </c>
      <c r="H27">
        <f>_xlfn.XLOOKUP(B27,Products!A:A,Products!D:D)</f>
        <v>60</v>
      </c>
    </row>
    <row r="28" spans="1:8" x14ac:dyDescent="0.15">
      <c r="A28" s="2">
        <v>45537</v>
      </c>
      <c r="B28" t="s">
        <v>14</v>
      </c>
      <c r="C28">
        <v>422137</v>
      </c>
      <c r="D28" t="s">
        <v>11</v>
      </c>
      <c r="E28" s="3">
        <v>4.1666666666666699E-2</v>
      </c>
      <c r="F28" s="3">
        <v>0.114583333333333</v>
      </c>
      <c r="G28">
        <f t="shared" si="0"/>
        <v>104.99999999999946</v>
      </c>
      <c r="H28">
        <f>_xlfn.XLOOKUP(B28,Products!A:A,Products!D:D)</f>
        <v>60</v>
      </c>
    </row>
    <row r="29" spans="1:8" x14ac:dyDescent="0.15">
      <c r="A29" s="2">
        <v>45537</v>
      </c>
      <c r="B29" t="s">
        <v>14</v>
      </c>
      <c r="C29">
        <v>422138</v>
      </c>
      <c r="D29" t="s">
        <v>11</v>
      </c>
      <c r="E29" s="3">
        <v>0.114583333333333</v>
      </c>
      <c r="F29" s="3">
        <v>0.17013888888888901</v>
      </c>
      <c r="G29">
        <f t="shared" si="0"/>
        <v>80.000000000000654</v>
      </c>
      <c r="H29">
        <f>_xlfn.XLOOKUP(B29,Products!A:A,Products!D:D)</f>
        <v>60</v>
      </c>
    </row>
    <row r="30" spans="1:8" x14ac:dyDescent="0.15">
      <c r="A30" s="2">
        <v>45537</v>
      </c>
      <c r="B30" t="s">
        <v>14</v>
      </c>
      <c r="C30">
        <v>422139</v>
      </c>
      <c r="D30" t="s">
        <v>11</v>
      </c>
      <c r="E30" s="3">
        <v>0.17013888888888901</v>
      </c>
      <c r="F30" s="3">
        <v>0.23611111111111099</v>
      </c>
      <c r="G30">
        <f t="shared" si="0"/>
        <v>94.999999999999659</v>
      </c>
      <c r="H30">
        <f>_xlfn.XLOOKUP(B30,Products!A:A,Products!D:D)</f>
        <v>60</v>
      </c>
    </row>
    <row r="31" spans="1:8" x14ac:dyDescent="0.15">
      <c r="A31" s="2">
        <v>45537</v>
      </c>
      <c r="B31" t="s">
        <v>14</v>
      </c>
      <c r="C31">
        <v>422140</v>
      </c>
      <c r="D31" t="s">
        <v>11</v>
      </c>
      <c r="E31" s="3">
        <v>0.23611111111111099</v>
      </c>
      <c r="F31" s="3">
        <v>0.32152777777777802</v>
      </c>
      <c r="G31">
        <f t="shared" si="0"/>
        <v>123.00000000000053</v>
      </c>
      <c r="H31">
        <f>_xlfn.XLOOKUP(B31,Products!A:A,Products!D:D)</f>
        <v>60</v>
      </c>
    </row>
    <row r="32" spans="1:8" x14ac:dyDescent="0.15">
      <c r="A32" s="2">
        <v>45537</v>
      </c>
      <c r="B32" t="s">
        <v>14</v>
      </c>
      <c r="C32">
        <v>422141</v>
      </c>
      <c r="D32" t="s">
        <v>12</v>
      </c>
      <c r="E32" s="3">
        <v>0.32152777777777802</v>
      </c>
      <c r="F32" s="3">
        <v>0.36805555555555602</v>
      </c>
      <c r="G32">
        <f t="shared" si="0"/>
        <v>67.000000000000327</v>
      </c>
      <c r="H32">
        <f>_xlfn.XLOOKUP(B32,Products!A:A,Products!D:D)</f>
        <v>60</v>
      </c>
    </row>
    <row r="33" spans="1:8" x14ac:dyDescent="0.15">
      <c r="A33" s="2">
        <v>45537</v>
      </c>
      <c r="B33" t="s">
        <v>14</v>
      </c>
      <c r="C33">
        <v>422142</v>
      </c>
      <c r="D33" t="s">
        <v>12</v>
      </c>
      <c r="E33" s="3">
        <v>0.36805555555555602</v>
      </c>
      <c r="F33" s="3">
        <v>0.43055555555555602</v>
      </c>
      <c r="G33">
        <f t="shared" si="0"/>
        <v>90</v>
      </c>
      <c r="H33">
        <f>_xlfn.XLOOKUP(B33,Products!A:A,Products!D:D)</f>
        <v>60</v>
      </c>
    </row>
    <row r="34" spans="1:8" x14ac:dyDescent="0.15">
      <c r="A34" s="2">
        <v>45537</v>
      </c>
      <c r="B34" t="s">
        <v>14</v>
      </c>
      <c r="C34">
        <v>422143</v>
      </c>
      <c r="D34" t="s">
        <v>12</v>
      </c>
      <c r="E34" s="3">
        <v>0.43055555555555602</v>
      </c>
      <c r="F34" s="3">
        <v>0.51249999999999996</v>
      </c>
      <c r="G34">
        <f t="shared" si="0"/>
        <v>117.99999999999926</v>
      </c>
      <c r="H34">
        <f>_xlfn.XLOOKUP(B34,Products!A:A,Products!D:D)</f>
        <v>60</v>
      </c>
    </row>
    <row r="35" spans="1:8" x14ac:dyDescent="0.15">
      <c r="A35" s="2">
        <v>45537</v>
      </c>
      <c r="B35" t="s">
        <v>15</v>
      </c>
      <c r="C35">
        <v>422144</v>
      </c>
      <c r="D35" t="s">
        <v>12</v>
      </c>
      <c r="E35" s="3">
        <v>0.51249999999999996</v>
      </c>
      <c r="F35" s="3">
        <v>0.61805555555555602</v>
      </c>
      <c r="G35">
        <f t="shared" si="0"/>
        <v>152.00000000000074</v>
      </c>
      <c r="H35">
        <f>_xlfn.XLOOKUP(B35,Products!A:A,Products!D:D)</f>
        <v>98</v>
      </c>
    </row>
    <row r="36" spans="1:8" x14ac:dyDescent="0.15">
      <c r="A36" s="2">
        <v>45537</v>
      </c>
      <c r="B36" t="s">
        <v>15</v>
      </c>
      <c r="C36">
        <v>422145</v>
      </c>
      <c r="D36" t="s">
        <v>9</v>
      </c>
      <c r="E36" s="3">
        <v>0.61805555555555602</v>
      </c>
      <c r="F36" s="3">
        <v>0.70138888888888895</v>
      </c>
      <c r="G36">
        <f t="shared" si="0"/>
        <v>119.99999999999942</v>
      </c>
      <c r="H36">
        <f>_xlfn.XLOOKUP(B36,Products!A:A,Products!D:D)</f>
        <v>98</v>
      </c>
    </row>
    <row r="37" spans="1:8" x14ac:dyDescent="0.15">
      <c r="A37" s="2">
        <v>45537</v>
      </c>
      <c r="B37" t="s">
        <v>15</v>
      </c>
      <c r="C37">
        <v>422146</v>
      </c>
      <c r="D37" t="s">
        <v>9</v>
      </c>
      <c r="E37" s="3">
        <v>0.70138888888888895</v>
      </c>
      <c r="F37" s="3">
        <v>0.8125</v>
      </c>
      <c r="G37">
        <f t="shared" si="0"/>
        <v>159.99999999999991</v>
      </c>
      <c r="H37">
        <f>_xlfn.XLOOKUP(B37,Products!A:A,Products!D:D)</f>
        <v>98</v>
      </c>
    </row>
    <row r="38" spans="1:8" x14ac:dyDescent="0.15">
      <c r="A38" s="2">
        <v>45537</v>
      </c>
      <c r="B38" t="s">
        <v>15</v>
      </c>
      <c r="C38">
        <v>422147</v>
      </c>
      <c r="D38" t="s">
        <v>9</v>
      </c>
      <c r="E38" s="3">
        <v>0.8125</v>
      </c>
      <c r="F38" s="3">
        <v>0.95486111111111105</v>
      </c>
      <c r="G38">
        <f t="shared" si="0"/>
        <v>204.99999999999991</v>
      </c>
      <c r="H38">
        <f>_xlfn.XLOOKUP(B38,Products!A:A,Products!D:D)</f>
        <v>98</v>
      </c>
    </row>
    <row r="39" spans="1:8" x14ac:dyDescent="0.15">
      <c r="A39" s="2">
        <v>45538</v>
      </c>
      <c r="B39" t="s">
        <v>15</v>
      </c>
      <c r="C39">
        <v>422148</v>
      </c>
      <c r="D39" t="s">
        <v>7</v>
      </c>
      <c r="E39" s="3">
        <v>0.95486111111111105</v>
      </c>
      <c r="F39" s="3">
        <v>1.0451388888888899</v>
      </c>
      <c r="G39">
        <f t="shared" si="0"/>
        <v>130.00000000000162</v>
      </c>
      <c r="H39">
        <f>_xlfn.XLOOKUP(B39,Products!A:A,Products!D:D)</f>
        <v>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7"/>
  <sheetViews>
    <sheetView workbookViewId="0"/>
  </sheetViews>
  <sheetFormatPr defaultColWidth="9" defaultRowHeight="13.5" x14ac:dyDescent="0.15"/>
  <cols>
    <col min="2" max="2" width="11.125" customWidth="1"/>
    <col min="4" max="4" width="14.375" customWidth="1"/>
  </cols>
  <sheetData>
    <row r="1" spans="1:4" ht="15" x14ac:dyDescent="0.25">
      <c r="A1" s="1" t="s">
        <v>1</v>
      </c>
      <c r="B1" s="1" t="s">
        <v>16</v>
      </c>
      <c r="C1" s="1" t="s">
        <v>17</v>
      </c>
      <c r="D1" s="1" t="s">
        <v>18</v>
      </c>
    </row>
    <row r="2" spans="1:4" x14ac:dyDescent="0.15">
      <c r="A2" t="s">
        <v>6</v>
      </c>
      <c r="B2" t="s">
        <v>19</v>
      </c>
      <c r="C2" t="s">
        <v>20</v>
      </c>
      <c r="D2">
        <v>60</v>
      </c>
    </row>
    <row r="3" spans="1:4" x14ac:dyDescent="0.15">
      <c r="A3" t="s">
        <v>8</v>
      </c>
      <c r="B3" t="s">
        <v>21</v>
      </c>
      <c r="C3" t="s">
        <v>20</v>
      </c>
      <c r="D3">
        <v>60</v>
      </c>
    </row>
    <row r="4" spans="1:4" x14ac:dyDescent="0.15">
      <c r="A4" t="s">
        <v>10</v>
      </c>
      <c r="B4" t="s">
        <v>22</v>
      </c>
      <c r="C4" t="s">
        <v>20</v>
      </c>
      <c r="D4">
        <v>60</v>
      </c>
    </row>
    <row r="5" spans="1:4" x14ac:dyDescent="0.15">
      <c r="A5" t="s">
        <v>13</v>
      </c>
      <c r="B5" t="s">
        <v>23</v>
      </c>
      <c r="C5" t="s">
        <v>20</v>
      </c>
      <c r="D5">
        <v>60</v>
      </c>
    </row>
    <row r="6" spans="1:4" x14ac:dyDescent="0.15">
      <c r="A6" t="s">
        <v>14</v>
      </c>
      <c r="B6" t="s">
        <v>24</v>
      </c>
      <c r="C6" t="s">
        <v>20</v>
      </c>
      <c r="D6">
        <v>60</v>
      </c>
    </row>
    <row r="7" spans="1:4" x14ac:dyDescent="0.15">
      <c r="A7" t="s">
        <v>15</v>
      </c>
      <c r="B7" t="s">
        <v>22</v>
      </c>
      <c r="C7" t="s">
        <v>25</v>
      </c>
      <c r="D7">
        <v>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3"/>
  <sheetViews>
    <sheetView workbookViewId="0">
      <selection activeCell="G8" sqref="G8"/>
    </sheetView>
  </sheetViews>
  <sheetFormatPr defaultColWidth="9" defaultRowHeight="13.5" x14ac:dyDescent="0.15"/>
  <cols>
    <col min="1" max="1" width="8.875" customWidth="1"/>
    <col min="2" max="2" width="19.25" customWidth="1"/>
    <col min="3" max="3" width="14" customWidth="1"/>
  </cols>
  <sheetData>
    <row r="1" spans="1:5" ht="15" x14ac:dyDescent="0.25">
      <c r="A1" s="1" t="s">
        <v>26</v>
      </c>
      <c r="B1" s="1" t="s">
        <v>27</v>
      </c>
      <c r="C1" s="1" t="s">
        <v>28</v>
      </c>
      <c r="D1" s="1" t="s">
        <v>48</v>
      </c>
      <c r="E1" s="1" t="s">
        <v>49</v>
      </c>
    </row>
    <row r="2" spans="1:5" x14ac:dyDescent="0.15">
      <c r="A2">
        <v>6</v>
      </c>
      <c r="B2" t="s">
        <v>36</v>
      </c>
      <c r="C2" t="s">
        <v>32</v>
      </c>
      <c r="D2">
        <f>SUM(INDEX('Line downtime'!$C$3:$N$40,,MATCH(A2,'Line downtime'!$C$2:$N$2,0)))</f>
        <v>332</v>
      </c>
      <c r="E2" s="7">
        <f>SUM($D$2:D2)/SUM($D$2:$D$13)</f>
        <v>0.23919308357348704</v>
      </c>
    </row>
    <row r="3" spans="1:5" x14ac:dyDescent="0.15">
      <c r="A3">
        <v>7</v>
      </c>
      <c r="B3" t="s">
        <v>37</v>
      </c>
      <c r="C3" t="s">
        <v>30</v>
      </c>
      <c r="D3">
        <f>SUM(INDEX('Line downtime'!$C$3:$N$40,,MATCH(A3,'Line downtime'!$C$2:$N$2,0)))</f>
        <v>254</v>
      </c>
      <c r="E3" s="7">
        <f>SUM($D$2:D3)/SUM($D$2:$D$13)</f>
        <v>0.42219020172910665</v>
      </c>
    </row>
    <row r="4" spans="1:5" x14ac:dyDescent="0.15">
      <c r="A4">
        <v>4</v>
      </c>
      <c r="B4" t="s">
        <v>34</v>
      </c>
      <c r="C4" t="s">
        <v>30</v>
      </c>
      <c r="D4">
        <f>SUM(INDEX('Line downtime'!$C$3:$N$40,,MATCH(A4,'Line downtime'!$C$2:$N$2,0)))</f>
        <v>225</v>
      </c>
      <c r="E4" s="7">
        <f>SUM($D$2:D4)/SUM($D$2:$D$13)</f>
        <v>0.58429394812680113</v>
      </c>
    </row>
    <row r="5" spans="1:5" x14ac:dyDescent="0.15">
      <c r="A5">
        <v>2</v>
      </c>
      <c r="B5" t="s">
        <v>31</v>
      </c>
      <c r="C5" t="s">
        <v>32</v>
      </c>
      <c r="D5">
        <f>SUM(INDEX('Line downtime'!$C$3:$N$40,,MATCH(A5,'Line downtime'!$C$2:$N$2,0)))</f>
        <v>160</v>
      </c>
      <c r="E5" s="7">
        <f>SUM($D$2:D5)/SUM($D$2:$D$13)</f>
        <v>0.69956772334293948</v>
      </c>
    </row>
    <row r="6" spans="1:5" x14ac:dyDescent="0.15">
      <c r="A6">
        <v>8</v>
      </c>
      <c r="B6" t="s">
        <v>38</v>
      </c>
      <c r="C6" t="s">
        <v>32</v>
      </c>
      <c r="D6">
        <f>SUM(INDEX('Line downtime'!$C$3:$N$40,,MATCH(A6,'Line downtime'!$C$2:$N$2,0)))</f>
        <v>145</v>
      </c>
      <c r="E6" s="7">
        <f>SUM($D$2:D6)/SUM($D$2:$D$13)</f>
        <v>0.80403458213256485</v>
      </c>
    </row>
    <row r="7" spans="1:5" x14ac:dyDescent="0.15">
      <c r="A7">
        <v>12</v>
      </c>
      <c r="B7" t="s">
        <v>42</v>
      </c>
      <c r="C7" t="s">
        <v>30</v>
      </c>
      <c r="D7">
        <f>SUM(INDEX('Line downtime'!$C$3:$N$40,,MATCH(A7,'Line downtime'!$C$2:$N$2,0)))</f>
        <v>74</v>
      </c>
      <c r="E7" s="7">
        <f>SUM($D$2:D7)/SUM($D$2:$D$13)</f>
        <v>0.85734870317002887</v>
      </c>
    </row>
    <row r="8" spans="1:5" x14ac:dyDescent="0.15">
      <c r="A8">
        <v>5</v>
      </c>
      <c r="B8" t="s">
        <v>35</v>
      </c>
      <c r="C8" t="s">
        <v>32</v>
      </c>
      <c r="D8">
        <f>SUM(INDEX('Line downtime'!$C$3:$N$40,,MATCH(A8,'Line downtime'!$C$2:$N$2,0)))</f>
        <v>57</v>
      </c>
      <c r="E8" s="7">
        <f>SUM($D$2:D8)/SUM($D$2:$D$13)</f>
        <v>0.89841498559077815</v>
      </c>
    </row>
    <row r="9" spans="1:5" x14ac:dyDescent="0.15">
      <c r="A9">
        <v>10</v>
      </c>
      <c r="B9" t="s">
        <v>40</v>
      </c>
      <c r="C9" t="s">
        <v>32</v>
      </c>
      <c r="D9">
        <f>SUM(INDEX('Line downtime'!$C$3:$N$40,,MATCH(A9,'Line downtime'!$C$2:$N$2,0)))</f>
        <v>49</v>
      </c>
      <c r="E9" s="7">
        <f>SUM($D$2:D9)/SUM($D$2:$D$13)</f>
        <v>0.93371757925072041</v>
      </c>
    </row>
    <row r="10" spans="1:5" x14ac:dyDescent="0.15">
      <c r="A10">
        <v>3</v>
      </c>
      <c r="B10" t="s">
        <v>33</v>
      </c>
      <c r="C10" t="s">
        <v>30</v>
      </c>
      <c r="D10">
        <f>SUM(INDEX('Line downtime'!$C$3:$N$40,,MATCH(A10,'Line downtime'!$C$2:$N$2,0)))</f>
        <v>42</v>
      </c>
      <c r="E10" s="7">
        <f>SUM($D$2:D10)/SUM($D$2:$D$13)</f>
        <v>0.96397694524495681</v>
      </c>
    </row>
    <row r="11" spans="1:5" x14ac:dyDescent="0.15">
      <c r="A11">
        <v>11</v>
      </c>
      <c r="B11" t="s">
        <v>41</v>
      </c>
      <c r="C11" t="s">
        <v>32</v>
      </c>
      <c r="D11">
        <f>SUM(INDEX('Line downtime'!$C$3:$N$40,,MATCH(A11,'Line downtime'!$C$2:$N$2,0)))</f>
        <v>33</v>
      </c>
      <c r="E11" s="7">
        <f>SUM($D$2:D11)/SUM($D$2:$D$13)</f>
        <v>0.98775216138328525</v>
      </c>
    </row>
    <row r="12" spans="1:5" x14ac:dyDescent="0.15">
      <c r="A12">
        <v>9</v>
      </c>
      <c r="B12" t="s">
        <v>39</v>
      </c>
      <c r="C12" t="s">
        <v>30</v>
      </c>
      <c r="D12">
        <f>SUM(INDEX('Line downtime'!$C$3:$N$40,,MATCH(A12,'Line downtime'!$C$2:$N$2,0)))</f>
        <v>17</v>
      </c>
      <c r="E12" s="7">
        <f>SUM($D$2:D12)/SUM($D$2:$D$13)</f>
        <v>1</v>
      </c>
    </row>
    <row r="13" spans="1:5" x14ac:dyDescent="0.15">
      <c r="A13">
        <v>1</v>
      </c>
      <c r="B13" t="s">
        <v>29</v>
      </c>
      <c r="C13" t="s">
        <v>30</v>
      </c>
      <c r="D13">
        <f>SUM(INDEX('Line downtime'!$C$3:$N$40,,MATCH(A13,'Line downtime'!$C$2:$N$2,0)))</f>
        <v>0</v>
      </c>
      <c r="E13" s="7">
        <f>SUM($D$2:D13)/SUM($D$2:$D$13)</f>
        <v>1</v>
      </c>
    </row>
  </sheetData>
  <autoFilter ref="A1:D13" xr:uid="{00000000-0001-0000-0200-000000000000}">
    <sortState xmlns:xlrd2="http://schemas.microsoft.com/office/spreadsheetml/2017/richdata2" ref="A2:D13">
      <sortCondition descending="1" ref="D1:D13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40"/>
  <sheetViews>
    <sheetView topLeftCell="A23" workbookViewId="0">
      <selection activeCell="B3" sqref="B3:B40"/>
    </sheetView>
  </sheetViews>
  <sheetFormatPr defaultColWidth="9" defaultRowHeight="13.5" x14ac:dyDescent="0.15"/>
  <cols>
    <col min="1" max="2" width="8.875" customWidth="1"/>
    <col min="3" max="14" width="5.625" customWidth="1"/>
  </cols>
  <sheetData>
    <row r="1" spans="1:14" ht="15" x14ac:dyDescent="0.25">
      <c r="C1" s="10" t="s">
        <v>43</v>
      </c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</row>
    <row r="2" spans="1:14" ht="15" x14ac:dyDescent="0.25">
      <c r="A2" s="1" t="s">
        <v>2</v>
      </c>
      <c r="B2" s="1" t="s">
        <v>3</v>
      </c>
      <c r="C2" s="1">
        <v>1</v>
      </c>
      <c r="D2" s="1">
        <v>2</v>
      </c>
      <c r="E2" s="1">
        <v>3</v>
      </c>
      <c r="F2" s="1">
        <v>4</v>
      </c>
      <c r="G2" s="1">
        <v>5</v>
      </c>
      <c r="H2" s="1">
        <v>6</v>
      </c>
      <c r="I2" s="1">
        <v>7</v>
      </c>
      <c r="J2" s="1">
        <v>8</v>
      </c>
      <c r="K2" s="1">
        <v>9</v>
      </c>
      <c r="L2" s="1">
        <v>10</v>
      </c>
      <c r="M2" s="1">
        <v>11</v>
      </c>
      <c r="N2" s="1">
        <v>12</v>
      </c>
    </row>
    <row r="3" spans="1:14" x14ac:dyDescent="0.15">
      <c r="A3">
        <v>422111</v>
      </c>
      <c r="B3" t="str">
        <f>_xlfn.XLOOKUP(A3,'Line productivity'!C:C,'Line productivity'!D:D)</f>
        <v>Mac</v>
      </c>
      <c r="D3">
        <v>60</v>
      </c>
      <c r="I3">
        <v>15</v>
      </c>
    </row>
    <row r="4" spans="1:14" x14ac:dyDescent="0.15">
      <c r="A4">
        <v>422112</v>
      </c>
      <c r="B4" t="str">
        <f>_xlfn.XLOOKUP(A4,'Line productivity'!C:C,'Line productivity'!D:D)</f>
        <v>Mac</v>
      </c>
      <c r="D4">
        <v>20</v>
      </c>
      <c r="J4">
        <v>20</v>
      </c>
    </row>
    <row r="5" spans="1:14" x14ac:dyDescent="0.15">
      <c r="A5">
        <v>422113</v>
      </c>
      <c r="B5" t="str">
        <f>_xlfn.XLOOKUP(A5,'Line productivity'!C:C,'Line productivity'!D:D)</f>
        <v>Mac</v>
      </c>
      <c r="D5">
        <v>50</v>
      </c>
    </row>
    <row r="6" spans="1:14" x14ac:dyDescent="0.15">
      <c r="A6">
        <v>422114</v>
      </c>
      <c r="B6" t="str">
        <f>_xlfn.XLOOKUP(A6,'Line productivity'!C:C,'Line productivity'!D:D)</f>
        <v>Mac</v>
      </c>
      <c r="F6">
        <v>25</v>
      </c>
      <c r="H6">
        <v>15</v>
      </c>
    </row>
    <row r="7" spans="1:14" x14ac:dyDescent="0.15">
      <c r="A7">
        <v>422115</v>
      </c>
      <c r="B7" t="str">
        <f>_xlfn.XLOOKUP(A7,'Line productivity'!C:C,'Line productivity'!D:D)</f>
        <v>Charlie</v>
      </c>
      <c r="L7">
        <v>24</v>
      </c>
    </row>
    <row r="8" spans="1:14" x14ac:dyDescent="0.15">
      <c r="A8">
        <v>422116</v>
      </c>
      <c r="B8" t="str">
        <f>_xlfn.XLOOKUP(A8,'Line productivity'!C:C,'Line productivity'!D:D)</f>
        <v>Charlie</v>
      </c>
    </row>
    <row r="9" spans="1:14" x14ac:dyDescent="0.15">
      <c r="A9">
        <v>422117</v>
      </c>
      <c r="B9" t="str">
        <f>_xlfn.XLOOKUP(A9,'Line productivity'!C:C,'Line productivity'!D:D)</f>
        <v>Charlie</v>
      </c>
      <c r="D9">
        <v>10</v>
      </c>
      <c r="H9">
        <v>5</v>
      </c>
    </row>
    <row r="10" spans="1:14" x14ac:dyDescent="0.15">
      <c r="A10">
        <v>422118</v>
      </c>
      <c r="B10" t="str">
        <f>_xlfn.XLOOKUP(A10,'Line productivity'!C:C,'Line productivity'!D:D)</f>
        <v>Dee</v>
      </c>
      <c r="H10">
        <v>14</v>
      </c>
      <c r="I10">
        <v>16</v>
      </c>
      <c r="M10">
        <v>10</v>
      </c>
      <c r="N10">
        <v>20</v>
      </c>
    </row>
    <row r="11" spans="1:14" x14ac:dyDescent="0.15">
      <c r="A11">
        <v>422119</v>
      </c>
      <c r="B11" t="str">
        <f>_xlfn.XLOOKUP(A11,'Line productivity'!C:C,'Line productivity'!D:D)</f>
        <v>Dee</v>
      </c>
      <c r="F11">
        <v>25</v>
      </c>
    </row>
    <row r="12" spans="1:14" x14ac:dyDescent="0.15">
      <c r="A12">
        <v>422120</v>
      </c>
      <c r="B12" t="str">
        <f>_xlfn.XLOOKUP(A12,'Line productivity'!C:C,'Line productivity'!D:D)</f>
        <v>Dee</v>
      </c>
      <c r="F12">
        <v>20</v>
      </c>
      <c r="G12">
        <v>15</v>
      </c>
      <c r="K12">
        <v>17</v>
      </c>
    </row>
    <row r="13" spans="1:14" x14ac:dyDescent="0.15">
      <c r="A13">
        <v>422121</v>
      </c>
      <c r="B13" t="str">
        <f>_xlfn.XLOOKUP(A13,'Line productivity'!C:C,'Line productivity'!D:D)</f>
        <v>Dennis</v>
      </c>
      <c r="I13">
        <v>15</v>
      </c>
    </row>
    <row r="14" spans="1:14" x14ac:dyDescent="0.15">
      <c r="A14">
        <v>422122</v>
      </c>
      <c r="B14" t="str">
        <f>_xlfn.XLOOKUP(A14,'Line productivity'!C:C,'Line productivity'!D:D)</f>
        <v>Dennis</v>
      </c>
      <c r="I14">
        <v>25</v>
      </c>
    </row>
    <row r="15" spans="1:14" x14ac:dyDescent="0.15">
      <c r="A15">
        <v>422123</v>
      </c>
      <c r="B15" t="str">
        <f>_xlfn.XLOOKUP(A15,'Line productivity'!C:C,'Line productivity'!D:D)</f>
        <v>Dennis</v>
      </c>
      <c r="F15">
        <v>43</v>
      </c>
      <c r="I15">
        <v>30</v>
      </c>
    </row>
    <row r="16" spans="1:14" x14ac:dyDescent="0.15">
      <c r="A16">
        <v>422124</v>
      </c>
      <c r="B16" t="str">
        <f>_xlfn.XLOOKUP(A16,'Line productivity'!C:C,'Line productivity'!D:D)</f>
        <v>Dennis</v>
      </c>
      <c r="G16">
        <v>20</v>
      </c>
      <c r="H16">
        <v>20</v>
      </c>
    </row>
    <row r="17" spans="1:14" x14ac:dyDescent="0.15">
      <c r="A17">
        <v>422125</v>
      </c>
      <c r="B17" t="str">
        <f>_xlfn.XLOOKUP(A17,'Line productivity'!C:C,'Line productivity'!D:D)</f>
        <v>Charlie</v>
      </c>
      <c r="M17">
        <v>10</v>
      </c>
      <c r="N17">
        <v>10</v>
      </c>
    </row>
    <row r="18" spans="1:14" x14ac:dyDescent="0.15">
      <c r="A18">
        <v>422126</v>
      </c>
      <c r="B18" t="str">
        <f>_xlfn.XLOOKUP(A18,'Line productivity'!C:C,'Line productivity'!D:D)</f>
        <v>Charlie</v>
      </c>
      <c r="J18">
        <v>44</v>
      </c>
    </row>
    <row r="19" spans="1:14" x14ac:dyDescent="0.15">
      <c r="A19">
        <v>422127</v>
      </c>
      <c r="B19" t="str">
        <f>_xlfn.XLOOKUP(A19,'Line productivity'!C:C,'Line productivity'!D:D)</f>
        <v>Charlie</v>
      </c>
      <c r="H19">
        <v>23</v>
      </c>
    </row>
    <row r="20" spans="1:14" x14ac:dyDescent="0.15">
      <c r="A20">
        <v>422128</v>
      </c>
      <c r="B20" t="str">
        <f>_xlfn.XLOOKUP(A20,'Line productivity'!C:C,'Line productivity'!D:D)</f>
        <v>Charlie</v>
      </c>
      <c r="G20">
        <v>22</v>
      </c>
      <c r="I20">
        <v>30</v>
      </c>
    </row>
    <row r="21" spans="1:14" x14ac:dyDescent="0.15">
      <c r="A21">
        <v>422129</v>
      </c>
      <c r="B21" t="str">
        <f>_xlfn.XLOOKUP(A21,'Line productivity'!C:C,'Line productivity'!D:D)</f>
        <v>Charlie</v>
      </c>
      <c r="N21">
        <v>15</v>
      </c>
    </row>
    <row r="22" spans="1:14" x14ac:dyDescent="0.15">
      <c r="A22">
        <v>422130</v>
      </c>
      <c r="B22" t="str">
        <f>_xlfn.XLOOKUP(A22,'Line productivity'!C:C,'Line productivity'!D:D)</f>
        <v>Dee</v>
      </c>
      <c r="D22">
        <v>20</v>
      </c>
    </row>
    <row r="23" spans="1:14" x14ac:dyDescent="0.15">
      <c r="A23">
        <v>422131</v>
      </c>
      <c r="B23" t="str">
        <f>_xlfn.XLOOKUP(A23,'Line productivity'!C:C,'Line productivity'!D:D)</f>
        <v>Dee</v>
      </c>
      <c r="F23">
        <v>20</v>
      </c>
      <c r="L23">
        <v>10</v>
      </c>
    </row>
    <row r="24" spans="1:14" x14ac:dyDescent="0.15">
      <c r="A24">
        <v>422132</v>
      </c>
      <c r="B24" t="str">
        <f>_xlfn.XLOOKUP(A24,'Line productivity'!C:C,'Line productivity'!D:D)</f>
        <v>Dee</v>
      </c>
    </row>
    <row r="25" spans="1:14" x14ac:dyDescent="0.15">
      <c r="A25">
        <v>422133</v>
      </c>
      <c r="B25" t="str">
        <f>_xlfn.XLOOKUP(A25,'Line productivity'!C:C,'Line productivity'!D:D)</f>
        <v>Dee</v>
      </c>
      <c r="I25">
        <v>20</v>
      </c>
    </row>
    <row r="26" spans="1:14" x14ac:dyDescent="0.15">
      <c r="A26">
        <v>422134</v>
      </c>
      <c r="B26" t="str">
        <f>_xlfn.XLOOKUP(A26,'Line productivity'!C:C,'Line productivity'!D:D)</f>
        <v>Mac</v>
      </c>
      <c r="I26">
        <v>30</v>
      </c>
      <c r="J26">
        <v>20</v>
      </c>
    </row>
    <row r="27" spans="1:14" x14ac:dyDescent="0.15">
      <c r="A27">
        <v>422135</v>
      </c>
      <c r="B27" t="str">
        <f>_xlfn.XLOOKUP(A27,'Line productivity'!C:C,'Line productivity'!D:D)</f>
        <v>Mac</v>
      </c>
      <c r="F27">
        <v>30</v>
      </c>
      <c r="N27">
        <v>15</v>
      </c>
    </row>
    <row r="28" spans="1:14" x14ac:dyDescent="0.15">
      <c r="A28">
        <v>422136</v>
      </c>
      <c r="B28" t="str">
        <f>_xlfn.XLOOKUP(A28,'Line productivity'!C:C,'Line productivity'!D:D)</f>
        <v>Mac</v>
      </c>
    </row>
    <row r="29" spans="1:14" x14ac:dyDescent="0.15">
      <c r="A29">
        <v>422137</v>
      </c>
      <c r="B29" t="str">
        <f>_xlfn.XLOOKUP(A29,'Line productivity'!C:C,'Line productivity'!D:D)</f>
        <v>Dee</v>
      </c>
      <c r="J29">
        <v>30</v>
      </c>
      <c r="L29">
        <v>15</v>
      </c>
    </row>
    <row r="30" spans="1:14" x14ac:dyDescent="0.15">
      <c r="A30">
        <v>422138</v>
      </c>
      <c r="B30" t="str">
        <f>_xlfn.XLOOKUP(A30,'Line productivity'!C:C,'Line productivity'!D:D)</f>
        <v>Dee</v>
      </c>
      <c r="E30">
        <v>20</v>
      </c>
    </row>
    <row r="31" spans="1:14" x14ac:dyDescent="0.15">
      <c r="A31">
        <v>422139</v>
      </c>
      <c r="B31" t="str">
        <f>_xlfn.XLOOKUP(A31,'Line productivity'!C:C,'Line productivity'!D:D)</f>
        <v>Dee</v>
      </c>
      <c r="F31">
        <v>20</v>
      </c>
      <c r="H31">
        <v>15</v>
      </c>
    </row>
    <row r="32" spans="1:14" x14ac:dyDescent="0.15">
      <c r="A32">
        <v>422140</v>
      </c>
      <c r="B32" t="str">
        <f>_xlfn.XLOOKUP(A32,'Line productivity'!C:C,'Line productivity'!D:D)</f>
        <v>Dee</v>
      </c>
      <c r="H32">
        <v>50</v>
      </c>
      <c r="M32">
        <v>13</v>
      </c>
    </row>
    <row r="33" spans="1:14" x14ac:dyDescent="0.15">
      <c r="A33">
        <v>422141</v>
      </c>
      <c r="B33" t="str">
        <f>_xlfn.XLOOKUP(A33,'Line productivity'!C:C,'Line productivity'!D:D)</f>
        <v>Dennis</v>
      </c>
      <c r="N33">
        <v>7</v>
      </c>
    </row>
    <row r="34" spans="1:14" x14ac:dyDescent="0.15">
      <c r="A34">
        <v>422142</v>
      </c>
      <c r="B34" t="str">
        <f>_xlfn.XLOOKUP(A34,'Line productivity'!C:C,'Line productivity'!D:D)</f>
        <v>Dennis</v>
      </c>
      <c r="H34">
        <v>30</v>
      </c>
    </row>
    <row r="35" spans="1:14" x14ac:dyDescent="0.15">
      <c r="A35">
        <v>422143</v>
      </c>
      <c r="B35" t="str">
        <f>_xlfn.XLOOKUP(A35,'Line productivity'!C:C,'Line productivity'!D:D)</f>
        <v>Dennis</v>
      </c>
      <c r="H35">
        <v>40</v>
      </c>
      <c r="I35">
        <v>18</v>
      </c>
    </row>
    <row r="36" spans="1:14" x14ac:dyDescent="0.15">
      <c r="A36">
        <v>422144</v>
      </c>
      <c r="B36" t="str">
        <f>_xlfn.XLOOKUP(A36,'Line productivity'!C:C,'Line productivity'!D:D)</f>
        <v>Dennis</v>
      </c>
      <c r="H36">
        <v>30</v>
      </c>
      <c r="J36">
        <v>24</v>
      </c>
    </row>
    <row r="37" spans="1:14" x14ac:dyDescent="0.15">
      <c r="A37">
        <v>422145</v>
      </c>
      <c r="B37" t="str">
        <f>_xlfn.XLOOKUP(A37,'Line productivity'!C:C,'Line productivity'!D:D)</f>
        <v>Charlie</v>
      </c>
      <c r="E37">
        <v>22</v>
      </c>
    </row>
    <row r="38" spans="1:14" x14ac:dyDescent="0.15">
      <c r="A38">
        <v>422146</v>
      </c>
      <c r="B38" t="str">
        <f>_xlfn.XLOOKUP(A38,'Line productivity'!C:C,'Line productivity'!D:D)</f>
        <v>Charlie</v>
      </c>
      <c r="H38">
        <v>30</v>
      </c>
      <c r="I38">
        <v>25</v>
      </c>
      <c r="N38">
        <v>7</v>
      </c>
    </row>
    <row r="39" spans="1:14" x14ac:dyDescent="0.15">
      <c r="A39">
        <v>422147</v>
      </c>
      <c r="B39" t="str">
        <f>_xlfn.XLOOKUP(A39,'Line productivity'!C:C,'Line productivity'!D:D)</f>
        <v>Charlie</v>
      </c>
      <c r="F39">
        <v>17</v>
      </c>
      <c r="H39">
        <v>60</v>
      </c>
      <c r="I39">
        <v>30</v>
      </c>
    </row>
    <row r="40" spans="1:14" x14ac:dyDescent="0.15">
      <c r="A40">
        <v>422148</v>
      </c>
      <c r="B40" t="str">
        <f>_xlfn.XLOOKUP(A40,'Line productivity'!C:C,'Line productivity'!D:D)</f>
        <v>Mac</v>
      </c>
      <c r="F40">
        <v>25</v>
      </c>
      <c r="J40">
        <v>7</v>
      </c>
    </row>
  </sheetData>
  <mergeCells count="1">
    <mergeCell ref="C1:N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E9CDA5-232E-44D2-AC10-EE169D1323AE}">
  <dimension ref="B1:G32"/>
  <sheetViews>
    <sheetView showGridLines="0" tabSelected="1" topLeftCell="A8" workbookViewId="0">
      <selection activeCell="G23" sqref="G23"/>
    </sheetView>
  </sheetViews>
  <sheetFormatPr defaultRowHeight="13.5" x14ac:dyDescent="0.15"/>
  <cols>
    <col min="3" max="3" width="19.125" bestFit="1" customWidth="1"/>
    <col min="4" max="4" width="16" bestFit="1" customWidth="1"/>
    <col min="5" max="5" width="19.125" bestFit="1" customWidth="1"/>
    <col min="6" max="6" width="13" bestFit="1" customWidth="1"/>
    <col min="7" max="7" width="19.125" bestFit="1" customWidth="1"/>
  </cols>
  <sheetData>
    <row r="1" customFormat="1" x14ac:dyDescent="0.15"/>
    <row r="2" customFormat="1" x14ac:dyDescent="0.15"/>
    <row r="3" customFormat="1" x14ac:dyDescent="0.15"/>
    <row r="27" spans="2:7" ht="19.5" hidden="1" customHeight="1" x14ac:dyDescent="0.25">
      <c r="C27" s="8" cm="1">
        <f t="array" ref="C27:G28">TRANSPOSE('Downtime factors'!A2:B6)</f>
        <v>6</v>
      </c>
      <c r="D27" s="8">
        <v>7</v>
      </c>
      <c r="E27" s="8">
        <v>4</v>
      </c>
      <c r="F27" s="8">
        <v>2</v>
      </c>
      <c r="G27" s="8">
        <v>8</v>
      </c>
    </row>
    <row r="28" spans="2:7" ht="19.5" customHeight="1" x14ac:dyDescent="0.25">
      <c r="C28" s="8" t="str">
        <v>Machine adjustment</v>
      </c>
      <c r="D28" s="8" t="str">
        <v>Machine failure</v>
      </c>
      <c r="E28" s="8" t="str">
        <v>Inventory shortage</v>
      </c>
      <c r="F28" s="8" t="str">
        <v>Batch change</v>
      </c>
      <c r="G28" s="8" t="str">
        <v>Batch coding error</v>
      </c>
    </row>
    <row r="29" spans="2:7" ht="18" customHeight="1" x14ac:dyDescent="0.25">
      <c r="B29" s="8" t="s">
        <v>9</v>
      </c>
      <c r="C29" s="9">
        <f>SUMIFS(INDEX('Line downtime'!$C$3:$N$40,,MATCH(Dashboard!C$27,'Line downtime'!$C$2:$N$2)),'Line downtime'!$B$3:$B$40,Dashboard!$B29)</f>
        <v>118</v>
      </c>
      <c r="D29" s="9">
        <f>SUMIFS(INDEX('Line downtime'!$C$3:$N$40,,MATCH(Dashboard!D$27,'Line downtime'!$C$2:$N$2)),'Line downtime'!$B$3:$B$40,Dashboard!$B29)</f>
        <v>85</v>
      </c>
      <c r="E29" s="9">
        <f>SUMIFS(INDEX('Line downtime'!$C$3:$N$40,,MATCH(Dashboard!E$27,'Line downtime'!$C$2:$N$2)),'Line downtime'!$B$3:$B$40,Dashboard!$B29)</f>
        <v>17</v>
      </c>
      <c r="F29" s="9">
        <f>SUMIFS(INDEX('Line downtime'!$C$3:$N$40,,MATCH(Dashboard!F$27,'Line downtime'!$C$2:$N$2)),'Line downtime'!$B$3:$B$40,Dashboard!$B29)</f>
        <v>10</v>
      </c>
      <c r="G29" s="9">
        <f>SUMIFS(INDEX('Line downtime'!$C$3:$N$40,,MATCH(Dashboard!G$27,'Line downtime'!$C$2:$N$2)),'Line downtime'!$B$3:$B$40,Dashboard!$B29)</f>
        <v>44</v>
      </c>
    </row>
    <row r="30" spans="2:7" ht="18" customHeight="1" x14ac:dyDescent="0.25">
      <c r="B30" s="8" t="s">
        <v>11</v>
      </c>
      <c r="C30" s="9">
        <f>SUMIFS(INDEX('Line downtime'!$C$3:$N$40,,MATCH(Dashboard!C$27,'Line downtime'!$C$2:$N$2)),'Line downtime'!$B$3:$B$40,Dashboard!$B30)</f>
        <v>79</v>
      </c>
      <c r="D30" s="9">
        <f>SUMIFS(INDEX('Line downtime'!$C$3:$N$40,,MATCH(Dashboard!D$27,'Line downtime'!$C$2:$N$2)),'Line downtime'!$B$3:$B$40,Dashboard!$B30)</f>
        <v>36</v>
      </c>
      <c r="E30" s="9">
        <f>SUMIFS(INDEX('Line downtime'!$C$3:$N$40,,MATCH(Dashboard!E$27,'Line downtime'!$C$2:$N$2)),'Line downtime'!$B$3:$B$40,Dashboard!$B30)</f>
        <v>85</v>
      </c>
      <c r="F30" s="9">
        <f>SUMIFS(INDEX('Line downtime'!$C$3:$N$40,,MATCH(Dashboard!F$27,'Line downtime'!$C$2:$N$2)),'Line downtime'!$B$3:$B$40,Dashboard!$B30)</f>
        <v>20</v>
      </c>
      <c r="G30" s="9">
        <f>SUMIFS(INDEX('Line downtime'!$C$3:$N$40,,MATCH(Dashboard!G$27,'Line downtime'!$C$2:$N$2)),'Line downtime'!$B$3:$B$40,Dashboard!$B30)</f>
        <v>30</v>
      </c>
    </row>
    <row r="31" spans="2:7" ht="18" customHeight="1" x14ac:dyDescent="0.25">
      <c r="B31" s="8" t="s">
        <v>12</v>
      </c>
      <c r="C31" s="9">
        <f>SUMIFS(INDEX('Line downtime'!$C$3:$N$40,,MATCH(Dashboard!C$27,'Line downtime'!$C$2:$N$2)),'Line downtime'!$B$3:$B$40,Dashboard!$B31)</f>
        <v>120</v>
      </c>
      <c r="D31" s="9">
        <f>SUMIFS(INDEX('Line downtime'!$C$3:$N$40,,MATCH(Dashboard!D$27,'Line downtime'!$C$2:$N$2)),'Line downtime'!$B$3:$B$40,Dashboard!$B31)</f>
        <v>88</v>
      </c>
      <c r="E31" s="9">
        <f>SUMIFS(INDEX('Line downtime'!$C$3:$N$40,,MATCH(Dashboard!E$27,'Line downtime'!$C$2:$N$2)),'Line downtime'!$B$3:$B$40,Dashboard!$B31)</f>
        <v>43</v>
      </c>
      <c r="F31" s="9">
        <f>SUMIFS(INDEX('Line downtime'!$C$3:$N$40,,MATCH(Dashboard!F$27,'Line downtime'!$C$2:$N$2)),'Line downtime'!$B$3:$B$40,Dashboard!$B31)</f>
        <v>0</v>
      </c>
      <c r="G31" s="9">
        <f>SUMIFS(INDEX('Line downtime'!$C$3:$N$40,,MATCH(Dashboard!G$27,'Line downtime'!$C$2:$N$2)),'Line downtime'!$B$3:$B$40,Dashboard!$B31)</f>
        <v>24</v>
      </c>
    </row>
    <row r="32" spans="2:7" ht="18" customHeight="1" x14ac:dyDescent="0.25">
      <c r="B32" s="8" t="s">
        <v>7</v>
      </c>
      <c r="C32" s="9">
        <f>SUMIFS(INDEX('Line downtime'!$C$3:$N$40,,MATCH(Dashboard!C$27,'Line downtime'!$C$2:$N$2)),'Line downtime'!$B$3:$B$40,Dashboard!$B32)</f>
        <v>15</v>
      </c>
      <c r="D32" s="9">
        <f>SUMIFS(INDEX('Line downtime'!$C$3:$N$40,,MATCH(Dashboard!D$27,'Line downtime'!$C$2:$N$2)),'Line downtime'!$B$3:$B$40,Dashboard!$B32)</f>
        <v>45</v>
      </c>
      <c r="E32" s="9">
        <f>SUMIFS(INDEX('Line downtime'!$C$3:$N$40,,MATCH(Dashboard!E$27,'Line downtime'!$C$2:$N$2)),'Line downtime'!$B$3:$B$40,Dashboard!$B32)</f>
        <v>80</v>
      </c>
      <c r="F32" s="9">
        <f>SUMIFS(INDEX('Line downtime'!$C$3:$N$40,,MATCH(Dashboard!F$27,'Line downtime'!$C$2:$N$2)),'Line downtime'!$B$3:$B$40,Dashboard!$B32)</f>
        <v>130</v>
      </c>
      <c r="G32" s="9">
        <f>SUMIFS(INDEX('Line downtime'!$C$3:$N$40,,MATCH(Dashboard!G$27,'Line downtime'!$C$2:$N$2)),'Line downtime'!$B$3:$B$40,Dashboard!$B32)</f>
        <v>47</v>
      </c>
    </row>
  </sheetData>
  <conditionalFormatting sqref="C29:G32">
    <cfRule type="colorScale" priority="1">
      <colorScale>
        <cfvo type="min"/>
        <cfvo type="percentile" val="50"/>
        <cfvo type="max"/>
        <color theme="0"/>
        <color theme="0"/>
        <color theme="4"/>
      </colorScale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Line productivity</vt:lpstr>
      <vt:lpstr>Products</vt:lpstr>
      <vt:lpstr>Downtime factors</vt:lpstr>
      <vt:lpstr>Line downtime</vt:lpstr>
      <vt:lpstr>Dashboard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Enrique Ruiz</dc:creator>
  <cp:lastModifiedBy>sanjay kumar</cp:lastModifiedBy>
  <dcterms:created xsi:type="dcterms:W3CDTF">2024-08-19T19:52:00Z</dcterms:created>
  <dcterms:modified xsi:type="dcterms:W3CDTF">2024-10-29T07:43:00Z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90920D7A08564E059DC5B70A470D1822_13</vt:lpwstr>
  </property>
  <property fmtid="{D5CDD505-2E9C-101B-9397-08002B2CF9AE}" pid="3" name="KSOProductBuildVer">
    <vt:lpwstr>1033-12.2.0.18586</vt:lpwstr>
  </property>
</Properties>
</file>