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<sst xmlns="http://schemas.openxmlformats.org/spreadsheetml/2006/main" count="249" uniqueCount="61">
  <si>
    <r>
      <rPr>
        <b val="true"/>
        <sz val="10"/>
        <rFont val="Arial"/>
        <family val="2"/>
        <charset val="1"/>
      </rPr>
      <t xml:space="preserve">x</t>
    </r>
    <r>
      <rPr>
        <b val="true"/>
        <vertAlign val="subscript"/>
        <sz val="10"/>
        <rFont val="Arial"/>
        <family val="2"/>
        <charset val="1"/>
      </rPr>
      <t xml:space="preserve">D</t>
    </r>
  </si>
  <si>
    <t xml:space="preserve">45 line</t>
  </si>
  <si>
    <t xml:space="preserve"> line</t>
  </si>
  <si>
    <r>
      <rPr>
        <b val="true"/>
        <sz val="10"/>
        <rFont val="Arial"/>
        <family val="2"/>
        <charset val="1"/>
      </rPr>
      <t xml:space="preserve">x</t>
    </r>
    <r>
      <rPr>
        <b val="true"/>
        <vertAlign val="subscript"/>
        <sz val="10"/>
        <rFont val="Arial"/>
        <family val="2"/>
        <charset val="1"/>
      </rPr>
      <t xml:space="preserve">F</t>
    </r>
  </si>
  <si>
    <t xml:space="preserve">x</t>
  </si>
  <si>
    <t xml:space="preserve">y</t>
  </si>
  <si>
    <r>
      <rPr>
        <b val="true"/>
        <sz val="10"/>
        <rFont val="Arial"/>
        <family val="2"/>
        <charset val="1"/>
      </rPr>
      <t xml:space="preserve">x</t>
    </r>
    <r>
      <rPr>
        <b val="true"/>
        <vertAlign val="subscript"/>
        <sz val="10"/>
        <rFont val="Arial"/>
        <family val="2"/>
        <charset val="1"/>
      </rPr>
      <t xml:space="preserve">W</t>
    </r>
  </si>
  <si>
    <t xml:space="preserve">α</t>
  </si>
  <si>
    <t xml:space="preserve">Equlibrium Data</t>
  </si>
  <si>
    <r>
      <rPr>
        <b val="true"/>
        <sz val="10"/>
        <rFont val="Arial"/>
        <family val="2"/>
        <charset val="1"/>
      </rPr>
      <t xml:space="preserve">R</t>
    </r>
    <r>
      <rPr>
        <b val="true"/>
        <vertAlign val="subscript"/>
        <sz val="10"/>
        <rFont val="Arial"/>
        <family val="2"/>
        <charset val="1"/>
      </rPr>
      <t xml:space="preserve">min</t>
    </r>
  </si>
  <si>
    <t xml:space="preserve">Factor</t>
  </si>
  <si>
    <t xml:space="preserve">R</t>
  </si>
  <si>
    <t xml:space="preserve">q</t>
  </si>
  <si>
    <t xml:space="preserve">Slope</t>
  </si>
  <si>
    <t xml:space="preserve">a1</t>
  </si>
  <si>
    <t xml:space="preserve">b1</t>
  </si>
  <si>
    <t xml:space="preserve">a2</t>
  </si>
  <si>
    <t xml:space="preserve">b2</t>
  </si>
  <si>
    <t xml:space="preserve">Top Section</t>
  </si>
  <si>
    <t xml:space="preserve">Minimum Reflux Calculations</t>
  </si>
  <si>
    <t xml:space="preserve">Bottom Section</t>
  </si>
  <si>
    <t xml:space="preserve">Stage 1</t>
  </si>
  <si>
    <t xml:space="preserve">Stage 7</t>
  </si>
  <si>
    <t xml:space="preserve">Stage 13</t>
  </si>
  <si>
    <t xml:space="preserve">Stage 19</t>
  </si>
  <si>
    <t xml:space="preserve">Stage 25</t>
  </si>
  <si>
    <t xml:space="preserve">Horizontal</t>
  </si>
  <si>
    <t xml:space="preserve">Vertical</t>
  </si>
  <si>
    <t xml:space="preserve">Feed Section</t>
  </si>
  <si>
    <t xml:space="preserve">Stage 2</t>
  </si>
  <si>
    <t xml:space="preserve">Stage 8</t>
  </si>
  <si>
    <t xml:space="preserve">Stage 14</t>
  </si>
  <si>
    <t xml:space="preserve">Stage 20</t>
  </si>
  <si>
    <t xml:space="preserve">Stage 26</t>
  </si>
  <si>
    <t xml:space="preserve">Roots for Intersection of Feed Line and Equilbrium Curve</t>
  </si>
  <si>
    <t xml:space="preserve">A</t>
  </si>
  <si>
    <t xml:space="preserve">B</t>
  </si>
  <si>
    <t xml:space="preserve">C</t>
  </si>
  <si>
    <r>
      <rPr>
        <sz val="10"/>
        <rFont val="Arial"/>
        <family val="2"/>
        <charset val="1"/>
      </rPr>
      <t xml:space="preserve">B</t>
    </r>
    <r>
      <rPr>
        <vertAlign val="super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-4AC</t>
    </r>
  </si>
  <si>
    <t xml:space="preserve">Root 1</t>
  </si>
  <si>
    <t xml:space="preserve">Root 2</t>
  </si>
  <si>
    <t xml:space="preserve">Stage 3</t>
  </si>
  <si>
    <t xml:space="preserve">Stage 9</t>
  </si>
  <si>
    <t xml:space="preserve">Stage 15</t>
  </si>
  <si>
    <t xml:space="preserve">Stage 21</t>
  </si>
  <si>
    <t xml:space="preserve">Stage 27</t>
  </si>
  <si>
    <t xml:space="preserve">Stage 4</t>
  </si>
  <si>
    <t xml:space="preserve">Stage 10</t>
  </si>
  <si>
    <t xml:space="preserve">Stage 16</t>
  </si>
  <si>
    <t xml:space="preserve">Stage 22</t>
  </si>
  <si>
    <t xml:space="preserve">Stage 28</t>
  </si>
  <si>
    <t xml:space="preserve">Stage 5</t>
  </si>
  <si>
    <t xml:space="preserve">Stage 11</t>
  </si>
  <si>
    <t xml:space="preserve">Stage 17</t>
  </si>
  <si>
    <t xml:space="preserve">Stage 23</t>
  </si>
  <si>
    <t xml:space="preserve">Stage 29</t>
  </si>
  <si>
    <t xml:space="preserve">Stage 6</t>
  </si>
  <si>
    <t xml:space="preserve">Stage 12</t>
  </si>
  <si>
    <t xml:space="preserve">Stage 18</t>
  </si>
  <si>
    <t xml:space="preserve">Stage 24</t>
  </si>
  <si>
    <t xml:space="preserve">Stage 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</si>
</sst>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0"/>
      <charset val="1"/>
    </font>
    <font>
      <sz val="10"/>
      <color rgb="FF00000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650953"/>
        <bgColor rgb="FF800080"/>
      </patternFill>
    </fill>
    <fill>
      <patternFill patternType="solid">
        <fgColor rgb="FFA1467E"/>
        <bgColor rgb="FF8D281E"/>
      </patternFill>
    </fill>
    <fill>
      <patternFill patternType="solid">
        <fgColor rgb="FF355269"/>
        <bgColor rgb="FF3465A4"/>
      </patternFill>
    </fill>
    <fill>
      <patternFill patternType="solid">
        <fgColor rgb="FF3465A4"/>
        <bgColor rgb="FF355269"/>
      </patternFill>
    </fill>
    <fill>
      <patternFill patternType="solid">
        <fgColor rgb="FFB4C7DC"/>
        <bgColor rgb="FFCCCCFF"/>
      </patternFill>
    </fill>
    <fill>
      <patternFill patternType="solid">
        <fgColor rgb="FFB47804"/>
        <bgColor rgb="FFFF9900"/>
      </patternFill>
    </fill>
    <fill>
      <patternFill patternType="solid">
        <fgColor rgb="FFFFD428"/>
        <bgColor rgb="FFFFFF00"/>
      </patternFill>
    </fill>
    <fill>
      <patternFill patternType="solid">
        <fgColor rgb="FFFFE994"/>
        <bgColor rgb="FFE8F2A1"/>
      </patternFill>
    </fill>
    <fill>
      <patternFill patternType="solid">
        <fgColor rgb="FFC9211E"/>
        <bgColor rgb="FF8D281E"/>
      </patternFill>
    </fill>
    <fill>
      <patternFill patternType="solid">
        <fgColor rgb="FFFF3838"/>
        <bgColor rgb="FFFF420E"/>
      </patternFill>
    </fill>
    <fill>
      <patternFill patternType="solid">
        <fgColor rgb="FFFF6D6D"/>
        <bgColor rgb="FFFF3838"/>
      </patternFill>
    </fill>
    <fill>
      <patternFill patternType="solid">
        <fgColor rgb="FFFFD7D7"/>
        <bgColor rgb="FFFFE994"/>
      </patternFill>
    </fill>
    <fill>
      <patternFill patternType="solid">
        <fgColor rgb="FF468A1A"/>
        <bgColor rgb="FF008000"/>
      </patternFill>
    </fill>
    <fill>
      <patternFill patternType="solid">
        <fgColor rgb="FFBBE33D"/>
        <bgColor rgb="FF81D41A"/>
      </patternFill>
    </fill>
    <fill>
      <patternFill patternType="solid">
        <fgColor rgb="FFE8F2A1"/>
        <bgColor rgb="FFFFE99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838"/>
      <rgbColor rgb="FF00FF00"/>
      <rgbColor rgb="FF0000FF"/>
      <rgbColor rgb="FFBBE33D"/>
      <rgbColor rgb="FFFF00FF"/>
      <rgbColor rgb="FF00FFFF"/>
      <rgbColor rgb="FF7E0021"/>
      <rgbColor rgb="FF008000"/>
      <rgbColor rgb="FF000080"/>
      <rgbColor rgb="FFB47804"/>
      <rgbColor rgb="FF800080"/>
      <rgbColor rgb="FF008080"/>
      <rgbColor rgb="FFB4C7DC"/>
      <rgbColor rgb="FF808080"/>
      <rgbColor rgb="FF9999FF"/>
      <rgbColor rgb="FFA1467E"/>
      <rgbColor rgb="FFFFE994"/>
      <rgbColor rgb="FFCCFFFF"/>
      <rgbColor rgb="FF650953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7D7"/>
      <rgbColor rgb="FF3366FF"/>
      <rgbColor rgb="FF33CCCC"/>
      <rgbColor rgb="FF81D41A"/>
      <rgbColor rgb="FFFFD428"/>
      <rgbColor rgb="FFFF9900"/>
      <rgbColor rgb="FFFF420E"/>
      <rgbColor rgb="FF3465A4"/>
      <rgbColor rgb="FFB3B3B3"/>
      <rgbColor rgb="FF003366"/>
      <rgbColor rgb="FF468A1A"/>
      <rgbColor rgb="FF003300"/>
      <rgbColor rgb="FF333300"/>
      <rgbColor rgb="FF8D281E"/>
      <rgbColor rgb="FFC9211E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$sheet1.45_line</c:f>
              <c:strCache>
                <c:ptCount val="1"/>
                <c:pt idx="0">
                  <c:v>$sheet1.45_line</c:v>
                </c:pt>
              </c:strCache>
            </c:strRef>
          </c:tx>
          <c:spPr>
            <a:solidFill>
              <a:srgbClr val="81d41a"/>
            </a:solidFill>
            <a:ln w="7200">
              <a:solidFill>
                <a:srgbClr val="81d41a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Sheet1!$D$3:$D$4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Sheet1!$E$3:E$4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$sheet1.eqlm_data</c:f>
              <c:strCache>
                <c:ptCount val="1"/>
                <c:pt idx="0">
                  <c:v>$sheet1.eqlm_data</c:v>
                </c:pt>
              </c:strCache>
            </c:strRef>
          </c:tx>
          <c:spPr>
            <a:solidFill>
              <a:srgbClr val="ff420e"/>
            </a:solidFill>
            <a:ln w="72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Sheet1!$D$8:$D$18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Sheet1!$E$8:$E$18</c:f>
              <c:numCache>
                <c:formatCode>General</c:formatCode>
                <c:ptCount val="11"/>
                <c:pt idx="0">
                  <c:v>0</c:v>
                </c:pt>
                <c:pt idx="1">
                  <c:v>0.166666666666667</c:v>
                </c:pt>
                <c:pt idx="2">
                  <c:v>0.310344827586207</c:v>
                </c:pt>
                <c:pt idx="3">
                  <c:v>0.435483870967742</c:v>
                </c:pt>
                <c:pt idx="4">
                  <c:v>0.545454545454546</c:v>
                </c:pt>
                <c:pt idx="5">
                  <c:v>0.642857142857143</c:v>
                </c:pt>
                <c:pt idx="6">
                  <c:v>0.72972972972973</c:v>
                </c:pt>
                <c:pt idx="7">
                  <c:v>0.807692307692308</c:v>
                </c:pt>
                <c:pt idx="8">
                  <c:v>0.878048780487805</c:v>
                </c:pt>
                <c:pt idx="9">
                  <c:v>0.941860465116279</c:v>
                </c:pt>
                <c:pt idx="1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$sheet1.top_section</c:f>
              <c:strCache>
                <c:ptCount val="1"/>
                <c:pt idx="0">
                  <c:v>$sheet1.top_section</c:v>
                </c:pt>
              </c:strCache>
            </c:strRef>
          </c:tx>
          <c:spPr>
            <a:solidFill>
              <a:srgbClr val="3465a4"/>
            </a:solidFill>
            <a:ln w="7200">
              <a:solidFill>
                <a:srgbClr val="3465a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Sheet1!$D$22:$D$23</c:f>
              <c:numCache>
                <c:formatCode>General</c:formatCode>
                <c:ptCount val="2"/>
                <c:pt idx="0">
                  <c:v>0.95</c:v>
                </c:pt>
                <c:pt idx="1">
                  <c:v>0</c:v>
                </c:pt>
              </c:numCache>
            </c:numRef>
          </c:xVal>
          <c:yVal>
            <c:numRef>
              <c:f>Sheet1!$E$22:$E$23</c:f>
              <c:numCache>
                <c:formatCode>General</c:formatCode>
                <c:ptCount val="2"/>
                <c:pt idx="0">
                  <c:v>0.95</c:v>
                </c:pt>
                <c:pt idx="1">
                  <c:v>0.280536912751678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$sheet1.feed_line</c:f>
              <c:strCache>
                <c:ptCount val="1"/>
                <c:pt idx="0">
                  <c:v>$sheet1.feed_line</c:v>
                </c:pt>
              </c:strCache>
            </c:strRef>
          </c:tx>
          <c:spPr>
            <a:solidFill>
              <a:srgbClr val="8d281e"/>
            </a:solidFill>
            <a:ln w="7200">
              <a:solidFill>
                <a:srgbClr val="8d281e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Sheet1!$D$32:$D$33</c:f>
              <c:numCache>
                <c:formatCode>General</c:formatCode>
                <c:ptCount val="2"/>
                <c:pt idx="0">
                  <c:v>0.55</c:v>
                </c:pt>
                <c:pt idx="1">
                  <c:v>0.55</c:v>
                </c:pt>
              </c:numCache>
            </c:numRef>
          </c:xVal>
          <c:yVal>
            <c:numRef>
              <c:f>Sheet1!$E$32:$E$33</c:f>
              <c:numCache>
                <c:formatCode>General</c:formatCode>
                <c:ptCount val="2"/>
                <c:pt idx="0">
                  <c:v>0.55</c:v>
                </c:pt>
                <c:pt idx="1">
                  <c:v>0.6875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$sheet1.bottom_section</c:f>
              <c:strCache>
                <c:ptCount val="1"/>
                <c:pt idx="0">
                  <c:v>$sheet1.bottom_section</c:v>
                </c:pt>
              </c:strCache>
            </c:strRef>
          </c:tx>
          <c:spPr>
            <a:solidFill>
              <a:srgbClr val="000000"/>
            </a:solidFill>
            <a:ln w="72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Sheet1!$D$27:$D$28</c:f>
              <c:numCache>
                <c:formatCode>General</c:formatCode>
                <c:ptCount val="2"/>
                <c:pt idx="0">
                  <c:v>0.05</c:v>
                </c:pt>
                <c:pt idx="1">
                  <c:v>0.55</c:v>
                </c:pt>
              </c:numCache>
            </c:numRef>
          </c:xVal>
          <c:yVal>
            <c:numRef>
              <c:f>Sheet1!$E$27:$E$28</c:f>
              <c:numCache>
                <c:formatCode>General</c:formatCode>
                <c:ptCount val="2"/>
                <c:pt idx="0">
                  <c:v>0.05</c:v>
                </c:pt>
                <c:pt idx="1">
                  <c:v>0.668120805369128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$sheet1.stage1_horizontal</c:f>
              <c:strCache>
                <c:ptCount val="1"/>
                <c:pt idx="0">
                  <c:v>$sheet1.stage1_horizontal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Sheet1!$H$29:$H$30</c:f>
              <c:numCache>
                <c:formatCode>General</c:formatCode>
                <c:ptCount val="2"/>
                <c:pt idx="0">
                  <c:v>0.95</c:v>
                </c:pt>
                <c:pt idx="1">
                  <c:v>0.913461538461539</c:v>
                </c:pt>
              </c:numCache>
            </c:numRef>
          </c:xVal>
          <c:yVal>
            <c:numRef>
              <c:f>Sheet1!$I$29:$I$30</c:f>
              <c:numCache>
                <c:formatCode>General</c:formatCode>
                <c:ptCount val="2"/>
                <c:pt idx="0">
                  <c:v>0.95</c:v>
                </c:pt>
                <c:pt idx="1">
                  <c:v>0.95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$sheet1.stage1_vertical</c:f>
              <c:strCache>
                <c:ptCount val="1"/>
                <c:pt idx="0">
                  <c:v>$sheet1.stage1_vertical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Sheet1!$J$29:$J$30</c:f>
              <c:numCache>
                <c:formatCode>General</c:formatCode>
                <c:ptCount val="2"/>
                <c:pt idx="0">
                  <c:v>0.913461538461539</c:v>
                </c:pt>
                <c:pt idx="1">
                  <c:v>0.913461538461539</c:v>
                </c:pt>
              </c:numCache>
            </c:numRef>
          </c:xVal>
          <c:yVal>
            <c:numRef>
              <c:f>Sheet1!$K$29:$K$30</c:f>
              <c:numCache>
                <c:formatCode>General</c:formatCode>
                <c:ptCount val="2"/>
                <c:pt idx="0">
                  <c:v>0.95</c:v>
                </c:pt>
                <c:pt idx="1">
                  <c:v>0.924251419721219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$sheet1.stage2_horizontal</c:f>
              <c:strCache>
                <c:ptCount val="1"/>
                <c:pt idx="0">
                  <c:v>$sheet1.stage2_horizontal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Sheet1!$H$35:$H$36</c:f>
              <c:numCache>
                <c:formatCode>General</c:formatCode>
                <c:ptCount val="2"/>
                <c:pt idx="0">
                  <c:v>0.913461538461539</c:v>
                </c:pt>
                <c:pt idx="1">
                  <c:v>0.87144296576096</c:v>
                </c:pt>
              </c:numCache>
            </c:numRef>
          </c:xVal>
          <c:yVal>
            <c:numRef>
              <c:f>Sheet1!$I$35:$I$36</c:f>
              <c:numCache>
                <c:formatCode>General</c:formatCode>
                <c:ptCount val="2"/>
                <c:pt idx="0">
                  <c:v>0.924251419721219</c:v>
                </c:pt>
                <c:pt idx="1">
                  <c:v>0.924251419721219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$sheet1.stage2_vertical</c:f>
              <c:strCache>
                <c:ptCount val="1"/>
                <c:pt idx="0">
                  <c:v>$sheet1.stage2_vertical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Sheet1!$J$35:$J$36</c:f>
              <c:numCache>
                <c:formatCode>General</c:formatCode>
                <c:ptCount val="2"/>
                <c:pt idx="0">
                  <c:v>0.87144296576096</c:v>
                </c:pt>
                <c:pt idx="1">
                  <c:v>0.87144296576096</c:v>
                </c:pt>
              </c:numCache>
            </c:numRef>
          </c:xVal>
          <c:yVal>
            <c:numRef>
              <c:f>Sheet1!$K$35:$K$36</c:f>
              <c:numCache>
                <c:formatCode>General</c:formatCode>
                <c:ptCount val="2"/>
                <c:pt idx="0">
                  <c:v>0.924251419721219</c:v>
                </c:pt>
                <c:pt idx="1">
                  <c:v>0.894641016140274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$sheet1.stage3_horizontal</c:f>
              <c:strCache>
                <c:ptCount val="1"/>
                <c:pt idx="0">
                  <c:v>$sheet1.stage3_horizontal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Sheet1!$H$41:$H$42</c:f>
              <c:numCache>
                <c:formatCode>General</c:formatCode>
                <c:ptCount val="2"/>
                <c:pt idx="0">
                  <c:v>0.87144296576096</c:v>
                </c:pt>
                <c:pt idx="1">
                  <c:v>0.825095995594243</c:v>
                </c:pt>
              </c:numCache>
            </c:numRef>
          </c:xVal>
          <c:yVal>
            <c:numRef>
              <c:f>Sheet1!$I$41:$I$42</c:f>
              <c:numCache>
                <c:formatCode>General</c:formatCode>
                <c:ptCount val="2"/>
                <c:pt idx="0">
                  <c:v>0.894641016140274</c:v>
                </c:pt>
                <c:pt idx="1">
                  <c:v>0.894641016140274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$sheet1.stage3_vertical</c:f>
              <c:strCache>
                <c:ptCount val="1"/>
                <c:pt idx="0">
                  <c:v>$sheet1.stage3_vertical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Sheet1!$J$41:$J$42</c:f>
              <c:numCache>
                <c:formatCode>General</c:formatCode>
                <c:ptCount val="2"/>
                <c:pt idx="0">
                  <c:v>0.825095995594243</c:v>
                </c:pt>
                <c:pt idx="1">
                  <c:v>0.825095995594243</c:v>
                </c:pt>
              </c:numCache>
            </c:numRef>
          </c:xVal>
          <c:yVal>
            <c:numRef>
              <c:f>Sheet1!$K$41:$K$42</c:f>
              <c:numCache>
                <c:formatCode>General</c:formatCode>
                <c:ptCount val="2"/>
                <c:pt idx="0">
                  <c:v>0.894641016140274</c:v>
                </c:pt>
                <c:pt idx="1">
                  <c:v>0.861980399579836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$sheet1.stage4_horizontal</c:f>
              <c:strCache>
                <c:ptCount val="1"/>
                <c:pt idx="0">
                  <c:v>$sheet1.stage4_horizontal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Sheet1!$H$47:$H$48</c:f>
              <c:numCache>
                <c:formatCode>General</c:formatCode>
                <c:ptCount val="2"/>
                <c:pt idx="0">
                  <c:v>0.825095995594243</c:v>
                </c:pt>
                <c:pt idx="1">
                  <c:v>0.776268216348411</c:v>
                </c:pt>
              </c:numCache>
            </c:numRef>
          </c:xVal>
          <c:yVal>
            <c:numRef>
              <c:f>Sheet1!$I$47:$I$48</c:f>
              <c:numCache>
                <c:formatCode>General</c:formatCode>
                <c:ptCount val="2"/>
                <c:pt idx="0">
                  <c:v>0.861980399579836</c:v>
                </c:pt>
                <c:pt idx="1">
                  <c:v>0.861980399579836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$sheet1.stage4_vertical</c:f>
              <c:strCache>
                <c:ptCount val="1"/>
                <c:pt idx="0">
                  <c:v>$sheet1.stage4_vertical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Sheet1!$J$47:$J$48</c:f>
              <c:numCache>
                <c:formatCode>General</c:formatCode>
                <c:ptCount val="2"/>
                <c:pt idx="0">
                  <c:v>0.776268216348411</c:v>
                </c:pt>
                <c:pt idx="1">
                  <c:v>0.776268216348411</c:v>
                </c:pt>
              </c:numCache>
            </c:numRef>
          </c:xVal>
          <c:yVal>
            <c:numRef>
              <c:f>Sheet1!$K$47:$K$48</c:f>
              <c:numCache>
                <c:formatCode>General</c:formatCode>
                <c:ptCount val="2"/>
                <c:pt idx="0">
                  <c:v>0.861980399579836</c:v>
                </c:pt>
                <c:pt idx="1">
                  <c:v>0.827571561856263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$sheet1.stage5_horizontal</c:f>
              <c:strCache>
                <c:ptCount val="1"/>
                <c:pt idx="0">
                  <c:v>$sheet1.stage5_horizontal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Sheet1!$H$53:$H$54</c:f>
              <c:numCache>
                <c:formatCode>General</c:formatCode>
                <c:ptCount val="2"/>
                <c:pt idx="0">
                  <c:v>0.776268216348411</c:v>
                </c:pt>
                <c:pt idx="1">
                  <c:v>0.727252369665992</c:v>
                </c:pt>
              </c:numCache>
            </c:numRef>
          </c:xVal>
          <c:yVal>
            <c:numRef>
              <c:f>Sheet1!$I$53:$I$54</c:f>
              <c:numCache>
                <c:formatCode>General</c:formatCode>
                <c:ptCount val="2"/>
                <c:pt idx="0">
                  <c:v>0.827571561856263</c:v>
                </c:pt>
                <c:pt idx="1">
                  <c:v>0.827571561856263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$sheet1.stage5_vertical</c:f>
              <c:strCache>
                <c:ptCount val="1"/>
                <c:pt idx="0">
                  <c:v>$sheet1.stage5_vertical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Sheet1!$J$53:$J$54</c:f>
              <c:numCache>
                <c:formatCode>General</c:formatCode>
                <c:ptCount val="2"/>
                <c:pt idx="0">
                  <c:v>0.727252369665992</c:v>
                </c:pt>
                <c:pt idx="1">
                  <c:v>0.727252369665992</c:v>
                </c:pt>
              </c:numCache>
            </c:numRef>
          </c:xVal>
          <c:yVal>
            <c:numRef>
              <c:f>Sheet1!$K$53:$K$54</c:f>
              <c:numCache>
                <c:formatCode>General</c:formatCode>
                <c:ptCount val="2"/>
                <c:pt idx="0">
                  <c:v>0.827571561856263</c:v>
                </c:pt>
                <c:pt idx="1">
                  <c:v>0.793030193388786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$sheet1.stage6_horizontal</c:f>
              <c:strCache>
                <c:ptCount val="1"/>
                <c:pt idx="0">
                  <c:v>$sheet1.stage6_horizontal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Sheet1!$H$59:$H$60</c:f>
              <c:numCache>
                <c:formatCode>General</c:formatCode>
                <c:ptCount val="2"/>
                <c:pt idx="0">
                  <c:v>0.727252369665992</c:v>
                </c:pt>
                <c:pt idx="1">
                  <c:v>0.68037631063998</c:v>
                </c:pt>
              </c:numCache>
            </c:numRef>
          </c:xVal>
          <c:yVal>
            <c:numRef>
              <c:f>Sheet1!$I$59:$I$60</c:f>
              <c:numCache>
                <c:formatCode>General</c:formatCode>
                <c:ptCount val="2"/>
                <c:pt idx="0">
                  <c:v>0.793030193388786</c:v>
                </c:pt>
                <c:pt idx="1">
                  <c:v>0.793030193388786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$sheet1.stage6_vertical</c:f>
              <c:strCache>
                <c:ptCount val="1"/>
                <c:pt idx="0">
                  <c:v>$sheet1.stage6_vertical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Sheet1!$J$59:$J$60</c:f>
              <c:numCache>
                <c:formatCode>General</c:formatCode>
                <c:ptCount val="2"/>
                <c:pt idx="0">
                  <c:v>0.68037631063998</c:v>
                </c:pt>
                <c:pt idx="1">
                  <c:v>0.68037631063998</c:v>
                </c:pt>
              </c:numCache>
            </c:numRef>
          </c:xVal>
          <c:yVal>
            <c:numRef>
              <c:f>Sheet1!$K$59:$K$60</c:f>
              <c:numCache>
                <c:formatCode>General</c:formatCode>
                <c:ptCount val="2"/>
                <c:pt idx="0">
                  <c:v>0.793030193388786</c:v>
                </c:pt>
                <c:pt idx="1">
                  <c:v>0.759996728974482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$sheet1.stage7_horizontal</c:f>
              <c:strCache>
                <c:ptCount val="1"/>
                <c:pt idx="0">
                  <c:v>$sheet1.stage7_horizontal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Sheet1!$M$29:$M$30</c:f>
              <c:numCache>
                <c:formatCode>General</c:formatCode>
                <c:ptCount val="2"/>
                <c:pt idx="0">
                  <c:v>0.68037631063998</c:v>
                </c:pt>
                <c:pt idx="1">
                  <c:v>0.6375797487775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0.759996728974482</c:v>
                </c:pt>
                <c:pt idx="1">
                  <c:v>0.759996728974482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$sheet1.stage7_vertical</c:f>
              <c:strCache>
                <c:ptCount val="1"/>
                <c:pt idx="0">
                  <c:v>$sheet1.stage7_vertical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Sheet1!$O$29:$O$30</c:f>
              <c:numCache>
                <c:formatCode>General</c:formatCode>
                <c:ptCount val="2"/>
                <c:pt idx="0">
                  <c:v>0.6375797487775</c:v>
                </c:pt>
                <c:pt idx="1">
                  <c:v>0.6375797487775</c:v>
                </c:pt>
              </c:numCache>
            </c:numRef>
          </c:xVal>
          <c:yVal>
            <c:numRef>
              <c:f>Sheet1!$P$29:$P$30</c:f>
              <c:numCache>
                <c:formatCode>General</c:formatCode>
                <c:ptCount val="2"/>
                <c:pt idx="0">
                  <c:v>0.759996728974482</c:v>
                </c:pt>
                <c:pt idx="1">
                  <c:v>0.729838077997567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$sheet1.stage8_horizontal</c:f>
              <c:strCache>
                <c:ptCount val="1"/>
                <c:pt idx="0">
                  <c:v>$sheet1.stage8_horizontal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Sheet1!$M$35:$M$36</c:f>
              <c:numCache>
                <c:formatCode>General</c:formatCode>
                <c:ptCount val="2"/>
                <c:pt idx="0">
                  <c:v>0.6375797487775</c:v>
                </c:pt>
                <c:pt idx="1">
                  <c:v>0.600131857200603</c:v>
                </c:pt>
              </c:numCache>
            </c:numRef>
          </c:xVal>
          <c:yVal>
            <c:numRef>
              <c:f>Sheet1!$N$35:$N$36</c:f>
              <c:numCache>
                <c:formatCode>General</c:formatCode>
                <c:ptCount val="2"/>
                <c:pt idx="0">
                  <c:v>0.729838077997567</c:v>
                </c:pt>
                <c:pt idx="1">
                  <c:v>0.729838077997567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$sheet1.stage8_vertical</c:f>
              <c:strCache>
                <c:ptCount val="1"/>
                <c:pt idx="0">
                  <c:v>$sheet1.stage8_vertical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Sheet1!$O$35:$O$36</c:f>
              <c:numCache>
                <c:formatCode>General</c:formatCode>
                <c:ptCount val="2"/>
                <c:pt idx="0">
                  <c:v>0.600131857200603</c:v>
                </c:pt>
                <c:pt idx="1">
                  <c:v>0.600131857200603</c:v>
                </c:pt>
              </c:numCache>
            </c:numRef>
          </c:xVal>
          <c:yVal>
            <c:numRef>
              <c:f>Sheet1!$P$35:$P$36</c:f>
              <c:numCache>
                <c:formatCode>General</c:formatCode>
                <c:ptCount val="2"/>
                <c:pt idx="0">
                  <c:v>0.729838077997567</c:v>
                </c:pt>
                <c:pt idx="1">
                  <c:v>0.703448624201767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$sheet1.stage9_horizontal</c:f>
              <c:strCache>
                <c:ptCount val="1"/>
                <c:pt idx="0">
                  <c:v>$sheet1.stage9_horizontal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Sheet1!$M$41:$M$42</c:f>
              <c:numCache>
                <c:formatCode>General</c:formatCode>
                <c:ptCount val="2"/>
                <c:pt idx="0">
                  <c:v>0.600131857200603</c:v>
                </c:pt>
                <c:pt idx="1">
                  <c:v>0.568562282516069</c:v>
                </c:pt>
              </c:numCache>
            </c:numRef>
          </c:xVal>
          <c:yVal>
            <c:numRef>
              <c:f>Sheet1!$N$41:$N$42</c:f>
              <c:numCache>
                <c:formatCode>General</c:formatCode>
                <c:ptCount val="2"/>
                <c:pt idx="0">
                  <c:v>0.703448624201767</c:v>
                </c:pt>
                <c:pt idx="1">
                  <c:v>0.703448624201767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$sheet1.stage9_vertical</c:f>
              <c:strCache>
                <c:ptCount val="1"/>
                <c:pt idx="0">
                  <c:v>$sheet1.stage9_vertical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Sheet1!$O$41:$O$42</c:f>
              <c:numCache>
                <c:formatCode>General</c:formatCode>
                <c:ptCount val="2"/>
                <c:pt idx="0">
                  <c:v>0.568562282516069</c:v>
                </c:pt>
                <c:pt idx="1">
                  <c:v>0.568562282516069</c:v>
                </c:pt>
              </c:numCache>
            </c:numRef>
          </c:xVal>
          <c:yVal>
            <c:numRef>
              <c:f>Sheet1!$P$41:$P$42</c:f>
              <c:numCache>
                <c:formatCode>General</c:formatCode>
                <c:ptCount val="2"/>
                <c:pt idx="0">
                  <c:v>0.703448624201767</c:v>
                </c:pt>
                <c:pt idx="1">
                  <c:v>0.681201608484478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$sheet1.stage10_horizontal</c:f>
              <c:strCache>
                <c:ptCount val="1"/>
                <c:pt idx="0">
                  <c:v>$sheet1.stage10_horizontal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Sheet1!$M$47:$M$48</c:f>
              <c:numCache>
                <c:formatCode>General</c:formatCode>
                <c:ptCount val="2"/>
                <c:pt idx="0">
                  <c:v>0.568562282516069</c:v>
                </c:pt>
                <c:pt idx="1">
                  <c:v>0.542773383253544</c:v>
                </c:pt>
              </c:numCache>
            </c:numRef>
          </c:xVal>
          <c:yVal>
            <c:numRef>
              <c:f>Sheet1!$N$47:$N$48</c:f>
              <c:numCache>
                <c:formatCode>General</c:formatCode>
                <c:ptCount val="2"/>
                <c:pt idx="0">
                  <c:v>0.681201608484478</c:v>
                </c:pt>
                <c:pt idx="1">
                  <c:v>0.681201608484478</c:v>
                </c:pt>
              </c:numCache>
            </c:numRef>
          </c:yVal>
          <c:smooth val="0"/>
        </c:ser>
        <c:ser>
          <c:idx val="24"/>
          <c:order val="24"/>
          <c:tx>
            <c:strRef>
              <c:f>$sheet1.stage10_vertical</c:f>
              <c:strCache>
                <c:ptCount val="1"/>
                <c:pt idx="0">
                  <c:v>$sheet1.stage10_vertical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Sheet1!$O$47:$O$48</c:f>
              <c:numCache>
                <c:formatCode>General</c:formatCode>
                <c:ptCount val="2"/>
                <c:pt idx="0">
                  <c:v>0.542773383253544</c:v>
                </c:pt>
                <c:pt idx="1">
                  <c:v>0.542773383253544</c:v>
                </c:pt>
              </c:numCache>
            </c:numRef>
          </c:xVal>
          <c:yVal>
            <c:numRef>
              <c:f>Sheet1!$P$47:$P$48</c:f>
              <c:numCache>
                <c:formatCode>General</c:formatCode>
                <c:ptCount val="2"/>
                <c:pt idx="0">
                  <c:v>0.681201608484478</c:v>
                </c:pt>
                <c:pt idx="1">
                  <c:v>0.659186961042301</c:v>
                </c:pt>
              </c:numCache>
            </c:numRef>
          </c:yVal>
          <c:smooth val="0"/>
        </c:ser>
        <c:ser>
          <c:idx val="25"/>
          <c:order val="25"/>
          <c:tx>
            <c:strRef>
              <c:f>$sheet1.stage11_horizontal</c:f>
              <c:strCache>
                <c:ptCount val="1"/>
                <c:pt idx="0">
                  <c:v>$sheet1.stage11_horizontal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Sheet1!$M$53:$M$54</c:f>
              <c:numCache>
                <c:formatCode>General</c:formatCode>
                <c:ptCount val="2"/>
                <c:pt idx="0">
                  <c:v>0.542773383253544</c:v>
                </c:pt>
                <c:pt idx="1">
                  <c:v>0.517963884582408</c:v>
                </c:pt>
              </c:numCache>
            </c:numRef>
          </c:xVal>
          <c:yVal>
            <c:numRef>
              <c:f>Sheet1!$N$53:$N$54</c:f>
              <c:numCache>
                <c:formatCode>General</c:formatCode>
                <c:ptCount val="2"/>
                <c:pt idx="0">
                  <c:v>0.659186961042301</c:v>
                </c:pt>
                <c:pt idx="1">
                  <c:v>0.659186961042301</c:v>
                </c:pt>
              </c:numCache>
            </c:numRef>
          </c:yVal>
          <c:smooth val="0"/>
        </c:ser>
        <c:ser>
          <c:idx val="26"/>
          <c:order val="26"/>
          <c:tx>
            <c:strRef>
              <c:f>$sheet1.stage11_vertical</c:f>
              <c:strCache>
                <c:ptCount val="1"/>
                <c:pt idx="0">
                  <c:v>$sheet1.stage11_vertical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Sheet1!$O$53:$O$54</c:f>
              <c:numCache>
                <c:formatCode>General</c:formatCode>
                <c:ptCount val="2"/>
                <c:pt idx="0">
                  <c:v>0.517963884582408</c:v>
                </c:pt>
                <c:pt idx="1">
                  <c:v>0.517963884582408</c:v>
                </c:pt>
              </c:numCache>
            </c:numRef>
          </c:xVal>
          <c:yVal>
            <c:numRef>
              <c:f>Sheet1!$P$53:$P$54</c:f>
              <c:numCache>
                <c:formatCode>General</c:formatCode>
                <c:ptCount val="2"/>
                <c:pt idx="0">
                  <c:v>0.659186961042301</c:v>
                </c:pt>
                <c:pt idx="1">
                  <c:v>0.628516426443487</c:v>
                </c:pt>
              </c:numCache>
            </c:numRef>
          </c:yVal>
          <c:smooth val="0"/>
        </c:ser>
        <c:ser>
          <c:idx val="27"/>
          <c:order val="27"/>
          <c:tx>
            <c:strRef>
              <c:f>$sheet1.stage12_horizontal</c:f>
              <c:strCache>
                <c:ptCount val="1"/>
                <c:pt idx="0">
                  <c:v>$sheet1.stage12_horizontal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Sheet1!$M$59:$M$60</c:f>
              <c:numCache>
                <c:formatCode>General</c:formatCode>
                <c:ptCount val="2"/>
                <c:pt idx="0">
                  <c:v>0.517963884582408</c:v>
                </c:pt>
                <c:pt idx="1">
                  <c:v>0.484522659289818</c:v>
                </c:pt>
              </c:numCache>
            </c:numRef>
          </c:xVal>
          <c:yVal>
            <c:numRef>
              <c:f>Sheet1!$N$59:$N$60</c:f>
              <c:numCache>
                <c:formatCode>General</c:formatCode>
                <c:ptCount val="2"/>
                <c:pt idx="0">
                  <c:v>0.628516426443487</c:v>
                </c:pt>
                <c:pt idx="1">
                  <c:v>0.628516426443487</c:v>
                </c:pt>
              </c:numCache>
            </c:numRef>
          </c:yVal>
          <c:smooth val="0"/>
        </c:ser>
        <c:ser>
          <c:idx val="28"/>
          <c:order val="28"/>
          <c:tx>
            <c:strRef>
              <c:f>$sheet1.stage12_vertical</c:f>
              <c:strCache>
                <c:ptCount val="1"/>
                <c:pt idx="0">
                  <c:v>$sheet1.stage12_vertical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Sheet1!$O$59:$O$60</c:f>
              <c:numCache>
                <c:formatCode>General</c:formatCode>
                <c:ptCount val="2"/>
                <c:pt idx="0">
                  <c:v>0.484522659289818</c:v>
                </c:pt>
                <c:pt idx="1">
                  <c:v>0.484522659289818</c:v>
                </c:pt>
              </c:numCache>
            </c:numRef>
          </c:xVal>
          <c:yVal>
            <c:numRef>
              <c:f>Sheet1!$P$59:$P$60</c:f>
              <c:numCache>
                <c:formatCode>General</c:formatCode>
                <c:ptCount val="2"/>
                <c:pt idx="0">
                  <c:v>0.628516426443487</c:v>
                </c:pt>
                <c:pt idx="1">
                  <c:v>0.587174992222715</c:v>
                </c:pt>
              </c:numCache>
            </c:numRef>
          </c:yVal>
          <c:smooth val="0"/>
        </c:ser>
        <c:ser>
          <c:idx val="29"/>
          <c:order val="29"/>
          <c:tx>
            <c:strRef>
              <c:f>$sheet1.stage13_horizontal</c:f>
              <c:strCache>
                <c:ptCount val="1"/>
                <c:pt idx="0">
                  <c:v>$sheet1.stage13_horizontal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Sheet1!$R$29:$R$30</c:f>
              <c:numCache>
                <c:formatCode>General</c:formatCode>
                <c:ptCount val="2"/>
                <c:pt idx="0">
                  <c:v>0.484522659289818</c:v>
                </c:pt>
                <c:pt idx="1">
                  <c:v>0.441398666032511</c:v>
                </c:pt>
              </c:numCache>
            </c:numRef>
          </c:xVal>
          <c:yVal>
            <c:numRef>
              <c:f>Sheet1!$S$29:$S$30</c:f>
              <c:numCache>
                <c:formatCode>General</c:formatCode>
                <c:ptCount val="2"/>
                <c:pt idx="0">
                  <c:v>0.587174992222715</c:v>
                </c:pt>
                <c:pt idx="1">
                  <c:v>0.587174992222715</c:v>
                </c:pt>
              </c:numCache>
            </c:numRef>
          </c:yVal>
          <c:smooth val="0"/>
        </c:ser>
        <c:ser>
          <c:idx val="30"/>
          <c:order val="30"/>
          <c:tx>
            <c:strRef>
              <c:f>$sheet1.stage13_vertical</c:f>
              <c:strCache>
                <c:ptCount val="1"/>
                <c:pt idx="0">
                  <c:v>$sheet1.stage13_vertical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Sheet1!$T$29:$T$30</c:f>
              <c:numCache>
                <c:formatCode>General</c:formatCode>
                <c:ptCount val="2"/>
                <c:pt idx="0">
                  <c:v>0.441398666032511</c:v>
                </c:pt>
                <c:pt idx="1">
                  <c:v>0.441398666032511</c:v>
                </c:pt>
              </c:numCache>
            </c:numRef>
          </c:xVal>
          <c:yVal>
            <c:numRef>
              <c:f>Sheet1!$U$29:$U$30</c:f>
              <c:numCache>
                <c:formatCode>General</c:formatCode>
                <c:ptCount val="2"/>
                <c:pt idx="0">
                  <c:v>0.587174992222715</c:v>
                </c:pt>
                <c:pt idx="1">
                  <c:v>0.533863317336836</c:v>
                </c:pt>
              </c:numCache>
            </c:numRef>
          </c:yVal>
          <c:smooth val="0"/>
        </c:ser>
        <c:ser>
          <c:idx val="31"/>
          <c:order val="31"/>
          <c:tx>
            <c:strRef>
              <c:f>$sheet1.stage14_horizontal</c:f>
              <c:strCache>
                <c:ptCount val="1"/>
                <c:pt idx="0">
                  <c:v>$sheet1.stage14_horizontal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Sheet1!$R$35:$R$36</c:f>
              <c:numCache>
                <c:formatCode>General</c:formatCode>
                <c:ptCount val="2"/>
                <c:pt idx="0">
                  <c:v>0.441398666032511</c:v>
                </c:pt>
                <c:pt idx="1">
                  <c:v>0.388855476030883</c:v>
                </c:pt>
              </c:numCache>
            </c:numRef>
          </c:xVal>
          <c:yVal>
            <c:numRef>
              <c:f>Sheet1!$S$35:$S$36</c:f>
              <c:numCache>
                <c:formatCode>General</c:formatCode>
                <c:ptCount val="2"/>
                <c:pt idx="0">
                  <c:v>0.533863317336836</c:v>
                </c:pt>
                <c:pt idx="1">
                  <c:v>0.533863317336836</c:v>
                </c:pt>
              </c:numCache>
            </c:numRef>
          </c:yVal>
          <c:smooth val="0"/>
        </c:ser>
        <c:ser>
          <c:idx val="32"/>
          <c:order val="32"/>
          <c:tx>
            <c:strRef>
              <c:f>$sheet1.stage14_vertical</c:f>
              <c:strCache>
                <c:ptCount val="1"/>
                <c:pt idx="0">
                  <c:v>$sheet1.stage14_vertical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Sheet1!$T$35:$T$36</c:f>
              <c:numCache>
                <c:formatCode>General</c:formatCode>
                <c:ptCount val="2"/>
                <c:pt idx="0">
                  <c:v>0.388855476030883</c:v>
                </c:pt>
                <c:pt idx="1">
                  <c:v>0.388855476030883</c:v>
                </c:pt>
              </c:numCache>
            </c:numRef>
          </c:xVal>
          <c:yVal>
            <c:numRef>
              <c:f>Sheet1!$U$35:$U$36</c:f>
              <c:numCache>
                <c:formatCode>General</c:formatCode>
                <c:ptCount val="2"/>
                <c:pt idx="0">
                  <c:v>0.533863317336836</c:v>
                </c:pt>
                <c:pt idx="1">
                  <c:v>0.468907239495897</c:v>
                </c:pt>
              </c:numCache>
            </c:numRef>
          </c:yVal>
          <c:smooth val="0"/>
        </c:ser>
        <c:ser>
          <c:idx val="33"/>
          <c:order val="33"/>
          <c:tx>
            <c:strRef>
              <c:f>$sheet1.stage15_horizontal</c:f>
              <c:strCache>
                <c:ptCount val="1"/>
                <c:pt idx="0">
                  <c:v>$sheet1.stage15_horizontal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Sheet1!$R$41:$R$42</c:f>
              <c:numCache>
                <c:formatCode>General</c:formatCode>
                <c:ptCount val="2"/>
                <c:pt idx="0">
                  <c:v>0.388855476030883</c:v>
                </c:pt>
                <c:pt idx="1">
                  <c:v>0.329086761996594</c:v>
                </c:pt>
              </c:numCache>
            </c:numRef>
          </c:xVal>
          <c:yVal>
            <c:numRef>
              <c:f>Sheet1!$S$41:$S$42</c:f>
              <c:numCache>
                <c:formatCode>General</c:formatCode>
                <c:ptCount val="2"/>
                <c:pt idx="0">
                  <c:v>0.468907239495897</c:v>
                </c:pt>
                <c:pt idx="1">
                  <c:v>0.468907239495897</c:v>
                </c:pt>
              </c:numCache>
            </c:numRef>
          </c:yVal>
          <c:smooth val="0"/>
        </c:ser>
        <c:ser>
          <c:idx val="34"/>
          <c:order val="34"/>
          <c:tx>
            <c:strRef>
              <c:f>$sheet1.$stage15_vertical</c:f>
              <c:strCache>
                <c:ptCount val="1"/>
                <c:pt idx="0">
                  <c:v>$sheet1.$stage15_vertical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Sheet1!$T$41:$T$42</c:f>
              <c:numCache>
                <c:formatCode>General</c:formatCode>
                <c:ptCount val="2"/>
                <c:pt idx="0">
                  <c:v>0.329086761996594</c:v>
                </c:pt>
                <c:pt idx="1">
                  <c:v>0.329086761996594</c:v>
                </c:pt>
              </c:numCache>
            </c:numRef>
          </c:xVal>
          <c:yVal>
            <c:numRef>
              <c:f>Sheet1!$U$41:$U$42</c:f>
              <c:numCache>
                <c:formatCode>General</c:formatCode>
                <c:ptCount val="2"/>
                <c:pt idx="0">
                  <c:v>0.468907239495897</c:v>
                </c:pt>
                <c:pt idx="1">
                  <c:v>0.395018668186394</c:v>
                </c:pt>
              </c:numCache>
            </c:numRef>
          </c:yVal>
          <c:smooth val="0"/>
        </c:ser>
        <c:ser>
          <c:idx val="35"/>
          <c:order val="35"/>
          <c:tx>
            <c:strRef>
              <c:f>$sheet1.stage16_horizontal</c:f>
              <c:strCache>
                <c:ptCount val="1"/>
                <c:pt idx="0">
                  <c:v>$sheet1.stage16_horizontal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Sheet1!$R$47:$R$48</c:f>
              <c:numCache>
                <c:formatCode>General</c:formatCode>
                <c:ptCount val="2"/>
                <c:pt idx="0">
                  <c:v>0.329086761996594</c:v>
                </c:pt>
                <c:pt idx="1">
                  <c:v>0.266187765216069</c:v>
                </c:pt>
              </c:numCache>
            </c:numRef>
          </c:xVal>
          <c:yVal>
            <c:numRef>
              <c:f>Sheet1!$S$47:$S$48</c:f>
              <c:numCache>
                <c:formatCode>General</c:formatCode>
                <c:ptCount val="2"/>
                <c:pt idx="0">
                  <c:v>0.395018668186394</c:v>
                </c:pt>
                <c:pt idx="1">
                  <c:v>0.395018668186394</c:v>
                </c:pt>
              </c:numCache>
            </c:numRef>
          </c:yVal>
          <c:smooth val="0"/>
        </c:ser>
        <c:ser>
          <c:idx val="36"/>
          <c:order val="36"/>
          <c:tx>
            <c:strRef>
              <c:f>$sheet1.stage16_vertical</c:f>
              <c:strCache>
                <c:ptCount val="1"/>
                <c:pt idx="0">
                  <c:v>$sheet1.stage16_vertical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Sheet1!$T$47:$T$48</c:f>
              <c:numCache>
                <c:formatCode>General</c:formatCode>
                <c:ptCount val="2"/>
                <c:pt idx="0">
                  <c:v>0.266187765216069</c:v>
                </c:pt>
                <c:pt idx="1">
                  <c:v>0.266187765216069</c:v>
                </c:pt>
              </c:numCache>
            </c:numRef>
          </c:xVal>
          <c:yVal>
            <c:numRef>
              <c:f>Sheet1!$U$47:$U$48</c:f>
              <c:numCache>
                <c:formatCode>General</c:formatCode>
                <c:ptCount val="2"/>
                <c:pt idx="0">
                  <c:v>0.395018668186394</c:v>
                </c:pt>
                <c:pt idx="1">
                  <c:v>0.317260311092618</c:v>
                </c:pt>
              </c:numCache>
            </c:numRef>
          </c:yVal>
          <c:smooth val="0"/>
        </c:ser>
        <c:ser>
          <c:idx val="37"/>
          <c:order val="37"/>
          <c:tx>
            <c:strRef>
              <c:f>$sheet1.stage17_horizontal</c:f>
              <c:strCache>
                <c:ptCount val="1"/>
                <c:pt idx="0">
                  <c:v>$sheet1.stage17_horizontal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Sheet1!$R$53:$R$54</c:f>
              <c:numCache>
                <c:formatCode>General</c:formatCode>
                <c:ptCount val="2"/>
                <c:pt idx="0">
                  <c:v>0.266187765216069</c:v>
                </c:pt>
                <c:pt idx="1">
                  <c:v>0.205188205707083</c:v>
                </c:pt>
              </c:numCache>
            </c:numRef>
          </c:xVal>
          <c:yVal>
            <c:numRef>
              <c:f>Sheet1!$S$53:$S$54</c:f>
              <c:numCache>
                <c:formatCode>General</c:formatCode>
                <c:ptCount val="2"/>
                <c:pt idx="0">
                  <c:v>0.317260311092618</c:v>
                </c:pt>
                <c:pt idx="1">
                  <c:v>0.317260311092618</c:v>
                </c:pt>
              </c:numCache>
            </c:numRef>
          </c:yVal>
          <c:smooth val="0"/>
        </c:ser>
        <c:ser>
          <c:idx val="38"/>
          <c:order val="38"/>
          <c:tx>
            <c:strRef>
              <c:f>$sheet1.stage17_vertical</c:f>
              <c:strCache>
                <c:ptCount val="1"/>
                <c:pt idx="0">
                  <c:v>$sheet1.stage17_vertical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Sheet1!$T$53:$T$54</c:f>
              <c:numCache>
                <c:formatCode>General</c:formatCode>
                <c:ptCount val="2"/>
                <c:pt idx="0">
                  <c:v>0.205188205707083</c:v>
                </c:pt>
                <c:pt idx="1">
                  <c:v>0.205188205707083</c:v>
                </c:pt>
              </c:numCache>
            </c:numRef>
          </c:xVal>
          <c:yVal>
            <c:numRef>
              <c:f>Sheet1!$U$53:$U$54</c:f>
              <c:numCache>
                <c:formatCode>General</c:formatCode>
                <c:ptCount val="2"/>
                <c:pt idx="0">
                  <c:v>0.317260311092618</c:v>
                </c:pt>
                <c:pt idx="1">
                  <c:v>0.241850117390904</c:v>
                </c:pt>
              </c:numCache>
            </c:numRef>
          </c:yVal>
          <c:smooth val="0"/>
        </c:ser>
        <c:ser>
          <c:idx val="39"/>
          <c:order val="39"/>
          <c:tx>
            <c:strRef>
              <c:f>$sheet1.stage18_horizontal</c:f>
              <c:strCache>
                <c:ptCount val="1"/>
                <c:pt idx="0">
                  <c:v>$sheet1.stage18_horizontal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Sheet1!$R$59:$R$60</c:f>
              <c:numCache>
                <c:formatCode>General</c:formatCode>
                <c:ptCount val="2"/>
                <c:pt idx="0">
                  <c:v>0.205188205707083</c:v>
                </c:pt>
                <c:pt idx="1">
                  <c:v>0.150542870010205</c:v>
                </c:pt>
              </c:numCache>
            </c:numRef>
          </c:xVal>
          <c:yVal>
            <c:numRef>
              <c:f>Sheet1!$S$59:$S$60</c:f>
              <c:numCache>
                <c:formatCode>General</c:formatCode>
                <c:ptCount val="2"/>
                <c:pt idx="0">
                  <c:v>0.241850117390904</c:v>
                </c:pt>
                <c:pt idx="1">
                  <c:v>0.241850117390904</c:v>
                </c:pt>
              </c:numCache>
            </c:numRef>
          </c:yVal>
          <c:smooth val="0"/>
        </c:ser>
        <c:ser>
          <c:idx val="40"/>
          <c:order val="40"/>
          <c:tx>
            <c:strRef>
              <c:f>$sheet1.stage18_vertical</c:f>
              <c:strCache>
                <c:ptCount val="1"/>
                <c:pt idx="0">
                  <c:v>$sheet1.stage18_vertical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Sheet1!$T$59:$T$60</c:f>
              <c:numCache>
                <c:formatCode>General</c:formatCode>
                <c:ptCount val="2"/>
                <c:pt idx="0">
                  <c:v>0.150542870010205</c:v>
                </c:pt>
                <c:pt idx="1">
                  <c:v>0.150542870010205</c:v>
                </c:pt>
              </c:numCache>
            </c:numRef>
          </c:xVal>
          <c:yVal>
            <c:numRef>
              <c:f>Sheet1!$U$59:$U$60</c:f>
              <c:numCache>
                <c:formatCode>General</c:formatCode>
                <c:ptCount val="2"/>
                <c:pt idx="0">
                  <c:v>0.241850117390904</c:v>
                </c:pt>
                <c:pt idx="1">
                  <c:v>0.174295279569663</c:v>
                </c:pt>
              </c:numCache>
            </c:numRef>
          </c:yVal>
          <c:smooth val="0"/>
        </c:ser>
        <c:ser>
          <c:idx val="41"/>
          <c:order val="41"/>
          <c:tx>
            <c:strRef>
              <c:f>$sheet1.stage19_horizontal</c:f>
              <c:strCache>
                <c:ptCount val="1"/>
                <c:pt idx="0">
                  <c:v>$sheet1.stage19_horizontal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Sheet1!$W$29:$W$30</c:f>
              <c:numCache>
                <c:formatCode>General</c:formatCode>
                <c:ptCount val="2"/>
                <c:pt idx="0">
                  <c:v>0.150542870010205</c:v>
                </c:pt>
                <c:pt idx="1">
                  <c:v>0.104961508887888</c:v>
                </c:pt>
              </c:numCache>
            </c:numRef>
          </c:xVal>
          <c:yVal>
            <c:numRef>
              <c:f>Sheet1!$X$29:$X$30</c:f>
              <c:numCache>
                <c:formatCode>General</c:formatCode>
                <c:ptCount val="2"/>
                <c:pt idx="0">
                  <c:v>0.174295279569663</c:v>
                </c:pt>
                <c:pt idx="1">
                  <c:v>0.174295279569663</c:v>
                </c:pt>
              </c:numCache>
            </c:numRef>
          </c:yVal>
          <c:smooth val="0"/>
        </c:ser>
        <c:ser>
          <c:idx val="42"/>
          <c:order val="42"/>
          <c:tx>
            <c:strRef>
              <c:f>$sheet1.stage19_vertical</c:f>
              <c:strCache>
                <c:ptCount val="1"/>
                <c:pt idx="0">
                  <c:v>$sheet1.stage19_vertical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Sheet1!$Y$29:$Y$30</c:f>
              <c:numCache>
                <c:formatCode>General</c:formatCode>
                <c:ptCount val="2"/>
                <c:pt idx="0">
                  <c:v>0.104961508887888</c:v>
                </c:pt>
                <c:pt idx="1">
                  <c:v>0.104961508887888</c:v>
                </c:pt>
              </c:numCache>
            </c:numRef>
          </c:xVal>
          <c:yVal>
            <c:numRef>
              <c:f>Sheet1!$Z$29:$Z$30</c:f>
              <c:numCache>
                <c:formatCode>General</c:formatCode>
                <c:ptCount val="2"/>
                <c:pt idx="0">
                  <c:v>0.174295279569663</c:v>
                </c:pt>
                <c:pt idx="1">
                  <c:v>0.117945704276167</c:v>
                </c:pt>
              </c:numCache>
            </c:numRef>
          </c:yVal>
          <c:smooth val="0"/>
        </c:ser>
        <c:ser>
          <c:idx val="43"/>
          <c:order val="43"/>
          <c:tx>
            <c:strRef>
              <c:f>$sheet1.stage20_horizontal</c:f>
              <c:strCache>
                <c:ptCount val="1"/>
                <c:pt idx="0">
                  <c:v>$sheet1.stage20_horizontal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Sheet1!$W$35:$W$36</c:f>
              <c:numCache>
                <c:formatCode>General</c:formatCode>
                <c:ptCount val="2"/>
                <c:pt idx="0">
                  <c:v>0.104961508887888</c:v>
                </c:pt>
                <c:pt idx="1">
                  <c:v>0.0691502700662488</c:v>
                </c:pt>
              </c:numCache>
            </c:numRef>
          </c:xVal>
          <c:yVal>
            <c:numRef>
              <c:f>Sheet1!$X$35:$X$36</c:f>
              <c:numCache>
                <c:formatCode>General</c:formatCode>
                <c:ptCount val="2"/>
                <c:pt idx="0">
                  <c:v>0.117945704276167</c:v>
                </c:pt>
                <c:pt idx="1">
                  <c:v>0.117945704276167</c:v>
                </c:pt>
              </c:numCache>
            </c:numRef>
          </c:yVal>
          <c:smooth val="0"/>
        </c:ser>
        <c:ser>
          <c:idx val="44"/>
          <c:order val="44"/>
          <c:tx>
            <c:strRef>
              <c:f>$sheet1.stage20_vertical</c:f>
              <c:strCache>
                <c:ptCount val="1"/>
                <c:pt idx="0">
                  <c:v>$sheet1.stage20_vertical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Sheet1!$Y$35:$Y$36</c:f>
              <c:numCache>
                <c:formatCode>General</c:formatCode>
                <c:ptCount val="2"/>
                <c:pt idx="0">
                  <c:v>0.0691502700662488</c:v>
                </c:pt>
                <c:pt idx="1">
                  <c:v>0.0691502700662488</c:v>
                </c:pt>
              </c:numCache>
            </c:numRef>
          </c:xVal>
          <c:yVal>
            <c:numRef>
              <c:f>Sheet1!$Z$35:$Z$36</c:f>
              <c:numCache>
                <c:formatCode>General</c:formatCode>
                <c:ptCount val="2"/>
                <c:pt idx="0">
                  <c:v>0.117945704276167</c:v>
                </c:pt>
                <c:pt idx="1">
                  <c:v>0.073674360712772</c:v>
                </c:pt>
              </c:numCache>
            </c:numRef>
          </c:yVal>
          <c:smooth val="0"/>
        </c:ser>
        <c:ser>
          <c:idx val="45"/>
          <c:order val="45"/>
          <c:tx>
            <c:strRef>
              <c:f>$sheet1.stage21_horizontal</c:f>
              <c:strCache>
                <c:ptCount val="1"/>
                <c:pt idx="0">
                  <c:v>$sheet1.stage21_horizontal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Sheet1!$W$41:$W$42</c:f>
              <c:numCache>
                <c:formatCode>General</c:formatCode>
                <c:ptCount val="2"/>
                <c:pt idx="0">
                  <c:v>0.0691502700662488</c:v>
                </c:pt>
                <c:pt idx="1">
                  <c:v>0</c:v>
                </c:pt>
              </c:numCache>
            </c:numRef>
          </c:xVal>
          <c:yVal>
            <c:numRef>
              <c:f>Sheet1!$X$41:$X$42</c:f>
              <c:numCache>
                <c:formatCode>General</c:formatCode>
                <c:ptCount val="2"/>
                <c:pt idx="0">
                  <c:v>0.073674360712772</c:v>
                </c:pt>
                <c:pt idx="1">
                  <c:v>0</c:v>
                </c:pt>
              </c:numCache>
            </c:numRef>
          </c:yVal>
          <c:smooth val="0"/>
        </c:ser>
        <c:ser>
          <c:idx val="46"/>
          <c:order val="46"/>
          <c:tx>
            <c:strRef>
              <c:f>$sheet1.stage21_vertical</c:f>
              <c:strCache>
                <c:ptCount val="1"/>
                <c:pt idx="0">
                  <c:v>$sheet1.stage21_vertical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Sheet1!$Y$41:$Y$42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Sheet1!$Z$41:$Z$42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47"/>
          <c:order val="47"/>
          <c:tx>
            <c:strRef>
              <c:f>$sheet1.stage22_horizontal</c:f>
              <c:strCache>
                <c:ptCount val="1"/>
                <c:pt idx="0">
                  <c:v>$sheet1.stage22_horizontal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Sheet1!$W$47:$W$48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Sheet1!$X$47:$X$48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48"/>
          <c:order val="48"/>
          <c:tx>
            <c:strRef>
              <c:f>$sheet1.stage22_vertical</c:f>
              <c:strCache>
                <c:ptCount val="1"/>
                <c:pt idx="0">
                  <c:v>$sheet1.stage22_vertical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Sheet1!$Y$47:$Y$48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Sheet1!$Z$47:$Z$48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49"/>
          <c:order val="49"/>
          <c:tx>
            <c:strRef>
              <c:f>$sheet1.stage23_horizontal</c:f>
              <c:strCache>
                <c:ptCount val="1"/>
                <c:pt idx="0">
                  <c:v>$sheet1.stage23_horizontal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Sheet1!$W$53:$W$54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Sheet1!$X$53:$X$54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50"/>
          <c:order val="50"/>
          <c:tx>
            <c:strRef>
              <c:f>$sheet1.stage23_vertical</c:f>
              <c:strCache>
                <c:ptCount val="1"/>
                <c:pt idx="0">
                  <c:v>$sheet1.stage23_vertical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Sheet1!$Y$53:$Y$54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Sheet1!$Z$53:$Z$54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51"/>
          <c:order val="51"/>
          <c:tx>
            <c:strRef>
              <c:f>$sheet1.stage24_horizontal</c:f>
              <c:strCache>
                <c:ptCount val="1"/>
                <c:pt idx="0">
                  <c:v>$sheet1.stage24_horizontal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Sheet1!$W$59:$W$60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Sheet1!$X$59:$X$60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52"/>
          <c:order val="52"/>
          <c:tx>
            <c:strRef>
              <c:f>$sheet1.stage24_vertical</c:f>
              <c:strCache>
                <c:ptCount val="1"/>
                <c:pt idx="0">
                  <c:v>$sheet1.stage24_vertical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Sheet1!$Y$59:$Y$60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Sheet1!$Z$59:$Z$60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53"/>
          <c:order val="53"/>
          <c:tx>
            <c:strRef>
              <c:f>$sheet1.stage25_horizontal</c:f>
              <c:strCache>
                <c:ptCount val="1"/>
                <c:pt idx="0">
                  <c:v>$sheet1.stage25_horizontal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Sheet1!$AB$29:$AB$30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Sheet1!$AC$29:$AC$30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54"/>
          <c:order val="54"/>
          <c:tx>
            <c:strRef>
              <c:f>$sheet1.stage25_vertical</c:f>
              <c:strCache>
                <c:ptCount val="1"/>
                <c:pt idx="0">
                  <c:v>$sheet1.stage25_vertical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Sheet1!$AD$29:$AD$30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Sheet1!$AE$29:$AE$30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55"/>
          <c:order val="55"/>
          <c:tx>
            <c:strRef>
              <c:f>$sheet1.stage26_horizontal</c:f>
              <c:strCache>
                <c:ptCount val="1"/>
                <c:pt idx="0">
                  <c:v>$sheet1.stage26_horizontal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Sheet1!$AB$35:$AB$36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Sheet1!$AC$35:$AC$36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56"/>
          <c:order val="56"/>
          <c:tx>
            <c:strRef>
              <c:f>$sheet1.stage26_vertical</c:f>
              <c:strCache>
                <c:ptCount val="1"/>
                <c:pt idx="0">
                  <c:v>$sheet1.stage26_vertical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Sheet1!$AD$35:$AD$36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Sheet1!$AE$35:$AE$36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57"/>
          <c:order val="57"/>
          <c:tx>
            <c:strRef>
              <c:f>$sheet1.stage27_horizontal</c:f>
              <c:strCache>
                <c:ptCount val="1"/>
                <c:pt idx="0">
                  <c:v>$sheet1.stage27_horizontal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Sheet1!$AB$41:$AB$42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Sheet1!$AC$41:$AC$42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58"/>
          <c:order val="58"/>
          <c:tx>
            <c:strRef>
              <c:f>$sheet1.stage27_vertical</c:f>
              <c:strCache>
                <c:ptCount val="1"/>
                <c:pt idx="0">
                  <c:v>$sheet1.stage27_vertical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Sheet1!$AD$41:$AD$42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Sheet1!$AE$41:$AE$42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59"/>
          <c:order val="59"/>
          <c:tx>
            <c:strRef>
              <c:f>$sheet1.stage28_horizontal</c:f>
              <c:strCache>
                <c:ptCount val="1"/>
                <c:pt idx="0">
                  <c:v>$sheet1.stage28_horizontal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Sheet1!$AB$47:$AB$48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Sheet1!$AC$47:$AC$48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60"/>
          <c:order val="60"/>
          <c:tx>
            <c:strRef>
              <c:f>$sheet1.stage28_vertical</c:f>
              <c:strCache>
                <c:ptCount val="1"/>
                <c:pt idx="0">
                  <c:v>$sheet1.stage28_vertical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Sheet1!$AD$47:$AD$48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Sheet1!$AE$47:$AE$48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61"/>
          <c:order val="61"/>
          <c:tx>
            <c:strRef>
              <c:f>$sheet1.stage29_horizontal</c:f>
              <c:strCache>
                <c:ptCount val="1"/>
                <c:pt idx="0">
                  <c:v>$sheet1.stage29_horizontal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Sheet1!$AB$53:$AB$54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Sheet1!$AC$53:$AC$54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62"/>
          <c:order val="62"/>
          <c:tx>
            <c:strRef>
              <c:f>$sheet1.stage29_vertical</c:f>
              <c:strCache>
                <c:ptCount val="1"/>
                <c:pt idx="0">
                  <c:v>$sheet1.stage29_vertical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Sheet1!$AD$53:$AD$54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Sheet1!$AE$53:$AE$54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63"/>
          <c:order val="63"/>
          <c:tx>
            <c:strRef>
              <c:f>$sheet1.stage30_horizontal</c:f>
              <c:strCache>
                <c:ptCount val="1"/>
                <c:pt idx="0">
                  <c:v>$sheet1.stage30_horizontal</c:v>
                </c:pt>
              </c:strCache>
            </c:strRef>
          </c:tx>
          <c:spPr>
            <a:solidFill>
              <a:srgbClr val="000000"/>
            </a:solidFill>
            <a:ln w="144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Sheet1!$AB$59:$AB$60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Sheet1!$AC$59:$AC$60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64"/>
          <c:order val="64"/>
          <c:tx>
            <c:strRef>
              <c:f>$sheet1.stage30_vertical</c:f>
              <c:strCache>
                <c:ptCount val="1"/>
                <c:pt idx="0">
                  <c:v>$sheet1.stage30_vertical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Sheet1!$AD$59:$AD$60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Sheet1!$AE$59:$AE$60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axId val="497133"/>
        <c:axId val="9750921"/>
      </c:scatterChart>
      <c:valAx>
        <c:axId val="497133"/>
        <c:scaling>
          <c:orientation val="minMax"/>
          <c:max val="1"/>
          <c:min val="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50921"/>
        <c:crossesAt val="0"/>
        <c:crossBetween val="midCat"/>
        <c:majorUnit val="0.1"/>
        <c:minorUnit val="0.1"/>
      </c:valAx>
      <c:valAx>
        <c:axId val="9750921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7133"/>
        <c:crossesAt val="0"/>
        <c:crossBetween val="midCat"/>
        <c:majorUnit val="0.1"/>
        <c:minorUnit val="0.1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412560</xdr:colOff>
      <xdr:row>4</xdr:row>
      <xdr:rowOff>6120</xdr:rowOff>
    </xdr:from>
    <xdr:to>
      <xdr:col>23</xdr:col>
      <xdr:colOff>475920</xdr:colOff>
      <xdr:row>23</xdr:row>
      <xdr:rowOff>118440</xdr:rowOff>
    </xdr:to>
    <xdr:graphicFrame>
      <xdr:nvGraphicFramePr>
        <xdr:cNvPr id="0" name=""/>
        <xdr:cNvGraphicFramePr/>
      </xdr:nvGraphicFramePr>
      <xdr:xfrm>
        <a:off x="13495320" y="758880"/>
        <a:ext cx="5752800" cy="323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0"/>
  <sheetViews>
    <sheetView showFormulas="false" showGridLines="true" showRowColHeaders="true" showZeros="true" rightToLeft="false" tabSelected="true" showOutlineSymbols="true" defaultGridColor="true" view="normal" topLeftCell="P10" colorId="64" zoomScale="100" zoomScaleNormal="100" zoomScalePageLayoutView="100" workbookViewId="0">
      <selection pane="topLeft" activeCell="P10" activeCellId="0" sqref="P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63"/>
    <col collapsed="false" customWidth="false" hidden="false" outlineLevel="0" max="1025" min="3" style="0" width="11.52"/>
  </cols>
  <sheetData>
    <row r="1" customFormat="false" ht="15.5" hidden="false" customHeight="false" outlineLevel="0" collapsed="false">
      <c r="A1" s="1" t="s">
        <v>0</v>
      </c>
      <c r="B1" s="2" t="n">
        <v>0.95</v>
      </c>
      <c r="D1" s="3" t="s">
        <v>1</v>
      </c>
      <c r="E1" s="3" t="s">
        <v>2</v>
      </c>
    </row>
    <row r="2" customFormat="false" ht="15.5" hidden="false" customHeight="false" outlineLevel="0" collapsed="false">
      <c r="A2" s="1" t="s">
        <v>3</v>
      </c>
      <c r="B2" s="2" t="n">
        <v>0.55</v>
      </c>
      <c r="D2" s="4" t="s">
        <v>4</v>
      </c>
      <c r="E2" s="4" t="s">
        <v>5</v>
      </c>
    </row>
    <row r="3" customFormat="false" ht="15.5" hidden="false" customHeight="false" outlineLevel="0" collapsed="false">
      <c r="A3" s="1" t="s">
        <v>6</v>
      </c>
      <c r="B3" s="2" t="n">
        <v>0.05</v>
      </c>
      <c r="D3" s="5" t="n">
        <v>0</v>
      </c>
      <c r="E3" s="5" t="n">
        <v>0</v>
      </c>
    </row>
    <row r="4" customFormat="false" ht="12.8" hidden="false" customHeight="false" outlineLevel="0" collapsed="false">
      <c r="B4" s="6"/>
      <c r="D4" s="5" t="n">
        <v>1</v>
      </c>
      <c r="E4" s="5" t="n">
        <v>1</v>
      </c>
    </row>
    <row r="5" customFormat="false" ht="12.8" hidden="false" customHeight="false" outlineLevel="0" collapsed="false">
      <c r="A5" s="7" t="s">
        <v>7</v>
      </c>
      <c r="B5" s="2" t="n">
        <v>1.8</v>
      </c>
    </row>
    <row r="6" customFormat="false" ht="12.8" hidden="false" customHeight="false" outlineLevel="0" collapsed="false">
      <c r="B6" s="6"/>
      <c r="D6" s="3" t="s">
        <v>8</v>
      </c>
      <c r="E6" s="3"/>
    </row>
    <row r="7" customFormat="false" ht="15.5" hidden="false" customHeight="false" outlineLevel="0" collapsed="false">
      <c r="A7" s="1" t="s">
        <v>9</v>
      </c>
      <c r="B7" s="2" t="n">
        <f aca="false">D22/B23-1</f>
        <v>1.90909090909091</v>
      </c>
      <c r="D7" s="4" t="s">
        <v>4</v>
      </c>
      <c r="E7" s="4" t="s">
        <v>5</v>
      </c>
    </row>
    <row r="8" customFormat="false" ht="12.8" hidden="false" customHeight="false" outlineLevel="0" collapsed="false">
      <c r="A8" s="8" t="s">
        <v>10</v>
      </c>
      <c r="B8" s="2" t="n">
        <v>1.25</v>
      </c>
      <c r="D8" s="5" t="n">
        <v>0</v>
      </c>
      <c r="E8" s="5" t="n">
        <f aca="false">$B$5*D8/(1+($B$5-1)*D8)</f>
        <v>0</v>
      </c>
    </row>
    <row r="9" customFormat="false" ht="12.8" hidden="false" customHeight="false" outlineLevel="0" collapsed="false">
      <c r="A9" s="1" t="s">
        <v>11</v>
      </c>
      <c r="B9" s="2" t="n">
        <f aca="false">B7*B8</f>
        <v>2.38636363636364</v>
      </c>
      <c r="D9" s="5" t="n">
        <v>0.1</v>
      </c>
      <c r="E9" s="5" t="n">
        <f aca="false">$B$5*D9/(1+($B$5-1)*D9)</f>
        <v>0.166666666666667</v>
      </c>
    </row>
    <row r="10" customFormat="false" ht="12.8" hidden="false" customHeight="false" outlineLevel="0" collapsed="false">
      <c r="B10" s="6"/>
      <c r="D10" s="5" t="n">
        <v>0.2</v>
      </c>
      <c r="E10" s="5" t="n">
        <f aca="false">$B$5*D10/(1+($B$5-1)*D10)</f>
        <v>0.310344827586207</v>
      </c>
    </row>
    <row r="11" customFormat="false" ht="12.8" hidden="false" customHeight="false" outlineLevel="0" collapsed="false">
      <c r="A11" s="1" t="s">
        <v>12</v>
      </c>
      <c r="B11" s="2" t="n">
        <v>1</v>
      </c>
      <c r="D11" s="5" t="n">
        <v>0.3</v>
      </c>
      <c r="E11" s="5" t="n">
        <f aca="false">$B$5*D11/(1+($B$5-1)*D11)</f>
        <v>0.435483870967742</v>
      </c>
    </row>
    <row r="12" customFormat="false" ht="12.8" hidden="false" customHeight="false" outlineLevel="0" collapsed="false">
      <c r="A12" s="1" t="s">
        <v>13</v>
      </c>
      <c r="B12" s="2" t="str">
        <f aca="false">IF(B11=1, "Nil", B11/(B11-1))</f>
        <v>Nil</v>
      </c>
      <c r="D12" s="5" t="n">
        <v>0.4</v>
      </c>
      <c r="E12" s="5" t="n">
        <f aca="false">$B$5*D12/(1+($B$5-1)*D12)</f>
        <v>0.545454545454546</v>
      </c>
    </row>
    <row r="13" customFormat="false" ht="12.8" hidden="false" customHeight="false" outlineLevel="0" collapsed="false">
      <c r="D13" s="5" t="n">
        <v>0.5</v>
      </c>
      <c r="E13" s="5" t="n">
        <f aca="false">$B$5*D13/(1+($B$5-1)*D13)</f>
        <v>0.642857142857143</v>
      </c>
    </row>
    <row r="14" customFormat="false" ht="12.8" hidden="false" customHeight="false" outlineLevel="0" collapsed="false">
      <c r="D14" s="5" t="n">
        <v>0.6</v>
      </c>
      <c r="E14" s="5" t="n">
        <f aca="false">$B$5*D14/(1+($B$5-1)*D14)</f>
        <v>0.72972972972973</v>
      </c>
    </row>
    <row r="15" customFormat="false" ht="12.8" hidden="false" customHeight="false" outlineLevel="0" collapsed="false">
      <c r="A15" s="8" t="s">
        <v>14</v>
      </c>
      <c r="B15" s="2" t="str">
        <f aca="false">B12</f>
        <v>Nil</v>
      </c>
      <c r="D15" s="5" t="n">
        <v>0.7</v>
      </c>
      <c r="E15" s="5" t="n">
        <f aca="false">$B$5*D15/(1+($B$5-1)*D15)</f>
        <v>0.807692307692308</v>
      </c>
    </row>
    <row r="16" customFormat="false" ht="12.8" hidden="false" customHeight="false" outlineLevel="0" collapsed="false">
      <c r="A16" s="8" t="s">
        <v>15</v>
      </c>
      <c r="B16" s="9" t="str">
        <f aca="false">IF(B11 = 1, "Nil", -D32/(B11-1))</f>
        <v>Nil</v>
      </c>
      <c r="D16" s="5" t="n">
        <v>0.8</v>
      </c>
      <c r="E16" s="5" t="n">
        <f aca="false">$B$5*D16/(1+($B$5-1)*D16)</f>
        <v>0.878048780487805</v>
      </c>
      <c r="F16" s="10"/>
    </row>
    <row r="17" customFormat="false" ht="12.8" hidden="false" customHeight="false" outlineLevel="0" collapsed="false">
      <c r="A17" s="8" t="s">
        <v>16</v>
      </c>
      <c r="B17" s="2" t="n">
        <f aca="false">B9/(B9+1)</f>
        <v>0.704697986577181</v>
      </c>
      <c r="D17" s="5" t="n">
        <v>0.9</v>
      </c>
      <c r="E17" s="5" t="n">
        <f aca="false">$B$5*D17/(1+($B$5-1)*D17)</f>
        <v>0.941860465116279</v>
      </c>
    </row>
    <row r="18" customFormat="false" ht="12.8" hidden="false" customHeight="false" outlineLevel="0" collapsed="false">
      <c r="A18" s="8" t="s">
        <v>17</v>
      </c>
      <c r="B18" s="2" t="n">
        <f aca="false">D22/(B9+1)</f>
        <v>0.280536912751678</v>
      </c>
      <c r="D18" s="5" t="n">
        <v>1</v>
      </c>
      <c r="E18" s="5" t="n">
        <f aca="false">$B$5*D18/(1+($B$5-1)*D18)</f>
        <v>1</v>
      </c>
    </row>
    <row r="20" customFormat="false" ht="12.8" hidden="false" customHeight="false" outlineLevel="0" collapsed="false">
      <c r="D20" s="3" t="s">
        <v>18</v>
      </c>
      <c r="E20" s="3"/>
    </row>
    <row r="21" customFormat="false" ht="12.8" hidden="false" customHeight="false" outlineLevel="0" collapsed="false">
      <c r="A21" s="11" t="s">
        <v>19</v>
      </c>
      <c r="B21" s="11"/>
      <c r="D21" s="4" t="s">
        <v>4</v>
      </c>
      <c r="E21" s="4" t="s">
        <v>5</v>
      </c>
    </row>
    <row r="22" customFormat="false" ht="12.8" hidden="false" customHeight="false" outlineLevel="0" collapsed="false">
      <c r="A22" s="12" t="s">
        <v>4</v>
      </c>
      <c r="B22" s="12" t="s">
        <v>5</v>
      </c>
      <c r="D22" s="13" t="n">
        <f aca="false">B1</f>
        <v>0.95</v>
      </c>
      <c r="E22" s="13" t="n">
        <f aca="false">B1</f>
        <v>0.95</v>
      </c>
    </row>
    <row r="23" customFormat="false" ht="12.8" hidden="false" customHeight="false" outlineLevel="0" collapsed="false">
      <c r="A23" s="14" t="n">
        <v>0</v>
      </c>
      <c r="B23" s="15" t="n">
        <f aca="false">(A23-D22)*((E33-E22)/(D33-D22))+E22</f>
        <v>0.3265625</v>
      </c>
      <c r="D23" s="5" t="n">
        <v>0</v>
      </c>
      <c r="E23" s="5" t="n">
        <f aca="false">D22/(1+B9)</f>
        <v>0.280536912751678</v>
      </c>
      <c r="O23" s="16"/>
    </row>
    <row r="25" customFormat="false" ht="12.8" hidden="false" customHeight="false" outlineLevel="0" collapsed="false">
      <c r="D25" s="3" t="s">
        <v>20</v>
      </c>
      <c r="E25" s="3"/>
    </row>
    <row r="26" customFormat="false" ht="12.8" hidden="false" customHeight="false" outlineLevel="0" collapsed="false">
      <c r="D26" s="4" t="s">
        <v>4</v>
      </c>
      <c r="E26" s="4" t="s">
        <v>5</v>
      </c>
      <c r="H26" s="17" t="s">
        <v>21</v>
      </c>
      <c r="I26" s="17"/>
      <c r="J26" s="17"/>
      <c r="K26" s="17"/>
      <c r="M26" s="17" t="s">
        <v>22</v>
      </c>
      <c r="N26" s="17"/>
      <c r="O26" s="17"/>
      <c r="P26" s="17"/>
      <c r="R26" s="17" t="s">
        <v>23</v>
      </c>
      <c r="S26" s="17"/>
      <c r="T26" s="17"/>
      <c r="U26" s="17"/>
      <c r="W26" s="17" t="s">
        <v>24</v>
      </c>
      <c r="X26" s="17"/>
      <c r="Y26" s="17"/>
      <c r="Z26" s="17"/>
      <c r="AB26" s="17" t="s">
        <v>25</v>
      </c>
      <c r="AC26" s="17"/>
      <c r="AD26" s="17"/>
      <c r="AE26" s="17"/>
    </row>
    <row r="27" customFormat="false" ht="12.8" hidden="false" customHeight="false" outlineLevel="0" collapsed="false">
      <c r="D27" s="5" t="n">
        <f aca="false">B3</f>
        <v>0.05</v>
      </c>
      <c r="E27" s="5" t="n">
        <f aca="false">B3</f>
        <v>0.05</v>
      </c>
      <c r="H27" s="18" t="s">
        <v>26</v>
      </c>
      <c r="I27" s="18"/>
      <c r="J27" s="18" t="s">
        <v>27</v>
      </c>
      <c r="K27" s="18"/>
      <c r="M27" s="18" t="s">
        <v>26</v>
      </c>
      <c r="N27" s="18"/>
      <c r="O27" s="18" t="s">
        <v>27</v>
      </c>
      <c r="P27" s="18"/>
      <c r="R27" s="18" t="s">
        <v>26</v>
      </c>
      <c r="S27" s="18"/>
      <c r="T27" s="18" t="s">
        <v>27</v>
      </c>
      <c r="U27" s="18"/>
      <c r="W27" s="18" t="s">
        <v>26</v>
      </c>
      <c r="X27" s="18"/>
      <c r="Y27" s="18" t="s">
        <v>27</v>
      </c>
      <c r="Z27" s="18"/>
      <c r="AB27" s="18" t="s">
        <v>26</v>
      </c>
      <c r="AC27" s="18"/>
      <c r="AD27" s="18" t="s">
        <v>27</v>
      </c>
      <c r="AE27" s="18"/>
    </row>
    <row r="28" customFormat="false" ht="12.8" hidden="false" customHeight="false" outlineLevel="0" collapsed="false">
      <c r="D28" s="5" t="n">
        <f aca="false">IF(B11=1, D33, -(B16-B18)/(B15-B17))</f>
        <v>0.55</v>
      </c>
      <c r="E28" s="5" t="n">
        <f aca="false">IF(B11=1, D28*B9/(B9+1)+D22/(B9+1), B15*D28+B16)</f>
        <v>0.668120805369128</v>
      </c>
      <c r="H28" s="19" t="s">
        <v>4</v>
      </c>
      <c r="I28" s="19" t="s">
        <v>5</v>
      </c>
      <c r="J28" s="19" t="s">
        <v>4</v>
      </c>
      <c r="K28" s="19" t="s">
        <v>5</v>
      </c>
      <c r="M28" s="19" t="s">
        <v>4</v>
      </c>
      <c r="N28" s="19" t="s">
        <v>5</v>
      </c>
      <c r="O28" s="19" t="s">
        <v>4</v>
      </c>
      <c r="P28" s="19" t="s">
        <v>5</v>
      </c>
      <c r="R28" s="19" t="s">
        <v>4</v>
      </c>
      <c r="S28" s="19" t="s">
        <v>5</v>
      </c>
      <c r="T28" s="19" t="s">
        <v>4</v>
      </c>
      <c r="U28" s="19" t="s">
        <v>5</v>
      </c>
      <c r="W28" s="19" t="s">
        <v>4</v>
      </c>
      <c r="X28" s="19" t="s">
        <v>5</v>
      </c>
      <c r="Y28" s="19" t="s">
        <v>4</v>
      </c>
      <c r="Z28" s="19" t="s">
        <v>5</v>
      </c>
      <c r="AB28" s="19" t="s">
        <v>4</v>
      </c>
      <c r="AC28" s="19" t="s">
        <v>5</v>
      </c>
      <c r="AD28" s="19" t="s">
        <v>4</v>
      </c>
      <c r="AE28" s="19" t="s">
        <v>5</v>
      </c>
    </row>
    <row r="29" customFormat="false" ht="12.8" hidden="false" customHeight="false" outlineLevel="0" collapsed="false">
      <c r="H29" s="20" t="n">
        <f aca="false">B1</f>
        <v>0.95</v>
      </c>
      <c r="I29" s="20" t="n">
        <f aca="false">B1</f>
        <v>0.95</v>
      </c>
      <c r="J29" s="21" t="n">
        <f aca="false">H30</f>
        <v>0.913461538461539</v>
      </c>
      <c r="K29" s="20" t="n">
        <f aca="false">B1</f>
        <v>0.95</v>
      </c>
      <c r="M29" s="20" t="n">
        <f aca="false">IF(J60&gt;=B3, J60, 0)</f>
        <v>0.68037631063998</v>
      </c>
      <c r="N29" s="20" t="n">
        <f aca="false">IF(J60&gt;=B3, K60, 0)</f>
        <v>0.759996728974482</v>
      </c>
      <c r="O29" s="20" t="n">
        <f aca="false">IF(M30&gt;=B3, M30, 0)</f>
        <v>0.6375797487775</v>
      </c>
      <c r="P29" s="20" t="n">
        <f aca="false">IF(M30&gt;=B3, N30, 0)</f>
        <v>0.759996728974482</v>
      </c>
      <c r="R29" s="21" t="n">
        <f aca="false">IF(O60&gt;=B3, O60, 0)</f>
        <v>0.484522659289818</v>
      </c>
      <c r="S29" s="21" t="n">
        <f aca="false">IF(O60&gt;=B3, P60, 0)</f>
        <v>0.587174992222715</v>
      </c>
      <c r="T29" s="21" t="n">
        <f aca="false">IF(R30&gt;=B3, R30, 0)</f>
        <v>0.441398666032511</v>
      </c>
      <c r="U29" s="21" t="n">
        <f aca="false">IF(R30&gt;=B3, S30, 0)</f>
        <v>0.587174992222715</v>
      </c>
      <c r="W29" s="21" t="n">
        <f aca="false">IF(T60&gt;=B3, T60, 0)</f>
        <v>0.150542870010205</v>
      </c>
      <c r="X29" s="21" t="n">
        <f aca="false">IF(T60&gt;=B3, U60, 0)</f>
        <v>0.174295279569663</v>
      </c>
      <c r="Y29" s="21" t="n">
        <f aca="false">W30</f>
        <v>0.104961508887888</v>
      </c>
      <c r="Z29" s="21" t="n">
        <f aca="false">IF(W30&gt;=B3, X30, 0)</f>
        <v>0.174295279569663</v>
      </c>
      <c r="AB29" s="21" t="n">
        <f aca="false">Y60</f>
        <v>0</v>
      </c>
      <c r="AC29" s="21" t="n">
        <f aca="false">IF(Y60&gt;=B3, Z60, 0)</f>
        <v>0</v>
      </c>
      <c r="AD29" s="21" t="n">
        <f aca="false">AB30</f>
        <v>0</v>
      </c>
      <c r="AE29" s="21" t="n">
        <f aca="false">IF(AB30&gt;=B3, AC30, 0)</f>
        <v>0</v>
      </c>
    </row>
    <row r="30" customFormat="false" ht="12.8" hidden="false" customHeight="false" outlineLevel="0" collapsed="false">
      <c r="D30" s="3" t="s">
        <v>28</v>
      </c>
      <c r="E30" s="3"/>
      <c r="H30" s="21" t="n">
        <f aca="false">I30/($B$5+(1-$B$5)*I30)</f>
        <v>0.913461538461539</v>
      </c>
      <c r="I30" s="20" t="n">
        <f aca="false">B1</f>
        <v>0.95</v>
      </c>
      <c r="J30" s="21" t="n">
        <f aca="false">J29</f>
        <v>0.913461538461539</v>
      </c>
      <c r="K30" s="21" t="n">
        <f aca="false">$B$9*J30/($B$9+1)+D22/(B9+1)</f>
        <v>0.924251419721219</v>
      </c>
      <c r="M30" s="20" t="n">
        <f aca="false">IF(M29&gt;=B3, IF(N29/(B5+(1-B5)*N29)&gt;=B3, N29/(B5+(1-B5)*N29), 0), 0)</f>
        <v>0.6375797487775</v>
      </c>
      <c r="N30" s="20" t="n">
        <f aca="false">IF(M29&gt;=B3, IF(N29/(B5+(1-B5)*N29)&gt;=B3, N29, 0), 0)</f>
        <v>0.759996728974482</v>
      </c>
      <c r="O30" s="20" t="n">
        <f aca="false">IF(O29&gt;=B3, O29, 0)</f>
        <v>0.6375797487775</v>
      </c>
      <c r="P30" s="20" t="n">
        <f aca="false">IF(O29&lt;=D28, IF(O29&gt;=B3, (O30-D27)*(E28-E27)/(D28-D27)+E27, 0), IF(O29&gt;=B3, O30*B9/(B9+1)+D22/(B9+1), 0))</f>
        <v>0.729838077997567</v>
      </c>
      <c r="R30" s="22" t="n">
        <f aca="false">IF(R29&gt;=B3, IF(S29/(B5+(1-B5)*S29)&gt;=B3, S29/(B5+(1-B5)*S29), 0), 0)</f>
        <v>0.441398666032511</v>
      </c>
      <c r="S30" s="21" t="n">
        <f aca="false">IF(R29&gt;=B3, IF(S29/(B5+(1-B5)*S29)&gt;=B3, S29, 0), 0)</f>
        <v>0.587174992222715</v>
      </c>
      <c r="T30" s="21" t="n">
        <f aca="false">IF(T29&gt;=B3, T29, 0)</f>
        <v>0.441398666032511</v>
      </c>
      <c r="U30" s="21" t="n">
        <f aca="false">IF(T29&lt;=D28, IF(T29&gt;=B3, (T30-D27)*(E28-E27)/(D28-D27)+E27, 0), IF(T29&gt;=B3, T30*B9/(B9+1)+D22/(B9+1), 0))</f>
        <v>0.533863317336836</v>
      </c>
      <c r="W30" s="21" t="n">
        <f aca="false">IF(W29&gt;=B3, IF(X29/(B5+(1-B5)*X29)&gt;=B3, X29/(B5+(1-B5)*X29), 0), 0)</f>
        <v>0.104961508887888</v>
      </c>
      <c r="X30" s="21" t="n">
        <f aca="false">IF(W29&gt;=B3, IF(X29/(B5+(1-B5)*X29)&gt;=B3, X29, 0), 0)</f>
        <v>0.174295279569663</v>
      </c>
      <c r="Y30" s="21" t="n">
        <f aca="false">Y29</f>
        <v>0.104961508887888</v>
      </c>
      <c r="Z30" s="21" t="n">
        <f aca="false">IF(Y29&lt;=D28, IF(Y29&gt;=B3, (Y30-D27)*(E28-E27)/(D28-D27)+E27, 0), IF(Y29&gt;=B3, Y30*B9/(B9+1)+D22/(B9+1), 0))</f>
        <v>0.117945704276167</v>
      </c>
      <c r="AB30" s="21" t="n">
        <f aca="false">IF(AB29&gt;=B3, IF(AC29/(B5+(1-B5)*AC29)&gt;=B3, AC29/(B5+(1-B5)*AC29), 0), 0)</f>
        <v>0</v>
      </c>
      <c r="AC30" s="21" t="n">
        <f aca="false">IF(AB29&gt;=B3, IF(AC29/(B5+(1-B5)*AC29)&gt;=B3, AC29, 0), 0)</f>
        <v>0</v>
      </c>
      <c r="AD30" s="21" t="n">
        <f aca="false">AD29</f>
        <v>0</v>
      </c>
      <c r="AE30" s="21" t="n">
        <f aca="false">IF(AD29&lt;=D28, IF(AD29&gt;=B3, (AD30-D27)*(E28-E27)/(D28-D27)+E27, 0), IF(AD29&gt;=B3, AD30*B9/(B9+1)+D22/(B9+1), 0))</f>
        <v>0</v>
      </c>
    </row>
    <row r="31" customFormat="false" ht="12.8" hidden="false" customHeight="false" outlineLevel="0" collapsed="false">
      <c r="D31" s="23" t="s">
        <v>4</v>
      </c>
      <c r="E31" s="23" t="s">
        <v>5</v>
      </c>
    </row>
    <row r="32" customFormat="false" ht="12.8" hidden="false" customHeight="false" outlineLevel="0" collapsed="false">
      <c r="D32" s="5" t="n">
        <f aca="false">B2</f>
        <v>0.55</v>
      </c>
      <c r="E32" s="5" t="n">
        <f aca="false">B2</f>
        <v>0.55</v>
      </c>
      <c r="H32" s="17" t="s">
        <v>29</v>
      </c>
      <c r="I32" s="17"/>
      <c r="J32" s="17"/>
      <c r="K32" s="17"/>
      <c r="M32" s="17" t="s">
        <v>30</v>
      </c>
      <c r="N32" s="17"/>
      <c r="O32" s="17"/>
      <c r="P32" s="17"/>
      <c r="R32" s="17" t="s">
        <v>31</v>
      </c>
      <c r="S32" s="17"/>
      <c r="T32" s="17"/>
      <c r="U32" s="17"/>
      <c r="W32" s="17" t="s">
        <v>32</v>
      </c>
      <c r="X32" s="17"/>
      <c r="Y32" s="17"/>
      <c r="Z32" s="17"/>
      <c r="AB32" s="17" t="s">
        <v>33</v>
      </c>
      <c r="AC32" s="17"/>
      <c r="AD32" s="17"/>
      <c r="AE32" s="17"/>
    </row>
    <row r="33" customFormat="false" ht="12.8" hidden="false" customHeight="false" outlineLevel="0" collapsed="false">
      <c r="D33" s="24" t="n">
        <f aca="false">IF(B12 = "Nil", D32, IF(F38&gt;0, F38, E38))</f>
        <v>0.55</v>
      </c>
      <c r="E33" s="5" t="n">
        <f aca="false">IF(B11= 1, B5*D33/(1+(B5-1)*D33), B12*D33-D32/(B11-1))</f>
        <v>0.6875</v>
      </c>
      <c r="H33" s="18" t="s">
        <v>26</v>
      </c>
      <c r="I33" s="18"/>
      <c r="J33" s="18" t="s">
        <v>27</v>
      </c>
      <c r="K33" s="18"/>
      <c r="M33" s="18" t="s">
        <v>26</v>
      </c>
      <c r="N33" s="18"/>
      <c r="O33" s="18" t="s">
        <v>27</v>
      </c>
      <c r="P33" s="18"/>
      <c r="R33" s="18" t="s">
        <v>26</v>
      </c>
      <c r="S33" s="18"/>
      <c r="T33" s="18" t="s">
        <v>27</v>
      </c>
      <c r="U33" s="18"/>
      <c r="W33" s="18" t="s">
        <v>26</v>
      </c>
      <c r="X33" s="18"/>
      <c r="Y33" s="18" t="s">
        <v>27</v>
      </c>
      <c r="Z33" s="18"/>
      <c r="AB33" s="18" t="s">
        <v>26</v>
      </c>
      <c r="AC33" s="18"/>
      <c r="AD33" s="18" t="s">
        <v>27</v>
      </c>
      <c r="AE33" s="18"/>
    </row>
    <row r="34" customFormat="false" ht="12.8" hidden="false" customHeight="false" outlineLevel="0" collapsed="false">
      <c r="H34" s="19" t="s">
        <v>4</v>
      </c>
      <c r="I34" s="19" t="s">
        <v>5</v>
      </c>
      <c r="J34" s="19" t="s">
        <v>4</v>
      </c>
      <c r="K34" s="19" t="s">
        <v>5</v>
      </c>
      <c r="M34" s="19" t="s">
        <v>4</v>
      </c>
      <c r="N34" s="19" t="s">
        <v>5</v>
      </c>
      <c r="O34" s="19" t="s">
        <v>4</v>
      </c>
      <c r="P34" s="19" t="s">
        <v>5</v>
      </c>
      <c r="R34" s="19" t="s">
        <v>4</v>
      </c>
      <c r="S34" s="19" t="s">
        <v>5</v>
      </c>
      <c r="T34" s="19" t="s">
        <v>4</v>
      </c>
      <c r="U34" s="19" t="s">
        <v>5</v>
      </c>
      <c r="W34" s="19" t="s">
        <v>4</v>
      </c>
      <c r="X34" s="19" t="s">
        <v>5</v>
      </c>
      <c r="Y34" s="19" t="s">
        <v>4</v>
      </c>
      <c r="Z34" s="19" t="s">
        <v>5</v>
      </c>
      <c r="AB34" s="19" t="s">
        <v>4</v>
      </c>
      <c r="AC34" s="19" t="s">
        <v>5</v>
      </c>
      <c r="AD34" s="19" t="s">
        <v>4</v>
      </c>
      <c r="AE34" s="19" t="s">
        <v>5</v>
      </c>
    </row>
    <row r="35" customFormat="false" ht="12.8" hidden="false" customHeight="false" outlineLevel="0" collapsed="false">
      <c r="H35" s="21" t="n">
        <f aca="false">IF(J30&gt;=B3, J30, 0)</f>
        <v>0.913461538461539</v>
      </c>
      <c r="I35" s="21" t="n">
        <f aca="false">IF(OR(J30&gt;=B3,K30&gt;=B3), K30, 0)</f>
        <v>0.924251419721219</v>
      </c>
      <c r="J35" s="21" t="n">
        <f aca="false">IF(H36&gt;=B3, H36, 0)</f>
        <v>0.87144296576096</v>
      </c>
      <c r="K35" s="21" t="n">
        <f aca="false">IF(H36&gt;=B3, I36, 0)</f>
        <v>0.924251419721219</v>
      </c>
      <c r="M35" s="21" t="n">
        <f aca="false">IF(O30&gt;=B3, O30, 0)</f>
        <v>0.6375797487775</v>
      </c>
      <c r="N35" s="21" t="n">
        <f aca="false">IF(O30&gt;=B3, P30, 0)</f>
        <v>0.729838077997567</v>
      </c>
      <c r="O35" s="20" t="n">
        <f aca="false">IF(M36&gt;=B3, M36, 0)</f>
        <v>0.600131857200603</v>
      </c>
      <c r="P35" s="20" t="n">
        <f aca="false">IF(M36&gt;=B3, N36, 0)</f>
        <v>0.729838077997567</v>
      </c>
      <c r="R35" s="21" t="n">
        <f aca="false">IF(T30&gt;=B3, T30, 0)</f>
        <v>0.441398666032511</v>
      </c>
      <c r="S35" s="21" t="n">
        <f aca="false">IF(T30&gt;=B3,U30,0)</f>
        <v>0.533863317336836</v>
      </c>
      <c r="T35" s="21" t="n">
        <f aca="false">IF(R36&gt;=B3, R36, 0)</f>
        <v>0.388855476030883</v>
      </c>
      <c r="U35" s="21" t="n">
        <f aca="false">IF(R36&gt;=B3,S36,0)</f>
        <v>0.533863317336836</v>
      </c>
      <c r="W35" s="21" t="n">
        <f aca="false">Y30</f>
        <v>0.104961508887888</v>
      </c>
      <c r="X35" s="21" t="n">
        <f aca="false">IF(Y30&gt;=B3, Z30, 0)</f>
        <v>0.117945704276167</v>
      </c>
      <c r="Y35" s="21" t="n">
        <f aca="false">W36</f>
        <v>0.0691502700662488</v>
      </c>
      <c r="Z35" s="21" t="n">
        <f aca="false">IF(W36&gt;=B3,X36, 0)</f>
        <v>0.117945704276167</v>
      </c>
      <c r="AB35" s="21" t="n">
        <f aca="false">AD30</f>
        <v>0</v>
      </c>
      <c r="AC35" s="21" t="n">
        <f aca="false">IF(AD30&gt;=B3, AE30, 0)</f>
        <v>0</v>
      </c>
      <c r="AD35" s="21" t="n">
        <f aca="false">AB36</f>
        <v>0</v>
      </c>
      <c r="AE35" s="21" t="n">
        <f aca="false">IF(AB36&gt;=B3, AC36, 0)</f>
        <v>0</v>
      </c>
    </row>
    <row r="36" customFormat="false" ht="12.8" hidden="false" customHeight="false" outlineLevel="0" collapsed="false">
      <c r="A36" s="25" t="s">
        <v>34</v>
      </c>
      <c r="B36" s="25"/>
      <c r="C36" s="25"/>
      <c r="D36" s="25"/>
      <c r="E36" s="25"/>
      <c r="F36" s="25"/>
      <c r="H36" s="21" t="n">
        <f aca="false">IF(H35&gt;=B3, IF(I35/(B5+(1-B5)*I35)&gt;=B3, I35/(B5+(1-B5)*I35), 0), 0)</f>
        <v>0.87144296576096</v>
      </c>
      <c r="I36" s="21" t="n">
        <f aca="false">IF(H35&gt;=B3, IF(I35/(B5+(1-B5)*I35)&gt;=B3, I35, 0), 0)</f>
        <v>0.924251419721219</v>
      </c>
      <c r="J36" s="21" t="n">
        <f aca="false">IF(J35&gt;=B3, J35, 0)</f>
        <v>0.87144296576096</v>
      </c>
      <c r="K36" s="21" t="n">
        <f aca="false">IF(J35&lt;=D28, IF(J35&gt;=B3, (E28-E27)*(J36-D27)/(D28-D27)+E27, 0), IF(J35&gt;=B3, B9*J36/(B9+1)+D22/(B9+1), 0))</f>
        <v>0.894641016140274</v>
      </c>
      <c r="M36" s="21" t="n">
        <f aca="false">IF(M35&gt;=B3, IF(N35/(B5+(1-B5)*N35)&gt;=B3, N35/(B5+(1-B5)*N35), 0), 0)</f>
        <v>0.600131857200603</v>
      </c>
      <c r="N36" s="21" t="n">
        <f aca="false">IF(M35&gt;=B3, IF(N35/(B5+(1-B5)*N35)&gt;=B3, N35, 0), 0)</f>
        <v>0.729838077997567</v>
      </c>
      <c r="O36" s="20" t="n">
        <f aca="false">IF(O35&gt;=B3, O35, 0)</f>
        <v>0.600131857200603</v>
      </c>
      <c r="P36" s="20" t="n">
        <f aca="false">IF(O35&lt;=D28, IF(O35&gt;=B3, (O36-D27)*(E28-E27)/(D28-D27)+E27, 0), IF(O35&gt;=B3, O36*B9/(B9+1)+D22/(B9+1), 0))</f>
        <v>0.703448624201767</v>
      </c>
      <c r="R36" s="21" t="n">
        <f aca="false">IF(R35&gt;=B3,IF(S35/(B5+(1-B5)*S35)&gt;=B3,S35/(B5+(1-B5)*S35),0),0)</f>
        <v>0.388855476030883</v>
      </c>
      <c r="S36" s="21" t="n">
        <f aca="false">IF(R35&gt;=B3, IF(S35/(B5+(1-B5)*S35)&gt;=B3, S35, 0), 0)</f>
        <v>0.533863317336836</v>
      </c>
      <c r="T36" s="21" t="n">
        <f aca="false">IF(T35&gt;=B3, T35, 0)</f>
        <v>0.388855476030883</v>
      </c>
      <c r="U36" s="21" t="n">
        <f aca="false">IF(T35&lt;=D28, IF(T35&gt;=B3, (T36-D27)*(E27-E28)/(D27-D28)+E27, 0), IF(T35&gt;=B3, T36*B9/(B9+1)+D22/(B9+1), 0))</f>
        <v>0.468907239495897</v>
      </c>
      <c r="W36" s="21" t="n">
        <f aca="false">IF(W35&gt;=B3, IF(X35/(B5+(1-B5)*X35)&gt;=B3, X35/(B5+(1-B5)*X35), 0), 0)</f>
        <v>0.0691502700662488</v>
      </c>
      <c r="X36" s="21" t="n">
        <f aca="false">IF(W35&gt;=B3, IF(X35/(B5+(1-B5)*X35)&gt;=B3, X35, 0))</f>
        <v>0.117945704276167</v>
      </c>
      <c r="Y36" s="21" t="n">
        <f aca="false">Y35</f>
        <v>0.0691502700662488</v>
      </c>
      <c r="Z36" s="21" t="n">
        <f aca="false">IF(Y35&lt;=D28, IF(Y35&gt;=B3, (Y36-D27)*(E28-E27)/(D28-D27)+E27, 0), IF(Y35&gt;=B3, Y36*B9/(B9+1)+D22/(B9+1), 0))</f>
        <v>0.073674360712772</v>
      </c>
      <c r="AB36" s="21" t="n">
        <f aca="false">IF(AB35&gt;=B3, IF(AC35/(B5+(1-B5)*AC35)&gt;=B3, AC35/(B5+(1-B5)*AC35), 0), 0)</f>
        <v>0</v>
      </c>
      <c r="AC36" s="21" t="n">
        <f aca="false">IF(AB35&gt;=B3, IF(AC35/(B5+(1-B5)*AC35)&gt;=B3, AC35, 0), 0)</f>
        <v>0</v>
      </c>
      <c r="AD36" s="21" t="n">
        <f aca="false">AD35</f>
        <v>0</v>
      </c>
      <c r="AE36" s="21" t="n">
        <f aca="false">IF(AD35&lt;=D28, IF(AD35&gt;=B3, (AD36-D27)*(E28-E27)/(D28-D27)+E27, 0), IF(AD35&gt;=B3, AD36*B9/(B9+1)+D22/(B9+1), 0))</f>
        <v>0</v>
      </c>
    </row>
    <row r="37" customFormat="false" ht="13.5" hidden="false" customHeight="false" outlineLevel="0" collapsed="false">
      <c r="A37" s="26" t="s">
        <v>35</v>
      </c>
      <c r="B37" s="26" t="s">
        <v>36</v>
      </c>
      <c r="C37" s="26" t="s">
        <v>37</v>
      </c>
      <c r="D37" s="26" t="s">
        <v>38</v>
      </c>
      <c r="E37" s="26" t="s">
        <v>39</v>
      </c>
      <c r="F37" s="26" t="s">
        <v>40</v>
      </c>
    </row>
    <row r="38" customFormat="false" ht="12.8" hidden="false" customHeight="false" outlineLevel="0" collapsed="false">
      <c r="A38" s="27" t="n">
        <f aca="false">IF(B11=1, 0, (B5-1)*B12)</f>
        <v>0</v>
      </c>
      <c r="B38" s="27" t="n">
        <f aca="false">IF(B11 =1, 0, -((B12-1)*(B5-1)*D32+B5-B12))</f>
        <v>0</v>
      </c>
      <c r="C38" s="27" t="n">
        <f aca="false">IF(B11=1, 0, -D32/(B11-1))</f>
        <v>0</v>
      </c>
      <c r="D38" s="27" t="n">
        <f aca="false">IF(B11=1, 0, B38*B38-4*A38*C38)</f>
        <v>0</v>
      </c>
      <c r="E38" s="28" t="n">
        <f aca="false">IF(B11=1, 0, IF(A38=0, -C38/B38, (-B38+SQRT(D38))/(2*A38)))</f>
        <v>0</v>
      </c>
      <c r="F38" s="28" t="n">
        <f aca="false">IF(A38=0, 0, (-B38-SQRT(D38))/(2*A38))</f>
        <v>0</v>
      </c>
      <c r="H38" s="17" t="s">
        <v>41</v>
      </c>
      <c r="I38" s="17"/>
      <c r="J38" s="17"/>
      <c r="K38" s="17"/>
      <c r="M38" s="17" t="s">
        <v>42</v>
      </c>
      <c r="N38" s="17"/>
      <c r="O38" s="17"/>
      <c r="P38" s="17"/>
      <c r="R38" s="17" t="s">
        <v>43</v>
      </c>
      <c r="S38" s="17"/>
      <c r="T38" s="17"/>
      <c r="U38" s="17"/>
      <c r="W38" s="17" t="s">
        <v>44</v>
      </c>
      <c r="X38" s="17"/>
      <c r="Y38" s="17"/>
      <c r="Z38" s="17"/>
      <c r="AB38" s="17" t="s">
        <v>45</v>
      </c>
      <c r="AC38" s="17"/>
      <c r="AD38" s="17"/>
      <c r="AE38" s="17"/>
    </row>
    <row r="39" customFormat="false" ht="12.8" hidden="false" customHeight="false" outlineLevel="0" collapsed="false">
      <c r="H39" s="18" t="s">
        <v>26</v>
      </c>
      <c r="I39" s="18"/>
      <c r="J39" s="18" t="s">
        <v>27</v>
      </c>
      <c r="K39" s="18"/>
      <c r="M39" s="18" t="s">
        <v>26</v>
      </c>
      <c r="N39" s="18"/>
      <c r="O39" s="18" t="s">
        <v>27</v>
      </c>
      <c r="P39" s="18"/>
      <c r="R39" s="18" t="s">
        <v>26</v>
      </c>
      <c r="S39" s="18"/>
      <c r="T39" s="18" t="s">
        <v>27</v>
      </c>
      <c r="U39" s="18"/>
      <c r="W39" s="18" t="s">
        <v>26</v>
      </c>
      <c r="X39" s="18"/>
      <c r="Y39" s="18" t="s">
        <v>27</v>
      </c>
      <c r="Z39" s="18"/>
      <c r="AB39" s="18" t="s">
        <v>26</v>
      </c>
      <c r="AC39" s="18"/>
      <c r="AD39" s="18" t="s">
        <v>27</v>
      </c>
      <c r="AE39" s="18"/>
    </row>
    <row r="40" customFormat="false" ht="12.8" hidden="false" customHeight="false" outlineLevel="0" collapsed="false">
      <c r="A40" s="29"/>
      <c r="B40" s="30"/>
      <c r="C40" s="30"/>
      <c r="D40" s="30"/>
      <c r="H40" s="19" t="s">
        <v>4</v>
      </c>
      <c r="I40" s="19" t="s">
        <v>5</v>
      </c>
      <c r="J40" s="19" t="s">
        <v>4</v>
      </c>
      <c r="K40" s="19" t="s">
        <v>5</v>
      </c>
      <c r="M40" s="19" t="s">
        <v>4</v>
      </c>
      <c r="N40" s="19" t="s">
        <v>5</v>
      </c>
      <c r="O40" s="19" t="s">
        <v>4</v>
      </c>
      <c r="P40" s="19" t="s">
        <v>5</v>
      </c>
      <c r="R40" s="19" t="s">
        <v>4</v>
      </c>
      <c r="S40" s="19" t="s">
        <v>5</v>
      </c>
      <c r="T40" s="19" t="s">
        <v>4</v>
      </c>
      <c r="U40" s="19" t="s">
        <v>5</v>
      </c>
      <c r="W40" s="19" t="s">
        <v>4</v>
      </c>
      <c r="X40" s="19" t="s">
        <v>5</v>
      </c>
      <c r="Y40" s="19" t="s">
        <v>4</v>
      </c>
      <c r="Z40" s="19" t="s">
        <v>5</v>
      </c>
      <c r="AB40" s="19" t="s">
        <v>4</v>
      </c>
      <c r="AC40" s="19" t="s">
        <v>5</v>
      </c>
      <c r="AD40" s="19" t="s">
        <v>4</v>
      </c>
      <c r="AE40" s="19" t="s">
        <v>5</v>
      </c>
    </row>
    <row r="41" customFormat="false" ht="12.8" hidden="false" customHeight="false" outlineLevel="0" collapsed="false">
      <c r="H41" s="21" t="n">
        <f aca="false">IF(J36&gt;=B3, J36, 0)</f>
        <v>0.87144296576096</v>
      </c>
      <c r="I41" s="21" t="n">
        <f aca="false">IF(J36&gt;=B3, K36, 0)</f>
        <v>0.894641016140274</v>
      </c>
      <c r="J41" s="21" t="n">
        <f aca="false">IF(H42&gt;=B3, H42, 0)</f>
        <v>0.825095995594243</v>
      </c>
      <c r="K41" s="21" t="n">
        <f aca="false">IF(H42&gt;=B3, I42, 0)</f>
        <v>0.894641016140274</v>
      </c>
      <c r="M41" s="20" t="n">
        <f aca="false">IF(O36&gt;=B3, O36, 0)</f>
        <v>0.600131857200603</v>
      </c>
      <c r="N41" s="20" t="n">
        <f aca="false">IF(O36&gt;=B3, P36, 0)</f>
        <v>0.703448624201767</v>
      </c>
      <c r="O41" s="20" t="n">
        <f aca="false">IF(M42&gt;=B3, M42, 0)</f>
        <v>0.568562282516069</v>
      </c>
      <c r="P41" s="20" t="n">
        <f aca="false">IF(M41&gt;=B3, N42, 0)</f>
        <v>0.703448624201767</v>
      </c>
      <c r="R41" s="21" t="n">
        <f aca="false">IF(T36&gt;=B3, T36, 0)</f>
        <v>0.388855476030883</v>
      </c>
      <c r="S41" s="21" t="n">
        <f aca="false">IF(T36&gt;=B3, U36, 0)</f>
        <v>0.468907239495897</v>
      </c>
      <c r="T41" s="21" t="n">
        <f aca="false">IF(R42&gt;=B3, R42, 0)</f>
        <v>0.329086761996594</v>
      </c>
      <c r="U41" s="21" t="n">
        <f aca="false">IF(R42&gt;=B3, S42, 0)</f>
        <v>0.468907239495897</v>
      </c>
      <c r="W41" s="21" t="n">
        <f aca="false">Y36</f>
        <v>0.0691502700662488</v>
      </c>
      <c r="X41" s="21" t="n">
        <f aca="false">IF(Y36&gt;=B3, Z36, 0)</f>
        <v>0.073674360712772</v>
      </c>
      <c r="Y41" s="21" t="n">
        <f aca="false">W42</f>
        <v>0</v>
      </c>
      <c r="Z41" s="21" t="n">
        <f aca="false">IF(W42&gt;=B3, X42, 0)</f>
        <v>0</v>
      </c>
      <c r="AB41" s="21" t="n">
        <f aca="false">AD36</f>
        <v>0</v>
      </c>
      <c r="AC41" s="21" t="n">
        <f aca="false">IF(AD36&gt;=B3, AE36, 0)</f>
        <v>0</v>
      </c>
      <c r="AD41" s="21" t="n">
        <f aca="false">AB42</f>
        <v>0</v>
      </c>
      <c r="AE41" s="21" t="n">
        <f aca="false">IF(AB42&gt;=B3, AC42, 0)</f>
        <v>0</v>
      </c>
    </row>
    <row r="42" customFormat="false" ht="12.8" hidden="false" customHeight="false" outlineLevel="0" collapsed="false">
      <c r="H42" s="21" t="n">
        <f aca="false">IF(H41&gt;=B3, IF(I41/(B5+(1-B5)*I41)&gt;=B3, I41/(B5+(1-B5)*I41), 0), 0)</f>
        <v>0.825095995594243</v>
      </c>
      <c r="I42" s="21" t="n">
        <f aca="false">IF(H41&gt;=B3, IF(I41/(B5+(1-B5)*I41)&gt;=B3, I41, 0), 0)</f>
        <v>0.894641016140274</v>
      </c>
      <c r="J42" s="21" t="n">
        <f aca="false">IF(J41&gt;=B3, J41, 0)</f>
        <v>0.825095995594243</v>
      </c>
      <c r="K42" s="21" t="n">
        <f aca="false">IF(J41&lt;=D28, IF(J41&gt;=B3, (J42-D27)*(E28-E27)/(D28-D27)+E27, 0), IF(J41&gt;=B3, J42*B9/(B9+1)+D22/(B9+1), 0))</f>
        <v>0.861980399579836</v>
      </c>
      <c r="M42" s="20" t="n">
        <f aca="false">IF(M41&gt;=B3, IF(N41/(B5+(1-B5)*N41)&gt;=B3, N41/(B5+(1-B5)*N41), 0), 0)</f>
        <v>0.568562282516069</v>
      </c>
      <c r="N42" s="20" t="n">
        <f aca="false">IF(M41&gt;=B3, IF(N41/(B5+(1-B5)*N41)&gt;=B3, N41, 0), 0)</f>
        <v>0.703448624201767</v>
      </c>
      <c r="O42" s="20" t="n">
        <f aca="false">IF(O41&gt;=B3, O41, 0)</f>
        <v>0.568562282516069</v>
      </c>
      <c r="P42" s="20" t="n">
        <f aca="false">IF(O41&lt;=D28, IF(O41&gt;=B3, (O42-D27)*(E28-E27)/(D28-D27)+E27, 0), IF(O41&gt;=B3, O42*B9/(B9+1)+D22/(B9+1), 0))</f>
        <v>0.681201608484478</v>
      </c>
      <c r="R42" s="21" t="n">
        <f aca="false">IF(R41&gt;=B3, IF(S41/(B5+(1-B5)*S41)&gt;=B3, S41/(B5+(1-B5)*S41), 0), 0)</f>
        <v>0.329086761996594</v>
      </c>
      <c r="S42" s="21" t="n">
        <f aca="false">IF(R41&gt;=B3, IF(S41/(B5+(1-B5)*S41)&gt;=B3, S41, 0), 0)</f>
        <v>0.468907239495897</v>
      </c>
      <c r="T42" s="21" t="n">
        <f aca="false">IF(T41&gt;=B3, T41, 0)</f>
        <v>0.329086761996594</v>
      </c>
      <c r="U42" s="21" t="n">
        <f aca="false">IF(T41&lt;=D28, IF(T41&gt;=B3, (T42-D27)*(E28-E27)/(D28-D27)+E27, 0), IF(T41&gt;=B3, T42*B9/(B9+1)+D22/(B9+1), 0))</f>
        <v>0.395018668186394</v>
      </c>
      <c r="W42" s="21" t="n">
        <f aca="false">IF(W41&gt;=B3, IF(X41/(B5+(1-B5)*X41)&gt;=B3, X41/(B5+(1-B5)*X41), 0), 0)</f>
        <v>0</v>
      </c>
      <c r="X42" s="21" t="n">
        <f aca="false">IF(W41&gt;=B3, IF(X41/(B5+(1-B5)*X41)&gt;=B3, X41, 0), 0)</f>
        <v>0</v>
      </c>
      <c r="Y42" s="21" t="n">
        <f aca="false">Y41</f>
        <v>0</v>
      </c>
      <c r="Z42" s="21" t="n">
        <f aca="false">IF(Y41&lt;=D28, IF(Y41&gt;=B3, (Y42-D27)*(E28-E27)/(D28-D27)+E27, 0), IF(Y41&gt;=B3, Y42*B9/(B9+1)+D22/(B9+1), 0))</f>
        <v>0</v>
      </c>
      <c r="AB42" s="21" t="n">
        <f aca="false">IF(AB41&gt;=B3, IF(AC41/(B5+(1-B5)*AC41)&gt;=B3, AC41/(B5+(1-B5)*AC41), 0), 0)</f>
        <v>0</v>
      </c>
      <c r="AC42" s="21" t="n">
        <f aca="false">IF(AB41&gt;=B3, IF(AC41/(B5+(1-B5)*AC41)&gt;=B3, AC41, 0))</f>
        <v>0</v>
      </c>
      <c r="AD42" s="21" t="n">
        <f aca="false">AD41</f>
        <v>0</v>
      </c>
      <c r="AE42" s="21" t="n">
        <f aca="false">IF(AD41&lt;=D28, IF(AD41&gt;=B3, (AD42-D27)*(E28-E27)/(D28-D27)+E27, 0), IF(AD41&gt;=B3, AD42*B9/(B9+1)+D22/(B9+1), 0))</f>
        <v>0</v>
      </c>
    </row>
    <row r="44" customFormat="false" ht="12.8" hidden="false" customHeight="false" outlineLevel="0" collapsed="false">
      <c r="H44" s="17" t="s">
        <v>46</v>
      </c>
      <c r="I44" s="17"/>
      <c r="J44" s="17"/>
      <c r="K44" s="17"/>
      <c r="M44" s="17" t="s">
        <v>47</v>
      </c>
      <c r="N44" s="17"/>
      <c r="O44" s="17"/>
      <c r="P44" s="17"/>
      <c r="R44" s="17" t="s">
        <v>48</v>
      </c>
      <c r="S44" s="17"/>
      <c r="T44" s="17"/>
      <c r="U44" s="17"/>
      <c r="W44" s="17" t="s">
        <v>49</v>
      </c>
      <c r="X44" s="17"/>
      <c r="Y44" s="17"/>
      <c r="Z44" s="17"/>
      <c r="AB44" s="17" t="s">
        <v>50</v>
      </c>
      <c r="AC44" s="17"/>
      <c r="AD44" s="17"/>
      <c r="AE44" s="17"/>
    </row>
    <row r="45" customFormat="false" ht="12.8" hidden="false" customHeight="false" outlineLevel="0" collapsed="false">
      <c r="H45" s="18" t="s">
        <v>26</v>
      </c>
      <c r="I45" s="18"/>
      <c r="J45" s="18" t="s">
        <v>27</v>
      </c>
      <c r="K45" s="18"/>
      <c r="M45" s="18" t="s">
        <v>26</v>
      </c>
      <c r="N45" s="18"/>
      <c r="O45" s="18" t="s">
        <v>27</v>
      </c>
      <c r="P45" s="18"/>
      <c r="R45" s="18" t="s">
        <v>26</v>
      </c>
      <c r="S45" s="18"/>
      <c r="T45" s="18" t="s">
        <v>27</v>
      </c>
      <c r="U45" s="18"/>
      <c r="W45" s="18" t="s">
        <v>26</v>
      </c>
      <c r="X45" s="18"/>
      <c r="Y45" s="18" t="s">
        <v>27</v>
      </c>
      <c r="Z45" s="18"/>
      <c r="AB45" s="18" t="s">
        <v>26</v>
      </c>
      <c r="AC45" s="18"/>
      <c r="AD45" s="18" t="s">
        <v>27</v>
      </c>
      <c r="AE45" s="18"/>
    </row>
    <row r="46" customFormat="false" ht="12.8" hidden="false" customHeight="false" outlineLevel="0" collapsed="false">
      <c r="H46" s="19" t="s">
        <v>4</v>
      </c>
      <c r="I46" s="19" t="s">
        <v>5</v>
      </c>
      <c r="J46" s="19" t="s">
        <v>4</v>
      </c>
      <c r="K46" s="19" t="s">
        <v>5</v>
      </c>
      <c r="M46" s="19" t="s">
        <v>4</v>
      </c>
      <c r="N46" s="19" t="s">
        <v>5</v>
      </c>
      <c r="O46" s="19" t="s">
        <v>4</v>
      </c>
      <c r="P46" s="19" t="s">
        <v>5</v>
      </c>
      <c r="R46" s="19" t="s">
        <v>4</v>
      </c>
      <c r="S46" s="19" t="s">
        <v>5</v>
      </c>
      <c r="T46" s="19" t="s">
        <v>4</v>
      </c>
      <c r="U46" s="19" t="s">
        <v>5</v>
      </c>
      <c r="W46" s="19" t="s">
        <v>4</v>
      </c>
      <c r="X46" s="19" t="s">
        <v>5</v>
      </c>
      <c r="Y46" s="19" t="s">
        <v>4</v>
      </c>
      <c r="Z46" s="19" t="s">
        <v>5</v>
      </c>
      <c r="AB46" s="19" t="s">
        <v>4</v>
      </c>
      <c r="AC46" s="19" t="s">
        <v>5</v>
      </c>
      <c r="AD46" s="19" t="s">
        <v>4</v>
      </c>
      <c r="AE46" s="19" t="s">
        <v>5</v>
      </c>
    </row>
    <row r="47" customFormat="false" ht="12.8" hidden="false" customHeight="false" outlineLevel="0" collapsed="false">
      <c r="H47" s="21" t="n">
        <f aca="false">IF(J42&gt;=B3, J42, 0)</f>
        <v>0.825095995594243</v>
      </c>
      <c r="I47" s="21" t="n">
        <f aca="false">IF(J42&gt;=B3, K42, 0)</f>
        <v>0.861980399579836</v>
      </c>
      <c r="J47" s="20" t="n">
        <f aca="false">IF(H48&gt;=B3, H48, 0)</f>
        <v>0.776268216348411</v>
      </c>
      <c r="K47" s="20" t="n">
        <f aca="false">IF(H48&gt;=B3, I48, 0)</f>
        <v>0.861980399579836</v>
      </c>
      <c r="M47" s="20" t="n">
        <f aca="false">IF(O42&gt;=B3, O42, 0)</f>
        <v>0.568562282516069</v>
      </c>
      <c r="N47" s="20" t="n">
        <f aca="false">IF(O42&gt;=B3, P42, 0)</f>
        <v>0.681201608484478</v>
      </c>
      <c r="O47" s="20" t="n">
        <f aca="false">IF(M48&gt;=B3, M48, 0)</f>
        <v>0.542773383253544</v>
      </c>
      <c r="P47" s="20" t="n">
        <f aca="false">IF(M48&gt;=B3, N48, 0)</f>
        <v>0.681201608484478</v>
      </c>
      <c r="R47" s="21" t="n">
        <f aca="false">IF(T42&gt;=B3, T42, 0)</f>
        <v>0.329086761996594</v>
      </c>
      <c r="S47" s="21" t="n">
        <f aca="false">IF(T42&gt;=B3, U42, 0)</f>
        <v>0.395018668186394</v>
      </c>
      <c r="T47" s="21" t="n">
        <f aca="false">IF(R48&gt;=B3, R48, 0)</f>
        <v>0.266187765216069</v>
      </c>
      <c r="U47" s="21" t="n">
        <f aca="false">IF(R48&gt;=B3, S48, 0)</f>
        <v>0.395018668186394</v>
      </c>
      <c r="W47" s="21" t="n">
        <f aca="false">Y42</f>
        <v>0</v>
      </c>
      <c r="X47" s="21" t="n">
        <f aca="false">IF(Y42&gt;=B3, Z42, 0)</f>
        <v>0</v>
      </c>
      <c r="Y47" s="21" t="n">
        <f aca="false">W48</f>
        <v>0</v>
      </c>
      <c r="Z47" s="21" t="n">
        <f aca="false">IF(W48&gt;=B3, X48, 0)</f>
        <v>0</v>
      </c>
      <c r="AB47" s="21" t="n">
        <f aca="false">AD42</f>
        <v>0</v>
      </c>
      <c r="AC47" s="21" t="n">
        <f aca="false">IF(AD42&gt;=B3, AE42, 0)</f>
        <v>0</v>
      </c>
      <c r="AD47" s="21" t="n">
        <f aca="false">AB48</f>
        <v>0</v>
      </c>
      <c r="AE47" s="21" t="n">
        <f aca="false">IF(AB48&gt;=B3, AC48)</f>
        <v>0</v>
      </c>
    </row>
    <row r="48" customFormat="false" ht="12.8" hidden="false" customHeight="false" outlineLevel="0" collapsed="false">
      <c r="H48" s="21" t="n">
        <f aca="false">IF(H47&gt;=B3, IF(I47/(B5+(1-B5)*I47)&gt;=B3, I47/(B5+(1-B5)*I47), 0), 0)</f>
        <v>0.776268216348411</v>
      </c>
      <c r="I48" s="21" t="n">
        <f aca="false">IF(H47&gt;=B3, IF(I47/(B5+(1-B5)*I47)&gt;=B3, I47, 0), 0)</f>
        <v>0.861980399579836</v>
      </c>
      <c r="J48" s="20" t="n">
        <f aca="false">IF(J47&gt;=B3, J47, 0)</f>
        <v>0.776268216348411</v>
      </c>
      <c r="K48" s="20" t="n">
        <f aca="false">IF(J47&lt;=D28, IF(J47&gt;=B3, (J48-D27)*(E28-E27)/(D28-D27)+E27, 0), IF(J47&gt;=B3, J48*B9/(B9+1)+D22/(B9+1), 0))</f>
        <v>0.827571561856263</v>
      </c>
      <c r="M48" s="20" t="n">
        <f aca="false">IF(M47&gt;=B3, IF(N47/(B5+(1-B5)*N47)&gt;=B3, N47/(B5+(1-B5)*N47), 0), 0)</f>
        <v>0.542773383253544</v>
      </c>
      <c r="N48" s="20" t="n">
        <f aca="false">IF(M47&gt;=B3, IF(N47/(B5+(1-B5)*N47)&gt;=B3, N47, 0), 0)</f>
        <v>0.681201608484478</v>
      </c>
      <c r="O48" s="20" t="n">
        <f aca="false">IF(O47&gt;=B3, O47, 0)</f>
        <v>0.542773383253544</v>
      </c>
      <c r="P48" s="20" t="n">
        <f aca="false">IF(O47&lt;=D28, IF(O47&gt;=B3, (O48-D27)*(E28-E27)/(D28-D27)+E27, 0), IF(O47&gt;=B3, O48*B9/(B9+1)+D22/(B9+1), 0))</f>
        <v>0.659186961042301</v>
      </c>
      <c r="R48" s="21" t="n">
        <f aca="false">IF(R47&gt;=B3, IF(S47/(B5+(1-B5)*S47)&gt;=B3, S47/(B5+(1-B5)*S47), 0), 0)</f>
        <v>0.266187765216069</v>
      </c>
      <c r="S48" s="21" t="n">
        <f aca="false">IF(R47&gt;=B3,IF(S47/(B5+(1-B5)*S47)&gt;=B3,S47,0),0)</f>
        <v>0.395018668186394</v>
      </c>
      <c r="T48" s="21" t="n">
        <f aca="false">IF(T47&gt;=B3, T47, 0)</f>
        <v>0.266187765216069</v>
      </c>
      <c r="U48" s="21" t="n">
        <f aca="false">IF(T47&lt;=D28, IF(T47&gt;=B3, (T48-D27)*(E28-E27)/(D28-D27)+E27, 0), IF(T47&gt;=B3, T48*B9/(B9+1)+D22/(B9+1), 0))</f>
        <v>0.317260311092618</v>
      </c>
      <c r="W48" s="21" t="n">
        <f aca="false">IF(W47&gt;=B3, IF(X47/(B5+(1-B5)*X47)&gt;=B3, X47/(B5+(1-B5)*X47), 0), 0)</f>
        <v>0</v>
      </c>
      <c r="X48" s="21" t="n">
        <f aca="false">IF(W47&gt;=B3, IF(X47/(B5+(1-B5)*X47)&gt;=B3, X47, 0), 0)</f>
        <v>0</v>
      </c>
      <c r="Y48" s="21" t="n">
        <f aca="false">Y47</f>
        <v>0</v>
      </c>
      <c r="Z48" s="21" t="n">
        <f aca="false">IF(Y47&lt;=D28, IF(Y47&gt;=B3, (Y48-D27)*(E28-E27)/(D28-D27)+E27, 0), IF(Y47&gt;=B3, Y48*B9/(B9+1)+D22/(B9+1), 0))</f>
        <v>0</v>
      </c>
      <c r="AB48" s="21" t="n">
        <f aca="false">IF(AB47&gt;=B3, IF(AC47/(B5+(1-B5)*AC47)&gt;=B3, AC47/(B5+(1-B5)*AC47), 0), 0)</f>
        <v>0</v>
      </c>
      <c r="AC48" s="21" t="n">
        <f aca="false">IF(AB47&gt;=B3, IF(AC47/(B5+(1-B5)*AC47)&gt;=B3, AC47, 0))</f>
        <v>0</v>
      </c>
      <c r="AD48" s="21" t="n">
        <f aca="false">AD47</f>
        <v>0</v>
      </c>
      <c r="AE48" s="21" t="n">
        <f aca="false">IF(AD47&lt;=D28, IF(AD47&gt;=B3, (AD48-D27)*(E28-E27)/(D28-D27)+E27, 0), IF(AD47&gt;=B3, AD48*B9/(B9+1)+D22/(B9+1), 0))</f>
        <v>0</v>
      </c>
    </row>
    <row r="50" customFormat="false" ht="12.8" hidden="false" customHeight="false" outlineLevel="0" collapsed="false">
      <c r="H50" s="17" t="s">
        <v>51</v>
      </c>
      <c r="I50" s="17"/>
      <c r="J50" s="17"/>
      <c r="K50" s="17"/>
      <c r="M50" s="17" t="s">
        <v>52</v>
      </c>
      <c r="N50" s="17"/>
      <c r="O50" s="17"/>
      <c r="P50" s="17"/>
      <c r="R50" s="17" t="s">
        <v>53</v>
      </c>
      <c r="S50" s="17"/>
      <c r="T50" s="17"/>
      <c r="U50" s="17"/>
      <c r="W50" s="17" t="s">
        <v>54</v>
      </c>
      <c r="X50" s="17"/>
      <c r="Y50" s="17"/>
      <c r="Z50" s="17"/>
      <c r="AB50" s="17" t="s">
        <v>55</v>
      </c>
      <c r="AC50" s="17"/>
      <c r="AD50" s="17"/>
      <c r="AE50" s="17"/>
    </row>
    <row r="51" customFormat="false" ht="12.8" hidden="false" customHeight="false" outlineLevel="0" collapsed="false">
      <c r="H51" s="18" t="s">
        <v>26</v>
      </c>
      <c r="I51" s="18"/>
      <c r="J51" s="18" t="s">
        <v>27</v>
      </c>
      <c r="K51" s="18"/>
      <c r="M51" s="18" t="s">
        <v>26</v>
      </c>
      <c r="N51" s="18"/>
      <c r="O51" s="18" t="s">
        <v>27</v>
      </c>
      <c r="P51" s="18"/>
      <c r="R51" s="18" t="s">
        <v>26</v>
      </c>
      <c r="S51" s="18"/>
      <c r="T51" s="18" t="s">
        <v>27</v>
      </c>
      <c r="U51" s="18"/>
      <c r="W51" s="18" t="s">
        <v>26</v>
      </c>
      <c r="X51" s="18"/>
      <c r="Y51" s="18" t="s">
        <v>27</v>
      </c>
      <c r="Z51" s="18"/>
      <c r="AB51" s="18" t="s">
        <v>26</v>
      </c>
      <c r="AC51" s="18"/>
      <c r="AD51" s="18" t="s">
        <v>27</v>
      </c>
      <c r="AE51" s="18"/>
    </row>
    <row r="52" customFormat="false" ht="12.8" hidden="false" customHeight="false" outlineLevel="0" collapsed="false">
      <c r="H52" s="19" t="s">
        <v>4</v>
      </c>
      <c r="I52" s="19" t="s">
        <v>5</v>
      </c>
      <c r="J52" s="19" t="s">
        <v>4</v>
      </c>
      <c r="K52" s="19" t="s">
        <v>5</v>
      </c>
      <c r="M52" s="19" t="s">
        <v>4</v>
      </c>
      <c r="N52" s="19" t="s">
        <v>5</v>
      </c>
      <c r="O52" s="19" t="s">
        <v>4</v>
      </c>
      <c r="P52" s="19" t="s">
        <v>5</v>
      </c>
      <c r="R52" s="19" t="s">
        <v>4</v>
      </c>
      <c r="S52" s="19" t="s">
        <v>5</v>
      </c>
      <c r="T52" s="19" t="s">
        <v>4</v>
      </c>
      <c r="U52" s="19" t="s">
        <v>5</v>
      </c>
      <c r="W52" s="19" t="s">
        <v>4</v>
      </c>
      <c r="X52" s="19" t="s">
        <v>5</v>
      </c>
      <c r="Y52" s="19" t="s">
        <v>4</v>
      </c>
      <c r="Z52" s="19" t="s">
        <v>5</v>
      </c>
      <c r="AB52" s="19" t="s">
        <v>4</v>
      </c>
      <c r="AC52" s="19" t="s">
        <v>5</v>
      </c>
      <c r="AD52" s="19" t="s">
        <v>4</v>
      </c>
      <c r="AE52" s="19" t="s">
        <v>5</v>
      </c>
    </row>
    <row r="53" customFormat="false" ht="12.8" hidden="false" customHeight="false" outlineLevel="0" collapsed="false">
      <c r="H53" s="20" t="n">
        <f aca="false">IF(J48&gt;=B3, J48, 0)</f>
        <v>0.776268216348411</v>
      </c>
      <c r="I53" s="20" t="n">
        <f aca="false">IF(J48&gt;=B3, K48, 0)</f>
        <v>0.827571561856263</v>
      </c>
      <c r="J53" s="20" t="n">
        <f aca="false">IF(H54&gt;=B3, H54, 0)</f>
        <v>0.727252369665992</v>
      </c>
      <c r="K53" s="20" t="n">
        <f aca="false">IF(H54&gt;=B3, I54, 0)</f>
        <v>0.827571561856263</v>
      </c>
      <c r="M53" s="20" t="n">
        <f aca="false">IF(O48&gt;=B3, O48, 0)</f>
        <v>0.542773383253544</v>
      </c>
      <c r="N53" s="20" t="n">
        <f aca="false">IF(O48&gt;=B3, P48, 0)</f>
        <v>0.659186961042301</v>
      </c>
      <c r="O53" s="20" t="n">
        <f aca="false">IF(M54&gt;=B3, M54, 0)</f>
        <v>0.517963884582408</v>
      </c>
      <c r="P53" s="20" t="n">
        <f aca="false">IF(M54&gt;=B3, N54, 0)</f>
        <v>0.659186961042301</v>
      </c>
      <c r="R53" s="21" t="n">
        <f aca="false">IF(T48&gt;=B3, T48, 0)</f>
        <v>0.266187765216069</v>
      </c>
      <c r="S53" s="21" t="n">
        <f aca="false">IF(T48&gt;=B3, U48, 0)</f>
        <v>0.317260311092618</v>
      </c>
      <c r="T53" s="21" t="n">
        <f aca="false">IF(R54&gt;=B3, R54, 0)</f>
        <v>0.205188205707083</v>
      </c>
      <c r="U53" s="21" t="n">
        <f aca="false">IF(R54&gt;=B3, S54, 0)</f>
        <v>0.317260311092618</v>
      </c>
      <c r="W53" s="21" t="n">
        <f aca="false">Y48</f>
        <v>0</v>
      </c>
      <c r="X53" s="21" t="n">
        <f aca="false">IF(Y48&gt;=B3, Z48, 0)</f>
        <v>0</v>
      </c>
      <c r="Y53" s="21" t="n">
        <f aca="false">W54</f>
        <v>0</v>
      </c>
      <c r="Z53" s="21" t="n">
        <f aca="false">IF(W54&gt;=B3,X54, 0)</f>
        <v>0</v>
      </c>
      <c r="AB53" s="21" t="n">
        <f aca="false">AD48</f>
        <v>0</v>
      </c>
      <c r="AC53" s="21" t="n">
        <f aca="false">IF(AD48&gt;=B3, AE48, 0)</f>
        <v>0</v>
      </c>
      <c r="AD53" s="21" t="n">
        <f aca="false">AB54</f>
        <v>0</v>
      </c>
      <c r="AE53" s="21" t="n">
        <f aca="false">IF(AB54&gt;=B3, AC54, 0)</f>
        <v>0</v>
      </c>
    </row>
    <row r="54" customFormat="false" ht="12.8" hidden="false" customHeight="false" outlineLevel="0" collapsed="false">
      <c r="H54" s="20" t="n">
        <f aca="false">IF(H53&gt;=B3, IF(I53/(B5+(1-B5)*I53)&gt;=B3, I53/(B5+(1-B5)*I53), 0), 0)</f>
        <v>0.727252369665992</v>
      </c>
      <c r="I54" s="20" t="n">
        <f aca="false">IF(H53&gt;=B3, IF(I53/(B5+(1-B5)*I53)&gt;=B3, I53, 0), 0)</f>
        <v>0.827571561856263</v>
      </c>
      <c r="J54" s="20" t="n">
        <f aca="false">IF(J53&gt;=B3, J53, 0)</f>
        <v>0.727252369665992</v>
      </c>
      <c r="K54" s="20" t="n">
        <f aca="false">IF(J53&lt;=D28, IF(J53&gt;=B3, (J54-D27)*(E28-E27)/(D28-D27)+E27, 0), IF(J53&gt;=B3, J54*B9/(B9+1)+D22/(B9+1), 0))</f>
        <v>0.793030193388786</v>
      </c>
      <c r="M54" s="20" t="n">
        <f aca="false">IF(M53&gt;=B3, IF(N53/(B5+(1-B5)*N53)&gt;=B3, N53/(B5+(1-B5)*N53), 0), 0)</f>
        <v>0.517963884582408</v>
      </c>
      <c r="N54" s="20" t="n">
        <f aca="false">IF(M53&gt;=B3, IF(N53/(B5+(1-B5)*N53)&gt;=B3, N53, 0))</f>
        <v>0.659186961042301</v>
      </c>
      <c r="O54" s="20" t="n">
        <f aca="false">IF(O53&gt;=B3, O53, 0)</f>
        <v>0.517963884582408</v>
      </c>
      <c r="P54" s="20" t="n">
        <f aca="false">IF(O53&lt;=D28, IF(O53&gt;=B3, (O54-D27)*(E28-E27)/(D28-D27)+E27, 0), IF(O53&gt;=B3, O54*B9/(B9+1)+D22/(B9+1), 0))</f>
        <v>0.628516426443487</v>
      </c>
      <c r="R54" s="21" t="n">
        <f aca="false">IF(R53&gt;=B3, IF(S53/(B5+(1-B5)*S53)&gt;=B3, S53/(B5+(1-B5)*S53), 0), 0)</f>
        <v>0.205188205707083</v>
      </c>
      <c r="S54" s="21" t="n">
        <f aca="false">IF(R53&gt;=B3, IF(S53/(B5+(1-B5)*S53)&gt;=B3, S53, 0), 0)</f>
        <v>0.317260311092618</v>
      </c>
      <c r="T54" s="21" t="n">
        <f aca="false">IF(T53&gt;=B3, T53, 0)</f>
        <v>0.205188205707083</v>
      </c>
      <c r="U54" s="21" t="n">
        <f aca="false">IF(T53&lt;=D28, IF(T53&gt;=B3, (T54-D27)*(E28-E27)/(D28-D27)+E27, 0), IF(T53&gt;=B3, T54*B9/(B9+1)+D22/(B9+1), 0))</f>
        <v>0.241850117390904</v>
      </c>
      <c r="W54" s="21" t="n">
        <f aca="false">IF(W53&gt;=B3, IF(X53/(B5+(1-B5)*X53)&gt;=B3, X53/(B5+(1-B5)*X53), 0), 0)</f>
        <v>0</v>
      </c>
      <c r="X54" s="21" t="n">
        <f aca="false">IF(W53&gt;=B3, IF(X53/(B5+(1-B5)*X53)&gt;=B3, X53, 0), 0)</f>
        <v>0</v>
      </c>
      <c r="Y54" s="21" t="n">
        <f aca="false">Y53</f>
        <v>0</v>
      </c>
      <c r="Z54" s="21" t="n">
        <f aca="false">IF(Y53&lt;=D28, IF(Y53&gt;=B3, (Y54-D27)*(E28-E27)/(D28-D27)+E27, 0), IF(Y53&gt;=B3, Y54*B9/(B9+1)+D22/(B9+1), 0))</f>
        <v>0</v>
      </c>
      <c r="AB54" s="21" t="n">
        <f aca="false">IF(AB53&gt;=B3, IF(AC53/(B5+(1-B5)*AC53)&gt;=B3, AC53/(B5+(1-B5)*AC53), 0))</f>
        <v>0</v>
      </c>
      <c r="AC54" s="21" t="n">
        <f aca="false">IF(AB53&gt;=B3, IF(AC53/(B5+(1-B5)*AC53)&gt;=B3, AC53, 0))</f>
        <v>0</v>
      </c>
      <c r="AD54" s="21" t="n">
        <f aca="false">AD53</f>
        <v>0</v>
      </c>
      <c r="AE54" s="21" t="n">
        <f aca="false">IF(AD53&lt;=D28, IF(AD53&gt;=B3, (AD54-D27)*(E28-E27)/(D28-D27)+E27, 0), IF(AD53&gt;=B3, AD54*B9/(B9+1)+D22/(B9+1), 0))</f>
        <v>0</v>
      </c>
    </row>
    <row r="56" customFormat="false" ht="12.8" hidden="false" customHeight="false" outlineLevel="0" collapsed="false">
      <c r="H56" s="17" t="s">
        <v>56</v>
      </c>
      <c r="I56" s="17"/>
      <c r="J56" s="17"/>
      <c r="K56" s="17"/>
      <c r="M56" s="17" t="s">
        <v>57</v>
      </c>
      <c r="N56" s="17"/>
      <c r="O56" s="17"/>
      <c r="P56" s="17"/>
      <c r="R56" s="17" t="s">
        <v>58</v>
      </c>
      <c r="S56" s="17"/>
      <c r="T56" s="17"/>
      <c r="U56" s="17"/>
      <c r="W56" s="17" t="s">
        <v>59</v>
      </c>
      <c r="X56" s="17"/>
      <c r="Y56" s="17"/>
      <c r="Z56" s="17"/>
      <c r="AB56" s="17" t="s">
        <v>60</v>
      </c>
      <c r="AC56" s="17"/>
      <c r="AD56" s="17"/>
      <c r="AE56" s="17"/>
    </row>
    <row r="57" customFormat="false" ht="12.8" hidden="false" customHeight="false" outlineLevel="0" collapsed="false">
      <c r="H57" s="18" t="s">
        <v>26</v>
      </c>
      <c r="I57" s="18"/>
      <c r="J57" s="18" t="s">
        <v>27</v>
      </c>
      <c r="K57" s="18"/>
      <c r="M57" s="18" t="s">
        <v>26</v>
      </c>
      <c r="N57" s="18"/>
      <c r="O57" s="18" t="s">
        <v>27</v>
      </c>
      <c r="P57" s="18"/>
      <c r="R57" s="18" t="s">
        <v>26</v>
      </c>
      <c r="S57" s="18"/>
      <c r="T57" s="18" t="s">
        <v>27</v>
      </c>
      <c r="U57" s="18"/>
      <c r="W57" s="18" t="s">
        <v>26</v>
      </c>
      <c r="X57" s="18"/>
      <c r="Y57" s="18" t="s">
        <v>27</v>
      </c>
      <c r="Z57" s="18"/>
      <c r="AB57" s="18" t="s">
        <v>26</v>
      </c>
      <c r="AC57" s="18"/>
      <c r="AD57" s="18" t="s">
        <v>27</v>
      </c>
      <c r="AE57" s="18"/>
    </row>
    <row r="58" customFormat="false" ht="12.8" hidden="false" customHeight="false" outlineLevel="0" collapsed="false">
      <c r="H58" s="19" t="s">
        <v>4</v>
      </c>
      <c r="I58" s="19" t="s">
        <v>5</v>
      </c>
      <c r="J58" s="19" t="s">
        <v>4</v>
      </c>
      <c r="K58" s="19" t="s">
        <v>5</v>
      </c>
      <c r="M58" s="19" t="s">
        <v>4</v>
      </c>
      <c r="N58" s="19" t="s">
        <v>5</v>
      </c>
      <c r="O58" s="19" t="s">
        <v>4</v>
      </c>
      <c r="P58" s="19" t="s">
        <v>5</v>
      </c>
      <c r="R58" s="19" t="s">
        <v>4</v>
      </c>
      <c r="S58" s="19" t="s">
        <v>5</v>
      </c>
      <c r="T58" s="19" t="s">
        <v>4</v>
      </c>
      <c r="U58" s="19" t="s">
        <v>5</v>
      </c>
      <c r="W58" s="19" t="s">
        <v>4</v>
      </c>
      <c r="X58" s="19" t="s">
        <v>5</v>
      </c>
      <c r="Y58" s="19" t="s">
        <v>4</v>
      </c>
      <c r="Z58" s="19" t="s">
        <v>5</v>
      </c>
      <c r="AB58" s="19" t="s">
        <v>4</v>
      </c>
      <c r="AC58" s="19" t="s">
        <v>5</v>
      </c>
      <c r="AD58" s="19" t="s">
        <v>4</v>
      </c>
      <c r="AE58" s="19" t="s">
        <v>5</v>
      </c>
    </row>
    <row r="59" customFormat="false" ht="12.8" hidden="false" customHeight="false" outlineLevel="0" collapsed="false">
      <c r="H59" s="21" t="n">
        <f aca="false">IF(J54&gt;=B3, J54, 0)</f>
        <v>0.727252369665992</v>
      </c>
      <c r="I59" s="21" t="n">
        <f aca="false">IF(J54&gt;=B3, K54, 0)</f>
        <v>0.793030193388786</v>
      </c>
      <c r="J59" s="20" t="n">
        <f aca="false">IF(H60&gt;=B3, H60, 0)</f>
        <v>0.68037631063998</v>
      </c>
      <c r="K59" s="20" t="n">
        <f aca="false">IF(I60&gt;=B3, I60, 0)</f>
        <v>0.793030193388786</v>
      </c>
      <c r="M59" s="21" t="n">
        <f aca="false">IF(O54&gt;=B3, O54, 0)</f>
        <v>0.517963884582408</v>
      </c>
      <c r="N59" s="21" t="n">
        <f aca="false">IF(O54&gt;=B3, P54, 0)</f>
        <v>0.628516426443487</v>
      </c>
      <c r="O59" s="21" t="n">
        <f aca="false">IF(M60&gt;=B3, M60, 0)</f>
        <v>0.484522659289818</v>
      </c>
      <c r="P59" s="21" t="n">
        <f aca="false">IF(M60&gt;=B3, N60, 0)</f>
        <v>0.628516426443487</v>
      </c>
      <c r="R59" s="21" t="n">
        <f aca="false">IF(T54&gt;=B3, T54, 0)</f>
        <v>0.205188205707083</v>
      </c>
      <c r="S59" s="21" t="n">
        <f aca="false">IF(T54&gt;=B3, U54, 0)</f>
        <v>0.241850117390904</v>
      </c>
      <c r="T59" s="21" t="n">
        <f aca="false">IF(R60&gt;=B3, R60, 0)</f>
        <v>0.150542870010205</v>
      </c>
      <c r="U59" s="21" t="n">
        <f aca="false">IF(R60&gt;=B3, S60, 0)</f>
        <v>0.241850117390904</v>
      </c>
      <c r="W59" s="21" t="n">
        <f aca="false">Y54</f>
        <v>0</v>
      </c>
      <c r="X59" s="21" t="n">
        <f aca="false">IF(Y54&gt;=B3, Z54, 0)</f>
        <v>0</v>
      </c>
      <c r="Y59" s="21" t="n">
        <f aca="false">W60</f>
        <v>0</v>
      </c>
      <c r="Z59" s="21" t="n">
        <f aca="false">IF(W60&gt;=B3, X60, 0)</f>
        <v>0</v>
      </c>
      <c r="AB59" s="21" t="n">
        <f aca="false">AD54</f>
        <v>0</v>
      </c>
      <c r="AC59" s="21" t="n">
        <f aca="false">IF(AD54&gt;=B3, AE54, 0)</f>
        <v>0</v>
      </c>
      <c r="AD59" s="21" t="n">
        <f aca="false">AB60</f>
        <v>0</v>
      </c>
      <c r="AE59" s="21" t="n">
        <f aca="false">IF(AB60&gt;=B3, AC60, 0)</f>
        <v>0</v>
      </c>
    </row>
    <row r="60" customFormat="false" ht="12.8" hidden="false" customHeight="false" outlineLevel="0" collapsed="false">
      <c r="H60" s="21" t="n">
        <f aca="false">IF(H59&gt;=B3, IF(I59/(B5+(1-B5)*I59)&gt;=B3, I59/(B5+(1-B5)*I59), 0), 0)</f>
        <v>0.68037631063998</v>
      </c>
      <c r="I60" s="21" t="n">
        <f aca="false">IF(H59&gt;=B3, IF(I59/(B5+(1-B5)*I59)&gt;=B3, I59, 0), 0)</f>
        <v>0.793030193388786</v>
      </c>
      <c r="J60" s="21" t="n">
        <f aca="false">IF(J59&gt;=B3, J59, 0)</f>
        <v>0.68037631063998</v>
      </c>
      <c r="K60" s="20" t="n">
        <f aca="false">IF(J59&lt;=D28, IF(J59&gt;=B3, (J60-D27)*(E28-E27)/(D28-D27)+E27, 0), IF(J59&gt;=B3, J60*B9/(B9+1)+D22/(B9+1), 0))</f>
        <v>0.759996728974482</v>
      </c>
      <c r="M60" s="21" t="n">
        <f aca="false">IF(M59&gt;=B3, IF(N59/(B5+(1-B5)*N59)&gt;=B3, N59/(B5+(1-B5)*N59), 0), 0)</f>
        <v>0.484522659289818</v>
      </c>
      <c r="N60" s="21" t="n">
        <f aca="false">IF(M59&gt;=B3, IF(N59/(B5+(1-B5)*N59)&gt;=B3, N59, 0), 0)</f>
        <v>0.628516426443487</v>
      </c>
      <c r="O60" s="21" t="n">
        <f aca="false">IF(O59&gt;=B3, O59, 0)</f>
        <v>0.484522659289818</v>
      </c>
      <c r="P60" s="21" t="n">
        <f aca="false">IF(O59&lt;=D28, IF(O59&gt;=B3, (O60-D27)*(E28-E27)/(D28-D27)+E27, 0), IF(O59&gt;=B3, O60*B9/(B9+1)+D22/(B9+1), 0))</f>
        <v>0.587174992222715</v>
      </c>
      <c r="R60" s="21" t="n">
        <f aca="false">IF(R59&gt;=B3, IF(S59/(B5+(1-B5)*S59)&gt;=B3, S59/(B5+(1-B5)*S59), 0), 0)</f>
        <v>0.150542870010205</v>
      </c>
      <c r="S60" s="21" t="n">
        <f aca="false">IF(R59&gt;=B3, IF(S59/(B5+(1-B5)*S59)&gt;=B3, S59, 0), 0)</f>
        <v>0.241850117390904</v>
      </c>
      <c r="T60" s="21" t="n">
        <f aca="false">IF(T59&gt;=B3, T59, 0)</f>
        <v>0.150542870010205</v>
      </c>
      <c r="U60" s="21" t="n">
        <f aca="false">IF(T59&lt;=D28, IF(T59&gt;=B3, (T60-D27)*(E28-E27)/(D28-D27)+E27, 0), IF(T59&gt;=B3, T60*B9/(B9+1)+D22/(B9+1), 0))</f>
        <v>0.174295279569663</v>
      </c>
      <c r="W60" s="21" t="n">
        <f aca="false">IF(W59&gt;=B3, IF(X59/(B5+(1-B5)*X59)&gt;=B3, X59/(B5+(1-B5)*X59), 0), 0)</f>
        <v>0</v>
      </c>
      <c r="X60" s="21" t="n">
        <f aca="false">IF(W59&gt;=B3, IF(X59/(B5+(1-B5)*X59)&gt;=B3, X59, 0), 0)</f>
        <v>0</v>
      </c>
      <c r="Y60" s="21" t="n">
        <f aca="false">Y59</f>
        <v>0</v>
      </c>
      <c r="Z60" s="21" t="n">
        <f aca="false">IF(Y59&lt;=D28, IF(Y59&gt;=B3, (Y60-D27)*(E28-E27)/(D28-D27)+E27, 0), IF(Y59&gt;=B3, Y60*B9/(B9+1)+D22/(B9+1), 0))</f>
        <v>0</v>
      </c>
      <c r="AB60" s="21" t="n">
        <f aca="false">IF(AB59&gt;=B3, IF(AC59/(B5+(1-B5)*AC59)&gt;=B3, AC59/(B5+(1-B5)*AC59), 0), 0)</f>
        <v>0</v>
      </c>
      <c r="AC60" s="21" t="n">
        <f aca="false">IF(AB59&gt;=B3, IF(AC59/(B5+(1-B5)*AC59)&gt;=B3, AC59, 0), 0)</f>
        <v>0</v>
      </c>
      <c r="AD60" s="21" t="n">
        <f aca="false">AD59</f>
        <v>0</v>
      </c>
      <c r="AE60" s="21" t="n">
        <f aca="false">IF(AD59&lt;=D28, IF(AD59&gt;=B3, (AD60-D27)*(E28-E27)/(D28-D27)+E27, 0), IF(AD59&gt;=B3, AD60*B9/(B9+1)+D22/(B9+1), 0))</f>
        <v>0</v>
      </c>
    </row>
  </sheetData>
  <mergeCells count="97">
    <mergeCell ref="D1:E1"/>
    <mergeCell ref="D6:E6"/>
    <mergeCell ref="D20:E20"/>
    <mergeCell ref="A21:B21"/>
    <mergeCell ref="D25:E25"/>
    <mergeCell ref="H26:K26"/>
    <mergeCell ref="M26:P26"/>
    <mergeCell ref="R26:U26"/>
    <mergeCell ref="W26:Z26"/>
    <mergeCell ref="AB26:AE26"/>
    <mergeCell ref="H27:I27"/>
    <mergeCell ref="J27:K27"/>
    <mergeCell ref="M27:N27"/>
    <mergeCell ref="O27:P27"/>
    <mergeCell ref="R27:S27"/>
    <mergeCell ref="T27:U27"/>
    <mergeCell ref="W27:X27"/>
    <mergeCell ref="Y27:Z27"/>
    <mergeCell ref="AB27:AC27"/>
    <mergeCell ref="AD27:AE27"/>
    <mergeCell ref="D30:E30"/>
    <mergeCell ref="H32:K32"/>
    <mergeCell ref="M32:P32"/>
    <mergeCell ref="R32:U32"/>
    <mergeCell ref="W32:Z32"/>
    <mergeCell ref="AB32:AE32"/>
    <mergeCell ref="H33:I33"/>
    <mergeCell ref="J33:K33"/>
    <mergeCell ref="M33:N33"/>
    <mergeCell ref="O33:P33"/>
    <mergeCell ref="R33:S33"/>
    <mergeCell ref="T33:U33"/>
    <mergeCell ref="W33:X33"/>
    <mergeCell ref="Y33:Z33"/>
    <mergeCell ref="AB33:AC33"/>
    <mergeCell ref="AD33:AE33"/>
    <mergeCell ref="A36:F36"/>
    <mergeCell ref="H38:K38"/>
    <mergeCell ref="M38:P38"/>
    <mergeCell ref="R38:U38"/>
    <mergeCell ref="W38:Z38"/>
    <mergeCell ref="AB38:AE38"/>
    <mergeCell ref="H39:I39"/>
    <mergeCell ref="J39:K39"/>
    <mergeCell ref="M39:N39"/>
    <mergeCell ref="O39:P39"/>
    <mergeCell ref="R39:S39"/>
    <mergeCell ref="T39:U39"/>
    <mergeCell ref="W39:X39"/>
    <mergeCell ref="Y39:Z39"/>
    <mergeCell ref="AB39:AC39"/>
    <mergeCell ref="AD39:AE39"/>
    <mergeCell ref="H44:K44"/>
    <mergeCell ref="M44:P44"/>
    <mergeCell ref="R44:U44"/>
    <mergeCell ref="W44:Z44"/>
    <mergeCell ref="AB44:AE44"/>
    <mergeCell ref="H45:I45"/>
    <mergeCell ref="J45:K45"/>
    <mergeCell ref="M45:N45"/>
    <mergeCell ref="O45:P45"/>
    <mergeCell ref="R45:S45"/>
    <mergeCell ref="T45:U45"/>
    <mergeCell ref="W45:X45"/>
    <mergeCell ref="Y45:Z45"/>
    <mergeCell ref="AB45:AC45"/>
    <mergeCell ref="AD45:AE45"/>
    <mergeCell ref="H50:K50"/>
    <mergeCell ref="M50:P50"/>
    <mergeCell ref="R50:U50"/>
    <mergeCell ref="W50:Z50"/>
    <mergeCell ref="AB50:AE50"/>
    <mergeCell ref="H51:I51"/>
    <mergeCell ref="J51:K51"/>
    <mergeCell ref="M51:N51"/>
    <mergeCell ref="O51:P51"/>
    <mergeCell ref="R51:S51"/>
    <mergeCell ref="T51:U51"/>
    <mergeCell ref="W51:X51"/>
    <mergeCell ref="Y51:Z51"/>
    <mergeCell ref="AB51:AC51"/>
    <mergeCell ref="AD51:AE51"/>
    <mergeCell ref="H56:K56"/>
    <mergeCell ref="M56:P56"/>
    <mergeCell ref="R56:U56"/>
    <mergeCell ref="W56:Z56"/>
    <mergeCell ref="AB56:AE56"/>
    <mergeCell ref="H57:I57"/>
    <mergeCell ref="J57:K57"/>
    <mergeCell ref="M57:N57"/>
    <mergeCell ref="O57:P57"/>
    <mergeCell ref="R57:S57"/>
    <mergeCell ref="T57:U57"/>
    <mergeCell ref="W57:X57"/>
    <mergeCell ref="Y57:Z57"/>
    <mergeCell ref="AB57:AC57"/>
    <mergeCell ref="AD57:AE5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2019-05-11T21:09:41Z</dcterms:created>
  <dc:creator/>
  <dc:description/>
  <dc:language>en-IN</dc:language>
  <cp:lastModifiedBy/>
  <dcterms:modified xsi:type="dcterms:W3CDTF">2019-05-13T20:40:45Z</dcterms:modified>
  <cp:revision>82</cp:revision>
  <dc:subject/>
  <dc:title/>
</cp:coreProperties>
</file>