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ivya\OneDrive\Desktop\Coding Ninjas\Projects\CPI Inflation\CPI Imflamation Case Study\"/>
    </mc:Choice>
  </mc:AlternateContent>
  <xr:revisionPtr revIDLastSave="0" documentId="13_ncr:1_{B56761F5-766E-4788-BFFA-6282284A20BE}" xr6:coauthVersionLast="47" xr6:coauthVersionMax="47" xr10:uidLastSave="{00000000-0000-0000-0000-000000000000}"/>
  <bookViews>
    <workbookView xWindow="-108" yWindow="-108" windowWidth="23256" windowHeight="12456" activeTab="2" xr2:uid="{00000000-000D-0000-FFFF-FFFF00000000}"/>
  </bookViews>
  <sheets>
    <sheet name="Ungrouped Category(Cleaned)" sheetId="1" r:id="rId1"/>
    <sheet name="Grouped Category(Cleaned)" sheetId="9" r:id="rId2"/>
    <sheet name="May2023 Contribution" sheetId="10" r:id="rId3"/>
    <sheet name="Y-o-Y inflation 2017-2023" sheetId="11" r:id="rId4"/>
    <sheet name="m-o-y trend June2022-May2023" sheetId="13" r:id="rId5"/>
    <sheet name="Covid-19 Pandemic Analysis" sheetId="19" r:id="rId6"/>
    <sheet name="Imported oil analysis" sheetId="15" r:id="rId7"/>
    <sheet name="Raw Data" sheetId="8" r:id="rId8"/>
  </sheets>
  <definedNames>
    <definedName name="_xlnm._FilterDatabase" localSheetId="1" hidden="1">'Grouped Category(Cleaned)'!$A$2:$O$374</definedName>
    <definedName name="_xlnm._FilterDatabase" localSheetId="7" hidden="1">'Raw Data'!$A$1:$AD$373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15" l="1"/>
  <c r="B3" i="10"/>
  <c r="AT37" i="19"/>
  <c r="AU37" i="19"/>
  <c r="AT38" i="19"/>
  <c r="AU38" i="19"/>
  <c r="AU36" i="19"/>
  <c r="AU39" i="19" s="1"/>
  <c r="AT36" i="19"/>
  <c r="AT39" i="19" s="1"/>
  <c r="R13" i="19"/>
  <c r="S13" i="19"/>
  <c r="R14" i="19"/>
  <c r="S14" i="19"/>
  <c r="R15" i="19"/>
  <c r="S15" i="19"/>
  <c r="R16" i="19"/>
  <c r="S16" i="19"/>
  <c r="R17" i="19"/>
  <c r="S17" i="19"/>
  <c r="R18" i="19"/>
  <c r="S18" i="19"/>
  <c r="R19" i="19"/>
  <c r="S19" i="19"/>
  <c r="R20" i="19"/>
  <c r="S20" i="19"/>
  <c r="R21" i="19"/>
  <c r="S21" i="19"/>
  <c r="R22" i="19"/>
  <c r="S22" i="19"/>
  <c r="S12" i="19"/>
  <c r="R12" i="19"/>
  <c r="B13" i="19"/>
  <c r="C13" i="19"/>
  <c r="D13" i="19"/>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C12" i="19"/>
  <c r="D12" i="19"/>
  <c r="B12" i="19"/>
  <c r="Q22" i="19"/>
  <c r="P22" i="19"/>
  <c r="O22" i="19"/>
  <c r="N22" i="19"/>
  <c r="M22" i="19"/>
  <c r="L22" i="19"/>
  <c r="K22" i="19"/>
  <c r="J22" i="19"/>
  <c r="I22" i="19"/>
  <c r="H22" i="19"/>
  <c r="G22" i="19"/>
  <c r="F22" i="19"/>
  <c r="E22" i="19"/>
  <c r="Q21" i="19"/>
  <c r="P21" i="19"/>
  <c r="O21" i="19"/>
  <c r="N21" i="19"/>
  <c r="M21" i="19"/>
  <c r="L21" i="19"/>
  <c r="K21" i="19"/>
  <c r="J21" i="19"/>
  <c r="I21" i="19"/>
  <c r="H21" i="19"/>
  <c r="G21" i="19"/>
  <c r="F21" i="19"/>
  <c r="E21" i="19"/>
  <c r="Q20" i="19"/>
  <c r="P20" i="19"/>
  <c r="O20" i="19"/>
  <c r="N20" i="19"/>
  <c r="M20" i="19"/>
  <c r="L20" i="19"/>
  <c r="K20" i="19"/>
  <c r="J20" i="19"/>
  <c r="I20" i="19"/>
  <c r="H20" i="19"/>
  <c r="G20" i="19"/>
  <c r="F20" i="19"/>
  <c r="E20" i="19"/>
  <c r="Q19" i="19"/>
  <c r="P19" i="19"/>
  <c r="O19" i="19"/>
  <c r="N19" i="19"/>
  <c r="M19" i="19"/>
  <c r="L19" i="19"/>
  <c r="K19" i="19"/>
  <c r="J19" i="19"/>
  <c r="I19" i="19"/>
  <c r="H19" i="19"/>
  <c r="G19" i="19"/>
  <c r="F19" i="19"/>
  <c r="E19" i="19"/>
  <c r="Q18" i="19"/>
  <c r="P18" i="19"/>
  <c r="O18" i="19"/>
  <c r="N18" i="19"/>
  <c r="M18" i="19"/>
  <c r="L18" i="19"/>
  <c r="K18" i="19"/>
  <c r="J18" i="19"/>
  <c r="I18" i="19"/>
  <c r="H18" i="19"/>
  <c r="G18" i="19"/>
  <c r="F18" i="19"/>
  <c r="E18" i="19"/>
  <c r="Q17" i="19"/>
  <c r="P17" i="19"/>
  <c r="O17" i="19"/>
  <c r="N17" i="19"/>
  <c r="M17" i="19"/>
  <c r="L17" i="19"/>
  <c r="K17" i="19"/>
  <c r="J17" i="19"/>
  <c r="I17" i="19"/>
  <c r="H17" i="19"/>
  <c r="G17" i="19"/>
  <c r="B33" i="19" s="1"/>
  <c r="F17" i="19"/>
  <c r="E17" i="19"/>
  <c r="Q16" i="19"/>
  <c r="P16" i="19"/>
  <c r="O16" i="19"/>
  <c r="N16" i="19"/>
  <c r="M16" i="19"/>
  <c r="L16" i="19"/>
  <c r="K16" i="19"/>
  <c r="J16" i="19"/>
  <c r="I16" i="19"/>
  <c r="H16" i="19"/>
  <c r="G16" i="19"/>
  <c r="F16" i="19"/>
  <c r="E16" i="19"/>
  <c r="Q15" i="19"/>
  <c r="P15" i="19"/>
  <c r="O15" i="19"/>
  <c r="N15" i="19"/>
  <c r="M15" i="19"/>
  <c r="L15" i="19"/>
  <c r="K15" i="19"/>
  <c r="J15" i="19"/>
  <c r="I15" i="19"/>
  <c r="H15" i="19"/>
  <c r="G15" i="19"/>
  <c r="F15" i="19"/>
  <c r="E15" i="19"/>
  <c r="Q14" i="19"/>
  <c r="P14" i="19"/>
  <c r="O14" i="19"/>
  <c r="N14" i="19"/>
  <c r="M14" i="19"/>
  <c r="L14" i="19"/>
  <c r="K14" i="19"/>
  <c r="J14" i="19"/>
  <c r="I14" i="19"/>
  <c r="H14" i="19"/>
  <c r="G14" i="19"/>
  <c r="B30" i="19" s="1"/>
  <c r="F14" i="19"/>
  <c r="E14" i="19"/>
  <c r="Q13" i="19"/>
  <c r="P13" i="19"/>
  <c r="O13" i="19"/>
  <c r="N13" i="19"/>
  <c r="M13" i="19"/>
  <c r="L13" i="19"/>
  <c r="K13" i="19"/>
  <c r="J13" i="19"/>
  <c r="I13" i="19"/>
  <c r="H13" i="19"/>
  <c r="G13" i="19"/>
  <c r="F13" i="19"/>
  <c r="E13" i="19"/>
  <c r="Q12" i="19"/>
  <c r="P12" i="19"/>
  <c r="O12" i="19"/>
  <c r="N12" i="19"/>
  <c r="M12" i="19"/>
  <c r="L12" i="19"/>
  <c r="K12" i="19"/>
  <c r="J12" i="19"/>
  <c r="I12" i="19"/>
  <c r="H12" i="19"/>
  <c r="G12" i="19"/>
  <c r="F12" i="19"/>
  <c r="E12" i="19"/>
  <c r="B5" i="11"/>
  <c r="C189" i="15"/>
  <c r="D189" i="15"/>
  <c r="E189" i="15"/>
  <c r="F189" i="15"/>
  <c r="G189" i="15"/>
  <c r="H189" i="15"/>
  <c r="I189" i="15"/>
  <c r="J189" i="15"/>
  <c r="K189" i="15"/>
  <c r="L189" i="15"/>
  <c r="M189" i="15"/>
  <c r="B189" i="15"/>
  <c r="C190" i="15"/>
  <c r="D190" i="15"/>
  <c r="E190" i="15"/>
  <c r="F190" i="15"/>
  <c r="B190" i="15"/>
  <c r="C188" i="15"/>
  <c r="D188" i="15"/>
  <c r="E188" i="15"/>
  <c r="F188" i="15"/>
  <c r="G188" i="15"/>
  <c r="H188" i="15"/>
  <c r="I188" i="15"/>
  <c r="J188" i="15"/>
  <c r="K188" i="15"/>
  <c r="L188" i="15"/>
  <c r="M188" i="15"/>
  <c r="B188" i="15"/>
  <c r="B194" i="15" s="1"/>
  <c r="F375" i="9"/>
  <c r="G375" i="9"/>
  <c r="H375" i="9"/>
  <c r="I375" i="9"/>
  <c r="J375" i="9"/>
  <c r="K375" i="9"/>
  <c r="L375" i="9"/>
  <c r="M375" i="9"/>
  <c r="N375" i="9"/>
  <c r="E375" i="9"/>
  <c r="B29" i="15"/>
  <c r="C29" i="15"/>
  <c r="D29" i="15"/>
  <c r="E29" i="15"/>
  <c r="F29" i="15"/>
  <c r="G29" i="15"/>
  <c r="H29" i="15"/>
  <c r="I29" i="15"/>
  <c r="J29" i="15"/>
  <c r="K29" i="15"/>
  <c r="L29" i="15"/>
  <c r="M29" i="15"/>
  <c r="B30" i="15"/>
  <c r="C30" i="15"/>
  <c r="D30" i="15"/>
  <c r="E30" i="15"/>
  <c r="F30" i="15"/>
  <c r="G30" i="15"/>
  <c r="H30" i="15"/>
  <c r="I30" i="15"/>
  <c r="J30" i="15"/>
  <c r="K30" i="15"/>
  <c r="L30" i="15"/>
  <c r="M30" i="15"/>
  <c r="C28" i="15"/>
  <c r="D28" i="15"/>
  <c r="E28" i="15"/>
  <c r="F28" i="15"/>
  <c r="G28" i="15"/>
  <c r="H28" i="15"/>
  <c r="I28" i="15"/>
  <c r="J28" i="15"/>
  <c r="K28" i="15"/>
  <c r="L28" i="15"/>
  <c r="M28" i="15"/>
  <c r="B28" i="15"/>
  <c r="D287" i="9"/>
  <c r="D149" i="9"/>
  <c r="B31" i="19" l="1"/>
  <c r="B35" i="19"/>
  <c r="K36" i="15"/>
  <c r="K209" i="15"/>
  <c r="K210" i="15"/>
  <c r="K208" i="15"/>
  <c r="H36" i="15"/>
  <c r="G38" i="15"/>
  <c r="E195" i="15"/>
  <c r="M195" i="15"/>
  <c r="B34" i="19"/>
  <c r="B36" i="19"/>
  <c r="B28" i="19"/>
  <c r="B38" i="19"/>
  <c r="C37" i="19"/>
  <c r="D34" i="19"/>
  <c r="C33" i="19"/>
  <c r="C34" i="19"/>
  <c r="C30" i="19"/>
  <c r="D38" i="19"/>
  <c r="C32" i="19"/>
  <c r="D36" i="19"/>
  <c r="B29" i="19"/>
  <c r="C36" i="19"/>
  <c r="C29" i="19"/>
  <c r="D32" i="19"/>
  <c r="C31" i="19"/>
  <c r="D37" i="19"/>
  <c r="D31" i="19"/>
  <c r="D30" i="19"/>
  <c r="C35" i="19"/>
  <c r="D35" i="19"/>
  <c r="D29" i="19"/>
  <c r="B32" i="19"/>
  <c r="C38" i="19"/>
  <c r="B37" i="19"/>
  <c r="C28" i="19"/>
  <c r="D33" i="19"/>
  <c r="D28" i="19"/>
  <c r="H194" i="15"/>
  <c r="K195" i="15"/>
  <c r="D194" i="15"/>
  <c r="E196" i="15"/>
  <c r="L194" i="15"/>
  <c r="J194" i="15"/>
  <c r="C195" i="15"/>
  <c r="F194" i="15"/>
  <c r="H195" i="15"/>
  <c r="G195" i="15"/>
  <c r="H37" i="15"/>
  <c r="B196" i="15"/>
  <c r="M194" i="15"/>
  <c r="F196" i="15"/>
  <c r="F195" i="15"/>
  <c r="G194" i="15"/>
  <c r="L195" i="15"/>
  <c r="E36" i="15"/>
  <c r="D38" i="15"/>
  <c r="D37" i="15"/>
  <c r="E194" i="15"/>
  <c r="J195" i="15"/>
  <c r="I195" i="15"/>
  <c r="C194" i="15"/>
  <c r="K194" i="15"/>
  <c r="D196" i="15"/>
  <c r="D195" i="15"/>
  <c r="C196" i="15"/>
  <c r="I194" i="15"/>
  <c r="B195" i="15"/>
  <c r="M36" i="15"/>
  <c r="L38" i="15"/>
  <c r="L37" i="15"/>
  <c r="B38" i="15"/>
  <c r="J38" i="15"/>
  <c r="F37" i="15"/>
  <c r="E37" i="15"/>
  <c r="I38" i="15"/>
  <c r="F38" i="15"/>
  <c r="I37" i="15"/>
  <c r="J36" i="15"/>
  <c r="M38" i="15"/>
  <c r="M37" i="15"/>
  <c r="B37" i="15"/>
  <c r="G37" i="15"/>
  <c r="L36" i="15"/>
  <c r="K38" i="15"/>
  <c r="J37" i="15"/>
  <c r="K37" i="15"/>
  <c r="C36" i="15"/>
  <c r="D36" i="15"/>
  <c r="C37" i="15"/>
  <c r="C38" i="15"/>
  <c r="I36" i="15"/>
  <c r="H38" i="15"/>
  <c r="G36" i="15"/>
  <c r="F36" i="15"/>
  <c r="E38" i="15"/>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 i="9"/>
  <c r="K200" i="15" l="1"/>
  <c r="K202" i="15"/>
  <c r="K201" i="15"/>
  <c r="F174" i="15"/>
  <c r="E173" i="15"/>
  <c r="G159" i="15"/>
  <c r="G158" i="15"/>
  <c r="D114" i="15"/>
  <c r="D113" i="15"/>
  <c r="G113" i="15"/>
  <c r="D159" i="15"/>
  <c r="C173" i="15"/>
  <c r="G174" i="15"/>
  <c r="F173" i="15"/>
  <c r="H159" i="15"/>
  <c r="H158" i="15"/>
  <c r="E114" i="15"/>
  <c r="E113" i="15"/>
  <c r="H174" i="15"/>
  <c r="G173" i="15"/>
  <c r="I159" i="15"/>
  <c r="I158" i="15"/>
  <c r="F114" i="15"/>
  <c r="F113" i="15"/>
  <c r="B173" i="15"/>
  <c r="D174" i="15"/>
  <c r="B113" i="15"/>
  <c r="I174" i="15"/>
  <c r="H173" i="15"/>
  <c r="C160" i="15"/>
  <c r="J159" i="15"/>
  <c r="J158" i="15"/>
  <c r="G114" i="15"/>
  <c r="B115" i="15"/>
  <c r="J174" i="15"/>
  <c r="I173" i="15"/>
  <c r="D160" i="15"/>
  <c r="K159" i="15"/>
  <c r="K158" i="15"/>
  <c r="H114" i="15"/>
  <c r="H113" i="15"/>
  <c r="C175" i="15"/>
  <c r="K174" i="15"/>
  <c r="J173" i="15"/>
  <c r="E160" i="15"/>
  <c r="L159" i="15"/>
  <c r="L158" i="15"/>
  <c r="I114" i="15"/>
  <c r="I113" i="15"/>
  <c r="M113" i="15"/>
  <c r="B114" i="15"/>
  <c r="D175" i="15"/>
  <c r="L174" i="15"/>
  <c r="K173" i="15"/>
  <c r="F160" i="15"/>
  <c r="M159" i="15"/>
  <c r="M158" i="15"/>
  <c r="C115" i="15"/>
  <c r="J114" i="15"/>
  <c r="J113" i="15"/>
  <c r="L113" i="15"/>
  <c r="C174" i="15"/>
  <c r="M114" i="15"/>
  <c r="E158" i="15"/>
  <c r="E175" i="15"/>
  <c r="M174" i="15"/>
  <c r="L173" i="15"/>
  <c r="B160" i="15"/>
  <c r="B159" i="15"/>
  <c r="B158" i="15"/>
  <c r="D115" i="15"/>
  <c r="K114" i="15"/>
  <c r="K113" i="15"/>
  <c r="L114" i="15"/>
  <c r="B174" i="15"/>
  <c r="F175" i="15"/>
  <c r="B175" i="15"/>
  <c r="M173" i="15"/>
  <c r="C159" i="15"/>
  <c r="C158" i="15"/>
  <c r="E115" i="15"/>
  <c r="F115" i="15"/>
  <c r="E159" i="15"/>
  <c r="E174" i="15"/>
  <c r="D173" i="15"/>
  <c r="F159" i="15"/>
  <c r="F158" i="15"/>
  <c r="C114" i="15"/>
  <c r="C113" i="15"/>
  <c r="D158" i="15"/>
  <c r="E144" i="15"/>
  <c r="E143" i="15"/>
  <c r="E128" i="15"/>
  <c r="B128" i="15"/>
  <c r="F144" i="15"/>
  <c r="F143" i="15"/>
  <c r="F128" i="15"/>
  <c r="B143" i="15"/>
  <c r="G144" i="15"/>
  <c r="G143" i="15"/>
  <c r="G128" i="15"/>
  <c r="H144" i="15"/>
  <c r="H143" i="15"/>
  <c r="H128" i="15"/>
  <c r="C144" i="15"/>
  <c r="I144" i="15"/>
  <c r="I143" i="15"/>
  <c r="I128" i="15"/>
  <c r="C145" i="15"/>
  <c r="J144" i="15"/>
  <c r="J143" i="15"/>
  <c r="J128" i="15"/>
  <c r="B144" i="15"/>
  <c r="C128" i="15"/>
  <c r="D145" i="15"/>
  <c r="K144" i="15"/>
  <c r="K143" i="15"/>
  <c r="K128" i="15"/>
  <c r="C143" i="15"/>
  <c r="E145" i="15"/>
  <c r="L144" i="15"/>
  <c r="L143" i="15"/>
  <c r="L128" i="15"/>
  <c r="B145" i="15"/>
  <c r="F145" i="15"/>
  <c r="M144" i="15"/>
  <c r="M143" i="15"/>
  <c r="M128" i="15"/>
  <c r="D144" i="15"/>
  <c r="D143" i="15"/>
  <c r="D128" i="15"/>
  <c r="D130" i="15"/>
  <c r="K129" i="15"/>
  <c r="E130" i="15"/>
  <c r="L129" i="15"/>
  <c r="C130" i="15"/>
  <c r="F130" i="15"/>
  <c r="M129" i="15"/>
  <c r="B130" i="15"/>
  <c r="B129" i="15"/>
  <c r="C129" i="15"/>
  <c r="D129" i="15"/>
  <c r="G129" i="15"/>
  <c r="E129" i="15"/>
  <c r="F129" i="15"/>
  <c r="H129" i="15"/>
  <c r="J129" i="15"/>
  <c r="I129" i="15"/>
  <c r="C99" i="15"/>
  <c r="C100" i="15"/>
  <c r="E98" i="15"/>
  <c r="D99" i="15"/>
  <c r="D100" i="15"/>
  <c r="D98" i="15"/>
  <c r="E99" i="15"/>
  <c r="E100" i="15"/>
  <c r="C98" i="15"/>
  <c r="G99" i="15"/>
  <c r="F99" i="15"/>
  <c r="F100" i="15"/>
  <c r="B98" i="15"/>
  <c r="M98" i="15"/>
  <c r="H99" i="15"/>
  <c r="L98" i="15"/>
  <c r="I99" i="15"/>
  <c r="K98" i="15"/>
  <c r="J99" i="15"/>
  <c r="J98" i="15"/>
  <c r="M99" i="15"/>
  <c r="K99" i="15"/>
  <c r="I98" i="15"/>
  <c r="H98" i="15"/>
  <c r="B100" i="15"/>
  <c r="L99" i="15"/>
  <c r="G98" i="15"/>
  <c r="B99" i="15"/>
  <c r="F98" i="15"/>
  <c r="J84" i="15"/>
  <c r="J83" i="15"/>
  <c r="K84" i="15"/>
  <c r="I83" i="15"/>
  <c r="L84" i="15"/>
  <c r="H83" i="15"/>
  <c r="M84" i="15"/>
  <c r="G83" i="15"/>
  <c r="H84" i="15"/>
  <c r="B84" i="15"/>
  <c r="B85" i="15"/>
  <c r="F83" i="15"/>
  <c r="C84" i="15"/>
  <c r="C85" i="15"/>
  <c r="E83" i="15"/>
  <c r="B53" i="15"/>
  <c r="D84" i="15"/>
  <c r="D85" i="15"/>
  <c r="D83" i="15"/>
  <c r="G84" i="15"/>
  <c r="E84" i="15"/>
  <c r="E85" i="15"/>
  <c r="C83" i="15"/>
  <c r="L83" i="15"/>
  <c r="F84" i="15"/>
  <c r="F85" i="15"/>
  <c r="B83" i="15"/>
  <c r="I84" i="15"/>
  <c r="K83" i="15"/>
  <c r="M83" i="15"/>
  <c r="M69" i="15"/>
  <c r="G68" i="15"/>
  <c r="F70" i="15"/>
  <c r="B69" i="15"/>
  <c r="B70" i="15"/>
  <c r="F68" i="15"/>
  <c r="C69" i="15"/>
  <c r="C70" i="15"/>
  <c r="E68" i="15"/>
  <c r="D69" i="15"/>
  <c r="D70" i="15"/>
  <c r="D68" i="15"/>
  <c r="E69" i="15"/>
  <c r="E70" i="15"/>
  <c r="C68" i="15"/>
  <c r="F69" i="15"/>
  <c r="G69" i="15"/>
  <c r="M68" i="15"/>
  <c r="B68" i="15"/>
  <c r="H69" i="15"/>
  <c r="L68" i="15"/>
  <c r="I69" i="15"/>
  <c r="K68" i="15"/>
  <c r="H68" i="15"/>
  <c r="J69" i="15"/>
  <c r="J68" i="15"/>
  <c r="L69" i="15"/>
  <c r="K69" i="15"/>
  <c r="I68" i="15"/>
  <c r="H54" i="15"/>
  <c r="H53" i="15"/>
  <c r="G54" i="15"/>
  <c r="G53" i="15"/>
  <c r="B54" i="15"/>
  <c r="B55" i="15"/>
  <c r="B5" i="10"/>
  <c r="G6" i="11"/>
  <c r="E7" i="11"/>
  <c r="C8" i="11"/>
  <c r="O8" i="11"/>
  <c r="M9" i="11"/>
  <c r="K10" i="11"/>
  <c r="I11" i="11"/>
  <c r="G12" i="11"/>
  <c r="E13" i="11"/>
  <c r="C14" i="11"/>
  <c r="O14" i="11"/>
  <c r="M16" i="11"/>
  <c r="F5" i="11"/>
  <c r="B10" i="10"/>
  <c r="F9" i="11"/>
  <c r="H14" i="11"/>
  <c r="J10" i="11"/>
  <c r="H6" i="11"/>
  <c r="F7" i="11"/>
  <c r="D8" i="11"/>
  <c r="B9" i="11"/>
  <c r="N9" i="11"/>
  <c r="L10" i="11"/>
  <c r="J11" i="11"/>
  <c r="H12" i="11"/>
  <c r="F13" i="11"/>
  <c r="D14" i="11"/>
  <c r="B16" i="11"/>
  <c r="N16" i="11"/>
  <c r="E5" i="11"/>
  <c r="B11" i="10"/>
  <c r="B11" i="11"/>
  <c r="I6" i="11"/>
  <c r="G7" i="11"/>
  <c r="E8" i="11"/>
  <c r="C9" i="11"/>
  <c r="O9" i="11"/>
  <c r="M10" i="11"/>
  <c r="K11" i="11"/>
  <c r="I12" i="11"/>
  <c r="G13" i="11"/>
  <c r="E14" i="11"/>
  <c r="C16" i="11"/>
  <c r="O16" i="11"/>
  <c r="D5" i="11"/>
  <c r="B12" i="10"/>
  <c r="J7" i="11"/>
  <c r="L12" i="11"/>
  <c r="M5" i="11"/>
  <c r="F12" i="11"/>
  <c r="D29" i="11" s="1"/>
  <c r="B9" i="10"/>
  <c r="J6" i="11"/>
  <c r="H7" i="11"/>
  <c r="F8" i="11"/>
  <c r="D9" i="11"/>
  <c r="B10" i="11"/>
  <c r="N10" i="11"/>
  <c r="L11" i="11"/>
  <c r="J12" i="11"/>
  <c r="H13" i="11"/>
  <c r="F14" i="11"/>
  <c r="D16" i="11"/>
  <c r="O5" i="11"/>
  <c r="C5" i="11"/>
  <c r="L6" i="11"/>
  <c r="N11" i="11"/>
  <c r="B14" i="11"/>
  <c r="K6" i="11"/>
  <c r="I7" i="11"/>
  <c r="G8" i="11"/>
  <c r="E9" i="11"/>
  <c r="C10" i="11"/>
  <c r="O10" i="11"/>
  <c r="M11" i="11"/>
  <c r="K12" i="11"/>
  <c r="I13" i="11"/>
  <c r="G14" i="11"/>
  <c r="E16" i="11"/>
  <c r="N5" i="11"/>
  <c r="H8" i="11"/>
  <c r="D10" i="11"/>
  <c r="J13" i="11"/>
  <c r="F16" i="11"/>
  <c r="H11" i="11"/>
  <c r="M6" i="11"/>
  <c r="K7" i="11"/>
  <c r="I8" i="11"/>
  <c r="G9" i="11"/>
  <c r="E10" i="11"/>
  <c r="C27" i="11" s="1"/>
  <c r="C11" i="11"/>
  <c r="B28" i="11" s="1"/>
  <c r="O11" i="11"/>
  <c r="M12" i="11"/>
  <c r="K13" i="11"/>
  <c r="I14" i="11"/>
  <c r="G16" i="11"/>
  <c r="L5" i="11"/>
  <c r="B4" i="10"/>
  <c r="N7" i="11"/>
  <c r="J9" i="11"/>
  <c r="D12" i="11"/>
  <c r="L14" i="11"/>
  <c r="I5" i="11"/>
  <c r="L9" i="11"/>
  <c r="G5" i="11"/>
  <c r="B6" i="11"/>
  <c r="N6" i="11"/>
  <c r="L7" i="11"/>
  <c r="J8" i="11"/>
  <c r="H9" i="11"/>
  <c r="F10" i="11"/>
  <c r="D11" i="11"/>
  <c r="B12" i="11"/>
  <c r="N12" i="11"/>
  <c r="L13" i="11"/>
  <c r="J14" i="11"/>
  <c r="H16" i="11"/>
  <c r="K5" i="11"/>
  <c r="B7" i="11"/>
  <c r="H10" i="11"/>
  <c r="B13" i="11"/>
  <c r="J16" i="11"/>
  <c r="L16" i="11"/>
  <c r="C6" i="11"/>
  <c r="O6" i="11"/>
  <c r="M7" i="11"/>
  <c r="K8" i="11"/>
  <c r="I9" i="11"/>
  <c r="G10" i="11"/>
  <c r="E11" i="11"/>
  <c r="C12" i="11"/>
  <c r="O12" i="11"/>
  <c r="M13" i="11"/>
  <c r="K14" i="11"/>
  <c r="I16" i="11"/>
  <c r="J5" i="11"/>
  <c r="B6" i="10"/>
  <c r="D6" i="11"/>
  <c r="L8" i="11"/>
  <c r="F11" i="11"/>
  <c r="N13" i="11"/>
  <c r="B7" i="10"/>
  <c r="D13" i="11"/>
  <c r="E6" i="11"/>
  <c r="C7" i="11"/>
  <c r="O7" i="11"/>
  <c r="M8" i="11"/>
  <c r="K9" i="11"/>
  <c r="I10" i="11"/>
  <c r="G11" i="11"/>
  <c r="E12" i="11"/>
  <c r="C13" i="11"/>
  <c r="O13" i="11"/>
  <c r="M14" i="11"/>
  <c r="K16" i="11"/>
  <c r="H5" i="11"/>
  <c r="B8" i="10"/>
  <c r="F6" i="11"/>
  <c r="D7" i="11"/>
  <c r="B8" i="11"/>
  <c r="N8" i="11"/>
  <c r="N14" i="11"/>
  <c r="E55" i="15"/>
  <c r="J53" i="15"/>
  <c r="D53" i="15"/>
  <c r="L53" i="15"/>
  <c r="D54" i="15"/>
  <c r="F55" i="15"/>
  <c r="I53" i="15"/>
  <c r="I54" i="15"/>
  <c r="E54" i="15"/>
  <c r="C53" i="15"/>
  <c r="F54" i="15"/>
  <c r="C54" i="15"/>
  <c r="K53" i="15"/>
  <c r="F53" i="15"/>
  <c r="E53" i="15"/>
  <c r="D55" i="15"/>
  <c r="J54" i="15"/>
  <c r="M54" i="15"/>
  <c r="K54" i="15"/>
  <c r="C55" i="15"/>
  <c r="M53" i="15"/>
  <c r="L54" i="15"/>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 i="1"/>
  <c r="D150" i="15" l="1"/>
  <c r="C210" i="15"/>
  <c r="B209" i="15"/>
  <c r="B208" i="15"/>
  <c r="J210" i="15"/>
  <c r="B210" i="15"/>
  <c r="B179" i="15"/>
  <c r="J208" i="15"/>
  <c r="J209" i="15"/>
  <c r="B164" i="15"/>
  <c r="I208" i="15"/>
  <c r="I210" i="15"/>
  <c r="I209" i="15"/>
  <c r="G209" i="15"/>
  <c r="G210" i="15"/>
  <c r="B149" i="15"/>
  <c r="G208" i="15"/>
  <c r="F208" i="15"/>
  <c r="F209" i="15"/>
  <c r="F210" i="15"/>
  <c r="E210" i="15"/>
  <c r="E209" i="15"/>
  <c r="E208" i="15"/>
  <c r="D209" i="15"/>
  <c r="D210" i="15"/>
  <c r="D208" i="15"/>
  <c r="C208" i="15"/>
  <c r="C209" i="15"/>
  <c r="H208" i="15"/>
  <c r="H210" i="15"/>
  <c r="H209" i="15"/>
  <c r="H164" i="15"/>
  <c r="H179" i="15"/>
  <c r="D181" i="15"/>
  <c r="E165" i="15"/>
  <c r="L179" i="15"/>
  <c r="B89" i="15"/>
  <c r="B134" i="15"/>
  <c r="B74" i="15"/>
  <c r="B104" i="15"/>
  <c r="B119" i="15"/>
  <c r="B59" i="15"/>
  <c r="L164" i="15"/>
  <c r="J165" i="15"/>
  <c r="I180" i="15"/>
  <c r="F179" i="15"/>
  <c r="K179" i="15"/>
  <c r="J164" i="15"/>
  <c r="B181" i="15"/>
  <c r="L180" i="15"/>
  <c r="G180" i="15"/>
  <c r="C165" i="15"/>
  <c r="E181" i="15"/>
  <c r="F164" i="15"/>
  <c r="K165" i="15"/>
  <c r="D179" i="15"/>
  <c r="D166" i="15"/>
  <c r="M164" i="15"/>
  <c r="J179" i="15"/>
  <c r="K180" i="15"/>
  <c r="M179" i="15"/>
  <c r="M180" i="15"/>
  <c r="F181" i="15"/>
  <c r="B180" i="15"/>
  <c r="H165" i="15"/>
  <c r="C180" i="15"/>
  <c r="E180" i="15"/>
  <c r="I179" i="15"/>
  <c r="C179" i="15"/>
  <c r="J180" i="15"/>
  <c r="D180" i="15"/>
  <c r="G179" i="15"/>
  <c r="H180" i="15"/>
  <c r="C181" i="15"/>
  <c r="E179" i="15"/>
  <c r="F180" i="15"/>
  <c r="L165" i="15"/>
  <c r="H149" i="15"/>
  <c r="I164" i="15"/>
  <c r="K164" i="15"/>
  <c r="I165" i="15"/>
  <c r="E166" i="15"/>
  <c r="D165" i="15"/>
  <c r="K150" i="15"/>
  <c r="F151" i="15"/>
  <c r="C164" i="15"/>
  <c r="F166" i="15"/>
  <c r="E164" i="15"/>
  <c r="D164" i="15"/>
  <c r="G164" i="15"/>
  <c r="G165" i="15"/>
  <c r="B165" i="15"/>
  <c r="L149" i="15"/>
  <c r="F165" i="15"/>
  <c r="B166" i="15"/>
  <c r="C166" i="15"/>
  <c r="M165" i="15"/>
  <c r="L150" i="15"/>
  <c r="C149" i="15"/>
  <c r="F150" i="15"/>
  <c r="H12" i="13"/>
  <c r="K149" i="15"/>
  <c r="M149" i="15"/>
  <c r="H4" i="13"/>
  <c r="B3" i="13"/>
  <c r="G150" i="15"/>
  <c r="J150" i="15"/>
  <c r="B136" i="15"/>
  <c r="G149" i="15"/>
  <c r="B151" i="15"/>
  <c r="H134" i="15"/>
  <c r="F104" i="15"/>
  <c r="H135" i="15"/>
  <c r="J149" i="15"/>
  <c r="I150" i="15"/>
  <c r="D151" i="15"/>
  <c r="M150" i="15"/>
  <c r="B150" i="15"/>
  <c r="H150" i="15"/>
  <c r="C151" i="15"/>
  <c r="E151" i="15"/>
  <c r="I149" i="15"/>
  <c r="F149" i="15"/>
  <c r="D149" i="15"/>
  <c r="G134" i="15"/>
  <c r="C150" i="15"/>
  <c r="E149" i="15"/>
  <c r="E150" i="15"/>
  <c r="F134" i="15"/>
  <c r="J135" i="15"/>
  <c r="M135" i="15"/>
  <c r="E135" i="15"/>
  <c r="E136" i="15"/>
  <c r="F135" i="15"/>
  <c r="L134" i="15"/>
  <c r="C134" i="15"/>
  <c r="K134" i="15"/>
  <c r="B135" i="15"/>
  <c r="E120" i="15"/>
  <c r="E134" i="15"/>
  <c r="F28" i="11"/>
  <c r="F119" i="15"/>
  <c r="J134" i="15"/>
  <c r="D134" i="15"/>
  <c r="F136" i="15"/>
  <c r="D28" i="11"/>
  <c r="G135" i="15"/>
  <c r="C136" i="15"/>
  <c r="M134" i="15"/>
  <c r="D135" i="15"/>
  <c r="L135" i="15"/>
  <c r="M120" i="15"/>
  <c r="I135" i="15"/>
  <c r="H119" i="15"/>
  <c r="C135" i="15"/>
  <c r="B105" i="15"/>
  <c r="C119" i="15"/>
  <c r="I134" i="15"/>
  <c r="K135" i="15"/>
  <c r="D26" i="11"/>
  <c r="D136" i="15"/>
  <c r="F121" i="15"/>
  <c r="J120" i="15"/>
  <c r="C121" i="15"/>
  <c r="L120" i="15"/>
  <c r="D120" i="15"/>
  <c r="L119" i="15"/>
  <c r="I120" i="15"/>
  <c r="G119" i="15"/>
  <c r="L105" i="15"/>
  <c r="E121" i="15"/>
  <c r="H120" i="15"/>
  <c r="G29" i="11"/>
  <c r="H105" i="15"/>
  <c r="E104" i="15"/>
  <c r="K119" i="15"/>
  <c r="C120" i="15"/>
  <c r="D119" i="15"/>
  <c r="H27" i="11"/>
  <c r="J119" i="15"/>
  <c r="G120" i="15"/>
  <c r="M119" i="15"/>
  <c r="K120" i="15"/>
  <c r="B120" i="15"/>
  <c r="D121" i="15"/>
  <c r="E119" i="15"/>
  <c r="E106" i="15"/>
  <c r="B121" i="15"/>
  <c r="I119" i="15"/>
  <c r="F120" i="15"/>
  <c r="D90" i="15"/>
  <c r="K90" i="15"/>
  <c r="M89" i="15"/>
  <c r="J105" i="15"/>
  <c r="E105" i="15"/>
  <c r="M104" i="15"/>
  <c r="H104" i="15"/>
  <c r="D24" i="11"/>
  <c r="J89" i="15"/>
  <c r="M105" i="15"/>
  <c r="C104" i="15"/>
  <c r="J104" i="15"/>
  <c r="E24" i="11"/>
  <c r="I105" i="15"/>
  <c r="D106" i="15"/>
  <c r="F106" i="15"/>
  <c r="I104" i="15"/>
  <c r="F105" i="15"/>
  <c r="K89" i="15"/>
  <c r="K105" i="15"/>
  <c r="G105" i="15"/>
  <c r="E23" i="11"/>
  <c r="K104" i="15"/>
  <c r="D104" i="15"/>
  <c r="B91" i="15"/>
  <c r="L104" i="15"/>
  <c r="D105" i="15"/>
  <c r="G104" i="15"/>
  <c r="C106" i="15"/>
  <c r="B106" i="15"/>
  <c r="C105" i="15"/>
  <c r="C89" i="15"/>
  <c r="E91" i="15"/>
  <c r="B90" i="15"/>
  <c r="F27" i="11"/>
  <c r="E90" i="15"/>
  <c r="H90" i="15"/>
  <c r="M90" i="15"/>
  <c r="D91" i="15"/>
  <c r="H89" i="15"/>
  <c r="L90" i="15"/>
  <c r="I89" i="15"/>
  <c r="L89" i="15"/>
  <c r="F89" i="15"/>
  <c r="B30" i="11"/>
  <c r="F29" i="11"/>
  <c r="G90" i="15"/>
  <c r="G89" i="15"/>
  <c r="D89" i="15"/>
  <c r="E27" i="11"/>
  <c r="I90" i="15"/>
  <c r="F30" i="11"/>
  <c r="E89" i="15"/>
  <c r="F91" i="15"/>
  <c r="C91" i="15"/>
  <c r="F90" i="15"/>
  <c r="C90" i="15"/>
  <c r="J90" i="15"/>
  <c r="I60" i="15"/>
  <c r="G74" i="15"/>
  <c r="D75" i="15"/>
  <c r="J74" i="15"/>
  <c r="C74" i="15"/>
  <c r="I59" i="15"/>
  <c r="K75" i="15"/>
  <c r="F75" i="15"/>
  <c r="E76" i="15"/>
  <c r="J75" i="15"/>
  <c r="E75" i="15"/>
  <c r="J60" i="15"/>
  <c r="D74" i="15"/>
  <c r="D76" i="15"/>
  <c r="I75" i="15"/>
  <c r="M74" i="15"/>
  <c r="F74" i="15"/>
  <c r="C60" i="15"/>
  <c r="B76" i="15"/>
  <c r="B75" i="15"/>
  <c r="J59" i="15"/>
  <c r="H74" i="15"/>
  <c r="K74" i="15"/>
  <c r="L74" i="15"/>
  <c r="E74" i="15"/>
  <c r="H75" i="15"/>
  <c r="C76" i="15"/>
  <c r="H59" i="15"/>
  <c r="C75" i="15"/>
  <c r="I74" i="15"/>
  <c r="G75" i="15"/>
  <c r="L75" i="15"/>
  <c r="F76" i="15"/>
  <c r="M75" i="15"/>
  <c r="G28" i="11"/>
  <c r="E59" i="15"/>
  <c r="B23" i="11"/>
  <c r="H24" i="11"/>
  <c r="F25" i="11"/>
  <c r="F26" i="11"/>
  <c r="F31" i="11"/>
  <c r="L60" i="15"/>
  <c r="F59" i="15"/>
  <c r="C61" i="15"/>
  <c r="D60" i="15"/>
  <c r="L59" i="15"/>
  <c r="D59" i="15"/>
  <c r="F24" i="11"/>
  <c r="E61" i="15"/>
  <c r="C29" i="11"/>
  <c r="G23" i="11"/>
  <c r="K59" i="15"/>
  <c r="K60" i="15"/>
  <c r="M60" i="15"/>
  <c r="F60" i="15"/>
  <c r="D61" i="15"/>
  <c r="C59" i="15"/>
  <c r="E60" i="15"/>
  <c r="B61" i="15"/>
  <c r="B60" i="15"/>
  <c r="G59" i="15"/>
  <c r="M59" i="15"/>
  <c r="G60" i="15"/>
  <c r="F61" i="15"/>
  <c r="H60" i="15"/>
  <c r="G33" i="11"/>
  <c r="E31" i="11"/>
  <c r="E29" i="11"/>
  <c r="H29" i="11"/>
  <c r="H23" i="11"/>
  <c r="G27" i="11"/>
  <c r="E30" i="11"/>
  <c r="D30" i="11"/>
  <c r="E33" i="11"/>
  <c r="D33" i="11"/>
  <c r="H26" i="11"/>
  <c r="C26" i="11"/>
  <c r="B26" i="11"/>
  <c r="B24" i="11"/>
  <c r="H33" i="11"/>
  <c r="C33" i="11"/>
  <c r="B31" i="11"/>
  <c r="B33" i="11"/>
  <c r="D6" i="13"/>
  <c r="I15" i="11"/>
  <c r="E22" i="11"/>
  <c r="M4" i="13"/>
  <c r="M3" i="13"/>
  <c r="L15" i="13"/>
  <c r="K14" i="13"/>
  <c r="J13" i="13"/>
  <c r="I12" i="13"/>
  <c r="I5" i="13"/>
  <c r="M5" i="13"/>
  <c r="L4" i="13"/>
  <c r="L3" i="13"/>
  <c r="K15" i="13"/>
  <c r="J14" i="13"/>
  <c r="I13" i="13"/>
  <c r="M6" i="13"/>
  <c r="L5" i="13"/>
  <c r="K4" i="13"/>
  <c r="K3" i="13"/>
  <c r="J15" i="13"/>
  <c r="I14" i="13"/>
  <c r="L8" i="13"/>
  <c r="M7" i="13"/>
  <c r="L6" i="13"/>
  <c r="K5" i="13"/>
  <c r="J4" i="13"/>
  <c r="J3" i="13"/>
  <c r="I15" i="13"/>
  <c r="J6" i="13"/>
  <c r="M8" i="13"/>
  <c r="L7" i="13"/>
  <c r="K6" i="13"/>
  <c r="J5" i="13"/>
  <c r="I4" i="13"/>
  <c r="I3" i="13"/>
  <c r="K7" i="13"/>
  <c r="M9" i="13"/>
  <c r="M10" i="13"/>
  <c r="L9" i="13"/>
  <c r="K8" i="13"/>
  <c r="J7" i="13"/>
  <c r="I6" i="13"/>
  <c r="L12" i="13"/>
  <c r="M11" i="13"/>
  <c r="L10" i="13"/>
  <c r="K9" i="13"/>
  <c r="J8" i="13"/>
  <c r="I7" i="13"/>
  <c r="K11" i="13"/>
  <c r="I9" i="13"/>
  <c r="M12" i="13"/>
  <c r="L11" i="13"/>
  <c r="K10" i="13"/>
  <c r="J9" i="13"/>
  <c r="I8" i="13"/>
  <c r="J10" i="13"/>
  <c r="M13" i="13"/>
  <c r="M14" i="13"/>
  <c r="L13" i="13"/>
  <c r="K12" i="13"/>
  <c r="J11" i="13"/>
  <c r="I10" i="13"/>
  <c r="L14" i="13"/>
  <c r="K13" i="13"/>
  <c r="J12" i="13"/>
  <c r="I11" i="13"/>
  <c r="M15" i="13"/>
  <c r="B4" i="13"/>
  <c r="C3" i="13"/>
  <c r="C4" i="13"/>
  <c r="D5" i="13"/>
  <c r="E6" i="13"/>
  <c r="F7" i="13"/>
  <c r="G8" i="13"/>
  <c r="H9" i="13"/>
  <c r="F15" i="11"/>
  <c r="J15" i="11"/>
  <c r="B14" i="10"/>
  <c r="H31" i="11"/>
  <c r="D8" i="13"/>
  <c r="F10" i="13"/>
  <c r="C15" i="13"/>
  <c r="B6" i="13"/>
  <c r="C14" i="13"/>
  <c r="D15" i="13"/>
  <c r="E3" i="13"/>
  <c r="E4" i="13"/>
  <c r="F5" i="13"/>
  <c r="G6" i="13"/>
  <c r="H7" i="13"/>
  <c r="O15" i="11"/>
  <c r="H22" i="11"/>
  <c r="C30" i="11"/>
  <c r="B15" i="13"/>
  <c r="E7" i="13"/>
  <c r="G9" i="13"/>
  <c r="D3" i="13"/>
  <c r="E5" i="13"/>
  <c r="G7" i="13"/>
  <c r="H8" i="13"/>
  <c r="L15" i="11"/>
  <c r="C15" i="11"/>
  <c r="B22" i="11"/>
  <c r="B7" i="13"/>
  <c r="C13" i="13"/>
  <c r="D14" i="13"/>
  <c r="E15" i="13"/>
  <c r="F3" i="13"/>
  <c r="F4" i="13"/>
  <c r="G5" i="13"/>
  <c r="H6" i="13"/>
  <c r="G25" i="11"/>
  <c r="G30" i="11"/>
  <c r="B27" i="11"/>
  <c r="E14" i="13"/>
  <c r="G3" i="13"/>
  <c r="H5" i="13"/>
  <c r="E28" i="11"/>
  <c r="B29" i="11"/>
  <c r="D25" i="11"/>
  <c r="C25" i="11"/>
  <c r="B13" i="13"/>
  <c r="B5" i="13"/>
  <c r="D4" i="13"/>
  <c r="F6" i="13"/>
  <c r="C11" i="13"/>
  <c r="E13" i="13"/>
  <c r="G15" i="13"/>
  <c r="H3" i="13"/>
  <c r="B10" i="13"/>
  <c r="C10" i="13"/>
  <c r="D11" i="13"/>
  <c r="E12" i="13"/>
  <c r="F13" i="13"/>
  <c r="G14" i="13"/>
  <c r="H15" i="13"/>
  <c r="H15" i="11"/>
  <c r="C23" i="11"/>
  <c r="C28" i="11"/>
  <c r="F22" i="11"/>
  <c r="K15" i="11"/>
  <c r="H28" i="11"/>
  <c r="E15" i="11"/>
  <c r="C22" i="11"/>
  <c r="G26" i="11"/>
  <c r="C7" i="13"/>
  <c r="E9" i="13"/>
  <c r="G11" i="13"/>
  <c r="B8" i="13"/>
  <c r="D13" i="13"/>
  <c r="F15" i="13"/>
  <c r="G4" i="13"/>
  <c r="B11" i="13"/>
  <c r="C9" i="13"/>
  <c r="D10" i="13"/>
  <c r="E11" i="13"/>
  <c r="F12" i="13"/>
  <c r="G13" i="13"/>
  <c r="H14" i="13"/>
  <c r="F33" i="11"/>
  <c r="D27" i="11"/>
  <c r="B15" i="11"/>
  <c r="F23" i="11"/>
  <c r="G22" i="11"/>
  <c r="M15" i="11"/>
  <c r="D15" i="11"/>
  <c r="H25" i="11"/>
  <c r="C5" i="13"/>
  <c r="F8" i="13"/>
  <c r="H10" i="13"/>
  <c r="C12" i="13"/>
  <c r="B9" i="13"/>
  <c r="D12" i="13"/>
  <c r="F14" i="13"/>
  <c r="B12" i="13"/>
  <c r="C8" i="13"/>
  <c r="D9" i="13"/>
  <c r="E10" i="13"/>
  <c r="F11" i="13"/>
  <c r="G12" i="13"/>
  <c r="H13" i="13"/>
  <c r="G31" i="11"/>
  <c r="E26" i="11"/>
  <c r="G15" i="11"/>
  <c r="D22" i="11"/>
  <c r="N15" i="11"/>
  <c r="B25" i="11"/>
  <c r="C24" i="11"/>
  <c r="H30" i="11"/>
  <c r="B14" i="13"/>
  <c r="C6" i="13"/>
  <c r="D7" i="13"/>
  <c r="E8" i="13"/>
  <c r="F9" i="13"/>
  <c r="G10" i="13"/>
  <c r="H11" i="13"/>
  <c r="G24" i="11"/>
  <c r="E25" i="11"/>
  <c r="D31" i="11"/>
  <c r="C31" i="11"/>
  <c r="D23" i="11"/>
  <c r="B13" i="10"/>
  <c r="N3" i="13" l="1"/>
  <c r="N6" i="13"/>
  <c r="N12" i="13"/>
  <c r="N15" i="13"/>
  <c r="N4" i="13"/>
  <c r="N10" i="13"/>
  <c r="N9" i="13"/>
  <c r="N7" i="13"/>
  <c r="N14" i="13"/>
  <c r="N5" i="13"/>
  <c r="N13" i="13"/>
  <c r="N11" i="13"/>
  <c r="N8" i="13"/>
  <c r="J202" i="15"/>
  <c r="I200" i="15"/>
  <c r="J201" i="15"/>
  <c r="J200" i="15"/>
  <c r="I202" i="15"/>
  <c r="I201" i="15"/>
  <c r="G200" i="15"/>
  <c r="G202" i="15"/>
  <c r="G201" i="15"/>
  <c r="F202" i="15"/>
  <c r="F200" i="15"/>
  <c r="F201" i="15"/>
  <c r="E200" i="15"/>
  <c r="E202" i="15"/>
  <c r="E201" i="15"/>
  <c r="D202" i="15"/>
  <c r="D201" i="15"/>
  <c r="D200" i="15"/>
  <c r="C201" i="15"/>
  <c r="C200" i="15"/>
  <c r="C202" i="15"/>
  <c r="B200" i="15"/>
  <c r="H200" i="15"/>
  <c r="H202" i="15"/>
  <c r="B201" i="15"/>
  <c r="H201" i="15"/>
  <c r="B202" i="15"/>
  <c r="F32" i="11"/>
  <c r="B32" i="11"/>
  <c r="H32" i="11"/>
  <c r="C16" i="13"/>
  <c r="I16" i="13"/>
  <c r="G16" i="13"/>
  <c r="F16" i="13"/>
  <c r="H16" i="13"/>
  <c r="J16" i="13"/>
  <c r="M16" i="13"/>
  <c r="L16" i="13"/>
  <c r="K16" i="13"/>
  <c r="D32" i="11"/>
  <c r="C32" i="11"/>
  <c r="E16" i="13"/>
  <c r="B16" i="13"/>
  <c r="D16" i="13"/>
  <c r="E32" i="11"/>
  <c r="G32" i="11"/>
  <c r="C8" i="10"/>
  <c r="C4" i="10"/>
  <c r="C5" i="10"/>
  <c r="C11" i="10"/>
  <c r="C10" i="10"/>
  <c r="C7" i="10"/>
  <c r="C12" i="10"/>
  <c r="C6" i="10"/>
  <c r="C9" i="10"/>
  <c r="C3" i="10"/>
  <c r="N16" i="13" l="1"/>
  <c r="C13" i="10"/>
</calcChain>
</file>

<file path=xl/sharedStrings.xml><?xml version="1.0" encoding="utf-8"?>
<sst xmlns="http://schemas.openxmlformats.org/spreadsheetml/2006/main" count="3228" uniqueCount="133">
  <si>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</si>
  <si>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</si>
  <si>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</si>
  <si>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</si>
  <si>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</si>
  <si>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</si>
  <si>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</si>
  <si>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</si>
  <si>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</si>
  <si>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</si>
  <si>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</si>
  <si>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</si>
  <si>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</si>
  <si>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</si>
  <si>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</si>
  <si>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</si>
  <si>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</si>
  <si>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</si>
  <si>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</si>
  <si>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</si>
  <si>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</si>
  <si>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</si>
  <si>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</si>
  <si>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</si>
  <si>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</si>
  <si>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</si>
  <si>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</si>
  <si>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</si>
  <si>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</si>
  <si>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</si>
  <si>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</si>
  <si>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</si>
  <si>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</si>
  <si>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</si>
  <si>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</si>
  <si>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</si>
  <si>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</si>
  <si>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</si>
  <si>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</si>
  <si>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</si>
  <si>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</si>
  <si>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</si>
  <si>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</si>
  <si>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</si>
  <si>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</si>
  <si>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</si>
  <si>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</si>
  <si>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</si>
  <si>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</si>
  <si>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Health and Personal Care</t>
  </si>
  <si>
    <t>Energy</t>
  </si>
  <si>
    <t>Category</t>
  </si>
  <si>
    <t>General Index</t>
  </si>
  <si>
    <t>2023*</t>
  </si>
  <si>
    <t>Food</t>
  </si>
  <si>
    <t>Housing and House Goods</t>
  </si>
  <si>
    <t>All India Customer Price Index (Ungrouped) : (2013 to 2023)</t>
  </si>
  <si>
    <t>All India Customer Price Index Grouped : (2013 to 2023)</t>
  </si>
  <si>
    <t>Sub Urban</t>
  </si>
  <si>
    <t>Year-Month-Sector</t>
  </si>
  <si>
    <t>Average Index</t>
  </si>
  <si>
    <t>Total</t>
  </si>
  <si>
    <t>Contribution (%)</t>
  </si>
  <si>
    <t>CPI Value</t>
  </si>
  <si>
    <t>Note- For 2023, CPI values are given till the month of May so the average Inflation Rate is calculated by multiplying the Inflation rate of 5 months with (12/5).</t>
  </si>
  <si>
    <t>Monthly Average of Consumer Price Index : June to May(2022-2023)</t>
  </si>
  <si>
    <t>Average</t>
  </si>
  <si>
    <t>Average CPI Value</t>
  </si>
  <si>
    <t>Source- Ministry of Petroleum and Natural Gas, Government of India</t>
  </si>
  <si>
    <t>Average Inflation Rate(%)</t>
  </si>
  <si>
    <t>Category wise- All India Customer Price Index : May 2023</t>
  </si>
  <si>
    <t>Category-wise CPI Values (Sub Urban) : 2017-2023*</t>
  </si>
  <si>
    <t>Category-wise Inflation Rate(%) Sub Urban : 2017-2023*</t>
  </si>
  <si>
    <t xml:space="preserve">Category </t>
  </si>
  <si>
    <t>Transportation and Communication vs Imported Oil</t>
  </si>
  <si>
    <t>For this problem statement, Average imported price of Petrol and Diesel has been taken for analysis.</t>
  </si>
  <si>
    <t>M-o-M Inflation rate(%) of Oil : 2021-2023</t>
  </si>
  <si>
    <t>Petrol FOB International Price</t>
  </si>
  <si>
    <t>Diesel FOB International Price</t>
  </si>
  <si>
    <t>Average FOB International Price of Oil</t>
  </si>
  <si>
    <t>Transport and Communication</t>
  </si>
  <si>
    <t>Pan, Tobacco and Intoxicants vs Imported Oil</t>
  </si>
  <si>
    <t>Pan, Tobacco and Intoxicants</t>
  </si>
  <si>
    <t>Clothing and footwear vs Imported Oil</t>
  </si>
  <si>
    <t>Clothing and Footwear</t>
  </si>
  <si>
    <t>Correlation factor of Various Categories with Inflation rate(%) of Imported Oil</t>
  </si>
  <si>
    <t>From the above analysis, it is clearly observed that Pan, Tobacco and Intoxicants Category has the highest contribution of around 11.2% towards Consumer Price Index followed by Health and Personal Care of about 10.3% in May 2023</t>
  </si>
  <si>
    <t>Findings</t>
  </si>
  <si>
    <t>From the above analysis, it is also observed that there is no such significant difference between all the categories. All the categories contribute approx the same towards Consumer Price Index in May 2023.</t>
  </si>
  <si>
    <t>From the above analysis, it is observed that year 2019 has the highest inflation Rate of around 7.7% followed by year 2022 with an inflation rate of around 6%. On the other hand, year 2018 has the lowest inflation rate of around 2.3%.</t>
  </si>
  <si>
    <t>In the year 2019, Food category has the highest inflation rate of around 11% as compared to -1% in 2018.</t>
  </si>
  <si>
    <t>Findings &amp; Reasons</t>
  </si>
  <si>
    <t xml:space="preserve">In India, Food category has been on the rise year by year. However, in year 2019, Uneven monsoon is the major reason which lead to a sudden rise in the prices of Food. Agriculture sector has been affected due to the uneven monsoon which leads to the seasonal shortage of Food in India and increase in the prices of Food i.e. Fruits, Vegetables, spices,etc. Also, Transportation has been affected due to heavy rainfall which is also a reason of sudden rise in Inflation rate of Food. </t>
  </si>
  <si>
    <t>From the above analysis, it is observed May 2023 has the highest Average CPI value of around 178 as compared to 176 in last month i.e. in April 2023. However, there is overall no such big difference in Average CPI values over the period June 2022 to May 2023.</t>
  </si>
  <si>
    <t>It is also seen that Oils and Fats has the least absolute change of around -19% for the time period of June 2022 to May 2023.</t>
  </si>
  <si>
    <t>It is seen that Spices has the highest absolute change of around 19% followed by Cereals and Products of around 12% for the time period of June 2022 to May 2023.</t>
  </si>
  <si>
    <t>Before Lockdown</t>
  </si>
  <si>
    <t>During Lockdown</t>
  </si>
  <si>
    <t>After Lockdown</t>
  </si>
  <si>
    <t>Before Lockdown- January to February
During Lockdown- March to August
After Lockdown- September to December</t>
  </si>
  <si>
    <t>This was due to the unavailability and Shortage of several essential services during lockdown in India. Also limited trade contributes in the rise of the inflation rate of several products.</t>
  </si>
  <si>
    <t xml:space="preserve">Major rise in Inflation rate is seen in categories like Food (2.8% to 5.5%), Pan, tobacco and Intoxicants (2.1% to 6.9%), Health and Personal Care (2.2% to 4%) Transport and Communication (3.3% to 6.6%) during Lockdown. </t>
  </si>
  <si>
    <t>For this analysis, September 2019 to March 2020 is taken as Before Lockdown Period, March 2020 to August 2020 is taken as During Lockdown Period and September 2020 to February 2021 is taken as After Lockdown Period.</t>
  </si>
  <si>
    <t>All India Average Inflation Rate: Before, During and After Lockdown</t>
  </si>
  <si>
    <t>All India Average CPI Values: Before, During and After Lockdown</t>
  </si>
  <si>
    <t>Category wise Analysis</t>
  </si>
  <si>
    <t>From the above analysis, it is observed that All India Average Inflation Rate of Food has increased from 2.8% to 5.5% during the lockdown period and then fall to 1.6% after lockdown.</t>
  </si>
  <si>
    <t>The supply chain disruptions caused by the COVID-19 outbreak has led to changes in food prices globally and nationally. The price of Basic Food items such as Wheat flour, rice, Fruits and Vegetables etc. has increased during the lockdown. The findings may suggest panic-buying, hoarding, and storability of food items.</t>
  </si>
  <si>
    <t>From the above analysis, it is observed that All India Average Inflation Rate of Pan, Tobacco and Intoxicants has increased from 2.1% to 6.9% during the lockdown period and then fall to 2.2% after lockdown.</t>
  </si>
  <si>
    <t xml:space="preserve">The findings may suggest that the inflation rate of Pan, Tobacco and Intoxicants has increased during lockdown as most of the retailers were selling such products in black market much more than the original sticker price. Also, People were non-working during the lockdown which leads to increase in the consumption of such products. </t>
  </si>
  <si>
    <t>From the above analysis, it is observed that All India Average Inflation Rate of Energy (Fuel and Light) has decreased from 6.2% to -3.7% during the lockdown period and then increased to 6.9% after lockdown.</t>
  </si>
  <si>
    <t>From the above analysis, it is observed that All India Average Inflation Rate of Health and Personal Care has increased from 2.2% to 4% during the lockdown period and then decreased to 1% after the lockdown.</t>
  </si>
  <si>
    <t>The findings may suggest that the inflation rate of Health, Personal care and effects has increased during lockdown as people were suffering from Covid19 pandemic and other medical conditions as well which has affected most of the population. Hospitals were fully occupied for the treatment of on going crysis, cost of medicine was also increased dur to shortage in supplies as majorly people were affected by pandemic, for the treatment of covid19 Hospitals were short in no. as the no. of patients were increasing during that point of time the cost of the hospitals increased for the treatment.</t>
  </si>
  <si>
    <t xml:space="preserve">Also, people were very conscious about their well-being and were consuming several day to day personal healthcare products which gave rise to increase in such products. </t>
  </si>
  <si>
    <r>
      <rPr>
        <b/>
        <i/>
        <u/>
        <sz val="12"/>
        <color theme="1"/>
        <rFont val="Times New Roman"/>
        <family val="1"/>
      </rPr>
      <t>Transportation</t>
    </r>
    <r>
      <rPr>
        <b/>
        <i/>
        <sz val="12"/>
        <color theme="1"/>
        <rFont val="Times New Roman"/>
        <family val="1"/>
      </rPr>
      <t>- Due to concerns about the spread of the virus, many people avoided public transportation, leading to a decrease in demand for these services. To cover their operational costs with reduced passenger numbers, public transport operators had to increase fares, contributing to inflation. Also, to comply with health and safety regulations, transport operators had to invest in additional safety measures such as sanitization of vehicles, provision of personal protective equipment for staff, and implementing social distancing norms. These additional costs were passed on to consumers in the form of higher fares or charges.</t>
    </r>
  </si>
  <si>
    <r>
      <rPr>
        <b/>
        <i/>
        <u/>
        <sz val="12"/>
        <color theme="1"/>
        <rFont val="Times New Roman"/>
        <family val="1"/>
      </rPr>
      <t>Communication</t>
    </r>
    <r>
      <rPr>
        <b/>
        <i/>
        <sz val="12"/>
        <color theme="1"/>
        <rFont val="Times New Roman"/>
        <family val="1"/>
      </rPr>
      <t>- With restrictions on physical gatherings and the promotion of remote work, there was a surge in demand for digital communication services such as internet connectivity, online conferencing platforms, and mobile data. This increased demand for digital communication services may have contributed to inflation in the communication sector.</t>
    </r>
  </si>
  <si>
    <t xml:space="preserve">The pandemic led to a significant decrease in global oil demand as travel restrictions and lockdowns reduced transportation and economic activities worldwide. In response to the oversupply and reduced demand, oil-producing countries, including major exporters like Saudi Arabia and Russia, engaged in a price war, further driving down oil prices. The decrease in global oil prices translated into lower fuel prices in India, contributing to a decrease in the inflation rate of fuel and light. </t>
  </si>
  <si>
    <t>The findings may suggest that the inflation rate of Energy (Fuel and Light) has decreased during Lockdown as commercial and industrial activities were severely affected, leading to a decrease in electricity demand from these sectors. As a result, power generation and distribution companies faced reduced operational costs, which contributed to the decrease in the inflation rate of light.</t>
  </si>
  <si>
    <t>The pandemic and subsequent lockdowns disrupted supply chains across various sectors, including the production and distribution of pan, tobacco, and intoxicants. This disruption led to shortages and logistical challenges, causing prices to increase due to decreased supply. Also, Government regulations and taxes on pan, tobacco, and intoxicants may have also played a role in driving up prices during the pandemic. Increases in excise duties or other taxes imposed by the government can directly lead to higher retail prices for these products, contributing to inflation.</t>
  </si>
  <si>
    <t>From the above analysis, it is observed that All India Average Inflation Rate of Transport and Communication has increased from 3.3% to 6.6% during the lockdown period and then decreased to 3.9% after the lockdown.</t>
  </si>
  <si>
    <t>From the above analysis, it is observed that All India Average Inflation Rate of Education has increased from 0.7% to 1.5% during the lockdown period and then decreased slightly to 1.3% after the lockdown.</t>
  </si>
  <si>
    <t>The findings may suggest that the inflation rate of Education has increased during lockdown with schools, colleges, and universities closed to prevent the spread of the virus, there was a rapid transition to online learning platforms. However, this shift required investment in digital infrastructure, technology, and online teaching resources by educational institutions. The costs associated with this transition were passed on to students and parents, leading to an increase in tuition fees and related expenses.</t>
  </si>
  <si>
    <t>Educational institutions and policymakers invested in educational technology and digital learning solutions to facilitate remote learning and maintain educational continuity during the pandemic. The costs associated with acquiring and implementing these technologies added to the overall inflation in the education sector.</t>
  </si>
  <si>
    <t>Also, movement restrictions and fear of contracting the virus led to labor shortages in agricultural fields, food processing plants, and transportation sectors. The reduced workforce hampered agricultural activities such as planting, harvesting, and transportation, leading to lower yields and increased production costs, which were passed on to consumers as higher prices.</t>
  </si>
  <si>
    <t>Absolute Change(June to May)</t>
  </si>
  <si>
    <t>M-o-M Inflation Rate</t>
  </si>
  <si>
    <t>CPI Values</t>
  </si>
  <si>
    <t>From the above analysis, it is observed that for the period January 2021 to May 2023, maximum price of Imported Oil reached on June 2022 i.e. 160 INR. On the other hand, minimum price of Imported oil is seen on January 2021 i.e 59 INR.</t>
  </si>
  <si>
    <t xml:space="preserve">However maximum inflation(rate of change) is seen in March 2020 i.e. 22.4%(108 INR  to 133 INR). On the other hand, minimum inflation is seen in July 2022(160 INR to 128 INR). </t>
  </si>
  <si>
    <t>From the above analysis, it is seen that there is a strong correlation between the prices of Imported oil and CPI prices of all categories in the year 2021.</t>
  </si>
  <si>
    <t>However, no such strong correlation is seen between the rate of change(Inflation Rate) of prices of Imported Oil and that of categories.</t>
  </si>
  <si>
    <t>From the above analysis, it is observed that All India Average Inflation Rate has increased from 2.3% to 3.5% during the lockdown period and then decreased to 1.2% after lockdown.</t>
  </si>
  <si>
    <t>Correlation factor of Various Categories with CPI Values of Imported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</si>
</sst>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
      <b/>
      <i/>
      <sz val="11"/>
      <color theme="1"/>
      <name val="Times New Roman"/>
      <family val="1"/>
    </font>
    <font>
      <b/>
      <sz val="11"/>
      <color theme="0"/>
      <name val="Times New Roman"/>
      <family val="1"/>
    </font>
    <font>
      <i/>
      <sz val="11"/>
      <color theme="1"/>
      <name val="Times New Roman"/>
      <family val="1"/>
    </font>
    <font>
      <sz val="8"/>
      <name val="Calibri"/>
      <family val="2"/>
      <scheme val="minor"/>
    </font>
    <font>
      <b/>
      <i/>
      <sz val="22"/>
      <color theme="1"/>
      <name val="Times New Roman"/>
      <family val="1"/>
    </font>
    <font>
      <sz val="8"/>
      <name val="Arial"/>
      <family val="2"/>
    </font>
    <font>
      <sz val="12"/>
      <name val="Arial"/>
      <family val="2"/>
    </font>
    <font>
      <b/>
      <sz val="12"/>
      <color theme="0"/>
      <name val="Times New Roman"/>
      <family val="1"/>
    </font>
    <font>
      <sz val="10"/>
      <name val="Arial"/>
      <family val="2"/>
    </font>
    <font>
      <b/>
      <i/>
      <sz val="12"/>
      <color theme="1"/>
      <name val="Times New Roman"/>
      <family val="1"/>
    </font>
    <font>
      <b/>
      <i/>
      <u/>
      <sz val="12"/>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FF00"/>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70C0"/>
      </left>
      <right style="thin">
        <color rgb="FF0070C0"/>
      </right>
      <top style="thin">
        <color rgb="FF0070C0"/>
      </top>
      <bottom style="thin">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top style="medium">
        <color rgb="FF0070C0"/>
      </top>
      <bottom style="thin">
        <color rgb="FF0070C0"/>
      </bottom>
      <diagonal/>
    </border>
    <border>
      <left/>
      <right/>
      <top style="medium">
        <color rgb="FF0070C0"/>
      </top>
      <bottom style="thin">
        <color rgb="FF0070C0"/>
      </bottom>
      <diagonal/>
    </border>
    <border>
      <left/>
      <right style="medium">
        <color rgb="FF0070C0"/>
      </right>
      <top style="medium">
        <color rgb="FF0070C0"/>
      </top>
      <bottom style="thin">
        <color rgb="FF0070C0"/>
      </bottom>
      <diagonal/>
    </border>
    <border>
      <left style="thin">
        <color rgb="FF0070C0"/>
      </left>
      <right/>
      <top style="thin">
        <color rgb="FF0070C0"/>
      </top>
      <bottom style="medium">
        <color rgb="FF0070C0"/>
      </bottom>
      <diagonal/>
    </border>
    <border>
      <left style="medium">
        <color rgb="FF0070C0"/>
      </left>
      <right/>
      <top style="thin">
        <color rgb="FF0070C0"/>
      </top>
      <bottom/>
      <diagonal/>
    </border>
    <border>
      <left style="thin">
        <color rgb="FF0070C0"/>
      </left>
      <right/>
      <top style="thin">
        <color rgb="FF0070C0"/>
      </top>
      <bottom/>
      <diagonal/>
    </border>
    <border>
      <left style="thin">
        <color rgb="FF0070C0"/>
      </left>
      <right style="medium">
        <color rgb="FF0070C0"/>
      </right>
      <top style="thin">
        <color rgb="FF0070C0"/>
      </top>
      <bottom/>
      <diagonal/>
    </border>
    <border>
      <left style="medium">
        <color rgb="FF0070C0"/>
      </left>
      <right/>
      <top style="thin">
        <color rgb="FF0070C0"/>
      </top>
      <bottom style="medium">
        <color rgb="FF0070C0"/>
      </bottom>
      <diagonal/>
    </border>
    <border>
      <left/>
      <right/>
      <top style="thin">
        <color rgb="FF0070C0"/>
      </top>
      <bottom style="thin">
        <color rgb="FF0070C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left>
      <right style="thin">
        <color rgb="FF0070C0"/>
      </right>
      <top style="medium">
        <color theme="1"/>
      </top>
      <bottom style="thin">
        <color rgb="FF0070C0"/>
      </bottom>
      <diagonal/>
    </border>
    <border>
      <left style="thin">
        <color rgb="FF0070C0"/>
      </left>
      <right style="thin">
        <color rgb="FF0070C0"/>
      </right>
      <top style="medium">
        <color theme="1"/>
      </top>
      <bottom style="thin">
        <color rgb="FF0070C0"/>
      </bottom>
      <diagonal/>
    </border>
    <border>
      <left style="thin">
        <color rgb="FF0070C0"/>
      </left>
      <right style="medium">
        <color theme="1"/>
      </right>
      <top style="medium">
        <color theme="1"/>
      </top>
      <bottom style="thin">
        <color rgb="FF0070C0"/>
      </bottom>
      <diagonal/>
    </border>
    <border>
      <left style="medium">
        <color theme="1"/>
      </left>
      <right/>
      <top style="thin">
        <color rgb="FF0070C0"/>
      </top>
      <bottom style="thin">
        <color rgb="FF0070C0"/>
      </bottom>
      <diagonal/>
    </border>
    <border>
      <left/>
      <right style="medium">
        <color theme="1"/>
      </right>
      <top style="thin">
        <color rgb="FF0070C0"/>
      </top>
      <bottom style="thin">
        <color rgb="FF0070C0"/>
      </bottom>
      <diagonal/>
    </border>
    <border>
      <left style="medium">
        <color theme="1"/>
      </left>
      <right style="thin">
        <color rgb="FF0070C0"/>
      </right>
      <top style="thin">
        <color rgb="FF0070C0"/>
      </top>
      <bottom style="thin">
        <color rgb="FF0070C0"/>
      </bottom>
      <diagonal/>
    </border>
    <border>
      <left style="thin">
        <color rgb="FF0070C0"/>
      </left>
      <right style="medium">
        <color theme="1"/>
      </right>
      <top style="thin">
        <color rgb="FF0070C0"/>
      </top>
      <bottom style="thin">
        <color rgb="FF0070C0"/>
      </bottom>
      <diagonal/>
    </border>
    <border>
      <left style="medium">
        <color theme="1"/>
      </left>
      <right style="thin">
        <color rgb="FF0070C0"/>
      </right>
      <top style="thin">
        <color rgb="FF0070C0"/>
      </top>
      <bottom style="medium">
        <color theme="1"/>
      </bottom>
      <diagonal/>
    </border>
    <border>
      <left style="thin">
        <color rgb="FF0070C0"/>
      </left>
      <right style="thin">
        <color rgb="FF0070C0"/>
      </right>
      <top style="thin">
        <color rgb="FF0070C0"/>
      </top>
      <bottom style="medium">
        <color theme="1"/>
      </bottom>
      <diagonal/>
    </border>
    <border>
      <left style="thin">
        <color rgb="FF0070C0"/>
      </left>
      <right style="medium">
        <color theme="1"/>
      </right>
      <top style="thin">
        <color rgb="FF0070C0"/>
      </top>
      <bottom style="medium">
        <color theme="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xf numFmtId="0" fontId="26" fillId="0" borderId="0"/>
    <xf numFmtId="0" fontId="28" fillId="0" borderId="0"/>
  </cellStyleXfs>
  <cellXfs count="130">
    <xf numFmtId="0" fontId="0" fillId="0" borderId="0" xfId="0"/>
    <xf numFmtId="0" fontId="0" fillId="0" borderId="0" xfId="0" applyAlignment="1">
      <alignment horizontal="left"/>
    </xf>
    <xf numFmtId="0" fontId="18" fillId="0" borderId="10" xfId="0" applyFont="1" applyBorder="1" applyAlignment="1">
      <alignment horizontal="center" vertical="center"/>
    </xf>
    <xf numFmtId="0" fontId="18" fillId="0" borderId="14" xfId="0" applyFont="1" applyBorder="1" applyAlignment="1">
      <alignment horizontal="center" vertical="center"/>
    </xf>
    <xf numFmtId="0" fontId="18" fillId="0" borderId="16" xfId="0" applyFont="1" applyBorder="1" applyAlignment="1">
      <alignment horizontal="center" vertical="center"/>
    </xf>
    <xf numFmtId="0" fontId="18" fillId="0" borderId="14" xfId="0" applyFont="1" applyBorder="1" applyAlignment="1">
      <alignment horizontal="left" vertical="center"/>
    </xf>
    <xf numFmtId="0" fontId="19" fillId="33" borderId="10" xfId="0" applyFont="1" applyFill="1" applyBorder="1" applyAlignment="1">
      <alignment horizontal="center" vertical="center"/>
    </xf>
    <xf numFmtId="0" fontId="19" fillId="33" borderId="15" xfId="0" applyFont="1" applyFill="1" applyBorder="1" applyAlignment="1">
      <alignment horizontal="center" vertical="center"/>
    </xf>
    <xf numFmtId="0" fontId="20" fillId="33" borderId="14" xfId="0" applyFont="1" applyFill="1" applyBorder="1" applyAlignment="1">
      <alignment horizontal="left" vertical="center"/>
    </xf>
    <xf numFmtId="0" fontId="18" fillId="0" borderId="10" xfId="0" applyFont="1" applyBorder="1" applyAlignment="1">
      <alignment horizontal="left" vertical="center"/>
    </xf>
    <xf numFmtId="0" fontId="19" fillId="33" borderId="14" xfId="0" applyFont="1" applyFill="1" applyBorder="1" applyAlignment="1">
      <alignment horizontal="center" vertical="center"/>
    </xf>
    <xf numFmtId="164" fontId="18" fillId="0" borderId="10" xfId="0" applyNumberFormat="1" applyFont="1" applyBorder="1" applyAlignment="1">
      <alignment horizontal="center" vertical="center"/>
    </xf>
    <xf numFmtId="164" fontId="18" fillId="0" borderId="15" xfId="0" applyNumberFormat="1" applyFont="1" applyBorder="1" applyAlignment="1">
      <alignment horizontal="center" vertical="center"/>
    </xf>
    <xf numFmtId="164" fontId="20" fillId="33" borderId="10" xfId="0" applyNumberFormat="1" applyFont="1" applyFill="1" applyBorder="1" applyAlignment="1">
      <alignment horizontal="center" vertical="center"/>
    </xf>
    <xf numFmtId="164" fontId="20" fillId="33" borderId="15" xfId="0" applyNumberFormat="1" applyFont="1" applyFill="1" applyBorder="1" applyAlignment="1">
      <alignment horizontal="center" vertical="center"/>
    </xf>
    <xf numFmtId="0" fontId="18" fillId="0" borderId="17" xfId="0" applyFont="1" applyBorder="1" applyAlignment="1">
      <alignment horizontal="center" vertical="center"/>
    </xf>
    <xf numFmtId="164" fontId="18" fillId="0" borderId="17" xfId="0" applyNumberFormat="1" applyFont="1" applyBorder="1" applyAlignment="1">
      <alignment horizontal="center" vertical="center"/>
    </xf>
    <xf numFmtId="164" fontId="18" fillId="0" borderId="18" xfId="0" applyNumberFormat="1" applyFont="1" applyBorder="1" applyAlignment="1">
      <alignment horizontal="center" vertical="center"/>
    </xf>
    <xf numFmtId="164" fontId="18" fillId="0" borderId="22" xfId="0" applyNumberFormat="1" applyFont="1" applyBorder="1" applyAlignment="1">
      <alignment horizontal="center" vertical="center"/>
    </xf>
    <xf numFmtId="0" fontId="18" fillId="0" borderId="23" xfId="0" applyFont="1" applyBorder="1" applyAlignment="1">
      <alignment horizontal="center" vertical="center"/>
    </xf>
    <xf numFmtId="1" fontId="18" fillId="0" borderId="24" xfId="0" applyNumberFormat="1" applyFont="1" applyBorder="1" applyAlignment="1">
      <alignment horizontal="center" vertical="center"/>
    </xf>
    <xf numFmtId="49" fontId="18" fillId="0" borderId="24" xfId="0" applyNumberFormat="1" applyFont="1" applyBorder="1" applyAlignment="1">
      <alignment horizontal="center" vertical="center"/>
    </xf>
    <xf numFmtId="14" fontId="18" fillId="0" borderId="24" xfId="0" applyNumberFormat="1" applyFont="1" applyBorder="1" applyAlignment="1">
      <alignment horizontal="left" vertical="center"/>
    </xf>
    <xf numFmtId="164" fontId="18" fillId="0" borderId="24" xfId="0" applyNumberFormat="1" applyFont="1" applyBorder="1" applyAlignment="1">
      <alignment horizontal="center" vertical="center"/>
    </xf>
    <xf numFmtId="164" fontId="18" fillId="0" borderId="25" xfId="0" applyNumberFormat="1" applyFont="1" applyBorder="1" applyAlignment="1">
      <alignment horizontal="center" vertical="center"/>
    </xf>
    <xf numFmtId="0" fontId="18" fillId="0" borderId="26" xfId="0" applyFont="1" applyBorder="1" applyAlignment="1">
      <alignment horizontal="center" vertical="center"/>
    </xf>
    <xf numFmtId="1" fontId="18" fillId="0" borderId="22" xfId="0" applyNumberFormat="1" applyFont="1" applyBorder="1" applyAlignment="1">
      <alignment horizontal="center" vertical="center"/>
    </xf>
    <xf numFmtId="49" fontId="18" fillId="0" borderId="22" xfId="0" applyNumberFormat="1" applyFont="1" applyBorder="1" applyAlignment="1">
      <alignment horizontal="center" vertical="center"/>
    </xf>
    <xf numFmtId="0" fontId="19" fillId="34" borderId="23" xfId="0" applyFont="1" applyFill="1" applyBorder="1" applyAlignment="1">
      <alignment horizontal="center" vertical="center"/>
    </xf>
    <xf numFmtId="0" fontId="19" fillId="34" borderId="24" xfId="0" applyFont="1" applyFill="1" applyBorder="1" applyAlignment="1">
      <alignment horizontal="center" vertical="center"/>
    </xf>
    <xf numFmtId="0" fontId="19" fillId="34" borderId="24" xfId="0" applyFont="1" applyFill="1" applyBorder="1" applyAlignment="1">
      <alignment horizontal="left" vertical="center"/>
    </xf>
    <xf numFmtId="0" fontId="19" fillId="34" borderId="25" xfId="0" applyFont="1" applyFill="1" applyBorder="1" applyAlignment="1">
      <alignment horizontal="center" vertical="center"/>
    </xf>
    <xf numFmtId="14" fontId="19" fillId="33" borderId="15" xfId="0" applyNumberFormat="1" applyFont="1" applyFill="1" applyBorder="1" applyAlignment="1">
      <alignment horizontal="center" vertical="center"/>
    </xf>
    <xf numFmtId="0" fontId="18" fillId="0" borderId="16" xfId="0" applyFont="1" applyBorder="1" applyAlignment="1">
      <alignment horizontal="left" vertical="center"/>
    </xf>
    <xf numFmtId="14" fontId="19" fillId="33" borderId="10" xfId="0" applyNumberFormat="1" applyFont="1" applyFill="1" applyBorder="1" applyAlignment="1">
      <alignment horizontal="center" vertical="center"/>
    </xf>
    <xf numFmtId="164" fontId="22" fillId="0" borderId="15" xfId="0" applyNumberFormat="1" applyFont="1" applyBorder="1" applyAlignment="1">
      <alignment horizontal="center" vertical="center"/>
    </xf>
    <xf numFmtId="1" fontId="18" fillId="0" borderId="10" xfId="0" applyNumberFormat="1" applyFont="1" applyBorder="1" applyAlignment="1">
      <alignment horizontal="center" vertical="center"/>
    </xf>
    <xf numFmtId="1" fontId="18" fillId="0" borderId="15" xfId="0" applyNumberFormat="1" applyFont="1" applyBorder="1" applyAlignment="1">
      <alignment horizontal="center" vertical="center"/>
    </xf>
    <xf numFmtId="1" fontId="18" fillId="0" borderId="17" xfId="0" applyNumberFormat="1" applyFont="1" applyBorder="1" applyAlignment="1">
      <alignment horizontal="center" vertical="center"/>
    </xf>
    <xf numFmtId="1" fontId="18" fillId="0" borderId="18" xfId="0" applyNumberFormat="1" applyFont="1" applyBorder="1" applyAlignment="1">
      <alignment horizontal="center" vertical="center"/>
    </xf>
    <xf numFmtId="1" fontId="20" fillId="33" borderId="10" xfId="0" applyNumberFormat="1" applyFont="1" applyFill="1" applyBorder="1" applyAlignment="1">
      <alignment horizontal="center" vertical="center"/>
    </xf>
    <xf numFmtId="1" fontId="20" fillId="33" borderId="15" xfId="0" applyNumberFormat="1" applyFont="1" applyFill="1" applyBorder="1" applyAlignment="1">
      <alignment horizontal="center" vertical="center"/>
    </xf>
    <xf numFmtId="2" fontId="0" fillId="0" borderId="0" xfId="0" applyNumberFormat="1"/>
    <xf numFmtId="164" fontId="0" fillId="0" borderId="0" xfId="0" applyNumberFormat="1"/>
    <xf numFmtId="164" fontId="22" fillId="0" borderId="10" xfId="0" applyNumberFormat="1" applyFont="1" applyBorder="1" applyAlignment="1">
      <alignment horizontal="center" vertical="center"/>
    </xf>
    <xf numFmtId="164" fontId="22" fillId="0" borderId="17" xfId="0" applyNumberFormat="1" applyFont="1" applyBorder="1" applyAlignment="1">
      <alignment horizontal="center" vertical="center"/>
    </xf>
    <xf numFmtId="0" fontId="20" fillId="33" borderId="16" xfId="0" applyFont="1" applyFill="1" applyBorder="1" applyAlignment="1">
      <alignment horizontal="left" vertical="center"/>
    </xf>
    <xf numFmtId="1" fontId="20" fillId="33" borderId="17" xfId="0" applyNumberFormat="1" applyFont="1" applyFill="1" applyBorder="1" applyAlignment="1">
      <alignment horizontal="center" vertical="center"/>
    </xf>
    <xf numFmtId="1" fontId="20" fillId="33" borderId="18" xfId="0" applyNumberFormat="1" applyFont="1" applyFill="1" applyBorder="1" applyAlignment="1">
      <alignment horizontal="center" vertical="center"/>
    </xf>
    <xf numFmtId="0" fontId="19" fillId="0" borderId="14" xfId="0" applyFont="1" applyBorder="1" applyAlignment="1">
      <alignment horizontal="center" vertical="center"/>
    </xf>
    <xf numFmtId="0" fontId="20" fillId="0" borderId="0" xfId="0" applyFont="1" applyAlignment="1">
      <alignment horizontal="left" vertical="center"/>
    </xf>
    <xf numFmtId="0" fontId="19" fillId="33" borderId="10" xfId="0" applyFont="1" applyFill="1" applyBorder="1" applyAlignment="1">
      <alignment horizontal="center" vertical="center" wrapText="1"/>
    </xf>
    <xf numFmtId="0" fontId="19" fillId="0" borderId="16" xfId="0" applyFont="1" applyBorder="1" applyAlignment="1">
      <alignment horizontal="center" vertical="center"/>
    </xf>
    <xf numFmtId="0" fontId="0" fillId="36" borderId="31" xfId="0" applyFill="1" applyBorder="1"/>
    <xf numFmtId="0" fontId="0" fillId="36" borderId="0" xfId="0" applyFill="1"/>
    <xf numFmtId="0" fontId="0" fillId="36" borderId="32" xfId="0" applyFill="1" applyBorder="1"/>
    <xf numFmtId="2" fontId="18" fillId="0" borderId="10" xfId="0" applyNumberFormat="1" applyFont="1" applyBorder="1" applyAlignment="1">
      <alignment horizontal="center" vertical="center"/>
    </xf>
    <xf numFmtId="1" fontId="22" fillId="0" borderId="15" xfId="0" applyNumberFormat="1" applyFont="1" applyBorder="1" applyAlignment="1">
      <alignment horizontal="center" vertical="center"/>
    </xf>
    <xf numFmtId="1" fontId="18" fillId="0" borderId="17" xfId="0" quotePrefix="1" applyNumberFormat="1" applyFont="1" applyBorder="1" applyAlignment="1">
      <alignment horizontal="center" vertical="center"/>
    </xf>
    <xf numFmtId="1" fontId="18" fillId="0" borderId="18" xfId="0" quotePrefix="1" applyNumberFormat="1" applyFont="1" applyBorder="1" applyAlignment="1">
      <alignment horizontal="center" vertical="center"/>
    </xf>
    <xf numFmtId="164" fontId="22" fillId="0" borderId="17" xfId="0" quotePrefix="1" applyNumberFormat="1" applyFont="1" applyBorder="1" applyAlignment="1">
      <alignment horizontal="center" vertical="center"/>
    </xf>
    <xf numFmtId="164" fontId="22" fillId="0" borderId="18" xfId="0" quotePrefix="1" applyNumberFormat="1" applyFont="1" applyBorder="1" applyAlignment="1">
      <alignment horizontal="center" vertical="center"/>
    </xf>
    <xf numFmtId="0" fontId="21" fillId="35" borderId="11" xfId="0" applyFont="1" applyFill="1" applyBorder="1" applyAlignment="1">
      <alignment horizontal="center"/>
    </xf>
    <xf numFmtId="0" fontId="21" fillId="35" borderId="12" xfId="0" applyFont="1" applyFill="1" applyBorder="1" applyAlignment="1">
      <alignment horizontal="center"/>
    </xf>
    <xf numFmtId="0" fontId="21" fillId="35" borderId="13" xfId="0" applyFont="1" applyFill="1" applyBorder="1" applyAlignment="1">
      <alignment horizontal="center"/>
    </xf>
    <xf numFmtId="0" fontId="21" fillId="35" borderId="19" xfId="0" applyFont="1" applyFill="1" applyBorder="1" applyAlignment="1">
      <alignment horizontal="center" vertical="center"/>
    </xf>
    <xf numFmtId="0" fontId="21" fillId="35" borderId="20" xfId="0" applyFont="1" applyFill="1" applyBorder="1" applyAlignment="1">
      <alignment horizontal="center" vertical="center"/>
    </xf>
    <xf numFmtId="0" fontId="21" fillId="35" borderId="21" xfId="0" applyFont="1" applyFill="1" applyBorder="1" applyAlignment="1">
      <alignment horizontal="center" vertical="center"/>
    </xf>
    <xf numFmtId="0" fontId="21" fillId="35" borderId="11" xfId="0" applyFont="1" applyFill="1" applyBorder="1" applyAlignment="1">
      <alignment horizontal="center" vertical="center"/>
    </xf>
    <xf numFmtId="0" fontId="21" fillId="35" borderId="12" xfId="0" applyFont="1" applyFill="1" applyBorder="1" applyAlignment="1">
      <alignment horizontal="center" vertical="center"/>
    </xf>
    <xf numFmtId="0" fontId="21" fillId="35" borderId="13" xfId="0" applyFont="1" applyFill="1" applyBorder="1" applyAlignment="1">
      <alignment horizontal="center" vertical="center"/>
    </xf>
    <xf numFmtId="164" fontId="20" fillId="33" borderId="17" xfId="0" applyNumberFormat="1" applyFont="1" applyFill="1" applyBorder="1" applyAlignment="1">
      <alignment horizontal="center" vertical="center"/>
    </xf>
    <xf numFmtId="164" fontId="20" fillId="33" borderId="18" xfId="0" applyNumberFormat="1" applyFont="1" applyFill="1" applyBorder="1" applyAlignment="1">
      <alignment horizontal="center" vertical="center"/>
    </xf>
    <xf numFmtId="0" fontId="29" fillId="33" borderId="31" xfId="0" applyFont="1" applyFill="1" applyBorder="1" applyAlignment="1">
      <alignment horizontal="center" vertical="center" wrapText="1"/>
    </xf>
    <xf numFmtId="0" fontId="29" fillId="33" borderId="0" xfId="0" applyFont="1" applyFill="1" applyAlignment="1">
      <alignment horizontal="center" vertical="center" wrapText="1"/>
    </xf>
    <xf numFmtId="0" fontId="29" fillId="33" borderId="32" xfId="0" applyFont="1" applyFill="1" applyBorder="1" applyAlignment="1">
      <alignment horizontal="center" vertical="center" wrapText="1"/>
    </xf>
    <xf numFmtId="0" fontId="29" fillId="33" borderId="33" xfId="0" applyFont="1" applyFill="1" applyBorder="1" applyAlignment="1">
      <alignment horizontal="center" vertical="center" wrapText="1"/>
    </xf>
    <xf numFmtId="0" fontId="29" fillId="33" borderId="34" xfId="0" applyFont="1" applyFill="1" applyBorder="1" applyAlignment="1">
      <alignment horizontal="center" vertical="center" wrapText="1"/>
    </xf>
    <xf numFmtId="0" fontId="29" fillId="33" borderId="35" xfId="0" applyFont="1" applyFill="1" applyBorder="1" applyAlignment="1">
      <alignment horizontal="center" vertical="center" wrapText="1"/>
    </xf>
    <xf numFmtId="0" fontId="20" fillId="33" borderId="28" xfId="0" applyFont="1" applyFill="1" applyBorder="1" applyAlignment="1">
      <alignment horizontal="center"/>
    </xf>
    <xf numFmtId="0" fontId="20" fillId="33" borderId="29" xfId="0" applyFont="1" applyFill="1" applyBorder="1" applyAlignment="1">
      <alignment horizontal="center"/>
    </xf>
    <xf numFmtId="0" fontId="20" fillId="33" borderId="30" xfId="0" applyFont="1" applyFill="1" applyBorder="1" applyAlignment="1">
      <alignment horizontal="center"/>
    </xf>
    <xf numFmtId="0" fontId="0" fillId="36" borderId="31" xfId="0" applyFill="1" applyBorder="1" applyAlignment="1">
      <alignment horizontal="center"/>
    </xf>
    <xf numFmtId="0" fontId="0" fillId="36" borderId="0" xfId="0" applyFill="1" applyAlignment="1">
      <alignment horizontal="center"/>
    </xf>
    <xf numFmtId="0" fontId="0" fillId="36" borderId="32" xfId="0" applyFill="1" applyBorder="1" applyAlignment="1">
      <alignment horizontal="center"/>
    </xf>
    <xf numFmtId="0" fontId="29" fillId="33" borderId="28" xfId="0" applyFont="1" applyFill="1" applyBorder="1" applyAlignment="1">
      <alignment horizontal="center"/>
    </xf>
    <xf numFmtId="0" fontId="29" fillId="33" borderId="29" xfId="0" applyFont="1" applyFill="1" applyBorder="1" applyAlignment="1">
      <alignment horizontal="center"/>
    </xf>
    <xf numFmtId="0" fontId="29" fillId="33" borderId="30" xfId="0" applyFont="1" applyFill="1" applyBorder="1" applyAlignment="1">
      <alignment horizontal="center"/>
    </xf>
    <xf numFmtId="0" fontId="20" fillId="33" borderId="16" xfId="0" applyFont="1" applyFill="1" applyBorder="1" applyAlignment="1">
      <alignment horizontal="left" vertical="center" wrapText="1"/>
    </xf>
    <xf numFmtId="0" fontId="20" fillId="33" borderId="17" xfId="0" applyFont="1" applyFill="1" applyBorder="1" applyAlignment="1">
      <alignment horizontal="left" vertical="center" wrapText="1"/>
    </xf>
    <xf numFmtId="0" fontId="20" fillId="33" borderId="18" xfId="0" applyFont="1" applyFill="1" applyBorder="1" applyAlignment="1">
      <alignment horizontal="left" vertical="center" wrapText="1"/>
    </xf>
    <xf numFmtId="0" fontId="19" fillId="33" borderId="14"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5" xfId="0" applyFont="1" applyFill="1" applyBorder="1" applyAlignment="1">
      <alignment horizontal="center" vertical="center"/>
    </xf>
    <xf numFmtId="0" fontId="29" fillId="33" borderId="41" xfId="0" applyFont="1" applyFill="1" applyBorder="1" applyAlignment="1">
      <alignment horizontal="center" vertical="center" wrapText="1"/>
    </xf>
    <xf numFmtId="0" fontId="29" fillId="33" borderId="10" xfId="0" applyFont="1" applyFill="1" applyBorder="1" applyAlignment="1">
      <alignment horizontal="center" vertical="center" wrapText="1"/>
    </xf>
    <xf numFmtId="0" fontId="29" fillId="33" borderId="42" xfId="0" applyFont="1" applyFill="1" applyBorder="1" applyAlignment="1">
      <alignment horizontal="center" vertical="center" wrapText="1"/>
    </xf>
    <xf numFmtId="0" fontId="0" fillId="36" borderId="41" xfId="0" applyFill="1" applyBorder="1" applyAlignment="1">
      <alignment horizontal="center"/>
    </xf>
    <xf numFmtId="0" fontId="0" fillId="36" borderId="10" xfId="0" applyFill="1" applyBorder="1" applyAlignment="1">
      <alignment horizontal="center"/>
    </xf>
    <xf numFmtId="0" fontId="0" fillId="36" borderId="42" xfId="0" applyFill="1" applyBorder="1" applyAlignment="1">
      <alignment horizontal="center"/>
    </xf>
    <xf numFmtId="0" fontId="29" fillId="33" borderId="43" xfId="0" applyFont="1" applyFill="1" applyBorder="1" applyAlignment="1">
      <alignment horizontal="center" vertical="center" wrapText="1"/>
    </xf>
    <xf numFmtId="0" fontId="29" fillId="33" borderId="44" xfId="0" applyFont="1" applyFill="1" applyBorder="1" applyAlignment="1">
      <alignment horizontal="center" vertical="center" wrapText="1"/>
    </xf>
    <xf numFmtId="0" fontId="29" fillId="33" borderId="45" xfId="0" applyFont="1" applyFill="1" applyBorder="1" applyAlignment="1">
      <alignment horizontal="center" vertical="center" wrapText="1"/>
    </xf>
    <xf numFmtId="0" fontId="29" fillId="33" borderId="36" xfId="0" applyFont="1" applyFill="1" applyBorder="1" applyAlignment="1">
      <alignment horizontal="center"/>
    </xf>
    <xf numFmtId="0" fontId="29" fillId="33" borderId="37" xfId="0" applyFont="1" applyFill="1" applyBorder="1" applyAlignment="1">
      <alignment horizontal="center"/>
    </xf>
    <xf numFmtId="0" fontId="29" fillId="33" borderId="38" xfId="0" applyFont="1" applyFill="1" applyBorder="1" applyAlignment="1">
      <alignment horizontal="center"/>
    </xf>
    <xf numFmtId="0" fontId="0" fillId="36" borderId="39" xfId="0" applyFill="1" applyBorder="1" applyAlignment="1">
      <alignment horizontal="center"/>
    </xf>
    <xf numFmtId="0" fontId="0" fillId="36" borderId="27" xfId="0" applyFill="1" applyBorder="1" applyAlignment="1">
      <alignment horizontal="center"/>
    </xf>
    <xf numFmtId="0" fontId="0" fillId="36" borderId="40" xfId="0" applyFill="1" applyBorder="1" applyAlignment="1">
      <alignment horizontal="center"/>
    </xf>
    <xf numFmtId="0" fontId="29" fillId="33" borderId="41" xfId="0" applyFont="1" applyFill="1" applyBorder="1" applyAlignment="1">
      <alignment horizontal="left" vertical="center" wrapText="1"/>
    </xf>
    <xf numFmtId="0" fontId="29" fillId="33" borderId="10" xfId="0" applyFont="1" applyFill="1" applyBorder="1" applyAlignment="1">
      <alignment horizontal="left" vertical="center" wrapText="1"/>
    </xf>
    <xf numFmtId="0" fontId="29" fillId="33" borderId="42" xfId="0" applyFont="1" applyFill="1" applyBorder="1" applyAlignment="1">
      <alignment horizontal="left" vertical="center" wrapText="1"/>
    </xf>
    <xf numFmtId="0" fontId="20" fillId="33" borderId="0" xfId="0" applyFont="1" applyFill="1" applyAlignment="1">
      <alignment horizontal="left" vertical="center"/>
    </xf>
    <xf numFmtId="0" fontId="20" fillId="33" borderId="17" xfId="0" applyFont="1" applyFill="1" applyBorder="1" applyAlignment="1">
      <alignment horizontal="left" vertical="center"/>
    </xf>
    <xf numFmtId="0" fontId="20" fillId="33" borderId="18" xfId="0" applyFont="1" applyFill="1" applyBorder="1" applyAlignment="1">
      <alignment horizontal="left" vertical="center"/>
    </xf>
    <xf numFmtId="0" fontId="0" fillId="36" borderId="41" xfId="0" applyFill="1" applyBorder="1" applyAlignment="1">
      <alignment horizontal="left"/>
    </xf>
    <xf numFmtId="0" fontId="0" fillId="36" borderId="10" xfId="0" applyFill="1" applyBorder="1" applyAlignment="1">
      <alignment horizontal="left"/>
    </xf>
    <xf numFmtId="0" fontId="0" fillId="36" borderId="42" xfId="0" applyFill="1" applyBorder="1" applyAlignment="1">
      <alignment horizontal="left"/>
    </xf>
    <xf numFmtId="0" fontId="29" fillId="33" borderId="43" xfId="0" applyFont="1" applyFill="1" applyBorder="1" applyAlignment="1">
      <alignment horizontal="left" vertical="center" wrapText="1"/>
    </xf>
    <xf numFmtId="0" fontId="29" fillId="33" borderId="44" xfId="0" applyFont="1" applyFill="1" applyBorder="1" applyAlignment="1">
      <alignment horizontal="left" vertical="center" wrapText="1"/>
    </xf>
    <xf numFmtId="0" fontId="29" fillId="33" borderId="45" xfId="0" applyFont="1" applyFill="1" applyBorder="1" applyAlignment="1">
      <alignment horizontal="left" vertical="center" wrapText="1"/>
    </xf>
    <xf numFmtId="0" fontId="24" fillId="33" borderId="0" xfId="0" applyFont="1" applyFill="1" applyAlignment="1">
      <alignment horizontal="center" vertical="center"/>
    </xf>
    <xf numFmtId="0" fontId="27" fillId="35" borderId="11" xfId="0" applyFont="1" applyFill="1" applyBorder="1" applyAlignment="1">
      <alignment horizontal="center" vertical="center"/>
    </xf>
    <xf numFmtId="0" fontId="27" fillId="35" borderId="12" xfId="0" applyFont="1" applyFill="1" applyBorder="1" applyAlignment="1">
      <alignment horizontal="center" vertical="center"/>
    </xf>
    <xf numFmtId="0" fontId="27" fillId="35" borderId="13" xfId="0" applyFont="1" applyFill="1" applyBorder="1" applyAlignment="1">
      <alignment horizontal="center" vertical="center"/>
    </xf>
    <xf numFmtId="0" fontId="20" fillId="33" borderId="0" xfId="0" applyFont="1" applyFill="1" applyAlignment="1">
      <alignment horizontal="left"/>
    </xf>
    <xf numFmtId="0" fontId="20" fillId="33" borderId="16" xfId="0" applyFont="1" applyFill="1" applyBorder="1" applyAlignment="1">
      <alignment horizontal="left" vertical="center"/>
    </xf>
    <xf numFmtId="0" fontId="21" fillId="35" borderId="19" xfId="0" applyFont="1" applyFill="1" applyBorder="1" applyAlignment="1">
      <alignment horizontal="center"/>
    </xf>
    <xf numFmtId="0" fontId="21" fillId="35" borderId="20" xfId="0" applyFont="1" applyFill="1" applyBorder="1" applyAlignment="1">
      <alignment horizontal="center"/>
    </xf>
    <xf numFmtId="0" fontId="21" fillId="35" borderId="21" xfId="0" applyFont="1" applyFill="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3 5" xfId="42" xr:uid="{395E71DA-EC23-4D45-933E-6C6469D6B549}"/>
    <cellStyle name="Normal 259" xfId="43" xr:uid="{569D21EB-C192-4DB3-B33F-DA537B081C0C}"/>
    <cellStyle name="Normal 4" xfId="44" xr:uid="{44878412-92F7-4CD3-8898-03DFCB05B6F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Category wise- All India CPI Contribution : May 2023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99615067935304"/>
          <c:y val="0.30676940783471585"/>
          <c:w val="0.59117569250616042"/>
          <c:h val="0.50910377512971305"/>
        </c:manualLayout>
      </c:layout>
      <c:pie3DChart>
        <c:varyColors val="1"/>
        <c:ser>
          <c:idx val="0"/>
          <c:order val="0"/>
          <c:tx>
            <c:strRef>
              <c:f>'May2023 Contribution'!$C$2</c:f>
              <c:strCache>
                <c:ptCount val="1"/>
                <c:pt idx="0">
                  <c:v>Contribution (%)</c:v>
                </c:pt>
              </c:strCache>
            </c:strRef>
          </c:tx>
          <c:explosion val="5"/>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076C-4D19-9360-FB6A077AA7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076C-4D19-9360-FB6A077AA7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76C-4D19-9360-FB6A077AA7E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6-076C-4D19-9360-FB6A077AA7E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7-076C-4D19-9360-FB6A077AA7E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8-076C-4D19-9360-FB6A077AA7E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076C-4D19-9360-FB6A077AA7E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76C-4D19-9360-FB6A077AA7E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6C-4D19-9360-FB6A077AA7E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076C-4D19-9360-FB6A077AA7E6}"/>
              </c:ext>
            </c:extLst>
          </c:dPt>
          <c:dLbls>
            <c:dLbl>
              <c:idx val="0"/>
              <c:layout>
                <c:manualLayout>
                  <c:x val="5.8512646281615704E-2"/>
                  <c:y val="-6.238859180035650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076C-4D19-9360-FB6A077AA7E6}"/>
                </c:ext>
              </c:extLst>
            </c:dLbl>
            <c:dLbl>
              <c:idx val="1"/>
              <c:layout>
                <c:manualLayout>
                  <c:x val="7.5500188750471875E-2"/>
                  <c:y val="-7.1301247771836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076C-4D19-9360-FB6A077AA7E6}"/>
                </c:ext>
              </c:extLst>
            </c:dLbl>
            <c:dLbl>
              <c:idx val="2"/>
              <c:layout>
                <c:manualLayout>
                  <c:x val="2.0762551906379628E-2"/>
                  <c:y val="-3.565062388591800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76C-4D19-9360-FB6A077AA7E6}"/>
                </c:ext>
              </c:extLst>
            </c:dLbl>
            <c:dLbl>
              <c:idx val="3"/>
              <c:layout>
                <c:manualLayout>
                  <c:x val="4.3412608531521193E-2"/>
                  <c:y val="6.833036244800939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076C-4D19-9360-FB6A077AA7E6}"/>
                </c:ext>
              </c:extLst>
            </c:dLbl>
            <c:dLbl>
              <c:idx val="4"/>
              <c:layout>
                <c:manualLayout>
                  <c:x val="4.1525103812759534E-2"/>
                  <c:y val="3.565062388591789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76C-4D19-9360-FB6A077AA7E6}"/>
                </c:ext>
              </c:extLst>
            </c:dLbl>
            <c:dLbl>
              <c:idx val="5"/>
              <c:layout>
                <c:manualLayout>
                  <c:x val="1.1325028312570781E-2"/>
                  <c:y val="5.347593582887689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076C-4D19-9360-FB6A077AA7E6}"/>
                </c:ext>
              </c:extLst>
            </c:dLbl>
            <c:dLbl>
              <c:idx val="6"/>
              <c:layout>
                <c:manualLayout>
                  <c:x val="-6.4175160437901099E-2"/>
                  <c:y val="3.267973856209150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76C-4D19-9360-FB6A077AA7E6}"/>
                </c:ext>
              </c:extLst>
            </c:dLbl>
            <c:dLbl>
              <c:idx val="7"/>
              <c:layout>
                <c:manualLayout>
                  <c:x val="-6.6062665156662898E-2"/>
                  <c:y val="-4.15923945335710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076C-4D19-9360-FB6A077AA7E6}"/>
                </c:ext>
              </c:extLst>
            </c:dLbl>
            <c:dLbl>
              <c:idx val="8"/>
              <c:layout>
                <c:manualLayout>
                  <c:x val="-8.493771234428088E-2"/>
                  <c:y val="-9.803921568627453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76C-4D19-9360-FB6A077AA7E6}"/>
                </c:ext>
              </c:extLst>
            </c:dLbl>
            <c:dLbl>
              <c:idx val="9"/>
              <c:layout>
                <c:manualLayout>
                  <c:x val="-3.208758021895055E-2"/>
                  <c:y val="-4.456327985739750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076C-4D19-9360-FB6A077AA7E6}"/>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'May2023 Contribution'!$A$3:$A$12</c:f>
              <c:strCache>
                <c:ptCount val="10"/>
                <c:pt idx="0">
                  <c:v>Food</c:v>
                </c:pt>
                <c:pt idx="1">
                  <c:v>Pan, tobacco and intoxicants</c:v>
                </c:pt>
                <c:pt idx="2">
                  <c:v>Clothing and footwear</c:v>
                </c:pt>
                <c:pt idx="3">
                  <c:v>Housing and House Goods</c:v>
                </c:pt>
                <c:pt idx="4">
                  <c:v>Energy</c:v>
                </c:pt>
                <c:pt idx="5">
                  <c:v>Health and Personal Care</c:v>
                </c:pt>
                <c:pt idx="6">
                  <c:v>Transport and communication</c:v>
                </c:pt>
                <c:pt idx="7">
                  <c:v>Recreation and amusement</c:v>
                </c:pt>
                <c:pt idx="8">
                  <c:v>Education</c:v>
                </c:pt>
                <c:pt idx="9">
                  <c:v>Miscellaneous</c:v>
                </c:pt>
              </c:strCache>
            </c:strRef>
          </c:cat>
          <c:val>
            <c:numRef>
              <c:f>'May2023 Contribution'!$C$3:$C$12</c:f>
              <c:numCache>
                <c:formatCode>0.0</c:formatCode>
                <c:ptCount val="10"/>
                <c:pt idx="0">
                  <c:v>9.8986744797188351</c:v>
                </c:pt>
                <c:pt idx="1">
                  <c:v>11.231690836155071</c:v>
                </c:pt>
                <c:pt idx="2">
                  <c:v>10.220077630783312</c:v>
                </c:pt>
                <c:pt idx="3">
                  <c:v>9.7625314745922296</c:v>
                </c:pt>
                <c:pt idx="4">
                  <c:v>10.184810381421727</c:v>
                </c:pt>
                <c:pt idx="5">
                  <c:v>10.31474235275388</c:v>
                </c:pt>
                <c:pt idx="6">
                  <c:v>9.1861903731831838</c:v>
                </c:pt>
                <c:pt idx="7">
                  <c:v>9.5444313798561176</c:v>
                </c:pt>
                <c:pt idx="8">
                  <c:v>9.8785421632816526</c:v>
                </c:pt>
                <c:pt idx="9">
                  <c:v>9.7783089282539919</c:v>
                </c:pt>
              </c:numCache>
            </c:numRef>
          </c:val>
          <c:extLst>
            <c:ext xmlns:c16="http://schemas.microsoft.com/office/drawing/2014/chart" uri="{C3380CC4-5D6E-409C-BE32-E72D297353CC}">
              <c16:uniqueId val="{00000000-076C-4D19-9360-FB6A077AA7E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Transportation and Communication</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'Covid-19 Pandemic Analysis'!$A$34</c:f>
              <c:strCache>
                <c:ptCount val="1"/>
                <c:pt idx="0">
                  <c:v>Transport and communication</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Analysis'!$B$34:$D$34</c:f>
              <c:numCache>
                <c:formatCode>0.0</c:formatCode>
                <c:ptCount val="3"/>
                <c:pt idx="0">
                  <c:v>3.3254156769596221</c:v>
                </c:pt>
                <c:pt idx="1">
                  <c:v>6.5846784524724544</c:v>
                </c:pt>
                <c:pt idx="2">
                  <c:v>3.935129978535655</c:v>
                </c:pt>
              </c:numCache>
            </c:numRef>
          </c:val>
          <c:extLst>
            <c:ext xmlns:c16="http://schemas.microsoft.com/office/drawing/2014/chart" uri="{C3380CC4-5D6E-409C-BE32-E72D297353CC}">
              <c16:uniqueId val="{00000000-86F8-4C88-BE93-19390ADA59EE}"/>
            </c:ext>
          </c:extLst>
        </c:ser>
        <c:dLbls>
          <c:dLblPos val="outEnd"/>
          <c:showLegendKey val="0"/>
          <c:showVal val="1"/>
          <c:showCatName val="0"/>
          <c:showSerName val="0"/>
          <c:showPercent val="0"/>
          <c:showBubbleSize val="0"/>
        </c:dLbls>
        <c:gapWidth val="219"/>
        <c:overlap val="-27"/>
        <c:axId val="1141895359"/>
        <c:axId val="1141895839"/>
      </c:barChart>
      <c:catAx>
        <c:axId val="114189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895839"/>
        <c:crosses val="autoZero"/>
        <c:auto val="1"/>
        <c:lblAlgn val="ctr"/>
        <c:lblOffset val="100"/>
        <c:noMultiLvlLbl val="0"/>
      </c:catAx>
      <c:valAx>
        <c:axId val="114189583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895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Education</a:t>
            </a:r>
          </a:p>
          <a:p>
            <a:pPr algn="ctr">
              <a:defRPr sz="1800" b="1">
                <a:latin typeface="Times New Roman" panose="02020603050405020304" pitchFamily="18" charset="0"/>
                <a:cs typeface="Times New Roman" panose="02020603050405020304" pitchFamily="18" charset="0"/>
              </a:defRPr>
            </a:pPr>
            <a:r>
              <a:rPr lang="en-US" sz="12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Analysis'!$A$36</c:f>
              <c:strCache>
                <c:ptCount val="1"/>
                <c:pt idx="0">
                  <c:v>Education</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Analysis'!$B$36:$D$36</c:f>
              <c:numCache>
                <c:formatCode>0.0</c:formatCode>
                <c:ptCount val="3"/>
                <c:pt idx="0">
                  <c:v>0.70663811563170631</c:v>
                </c:pt>
                <c:pt idx="1">
                  <c:v>1.4687100893997518</c:v>
                </c:pt>
                <c:pt idx="2">
                  <c:v>1.3093980992608212</c:v>
                </c:pt>
              </c:numCache>
            </c:numRef>
          </c:val>
          <c:extLst>
            <c:ext xmlns:c16="http://schemas.microsoft.com/office/drawing/2014/chart" uri="{C3380CC4-5D6E-409C-BE32-E72D297353CC}">
              <c16:uniqueId val="{00000000-9E2B-489C-83DF-DEF3A8EC548A}"/>
            </c:ext>
          </c:extLst>
        </c:ser>
        <c:dLbls>
          <c:dLblPos val="outEnd"/>
          <c:showLegendKey val="0"/>
          <c:showVal val="1"/>
          <c:showCatName val="0"/>
          <c:showSerName val="0"/>
          <c:showPercent val="0"/>
          <c:showBubbleSize val="0"/>
        </c:dLbls>
        <c:gapWidth val="219"/>
        <c:overlap val="-27"/>
        <c:axId val="1143413855"/>
        <c:axId val="1143404735"/>
      </c:barChart>
      <c:catAx>
        <c:axId val="114341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3404735"/>
        <c:crosses val="autoZero"/>
        <c:auto val="1"/>
        <c:lblAlgn val="ctr"/>
        <c:lblOffset val="100"/>
        <c:noMultiLvlLbl val="0"/>
      </c:catAx>
      <c:valAx>
        <c:axId val="114340473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3413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a:t>Average</a:t>
            </a:r>
            <a:r>
              <a:rPr lang="en-US" sz="1200" baseline="0"/>
              <a:t> </a:t>
            </a:r>
            <a:r>
              <a:rPr lang="en-US" sz="1200"/>
              <a:t>Inflation Rate(%) Sub Urban : 2017-2023*</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'Y-o-Y inflation 2017-2023'!$A$32</c:f>
              <c:strCache>
                <c:ptCount val="1"/>
                <c:pt idx="0">
                  <c:v>Average Inflation Rate(%)</c:v>
                </c:pt>
              </c:strCache>
            </c:strRef>
          </c:tx>
          <c:spPr>
            <a:solidFill>
              <a:schemeClr val="accent1"/>
            </a:solidFill>
            <a:ln>
              <a:noFill/>
            </a:ln>
            <a:effectLst/>
          </c:spPr>
          <c:invertIfNegative val="0"/>
          <c:dLbls>
            <c:delete val="1"/>
          </c:dLbls>
          <c:cat>
            <c:strRef>
              <c:f>'Y-o-Y inflation 2017-2023'!$B$21:$H$21</c:f>
              <c:strCache>
                <c:ptCount val="7"/>
                <c:pt idx="0">
                  <c:v>2017</c:v>
                </c:pt>
                <c:pt idx="1">
                  <c:v>2018</c:v>
                </c:pt>
                <c:pt idx="2">
                  <c:v>2019</c:v>
                </c:pt>
                <c:pt idx="3">
                  <c:v>2020</c:v>
                </c:pt>
                <c:pt idx="4">
                  <c:v>2021</c:v>
                </c:pt>
                <c:pt idx="5">
                  <c:v>2022</c:v>
                </c:pt>
                <c:pt idx="6">
                  <c:v>2023*</c:v>
                </c:pt>
              </c:strCache>
            </c:strRef>
          </c:cat>
          <c:val>
            <c:numRef>
              <c:f>'Y-o-Y inflation 2017-2023'!$B$32:$H$32</c:f>
              <c:numCache>
                <c:formatCode>0.0</c:formatCode>
                <c:ptCount val="7"/>
                <c:pt idx="0">
                  <c:v>4.5782933045759622</c:v>
                </c:pt>
                <c:pt idx="1">
                  <c:v>4.6546485211937263</c:v>
                </c:pt>
                <c:pt idx="2">
                  <c:v>4.3272157744689199</c:v>
                </c:pt>
                <c:pt idx="3">
                  <c:v>5.032876562985658</c:v>
                </c:pt>
                <c:pt idx="4">
                  <c:v>6.5139918203371625</c:v>
                </c:pt>
                <c:pt idx="5">
                  <c:v>6.0617959772177326</c:v>
                </c:pt>
                <c:pt idx="6">
                  <c:v>3.1698712665119553</c:v>
                </c:pt>
              </c:numCache>
            </c:numRef>
          </c:val>
          <c:extLst>
            <c:ext xmlns:c16="http://schemas.microsoft.com/office/drawing/2014/chart" uri="{C3380CC4-5D6E-409C-BE32-E72D297353CC}">
              <c16:uniqueId val="{00000000-CF1D-481F-ABAB-6B32E296D0AD}"/>
            </c:ext>
          </c:extLst>
        </c:ser>
        <c:dLbls>
          <c:showLegendKey val="0"/>
          <c:showVal val="1"/>
          <c:showCatName val="0"/>
          <c:showSerName val="0"/>
          <c:showPercent val="0"/>
          <c:showBubbleSize val="0"/>
        </c:dLbls>
        <c:gapWidth val="219"/>
        <c:axId val="984100287"/>
        <c:axId val="984113727"/>
      </c:barChart>
      <c:lineChart>
        <c:grouping val="standard"/>
        <c:varyColors val="0"/>
        <c:ser>
          <c:idx val="1"/>
          <c:order val="1"/>
          <c:tx>
            <c:strRef>
              <c:f>'Y-o-Y inflation 2017-2023'!$A$33</c:f>
              <c:strCache>
                <c:ptCount val="1"/>
                <c:pt idx="0">
                  <c:v>General Index</c:v>
                </c:pt>
              </c:strCache>
            </c:strRef>
          </c:tx>
          <c:spPr>
            <a:ln w="28575" cap="rnd">
              <a:solidFill>
                <a:schemeClr val="accent2"/>
              </a:solidFill>
              <a:round/>
            </a:ln>
            <a:effectLst/>
          </c:spPr>
          <c:marker>
            <c:symbol val="none"/>
          </c:marker>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'Y-o-Y inflation 2017-2023'!$B$33:$H$33</c:f>
              <c:numCache>
                <c:formatCode>0.0</c:formatCode>
                <c:ptCount val="7"/>
                <c:pt idx="0">
                  <c:v>5.2954719877206271</c:v>
                </c:pt>
                <c:pt idx="1">
                  <c:v>2.3374726077428698</c:v>
                </c:pt>
                <c:pt idx="2">
                  <c:v>7.7363896848137621</c:v>
                </c:pt>
                <c:pt idx="3">
                  <c:v>5.7922769640479483</c:v>
                </c:pt>
                <c:pt idx="4">
                  <c:v>5.6579783852510976</c:v>
                </c:pt>
                <c:pt idx="5">
                  <c:v>6.0350030175015092</c:v>
                </c:pt>
                <c:pt idx="6">
                  <c:v>3.535410764872513</c:v>
                </c:pt>
              </c:numCache>
            </c:numRef>
          </c:val>
          <c:smooth val="0"/>
          <c:extLst>
            <c:ext xmlns:c16="http://schemas.microsoft.com/office/drawing/2014/chart" uri="{C3380CC4-5D6E-409C-BE32-E72D297353CC}">
              <c16:uniqueId val="{00000000-9C93-4B74-A330-DF097766E2A5}"/>
            </c:ext>
          </c:extLst>
        </c:ser>
        <c:dLbls>
          <c:showLegendKey val="0"/>
          <c:showVal val="0"/>
          <c:showCatName val="0"/>
          <c:showSerName val="0"/>
          <c:showPercent val="0"/>
          <c:showBubbleSize val="0"/>
        </c:dLbls>
        <c:marker val="1"/>
        <c:smooth val="0"/>
        <c:axId val="984100287"/>
        <c:axId val="984113727"/>
      </c:lineChart>
      <c:catAx>
        <c:axId val="984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4113727"/>
        <c:crosses val="autoZero"/>
        <c:auto val="1"/>
        <c:lblAlgn val="ctr"/>
        <c:lblOffset val="100"/>
        <c:noMultiLvlLbl val="0"/>
      </c:catAx>
      <c:valAx>
        <c:axId val="9841137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4100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chemeClr val="tx1"/>
                </a:solidFill>
                <a:latin typeface="Times New Roman" panose="02020603050405020304" pitchFamily="18" charset="0"/>
                <a:ea typeface="+mn-ea"/>
                <a:cs typeface="Times New Roman" panose="02020603050405020304" pitchFamily="18" charset="0"/>
              </a:rPr>
              <a:t>Monthly Average of Consumer Price Index : June to May(2022-2023)</a:t>
            </a:r>
          </a:p>
        </c:rich>
      </c:tx>
      <c:overlay val="0"/>
      <c:spPr>
        <a:noFill/>
        <a:ln>
          <a:noFill/>
        </a:ln>
        <a:effectLst/>
      </c:spPr>
      <c:txPr>
        <a:bodyPr rot="0" spcFirstLastPara="1" vertOverflow="ellipsis" vert="horz" wrap="square" anchor="ctr" anchorCtr="1"/>
        <a:lstStyle/>
        <a:p>
          <a:pPr algn="ctr">
            <a:defRPr lang="en-US"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'm-o-y trend June2022-May2023'!$A$16</c:f>
              <c:strCache>
                <c:ptCount val="1"/>
                <c:pt idx="0">
                  <c:v>Average</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'm-o-y trend June2022-May2023'!$B$2:$M$2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'm-o-y trend June2022-May2023'!$B$16:$M$16</c:f>
              <c:numCache>
                <c:formatCode>0</c:formatCode>
                <c:ptCount val="12"/>
                <c:pt idx="0">
                  <c:v>174.3</c:v>
                </c:pt>
                <c:pt idx="1">
                  <c:v>174.62564102564102</c:v>
                </c:pt>
                <c:pt idx="2">
                  <c:v>174.83846153846156</c:v>
                </c:pt>
                <c:pt idx="3">
                  <c:v>175.77179487179487</c:v>
                </c:pt>
                <c:pt idx="4">
                  <c:v>177.02820512820512</c:v>
                </c:pt>
                <c:pt idx="5">
                  <c:v>176.89487179487179</c:v>
                </c:pt>
                <c:pt idx="6">
                  <c:v>175.80256410256411</c:v>
                </c:pt>
                <c:pt idx="7">
                  <c:v>176.56666666666672</c:v>
                </c:pt>
                <c:pt idx="8">
                  <c:v>175.58974358974359</c:v>
                </c:pt>
                <c:pt idx="9">
                  <c:v>175.59999999999997</c:v>
                </c:pt>
                <c:pt idx="10">
                  <c:v>176.44871794871796</c:v>
                </c:pt>
                <c:pt idx="11">
                  <c:v>177.76153846153846</c:v>
                </c:pt>
              </c:numCache>
            </c:numRef>
          </c:val>
          <c:extLst>
            <c:ext xmlns:c16="http://schemas.microsoft.com/office/drawing/2014/chart" uri="{C3380CC4-5D6E-409C-BE32-E72D297353CC}">
              <c16:uniqueId val="{00000000-D08D-484C-8E47-0A3B22C1BE25}"/>
            </c:ext>
          </c:extLst>
        </c:ser>
        <c:dLbls>
          <c:dLblPos val="outEnd"/>
          <c:showLegendKey val="0"/>
          <c:showVal val="1"/>
          <c:showCatName val="0"/>
          <c:showSerName val="0"/>
          <c:showPercent val="0"/>
          <c:showBubbleSize val="0"/>
        </c:dLbls>
        <c:gapWidth val="219"/>
        <c:overlap val="-27"/>
        <c:axId val="719383951"/>
        <c:axId val="719392591"/>
      </c:barChart>
      <c:catAx>
        <c:axId val="71938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9392591"/>
        <c:crosses val="autoZero"/>
        <c:auto val="1"/>
        <c:lblAlgn val="ctr"/>
        <c:lblOffset val="100"/>
        <c:noMultiLvlLbl val="0"/>
      </c:catAx>
      <c:valAx>
        <c:axId val="7193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9383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IN"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1400" b="1" i="0" u="none" strike="noStrike" kern="1200" baseline="0">
                <a:solidFill>
                  <a:schemeClr val="tx1"/>
                </a:solidFill>
                <a:latin typeface="Times New Roman" panose="02020603050405020304" pitchFamily="18" charset="0"/>
                <a:ea typeface="+mn-ea"/>
                <a:cs typeface="Times New Roman" panose="02020603050405020304" pitchFamily="18" charset="0"/>
              </a:rPr>
              <a:t>Absolute Changes in Food Category : June 2022 to May 2023</a:t>
            </a:r>
          </a:p>
        </c:rich>
      </c:tx>
      <c:overlay val="0"/>
      <c:spPr>
        <a:noFill/>
        <a:ln>
          <a:noFill/>
        </a:ln>
        <a:effectLst/>
      </c:spPr>
      <c:txPr>
        <a:bodyPr rot="0" spcFirstLastPara="1" vertOverflow="ellipsis" vert="horz" wrap="square" anchor="ctr" anchorCtr="1"/>
        <a:lstStyle/>
        <a:p>
          <a:pPr algn="ctr">
            <a:defRPr lang="en-IN"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97979797979798"/>
          <c:y val="0.31006253528653743"/>
          <c:w val="0.66351010101010099"/>
          <c:h val="0.59358593106896118"/>
        </c:manualLayout>
      </c:layout>
      <c:pie3DChart>
        <c:varyColors val="1"/>
        <c:ser>
          <c:idx val="0"/>
          <c:order val="0"/>
          <c:explosion val="1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34B5-4D62-85B5-D6998801D8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4B5-4D62-85B5-D6998801D8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34B5-4D62-85B5-D6998801D8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34B5-4D62-85B5-D6998801D81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34B5-4D62-85B5-D6998801D81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6-34B5-4D62-85B5-D6998801D81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4B5-4D62-85B5-D6998801D81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34B5-4D62-85B5-D6998801D81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34B5-4D62-85B5-D6998801D81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34B5-4D62-85B5-D6998801D81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34B5-4D62-85B5-D6998801D81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34B5-4D62-85B5-D6998801D81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4B5-4D62-85B5-D6998801D81C}"/>
              </c:ext>
            </c:extLst>
          </c:dPt>
          <c:dLbls>
            <c:dLbl>
              <c:idx val="0"/>
              <c:layout>
                <c:manualLayout>
                  <c:x val="3.6300505050505048E-2"/>
                  <c:y val="-0.10399562123700054"/>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34B5-4D62-85B5-D6998801D81C}"/>
                </c:ext>
              </c:extLst>
            </c:dLbl>
            <c:dLbl>
              <c:idx val="1"/>
              <c:layout>
                <c:manualLayout>
                  <c:x val="3.3143939393939392E-2"/>
                  <c:y val="-5.199781061850032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4B5-4D62-85B5-D6998801D81C}"/>
                </c:ext>
              </c:extLst>
            </c:dLbl>
            <c:dLbl>
              <c:idx val="2"/>
              <c:layout>
                <c:manualLayout>
                  <c:x val="0.14520202020202019"/>
                  <c:y val="8.2101806239737278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34B5-4D62-85B5-D6998801D81C}"/>
                </c:ext>
              </c:extLst>
            </c:dLbl>
            <c:dLbl>
              <c:idx val="3"/>
              <c:layout>
                <c:manualLayout>
                  <c:x val="6.1553030303030186E-2"/>
                  <c:y val="6.8418171866447622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34B5-4D62-85B5-D6998801D81C}"/>
                </c:ext>
              </c:extLst>
            </c:dLbl>
            <c:dLbl>
              <c:idx val="4"/>
              <c:layout>
                <c:manualLayout>
                  <c:x val="6.1553030303030186E-2"/>
                  <c:y val="1.09469074986316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4B5-4D62-85B5-D6998801D81C}"/>
                </c:ext>
              </c:extLst>
            </c:dLbl>
            <c:dLbl>
              <c:idx val="5"/>
              <c:layout>
                <c:manualLayout>
                  <c:x val="8.8383838383838273E-2"/>
                  <c:y val="-1.562864986704238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34B5-4D62-85B5-D6998801D81C}"/>
                </c:ext>
              </c:extLst>
            </c:dLbl>
            <c:dLbl>
              <c:idx val="6"/>
              <c:layout>
                <c:manualLayout>
                  <c:x val="-7.4179292929292984E-2"/>
                  <c:y val="-1.1769003012554565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34B5-4D62-85B5-D6998801D81C}"/>
                </c:ext>
              </c:extLst>
            </c:dLbl>
            <c:dLbl>
              <c:idx val="7"/>
              <c:layout>
                <c:manualLayout>
                  <c:x val="-2.2095959595959596E-2"/>
                  <c:y val="5.7471264367816091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34B5-4D62-85B5-D6998801D81C}"/>
                </c:ext>
              </c:extLst>
            </c:dLbl>
            <c:dLbl>
              <c:idx val="8"/>
              <c:layout>
                <c:manualLayout>
                  <c:x val="-1.8939393939393943E-2"/>
                  <c:y val="1.09469074986315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34B5-4D62-85B5-D6998801D81C}"/>
                </c:ext>
              </c:extLst>
            </c:dLbl>
            <c:dLbl>
              <c:idx val="9"/>
              <c:layout>
                <c:manualLayout>
                  <c:x val="-4.8926767676767693E-2"/>
                  <c:y val="1.9157088122605363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34B5-4D62-85B5-D6998801D81C}"/>
                </c:ext>
              </c:extLst>
            </c:dLbl>
            <c:dLbl>
              <c:idx val="10"/>
              <c:layout>
                <c:manualLayout>
                  <c:x val="-8.049242424242424E-2"/>
                  <c:y val="8.2101806239737278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34B5-4D62-85B5-D6998801D81C}"/>
                </c:ext>
              </c:extLst>
            </c:dLbl>
            <c:dLbl>
              <c:idx val="11"/>
              <c:layout>
                <c:manualLayout>
                  <c:x val="-2.9987373737373767E-2"/>
                  <c:y val="-7.3891625615763554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34B5-4D62-85B5-D6998801D81C}"/>
                </c:ext>
              </c:extLst>
            </c:dLbl>
            <c:dLbl>
              <c:idx val="12"/>
              <c:layout>
                <c:manualLayout>
                  <c:x val="6.313131313131308E-2"/>
                  <c:y val="-5.47345374931582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34B5-4D62-85B5-D6998801D81C}"/>
                </c:ext>
              </c:extLst>
            </c:dLbl>
            <c:spPr>
              <a:noFill/>
              <a:ln>
                <a:solidFill>
                  <a:schemeClr val="tx1">
                    <a:alpha val="96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'm-o-y trend June2022-May2023'!$A$3:$A$15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'm-o-y trend June2022-May2023'!$N$3:$N$15</c:f>
              <c:numCache>
                <c:formatCode>0</c:formatCode>
                <c:ptCount val="13"/>
                <c:pt idx="0">
                  <c:v>18.433333333333309</c:v>
                </c:pt>
                <c:pt idx="1">
                  <c:v>-4.9333333333333087</c:v>
                </c:pt>
                <c:pt idx="2">
                  <c:v>2.5666666666666345</c:v>
                </c:pt>
                <c:pt idx="3">
                  <c:v>13.633333333333326</c:v>
                </c:pt>
                <c:pt idx="4">
                  <c:v>-29.966666666666669</c:v>
                </c:pt>
                <c:pt idx="5">
                  <c:v>2.466666666666697</c:v>
                </c:pt>
                <c:pt idx="6">
                  <c:v>-22.133333333333326</c:v>
                </c:pt>
                <c:pt idx="7">
                  <c:v>11.633333333333326</c:v>
                </c:pt>
                <c:pt idx="8">
                  <c:v>2.8000000000000114</c:v>
                </c:pt>
                <c:pt idx="9">
                  <c:v>30.466666666666669</c:v>
                </c:pt>
                <c:pt idx="10">
                  <c:v>5.6000000000000227</c:v>
                </c:pt>
                <c:pt idx="11">
                  <c:v>10.300000000000011</c:v>
                </c:pt>
                <c:pt idx="12">
                  <c:v>4.1333333333333258</c:v>
                </c:pt>
              </c:numCache>
            </c:numRef>
          </c:val>
          <c:extLst>
            <c:ext xmlns:c16="http://schemas.microsoft.com/office/drawing/2014/chart" uri="{C3380CC4-5D6E-409C-BE32-E72D297353CC}">
              <c16:uniqueId val="{00000000-34B5-4D62-85B5-D6998801D81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IN" sz="20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2000" b="1" i="0" u="none" strike="noStrike" kern="1200" baseline="0">
                <a:solidFill>
                  <a:schemeClr val="tx1"/>
                </a:solidFill>
                <a:latin typeface="Times New Roman" panose="02020603050405020304" pitchFamily="18" charset="0"/>
                <a:ea typeface="+mn-ea"/>
                <a:cs typeface="Times New Roman" panose="02020603050405020304" pitchFamily="18" charset="0"/>
              </a:rPr>
              <a:t>All India Inflation Rate(%)</a:t>
            </a:r>
          </a:p>
          <a:p>
            <a:pPr algn="ctr">
              <a:defRPr lang="en-IN" sz="2000" b="1">
                <a:solidFill>
                  <a:schemeClr val="tx1"/>
                </a:solidFill>
                <a:latin typeface="Times New Roman" panose="02020603050405020304" pitchFamily="18" charset="0"/>
                <a:cs typeface="Times New Roman" panose="02020603050405020304" pitchFamily="18" charset="0"/>
              </a:defRPr>
            </a:pPr>
            <a:r>
              <a:rPr lang="en-IN" sz="1400" b="1" i="0" u="none" strike="noStrike" kern="1200" baseline="0">
                <a:solidFill>
                  <a:schemeClr val="tx1"/>
                </a:solidFill>
                <a:latin typeface="Times New Roman" panose="02020603050405020304" pitchFamily="18" charset="0"/>
                <a:ea typeface="+mn-ea"/>
                <a:cs typeface="Times New Roman" panose="02020603050405020304" pitchFamily="18" charset="0"/>
              </a:rPr>
              <a:t>September 2019 to February 2021</a:t>
            </a:r>
          </a:p>
        </c:rich>
      </c:tx>
      <c:overlay val="0"/>
      <c:spPr>
        <a:noFill/>
        <a:ln>
          <a:noFill/>
        </a:ln>
        <a:effectLst/>
      </c:spPr>
      <c:txPr>
        <a:bodyPr rot="0" spcFirstLastPara="1" vertOverflow="ellipsis" vert="horz" wrap="square" anchor="ctr" anchorCtr="1"/>
        <a:lstStyle/>
        <a:p>
          <a:pPr algn="ctr">
            <a:defRPr lang="en-IN" sz="20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6993802740473248E-2"/>
          <c:y val="0.19103674540682414"/>
          <c:w val="0.91832950258707857"/>
          <c:h val="0.73655815888867548"/>
        </c:manualLayout>
      </c:layout>
      <c:barChart>
        <c:barDir val="col"/>
        <c:grouping val="clustered"/>
        <c:varyColors val="0"/>
        <c:ser>
          <c:idx val="0"/>
          <c:order val="0"/>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Analysis'!$B$38:$D$38</c:f>
              <c:numCache>
                <c:formatCode>0.0</c:formatCode>
                <c:ptCount val="3"/>
                <c:pt idx="0">
                  <c:v>2.2872827081427527</c:v>
                </c:pt>
                <c:pt idx="1">
                  <c:v>3.5449854161992262</c:v>
                </c:pt>
                <c:pt idx="2">
                  <c:v>1.2281835811247614</c:v>
                </c:pt>
              </c:numCache>
            </c:numRef>
          </c:val>
          <c:extLst>
            <c:ext xmlns:c16="http://schemas.microsoft.com/office/drawing/2014/chart" uri="{C3380CC4-5D6E-409C-BE32-E72D297353CC}">
              <c16:uniqueId val="{00000000-6316-45D0-91D0-00939D6CE639}"/>
            </c:ext>
          </c:extLst>
        </c:ser>
        <c:dLbls>
          <c:dLblPos val="outEnd"/>
          <c:showLegendKey val="0"/>
          <c:showVal val="1"/>
          <c:showCatName val="0"/>
          <c:showSerName val="0"/>
          <c:showPercent val="0"/>
          <c:showBubbleSize val="0"/>
        </c:dLbls>
        <c:gapWidth val="219"/>
        <c:overlap val="-27"/>
        <c:axId val="1263454895"/>
        <c:axId val="1263456815"/>
      </c:barChart>
      <c:catAx>
        <c:axId val="12634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63456815"/>
        <c:crosses val="autoZero"/>
        <c:auto val="1"/>
        <c:lblAlgn val="ctr"/>
        <c:lblOffset val="100"/>
        <c:noMultiLvlLbl val="0"/>
      </c:catAx>
      <c:valAx>
        <c:axId val="126345681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6345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baseline="0">
                <a:solidFill>
                  <a:schemeClr val="tx1"/>
                </a:solidFill>
                <a:latin typeface="Times New Roman" panose="02020603050405020304" pitchFamily="18" charset="0"/>
                <a:ea typeface="+mn-ea"/>
                <a:cs typeface="Times New Roman" panose="02020603050405020304" pitchFamily="18" charset="0"/>
              </a:rPr>
              <a:t>Inflation Rate(%) : Food</a:t>
            </a:r>
          </a:p>
          <a:p>
            <a:pPr algn="ctr">
              <a:defRPr lang="en-US" sz="1800" b="1">
                <a:solidFill>
                  <a:schemeClr val="tx1"/>
                </a:solidFill>
                <a:latin typeface="Times New Roman" panose="02020603050405020304" pitchFamily="18" charset="0"/>
                <a:cs typeface="Times New Roman" panose="02020603050405020304" pitchFamily="18" charset="0"/>
              </a:defRPr>
            </a:pPr>
            <a:r>
              <a: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Analysis'!$A$28</c:f>
              <c:strCache>
                <c:ptCount val="1"/>
                <c:pt idx="0">
                  <c:v>Food</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Analysis'!$B$28:$D$28</c:f>
              <c:numCache>
                <c:formatCode>0.0</c:formatCode>
                <c:ptCount val="3"/>
                <c:pt idx="0">
                  <c:v>2.80758962965617</c:v>
                </c:pt>
                <c:pt idx="1">
                  <c:v>5.453107145996321</c:v>
                </c:pt>
                <c:pt idx="2">
                  <c:v>1.567263088137878</c:v>
                </c:pt>
              </c:numCache>
            </c:numRef>
          </c:val>
          <c:extLst>
            <c:ext xmlns:c16="http://schemas.microsoft.com/office/drawing/2014/chart" uri="{C3380CC4-5D6E-409C-BE32-E72D297353CC}">
              <c16:uniqueId val="{00000000-B37B-409B-9CFE-50622F2F9347}"/>
            </c:ext>
          </c:extLst>
        </c:ser>
        <c:dLbls>
          <c:dLblPos val="outEnd"/>
          <c:showLegendKey val="0"/>
          <c:showVal val="1"/>
          <c:showCatName val="0"/>
          <c:showSerName val="0"/>
          <c:showPercent val="0"/>
          <c:showBubbleSize val="0"/>
        </c:dLbls>
        <c:gapWidth val="219"/>
        <c:overlap val="-27"/>
        <c:axId val="1141143439"/>
        <c:axId val="1141142959"/>
      </c:barChart>
      <c:catAx>
        <c:axId val="114114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142959"/>
        <c:crosses val="autoZero"/>
        <c:auto val="1"/>
        <c:lblAlgn val="ctr"/>
        <c:lblOffset val="100"/>
        <c:noMultiLvlLbl val="0"/>
      </c:catAx>
      <c:valAx>
        <c:axId val="11411429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14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Pan, Tobacco and Intoxicants</a:t>
            </a:r>
          </a:p>
          <a:p>
            <a:pPr algn="ctr">
              <a:defRPr sz="900" b="1">
                <a:latin typeface="Times New Roman" panose="02020603050405020304" pitchFamily="18" charset="0"/>
                <a:cs typeface="Times New Roman" panose="02020603050405020304" pitchFamily="18" charset="0"/>
              </a:defRPr>
            </a:pPr>
            <a:r>
              <a:rPr lang="en-US" sz="105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Analysis'!$A$29</c:f>
              <c:strCache>
                <c:ptCount val="1"/>
                <c:pt idx="0">
                  <c:v>Pan, tobacco and intoxicants</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Analysis'!$B$29:$D$29</c:f>
              <c:numCache>
                <c:formatCode>0.0</c:formatCode>
                <c:ptCount val="3"/>
                <c:pt idx="0">
                  <c:v>2.1365814696485774</c:v>
                </c:pt>
                <c:pt idx="1">
                  <c:v>6.9320388349514763</c:v>
                </c:pt>
                <c:pt idx="2">
                  <c:v>2.1762589928057543</c:v>
                </c:pt>
              </c:numCache>
            </c:numRef>
          </c:val>
          <c:extLst>
            <c:ext xmlns:c16="http://schemas.microsoft.com/office/drawing/2014/chart" uri="{C3380CC4-5D6E-409C-BE32-E72D297353CC}">
              <c16:uniqueId val="{00000000-B2DA-4B32-B7A2-D7BFFB086493}"/>
            </c:ext>
          </c:extLst>
        </c:ser>
        <c:dLbls>
          <c:dLblPos val="outEnd"/>
          <c:showLegendKey val="0"/>
          <c:showVal val="1"/>
          <c:showCatName val="0"/>
          <c:showSerName val="0"/>
          <c:showPercent val="0"/>
          <c:showBubbleSize val="0"/>
        </c:dLbls>
        <c:gapWidth val="219"/>
        <c:overlap val="-27"/>
        <c:axId val="1138913071"/>
        <c:axId val="1138911151"/>
      </c:barChart>
      <c:catAx>
        <c:axId val="113891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1151"/>
        <c:crosses val="autoZero"/>
        <c:auto val="1"/>
        <c:lblAlgn val="ctr"/>
        <c:lblOffset val="100"/>
        <c:noMultiLvlLbl val="0"/>
      </c:catAx>
      <c:valAx>
        <c:axId val="11389111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Energy</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Analysis'!$A$32</c:f>
              <c:strCache>
                <c:ptCount val="1"/>
                <c:pt idx="0">
                  <c:v>Energy</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Analysis'!$B$32:$D$32</c:f>
              <c:numCache>
                <c:formatCode>0.0</c:formatCode>
                <c:ptCount val="3"/>
                <c:pt idx="0">
                  <c:v>6.2272837412163984</c:v>
                </c:pt>
                <c:pt idx="1">
                  <c:v>-3.7412666215911639</c:v>
                </c:pt>
                <c:pt idx="2">
                  <c:v>6.8933177022274421</c:v>
                </c:pt>
              </c:numCache>
            </c:numRef>
          </c:val>
          <c:extLst>
            <c:ext xmlns:c16="http://schemas.microsoft.com/office/drawing/2014/chart" uri="{C3380CC4-5D6E-409C-BE32-E72D297353CC}">
              <c16:uniqueId val="{00000000-516C-4C35-8B6D-84B270A27C9C}"/>
            </c:ext>
          </c:extLst>
        </c:ser>
        <c:dLbls>
          <c:dLblPos val="outEnd"/>
          <c:showLegendKey val="0"/>
          <c:showVal val="1"/>
          <c:showCatName val="0"/>
          <c:showSerName val="0"/>
          <c:showPercent val="0"/>
          <c:showBubbleSize val="0"/>
        </c:dLbls>
        <c:gapWidth val="219"/>
        <c:overlap val="-27"/>
        <c:axId val="1005548735"/>
        <c:axId val="1005557375"/>
      </c:barChart>
      <c:catAx>
        <c:axId val="10055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5557375"/>
        <c:crosses val="autoZero"/>
        <c:auto val="1"/>
        <c:lblAlgn val="ctr"/>
        <c:lblOffset val="100"/>
        <c:noMultiLvlLbl val="0"/>
      </c:catAx>
      <c:valAx>
        <c:axId val="10055573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5548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Health and Personal Care</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Analysis'!$A$33</c:f>
              <c:strCache>
                <c:ptCount val="1"/>
                <c:pt idx="0">
                  <c:v>Health and Personal Care</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Analysis'!$B$33:$D$33</c:f>
              <c:numCache>
                <c:formatCode>0.0</c:formatCode>
                <c:ptCount val="3"/>
                <c:pt idx="0">
                  <c:v>2.2474513438368766</c:v>
                </c:pt>
                <c:pt idx="1">
                  <c:v>4.0467625899280577</c:v>
                </c:pt>
                <c:pt idx="2">
                  <c:v>0.98904604913326255</c:v>
                </c:pt>
              </c:numCache>
            </c:numRef>
          </c:val>
          <c:extLst>
            <c:ext xmlns:c16="http://schemas.microsoft.com/office/drawing/2014/chart" uri="{C3380CC4-5D6E-409C-BE32-E72D297353CC}">
              <c16:uniqueId val="{00000000-7010-4A86-A17E-E5D371666E5E}"/>
            </c:ext>
          </c:extLst>
        </c:ser>
        <c:dLbls>
          <c:dLblPos val="outEnd"/>
          <c:showLegendKey val="0"/>
          <c:showVal val="1"/>
          <c:showCatName val="0"/>
          <c:showSerName val="0"/>
          <c:showPercent val="0"/>
          <c:showBubbleSize val="0"/>
        </c:dLbls>
        <c:gapWidth val="219"/>
        <c:overlap val="-27"/>
        <c:axId val="1138912111"/>
        <c:axId val="1138912591"/>
      </c:barChart>
      <c:catAx>
        <c:axId val="113891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2591"/>
        <c:crosses val="autoZero"/>
        <c:auto val="1"/>
        <c:lblAlgn val="ctr"/>
        <c:lblOffset val="100"/>
        <c:noMultiLvlLbl val="0"/>
      </c:catAx>
      <c:valAx>
        <c:axId val="11389125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2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2.jpg"/><Relationship Id="rId7"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68580</xdr:rowOff>
    </xdr:from>
    <xdr:to>
      <xdr:col>15</xdr:col>
      <xdr:colOff>190500</xdr:colOff>
      <xdr:row>20</xdr:row>
      <xdr:rowOff>129540</xdr:rowOff>
    </xdr:to>
    <xdr:graphicFrame macro="">
      <xdr:nvGraphicFramePr>
        <xdr:cNvPr id="7" name="Chart 6">
          <a:extLst>
            <a:ext uri="{FF2B5EF4-FFF2-40B4-BE49-F238E27FC236}">
              <a16:creationId xmlns:a16="http://schemas.microsoft.com/office/drawing/2014/main" id="{A508024A-CAC5-97A5-D3F3-11C2B88C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312420</xdr:colOff>
      <xdr:row>18</xdr:row>
      <xdr:rowOff>15240</xdr:rowOff>
    </xdr:from>
    <xdr:to>
      <xdr:col>16</xdr:col>
      <xdr:colOff>609600</xdr:colOff>
      <xdr:row>33</xdr:row>
      <xdr:rowOff>426720</xdr:rowOff>
    </xdr:to>
    <xdr:graphicFrame macro="">
      <xdr:nvGraphicFramePr>
        <xdr:cNvPr id="4" name="Chart 3">
          <a:extLst>
            <a:ext uri="{FF2B5EF4-FFF2-40B4-BE49-F238E27FC236}">
              <a16:creationId xmlns:a16="http://schemas.microsoft.com/office/drawing/2014/main" id="{48016F3B-0B9A-2AFA-A7D5-BA5F6E424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16</xdr:row>
      <xdr:rowOff>106680</xdr:rowOff>
    </xdr:from>
    <xdr:to>
      <xdr:col>9</xdr:col>
      <xdr:colOff>640080</xdr:colOff>
      <xdr:row>36</xdr:row>
      <xdr:rowOff>167640</xdr:rowOff>
    </xdr:to>
    <xdr:graphicFrame macro="">
      <xdr:nvGraphicFramePr>
        <xdr:cNvPr id="3" name="Chart 2">
          <a:extLst>
            <a:ext uri="{FF2B5EF4-FFF2-40B4-BE49-F238E27FC236}">
              <a16:creationId xmlns:a16="http://schemas.microsoft.com/office/drawing/2014/main" id="{B6D73D9D-B481-A8A3-2557-E565F4F3C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693420</xdr:colOff>
      <xdr:row>16</xdr:row>
      <xdr:rowOff>106680</xdr:rowOff>
    </xdr:from>
    <xdr:to>
      <xdr:col>21</xdr:col>
      <xdr:colOff>91440</xdr:colOff>
      <xdr:row>37</xdr:row>
      <xdr:rowOff>22860</xdr:rowOff>
    </xdr:to>
    <xdr:graphicFrame macro="">
      <xdr:nvGraphicFramePr>
        <xdr:cNvPr id="2" name="Chart 1">
          <a:extLst>
            <a:ext uri="{FF2B5EF4-FFF2-40B4-BE49-F238E27FC236}">
              <a16:creationId xmlns:a16="http://schemas.microsoft.com/office/drawing/2014/main" id="{BD365491-5FF4-93DB-89A1-88D1E29E4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555812</xdr:colOff>
      <xdr:row>24</xdr:row>
      <xdr:rowOff>174811</xdr:rowOff>
    </xdr:from>
    <xdr:to>
      <xdr:col>15</xdr:col>
      <xdr:colOff>53788</xdr:colOff>
      <xdr:row>40</xdr:row>
      <xdr:rowOff>152399</xdr:rowOff>
    </xdr:to>
    <xdr:graphicFrame macro="">
      <xdr:nvGraphicFramePr>
        <xdr:cNvPr id="3" name="Chart 2">
          <a:extLst>
            <a:ext uri="{FF2B5EF4-FFF2-40B4-BE49-F238E27FC236}">
              <a16:creationId xmlns:a16="http://schemas.microsoft.com/office/drawing/2014/main" id="{9F9EF50A-3AE1-DD19-2B60-28466F681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17930</xdr:colOff>
      <xdr:row>0</xdr:row>
      <xdr:rowOff>17931</xdr:rowOff>
    </xdr:from>
    <xdr:to>
      <xdr:col>5</xdr:col>
      <xdr:colOff>251012</xdr:colOff>
      <xdr:row>4</xdr:row>
      <xdr:rowOff>134473</xdr:rowOff>
    </xdr:to>
    <xdr:pic>
      <xdr:nvPicPr>
        <xdr:cNvPr id="4" name="Picture 3">
          <a:extLst>
            <a:ext uri="{FF2B5EF4-FFF2-40B4-BE49-F238E27FC236}">
              <a16:creationId xmlns:a16="http://schemas.microsoft.com/office/drawing/2014/main" id="{5A33C4D6-D41A-477F-8749-75FE722032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930" y="17931"/>
          <a:ext cx="6158753" cy="833718"/>
        </a:xfrm>
        <a:prstGeom prst="rect">
          <a:avLst/>
        </a:prstGeom>
      </xdr:spPr>
    </xdr:pic>
    <xdr:clientData/>
  </xdr:twoCellAnchor>
  <xdr:twoCellAnchor editAs="oneCell">
    <xdr:from>
      <xdr:col>14</xdr:col>
      <xdr:colOff>8965</xdr:colOff>
      <xdr:row>0</xdr:row>
      <xdr:rowOff>0</xdr:rowOff>
    </xdr:from>
    <xdr:to>
      <xdr:col>17</xdr:col>
      <xdr:colOff>313764</xdr:colOff>
      <xdr:row>7</xdr:row>
      <xdr:rowOff>179293</xdr:rowOff>
    </xdr:to>
    <xdr:pic>
      <xdr:nvPicPr>
        <xdr:cNvPr id="5" name="Picture 4">
          <a:extLst>
            <a:ext uri="{FF2B5EF4-FFF2-40B4-BE49-F238E27FC236}">
              <a16:creationId xmlns:a16="http://schemas.microsoft.com/office/drawing/2014/main" id="{7E1DA47C-7B24-46E9-880A-6254803EC6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599459" y="0"/>
          <a:ext cx="2859740" cy="1434352"/>
        </a:xfrm>
        <a:prstGeom prst="rect">
          <a:avLst/>
        </a:prstGeom>
      </xdr:spPr>
    </xdr:pic>
    <xdr:clientData/>
  </xdr:twoCellAnchor>
  <xdr:twoCellAnchor>
    <xdr:from>
      <xdr:col>0</xdr:col>
      <xdr:colOff>1376081</xdr:colOff>
      <xdr:row>57</xdr:row>
      <xdr:rowOff>13447</xdr:rowOff>
    </xdr:from>
    <xdr:to>
      <xdr:col>6</xdr:col>
      <xdr:colOff>358588</xdr:colOff>
      <xdr:row>73</xdr:row>
      <xdr:rowOff>170329</xdr:rowOff>
    </xdr:to>
    <xdr:graphicFrame macro="">
      <xdr:nvGraphicFramePr>
        <xdr:cNvPr id="6" name="Chart 5">
          <a:extLst>
            <a:ext uri="{FF2B5EF4-FFF2-40B4-BE49-F238E27FC236}">
              <a16:creationId xmlns:a16="http://schemas.microsoft.com/office/drawing/2014/main" id="{6498C033-8BF1-E521-09B0-EF79500CE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1358152</xdr:colOff>
      <xdr:row>84</xdr:row>
      <xdr:rowOff>44824</xdr:rowOff>
    </xdr:from>
    <xdr:to>
      <xdr:col>6</xdr:col>
      <xdr:colOff>833717</xdr:colOff>
      <xdr:row>106</xdr:row>
      <xdr:rowOff>89647</xdr:rowOff>
    </xdr:to>
    <xdr:graphicFrame macro="">
      <xdr:nvGraphicFramePr>
        <xdr:cNvPr id="7" name="Chart 6">
          <a:extLst>
            <a:ext uri="{FF2B5EF4-FFF2-40B4-BE49-F238E27FC236}">
              <a16:creationId xmlns:a16="http://schemas.microsoft.com/office/drawing/2014/main" id="{21BD3A49-51FF-568F-684C-609BB1124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1317811</xdr:colOff>
      <xdr:row>117</xdr:row>
      <xdr:rowOff>161364</xdr:rowOff>
    </xdr:from>
    <xdr:to>
      <xdr:col>8</xdr:col>
      <xdr:colOff>224116</xdr:colOff>
      <xdr:row>137</xdr:row>
      <xdr:rowOff>143434</xdr:rowOff>
    </xdr:to>
    <xdr:graphicFrame macro="">
      <xdr:nvGraphicFramePr>
        <xdr:cNvPr id="8" name="Chart 7">
          <a:extLst>
            <a:ext uri="{FF2B5EF4-FFF2-40B4-BE49-F238E27FC236}">
              <a16:creationId xmlns:a16="http://schemas.microsoft.com/office/drawing/2014/main" id="{05DE069A-FAC7-56F3-4FEF-01A9382AC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1353671</xdr:colOff>
      <xdr:row>148</xdr:row>
      <xdr:rowOff>13448</xdr:rowOff>
    </xdr:from>
    <xdr:to>
      <xdr:col>8</xdr:col>
      <xdr:colOff>358588</xdr:colOff>
      <xdr:row>169</xdr:row>
      <xdr:rowOff>17929</xdr:rowOff>
    </xdr:to>
    <xdr:graphicFrame macro="">
      <xdr:nvGraphicFramePr>
        <xdr:cNvPr id="9" name="Chart 8">
          <a:extLst>
            <a:ext uri="{FF2B5EF4-FFF2-40B4-BE49-F238E27FC236}">
              <a16:creationId xmlns:a16="http://schemas.microsoft.com/office/drawing/2014/main" id="{1D859D85-F217-DC99-3A86-A0CCAAE94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1290917</xdr:colOff>
      <xdr:row>178</xdr:row>
      <xdr:rowOff>174812</xdr:rowOff>
    </xdr:from>
    <xdr:to>
      <xdr:col>8</xdr:col>
      <xdr:colOff>726140</xdr:colOff>
      <xdr:row>200</xdr:row>
      <xdr:rowOff>53789</xdr:rowOff>
    </xdr:to>
    <xdr:graphicFrame macro="">
      <xdr:nvGraphicFramePr>
        <xdr:cNvPr id="10" name="Chart 9">
          <a:extLst>
            <a:ext uri="{FF2B5EF4-FFF2-40B4-BE49-F238E27FC236}">
              <a16:creationId xmlns:a16="http://schemas.microsoft.com/office/drawing/2014/main" id="{85FF172C-9D84-B597-1F27-73CA23D00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1084729</xdr:colOff>
      <xdr:row>210</xdr:row>
      <xdr:rowOff>4480</xdr:rowOff>
    </xdr:from>
    <xdr:to>
      <xdr:col>8</xdr:col>
      <xdr:colOff>699247</xdr:colOff>
      <xdr:row>230</xdr:row>
      <xdr:rowOff>116540</xdr:rowOff>
    </xdr:to>
    <xdr:graphicFrame macro="">
      <xdr:nvGraphicFramePr>
        <xdr:cNvPr id="11" name="Chart 10">
          <a:extLst>
            <a:ext uri="{FF2B5EF4-FFF2-40B4-BE49-F238E27FC236}">
              <a16:creationId xmlns:a16="http://schemas.microsoft.com/office/drawing/2014/main" id="{4A59BD88-383A-AFE2-CD12-3D74E02CE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672353</xdr:colOff>
      <xdr:row>0</xdr:row>
      <xdr:rowOff>0</xdr:rowOff>
    </xdr:from>
    <xdr:to>
      <xdr:col>7</xdr:col>
      <xdr:colOff>1004047</xdr:colOff>
      <xdr:row>8</xdr:row>
      <xdr:rowOff>0</xdr:rowOff>
    </xdr:to>
    <xdr:pic>
      <xdr:nvPicPr>
        <xdr:cNvPr id="2" name="Picture 1">
          <a:extLst>
            <a:ext uri="{FF2B5EF4-FFF2-40B4-BE49-F238E27FC236}">
              <a16:creationId xmlns:a16="http://schemas.microsoft.com/office/drawing/2014/main" id="{DA35B76F-6971-4F0E-9437-5C24919326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5365" y="0"/>
          <a:ext cx="2590800" cy="1434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74"/>
  <sheetViews>
    <sheetView topLeftCell="A25" zoomScaleNormal="100" workbookViewId="0">
      <selection activeCell="X3" sqref="X3"/>
    </sheetView>
  </sheetViews>
  <sheetFormatPr defaultRowHeight="14.4" x14ac:dyDescent="0.3"/>
  <cols>
    <col min="1" max="1" width="11.44140625" bestFit="1" customWidth="1"/>
    <col min="2" max="2" width="5" bestFit="1" customWidth="1"/>
    <col min="3" max="3" width="12.33203125" customWidth="1"/>
    <col min="4" max="4" width="23.109375" customWidth="1"/>
    <col min="5" max="5" width="19.44140625" bestFit="1" customWidth="1"/>
    <col min="6" max="6" width="12.88671875" bestFit="1" customWidth="1"/>
    <col min="7" max="7" width="7" bestFit="1" customWidth="1"/>
    <col min="8" max="8" width="17.21875" bestFit="1" customWidth="1"/>
    <col min="9" max="9" width="11.88671875" bestFit="1" customWidth="1"/>
    <col min="10" max="10" width="7" bestFit="1" customWidth="1"/>
    <col min="11" max="11" width="10.21875" bestFit="1" customWidth="1"/>
    <col min="12" max="12" width="18.44140625" bestFit="1" customWidth="1"/>
    <col min="13" max="13" width="22.88671875" bestFit="1" customWidth="1"/>
    <col min="14" max="14" width="7" bestFit="1" customWidth="1"/>
    <col min="15" max="15" width="22.33203125" bestFit="1" customWidth="1"/>
    <col min="16" max="16" width="31.5546875" bestFit="1" customWidth="1"/>
    <col min="17" max="17" width="18.33203125" bestFit="1" customWidth="1"/>
    <col min="18" max="18" width="8.5546875" bestFit="1" customWidth="1"/>
    <col min="19" max="19" width="9" bestFit="1" customWidth="1"/>
    <col min="20" max="20" width="20.6640625" bestFit="1" customWidth="1"/>
    <col min="21" max="21" width="8.21875" bestFit="1" customWidth="1"/>
    <col min="22" max="22" width="27.33203125" bestFit="1" customWidth="1"/>
    <col min="23" max="23" width="6.77734375" bestFit="1" customWidth="1"/>
    <col min="24" max="25" width="22.6640625" bestFit="1" customWidth="1"/>
  </cols>
  <sheetData>
    <row r="1" spans="1:25" x14ac:dyDescent="0.3">
      <c r="A1" s="62" t="s">
        <v>56</v>
      </c>
      <c r="B1" s="63"/>
      <c r="C1" s="63"/>
      <c r="D1" s="63"/>
      <c r="E1" s="63"/>
      <c r="F1" s="63"/>
      <c r="G1" s="63"/>
      <c r="H1" s="63"/>
      <c r="I1" s="63"/>
      <c r="J1" s="63"/>
      <c r="K1" s="63"/>
      <c r="L1" s="63"/>
      <c r="M1" s="63"/>
      <c r="N1" s="63"/>
      <c r="O1" s="63"/>
      <c r="P1" s="63"/>
      <c r="Q1" s="63"/>
      <c r="R1" s="63"/>
      <c r="S1" s="63"/>
      <c r="T1" s="63"/>
      <c r="U1" s="63"/>
      <c r="V1" s="63"/>
      <c r="W1" s="63"/>
      <c r="X1" s="63"/>
      <c r="Y1" s="64"/>
    </row>
    <row r="2" spans="1:25" x14ac:dyDescent="0.3">
      <c r="A2" s="10" t="s">
        <v>0</v>
      </c>
      <c r="B2" s="6" t="s">
        <v>1</v>
      </c>
      <c r="C2" s="6" t="s">
        <v>2</v>
      </c>
      <c r="D2" s="6"/>
      <c r="E2" s="6" t="s">
        <v>3</v>
      </c>
      <c r="F2" s="6" t="s">
        <v>4</v>
      </c>
      <c r="G2" s="6" t="s">
        <v>5</v>
      </c>
      <c r="H2" s="6" t="s">
        <v>6</v>
      </c>
      <c r="I2" s="6" t="s">
        <v>7</v>
      </c>
      <c r="J2" s="6" t="s">
        <v>8</v>
      </c>
      <c r="K2" s="6" t="s">
        <v>9</v>
      </c>
      <c r="L2" s="6" t="s">
        <v>10</v>
      </c>
      <c r="M2" s="6" t="s">
        <v>11</v>
      </c>
      <c r="N2" s="6" t="s">
        <v>12</v>
      </c>
      <c r="O2" s="6" t="s">
        <v>13</v>
      </c>
      <c r="P2" s="6" t="s">
        <v>14</v>
      </c>
      <c r="Q2" s="6" t="s">
        <v>15</v>
      </c>
      <c r="R2" s="6" t="s">
        <v>17</v>
      </c>
      <c r="S2" s="6" t="s">
        <v>18</v>
      </c>
      <c r="T2" s="6" t="s">
        <v>19</v>
      </c>
      <c r="U2" s="6" t="s">
        <v>20</v>
      </c>
      <c r="V2" s="6" t="s">
        <v>22</v>
      </c>
      <c r="W2" s="6" t="s">
        <v>23</v>
      </c>
      <c r="X2" s="6" t="s">
        <v>27</v>
      </c>
      <c r="Y2" s="7" t="s">
        <v>29</v>
      </c>
    </row>
    <row r="3" spans="1:25" x14ac:dyDescent="0.3">
      <c r="A3" s="3" t="s">
        <v>30</v>
      </c>
      <c r="B3" s="2">
        <v>2013</v>
      </c>
      <c r="C3" s="2" t="s">
        <v>31</v>
      </c>
      <c r="D3" s="9" t="str">
        <f>_xlfn.CONCAT(B3," ",C3," ",A3)</f>
        <v>2013 January Rural</v>
      </c>
      <c r="E3" s="11">
        <v>107.5</v>
      </c>
      <c r="F3" s="11">
        <v>106.3</v>
      </c>
      <c r="G3" s="11">
        <v>108.1</v>
      </c>
      <c r="H3" s="11">
        <v>104.9</v>
      </c>
      <c r="I3" s="11">
        <v>106.1</v>
      </c>
      <c r="J3" s="11">
        <v>103.9</v>
      </c>
      <c r="K3" s="11">
        <v>101.9</v>
      </c>
      <c r="L3" s="11">
        <v>106.1</v>
      </c>
      <c r="M3" s="11">
        <v>106.8</v>
      </c>
      <c r="N3" s="11">
        <v>103.1</v>
      </c>
      <c r="O3" s="11">
        <v>104.8</v>
      </c>
      <c r="P3" s="11">
        <v>106.7</v>
      </c>
      <c r="Q3" s="11">
        <v>105.5</v>
      </c>
      <c r="R3" s="11">
        <v>106.5</v>
      </c>
      <c r="S3" s="11">
        <v>105.8</v>
      </c>
      <c r="T3" s="11">
        <v>106.4</v>
      </c>
      <c r="U3" s="11">
        <v>100.3</v>
      </c>
      <c r="V3" s="11">
        <v>104.8</v>
      </c>
      <c r="W3" s="11">
        <v>104</v>
      </c>
      <c r="X3" s="11">
        <v>104.7</v>
      </c>
      <c r="Y3" s="12">
        <v>105.1</v>
      </c>
    </row>
    <row r="4" spans="1:25" x14ac:dyDescent="0.3">
      <c r="A4" s="3" t="s">
        <v>33</v>
      </c>
      <c r="B4" s="2">
        <v>2013</v>
      </c>
      <c r="C4" s="2" t="s">
        <v>31</v>
      </c>
      <c r="D4" s="9" t="str">
        <f t="shared" ref="D4:D67" si="0">_xlfn.CONCAT(B4," ",C4," ",A4)</f>
        <v>2013 January Urban</v>
      </c>
      <c r="E4" s="11">
        <v>110.5</v>
      </c>
      <c r="F4" s="11">
        <v>109.1</v>
      </c>
      <c r="G4" s="11">
        <v>113</v>
      </c>
      <c r="H4" s="11">
        <v>103.6</v>
      </c>
      <c r="I4" s="11">
        <v>103.4</v>
      </c>
      <c r="J4" s="11">
        <v>102.3</v>
      </c>
      <c r="K4" s="11">
        <v>102.9</v>
      </c>
      <c r="L4" s="11">
        <v>105.8</v>
      </c>
      <c r="M4" s="11">
        <v>105.1</v>
      </c>
      <c r="N4" s="11">
        <v>101.8</v>
      </c>
      <c r="O4" s="11">
        <v>105.1</v>
      </c>
      <c r="P4" s="11">
        <v>107.9</v>
      </c>
      <c r="Q4" s="11">
        <v>105.9</v>
      </c>
      <c r="R4" s="11">
        <v>105.9</v>
      </c>
      <c r="S4" s="11">
        <v>105</v>
      </c>
      <c r="T4" s="11">
        <v>105.8</v>
      </c>
      <c r="U4" s="11">
        <v>100.3</v>
      </c>
      <c r="V4" s="11">
        <v>104.8</v>
      </c>
      <c r="W4" s="11">
        <v>104.1</v>
      </c>
      <c r="X4" s="11">
        <v>104.3</v>
      </c>
      <c r="Y4" s="12">
        <v>104</v>
      </c>
    </row>
    <row r="5" spans="1:25" x14ac:dyDescent="0.3">
      <c r="A5" s="3" t="s">
        <v>58</v>
      </c>
      <c r="B5" s="2">
        <v>2013</v>
      </c>
      <c r="C5" s="2" t="s">
        <v>31</v>
      </c>
      <c r="D5" s="9" t="str">
        <f t="shared" si="0"/>
        <v>2013 January Sub Urban</v>
      </c>
      <c r="E5" s="11">
        <v>108.4</v>
      </c>
      <c r="F5" s="11">
        <v>107.3</v>
      </c>
      <c r="G5" s="11">
        <v>110</v>
      </c>
      <c r="H5" s="11">
        <v>104.4</v>
      </c>
      <c r="I5" s="11">
        <v>105.1</v>
      </c>
      <c r="J5" s="11">
        <v>103.2</v>
      </c>
      <c r="K5" s="11">
        <v>102.2</v>
      </c>
      <c r="L5" s="11">
        <v>106</v>
      </c>
      <c r="M5" s="11">
        <v>106.2</v>
      </c>
      <c r="N5" s="11">
        <v>102.7</v>
      </c>
      <c r="O5" s="11">
        <v>104.9</v>
      </c>
      <c r="P5" s="11">
        <v>107.3</v>
      </c>
      <c r="Q5" s="11">
        <v>105.6</v>
      </c>
      <c r="R5" s="11">
        <v>106.3</v>
      </c>
      <c r="S5" s="11">
        <v>105.5</v>
      </c>
      <c r="T5" s="11">
        <v>106.2</v>
      </c>
      <c r="U5" s="11">
        <v>100.3</v>
      </c>
      <c r="V5" s="11">
        <v>104.8</v>
      </c>
      <c r="W5" s="11">
        <v>104</v>
      </c>
      <c r="X5" s="11">
        <v>104.5</v>
      </c>
      <c r="Y5" s="12">
        <v>104.6</v>
      </c>
    </row>
    <row r="6" spans="1:25" x14ac:dyDescent="0.3">
      <c r="A6" s="3" t="s">
        <v>30</v>
      </c>
      <c r="B6" s="2">
        <v>2013</v>
      </c>
      <c r="C6" s="2" t="s">
        <v>35</v>
      </c>
      <c r="D6" s="9" t="str">
        <f t="shared" si="0"/>
        <v>2013 February Rural</v>
      </c>
      <c r="E6" s="11">
        <v>109.2</v>
      </c>
      <c r="F6" s="11">
        <v>108.7</v>
      </c>
      <c r="G6" s="11">
        <v>110.2</v>
      </c>
      <c r="H6" s="11">
        <v>105.4</v>
      </c>
      <c r="I6" s="11">
        <v>106.7</v>
      </c>
      <c r="J6" s="11">
        <v>104</v>
      </c>
      <c r="K6" s="11">
        <v>102.4</v>
      </c>
      <c r="L6" s="11">
        <v>105.9</v>
      </c>
      <c r="M6" s="11">
        <v>105.7</v>
      </c>
      <c r="N6" s="11">
        <v>103.1</v>
      </c>
      <c r="O6" s="11">
        <v>105.1</v>
      </c>
      <c r="P6" s="11">
        <v>107.7</v>
      </c>
      <c r="Q6" s="11">
        <v>106.3</v>
      </c>
      <c r="R6" s="11">
        <v>107.1</v>
      </c>
      <c r="S6" s="11">
        <v>106.3</v>
      </c>
      <c r="T6" s="11">
        <v>107</v>
      </c>
      <c r="U6" s="11">
        <v>100.4</v>
      </c>
      <c r="V6" s="11">
        <v>105.2</v>
      </c>
      <c r="W6" s="11">
        <v>104.4</v>
      </c>
      <c r="X6" s="11">
        <v>104.6</v>
      </c>
      <c r="Y6" s="12">
        <v>105.8</v>
      </c>
    </row>
    <row r="7" spans="1:25" x14ac:dyDescent="0.3">
      <c r="A7" s="3" t="s">
        <v>33</v>
      </c>
      <c r="B7" s="2">
        <v>2013</v>
      </c>
      <c r="C7" s="2" t="s">
        <v>35</v>
      </c>
      <c r="D7" s="9" t="str">
        <f t="shared" si="0"/>
        <v>2013 February Urban</v>
      </c>
      <c r="E7" s="11">
        <v>112.9</v>
      </c>
      <c r="F7" s="11">
        <v>112.9</v>
      </c>
      <c r="G7" s="11">
        <v>116.9</v>
      </c>
      <c r="H7" s="11">
        <v>104</v>
      </c>
      <c r="I7" s="11">
        <v>103.5</v>
      </c>
      <c r="J7" s="11">
        <v>103.1</v>
      </c>
      <c r="K7" s="11">
        <v>104.9</v>
      </c>
      <c r="L7" s="11">
        <v>104.1</v>
      </c>
      <c r="M7" s="11">
        <v>103.8</v>
      </c>
      <c r="N7" s="11">
        <v>102.3</v>
      </c>
      <c r="O7" s="11">
        <v>106</v>
      </c>
      <c r="P7" s="11">
        <v>109</v>
      </c>
      <c r="Q7" s="11">
        <v>107.2</v>
      </c>
      <c r="R7" s="11">
        <v>106.6</v>
      </c>
      <c r="S7" s="11">
        <v>105.5</v>
      </c>
      <c r="T7" s="11">
        <v>106.4</v>
      </c>
      <c r="U7" s="11">
        <v>100.4</v>
      </c>
      <c r="V7" s="11">
        <v>105.2</v>
      </c>
      <c r="W7" s="11">
        <v>104.7</v>
      </c>
      <c r="X7" s="11">
        <v>104.3</v>
      </c>
      <c r="Y7" s="12">
        <v>104.7</v>
      </c>
    </row>
    <row r="8" spans="1:25" x14ac:dyDescent="0.3">
      <c r="A8" s="3" t="s">
        <v>58</v>
      </c>
      <c r="B8" s="2">
        <v>2013</v>
      </c>
      <c r="C8" s="2" t="s">
        <v>35</v>
      </c>
      <c r="D8" s="9" t="str">
        <f t="shared" si="0"/>
        <v>2013 February Sub Urban</v>
      </c>
      <c r="E8" s="11">
        <v>110.4</v>
      </c>
      <c r="F8" s="11">
        <v>110.2</v>
      </c>
      <c r="G8" s="11">
        <v>112.8</v>
      </c>
      <c r="H8" s="11">
        <v>104.9</v>
      </c>
      <c r="I8" s="11">
        <v>105.5</v>
      </c>
      <c r="J8" s="11">
        <v>103.6</v>
      </c>
      <c r="K8" s="11">
        <v>103.2</v>
      </c>
      <c r="L8" s="11">
        <v>105.3</v>
      </c>
      <c r="M8" s="11">
        <v>105.1</v>
      </c>
      <c r="N8" s="11">
        <v>102.8</v>
      </c>
      <c r="O8" s="11">
        <v>105.5</v>
      </c>
      <c r="P8" s="11">
        <v>108.3</v>
      </c>
      <c r="Q8" s="11">
        <v>106.6</v>
      </c>
      <c r="R8" s="11">
        <v>106.9</v>
      </c>
      <c r="S8" s="11">
        <v>106</v>
      </c>
      <c r="T8" s="11">
        <v>106.8</v>
      </c>
      <c r="U8" s="11">
        <v>100.4</v>
      </c>
      <c r="V8" s="11">
        <v>105.2</v>
      </c>
      <c r="W8" s="11">
        <v>104.5</v>
      </c>
      <c r="X8" s="11">
        <v>104.5</v>
      </c>
      <c r="Y8" s="12">
        <v>105.3</v>
      </c>
    </row>
    <row r="9" spans="1:25" x14ac:dyDescent="0.3">
      <c r="A9" s="3" t="s">
        <v>30</v>
      </c>
      <c r="B9" s="2">
        <v>2013</v>
      </c>
      <c r="C9" s="2" t="s">
        <v>36</v>
      </c>
      <c r="D9" s="9" t="str">
        <f t="shared" si="0"/>
        <v>2013 March Rural</v>
      </c>
      <c r="E9" s="11">
        <v>110.2</v>
      </c>
      <c r="F9" s="11">
        <v>108.8</v>
      </c>
      <c r="G9" s="11">
        <v>109.9</v>
      </c>
      <c r="H9" s="11">
        <v>105.6</v>
      </c>
      <c r="I9" s="11">
        <v>106.2</v>
      </c>
      <c r="J9" s="11">
        <v>105.7</v>
      </c>
      <c r="K9" s="11">
        <v>101.4</v>
      </c>
      <c r="L9" s="11">
        <v>105.7</v>
      </c>
      <c r="M9" s="11">
        <v>105</v>
      </c>
      <c r="N9" s="11">
        <v>103.3</v>
      </c>
      <c r="O9" s="11">
        <v>105.6</v>
      </c>
      <c r="P9" s="11">
        <v>108.2</v>
      </c>
      <c r="Q9" s="11">
        <v>106.6</v>
      </c>
      <c r="R9" s="11">
        <v>107.6</v>
      </c>
      <c r="S9" s="11">
        <v>106.8</v>
      </c>
      <c r="T9" s="11">
        <v>107.5</v>
      </c>
      <c r="U9" s="11">
        <v>100.4</v>
      </c>
      <c r="V9" s="11">
        <v>105.6</v>
      </c>
      <c r="W9" s="11">
        <v>104.7</v>
      </c>
      <c r="X9" s="11">
        <v>104.3</v>
      </c>
      <c r="Y9" s="12">
        <v>106</v>
      </c>
    </row>
    <row r="10" spans="1:25" x14ac:dyDescent="0.3">
      <c r="A10" s="3" t="s">
        <v>33</v>
      </c>
      <c r="B10" s="2">
        <v>2013</v>
      </c>
      <c r="C10" s="2" t="s">
        <v>36</v>
      </c>
      <c r="D10" s="9" t="str">
        <f t="shared" si="0"/>
        <v>2013 March Urban</v>
      </c>
      <c r="E10" s="11">
        <v>113.9</v>
      </c>
      <c r="F10" s="11">
        <v>111.4</v>
      </c>
      <c r="G10" s="11">
        <v>113.2</v>
      </c>
      <c r="H10" s="11">
        <v>104.3</v>
      </c>
      <c r="I10" s="11">
        <v>102.7</v>
      </c>
      <c r="J10" s="11">
        <v>104.9</v>
      </c>
      <c r="K10" s="11">
        <v>103.8</v>
      </c>
      <c r="L10" s="11">
        <v>103.5</v>
      </c>
      <c r="M10" s="11">
        <v>102.6</v>
      </c>
      <c r="N10" s="11">
        <v>102.4</v>
      </c>
      <c r="O10" s="11">
        <v>107</v>
      </c>
      <c r="P10" s="11">
        <v>109.8</v>
      </c>
      <c r="Q10" s="11">
        <v>107.3</v>
      </c>
      <c r="R10" s="11">
        <v>107.2</v>
      </c>
      <c r="S10" s="11">
        <v>106</v>
      </c>
      <c r="T10" s="11">
        <v>107</v>
      </c>
      <c r="U10" s="11">
        <v>100.4</v>
      </c>
      <c r="V10" s="11">
        <v>105.7</v>
      </c>
      <c r="W10" s="11">
        <v>105.2</v>
      </c>
      <c r="X10" s="11">
        <v>104.2</v>
      </c>
      <c r="Y10" s="12">
        <v>105</v>
      </c>
    </row>
    <row r="11" spans="1:25" x14ac:dyDescent="0.3">
      <c r="A11" s="3" t="s">
        <v>58</v>
      </c>
      <c r="B11" s="2">
        <v>2013</v>
      </c>
      <c r="C11" s="2" t="s">
        <v>36</v>
      </c>
      <c r="D11" s="9" t="str">
        <f t="shared" si="0"/>
        <v>2013 March Sub Urban</v>
      </c>
      <c r="E11" s="11">
        <v>111.4</v>
      </c>
      <c r="F11" s="11">
        <v>109.7</v>
      </c>
      <c r="G11" s="11">
        <v>111.2</v>
      </c>
      <c r="H11" s="11">
        <v>105.1</v>
      </c>
      <c r="I11" s="11">
        <v>104.9</v>
      </c>
      <c r="J11" s="11">
        <v>105.3</v>
      </c>
      <c r="K11" s="11">
        <v>102.2</v>
      </c>
      <c r="L11" s="11">
        <v>105</v>
      </c>
      <c r="M11" s="11">
        <v>104.2</v>
      </c>
      <c r="N11" s="11">
        <v>103</v>
      </c>
      <c r="O11" s="11">
        <v>106.2</v>
      </c>
      <c r="P11" s="11">
        <v>108.9</v>
      </c>
      <c r="Q11" s="11">
        <v>106.9</v>
      </c>
      <c r="R11" s="11">
        <v>107.4</v>
      </c>
      <c r="S11" s="11">
        <v>106.5</v>
      </c>
      <c r="T11" s="11">
        <v>107.3</v>
      </c>
      <c r="U11" s="11">
        <v>100.4</v>
      </c>
      <c r="V11" s="11">
        <v>105.6</v>
      </c>
      <c r="W11" s="11">
        <v>104.9</v>
      </c>
      <c r="X11" s="11">
        <v>104.3</v>
      </c>
      <c r="Y11" s="12">
        <v>105.5</v>
      </c>
    </row>
    <row r="12" spans="1:25" x14ac:dyDescent="0.3">
      <c r="A12" s="3" t="s">
        <v>30</v>
      </c>
      <c r="B12" s="2">
        <v>2013</v>
      </c>
      <c r="C12" s="2" t="s">
        <v>37</v>
      </c>
      <c r="D12" s="9" t="str">
        <f t="shared" si="0"/>
        <v>2013 April Rural</v>
      </c>
      <c r="E12" s="11">
        <v>110.2</v>
      </c>
      <c r="F12" s="11">
        <v>109.5</v>
      </c>
      <c r="G12" s="11">
        <v>106.9</v>
      </c>
      <c r="H12" s="11">
        <v>106.3</v>
      </c>
      <c r="I12" s="11">
        <v>105.7</v>
      </c>
      <c r="J12" s="11">
        <v>108.3</v>
      </c>
      <c r="K12" s="11">
        <v>103.4</v>
      </c>
      <c r="L12" s="11">
        <v>105.7</v>
      </c>
      <c r="M12" s="11">
        <v>104.2</v>
      </c>
      <c r="N12" s="11">
        <v>103.2</v>
      </c>
      <c r="O12" s="11">
        <v>106.5</v>
      </c>
      <c r="P12" s="11">
        <v>108.8</v>
      </c>
      <c r="Q12" s="11">
        <v>107.1</v>
      </c>
      <c r="R12" s="11">
        <v>108.1</v>
      </c>
      <c r="S12" s="11">
        <v>107.4</v>
      </c>
      <c r="T12" s="11">
        <v>108</v>
      </c>
      <c r="U12" s="11">
        <v>100.5</v>
      </c>
      <c r="V12" s="11">
        <v>106.1</v>
      </c>
      <c r="W12" s="11">
        <v>105.1</v>
      </c>
      <c r="X12" s="11">
        <v>102.7</v>
      </c>
      <c r="Y12" s="12">
        <v>106.4</v>
      </c>
    </row>
    <row r="13" spans="1:25" x14ac:dyDescent="0.3">
      <c r="A13" s="3" t="s">
        <v>33</v>
      </c>
      <c r="B13" s="2">
        <v>2013</v>
      </c>
      <c r="C13" s="2" t="s">
        <v>37</v>
      </c>
      <c r="D13" s="9" t="str">
        <f t="shared" si="0"/>
        <v>2013 April Urban</v>
      </c>
      <c r="E13" s="11">
        <v>114.6</v>
      </c>
      <c r="F13" s="11">
        <v>113.4</v>
      </c>
      <c r="G13" s="11">
        <v>106</v>
      </c>
      <c r="H13" s="11">
        <v>104.7</v>
      </c>
      <c r="I13" s="11">
        <v>102.1</v>
      </c>
      <c r="J13" s="11">
        <v>109.5</v>
      </c>
      <c r="K13" s="11">
        <v>109.7</v>
      </c>
      <c r="L13" s="11">
        <v>104.6</v>
      </c>
      <c r="M13" s="11">
        <v>102</v>
      </c>
      <c r="N13" s="11">
        <v>103.5</v>
      </c>
      <c r="O13" s="11">
        <v>108.2</v>
      </c>
      <c r="P13" s="11">
        <v>110.6</v>
      </c>
      <c r="Q13" s="11">
        <v>108.8</v>
      </c>
      <c r="R13" s="11">
        <v>107.9</v>
      </c>
      <c r="S13" s="11">
        <v>106.4</v>
      </c>
      <c r="T13" s="11">
        <v>107.7</v>
      </c>
      <c r="U13" s="11">
        <v>100.5</v>
      </c>
      <c r="V13" s="11">
        <v>106.5</v>
      </c>
      <c r="W13" s="11">
        <v>105.7</v>
      </c>
      <c r="X13" s="11">
        <v>103.2</v>
      </c>
      <c r="Y13" s="12">
        <v>105.7</v>
      </c>
    </row>
    <row r="14" spans="1:25" x14ac:dyDescent="0.3">
      <c r="A14" s="3" t="s">
        <v>58</v>
      </c>
      <c r="B14" s="2">
        <v>2013</v>
      </c>
      <c r="C14" s="2" t="s">
        <v>37</v>
      </c>
      <c r="D14" s="9" t="str">
        <f t="shared" si="0"/>
        <v>2013 April Sub Urban</v>
      </c>
      <c r="E14" s="11">
        <v>111.6</v>
      </c>
      <c r="F14" s="11">
        <v>110.9</v>
      </c>
      <c r="G14" s="11">
        <v>106.6</v>
      </c>
      <c r="H14" s="11">
        <v>105.7</v>
      </c>
      <c r="I14" s="11">
        <v>104.4</v>
      </c>
      <c r="J14" s="11">
        <v>108.9</v>
      </c>
      <c r="K14" s="11">
        <v>105.5</v>
      </c>
      <c r="L14" s="11">
        <v>105.3</v>
      </c>
      <c r="M14" s="11">
        <v>103.5</v>
      </c>
      <c r="N14" s="11">
        <v>103.3</v>
      </c>
      <c r="O14" s="11">
        <v>107.2</v>
      </c>
      <c r="P14" s="11">
        <v>109.6</v>
      </c>
      <c r="Q14" s="11">
        <v>107.7</v>
      </c>
      <c r="R14" s="11">
        <v>108</v>
      </c>
      <c r="S14" s="11">
        <v>107</v>
      </c>
      <c r="T14" s="11">
        <v>107.9</v>
      </c>
      <c r="U14" s="11">
        <v>100.5</v>
      </c>
      <c r="V14" s="11">
        <v>106.3</v>
      </c>
      <c r="W14" s="11">
        <v>105.3</v>
      </c>
      <c r="X14" s="11">
        <v>102.9</v>
      </c>
      <c r="Y14" s="12">
        <v>106.1</v>
      </c>
    </row>
    <row r="15" spans="1:25" x14ac:dyDescent="0.3">
      <c r="A15" s="3" t="s">
        <v>30</v>
      </c>
      <c r="B15" s="2">
        <v>2013</v>
      </c>
      <c r="C15" s="2" t="s">
        <v>38</v>
      </c>
      <c r="D15" s="9" t="str">
        <f t="shared" si="0"/>
        <v>2013 May Rural</v>
      </c>
      <c r="E15" s="11">
        <v>110.9</v>
      </c>
      <c r="F15" s="11">
        <v>109.8</v>
      </c>
      <c r="G15" s="11">
        <v>105.9</v>
      </c>
      <c r="H15" s="11">
        <v>107.5</v>
      </c>
      <c r="I15" s="11">
        <v>105.3</v>
      </c>
      <c r="J15" s="11">
        <v>108.1</v>
      </c>
      <c r="K15" s="11">
        <v>107.3</v>
      </c>
      <c r="L15" s="11">
        <v>106.1</v>
      </c>
      <c r="M15" s="11">
        <v>103.7</v>
      </c>
      <c r="N15" s="11">
        <v>104</v>
      </c>
      <c r="O15" s="11">
        <v>107.4</v>
      </c>
      <c r="P15" s="11">
        <v>109.9</v>
      </c>
      <c r="Q15" s="11">
        <v>108.1</v>
      </c>
      <c r="R15" s="11">
        <v>108.8</v>
      </c>
      <c r="S15" s="11">
        <v>107.9</v>
      </c>
      <c r="T15" s="11">
        <v>108.6</v>
      </c>
      <c r="U15" s="11">
        <v>100.5</v>
      </c>
      <c r="V15" s="11">
        <v>106.8</v>
      </c>
      <c r="W15" s="11">
        <v>105.7</v>
      </c>
      <c r="X15" s="11">
        <v>102.1</v>
      </c>
      <c r="Y15" s="12">
        <v>107.2</v>
      </c>
    </row>
    <row r="16" spans="1:25" x14ac:dyDescent="0.3">
      <c r="A16" s="3" t="s">
        <v>33</v>
      </c>
      <c r="B16" s="2">
        <v>2013</v>
      </c>
      <c r="C16" s="2" t="s">
        <v>38</v>
      </c>
      <c r="D16" s="9" t="str">
        <f t="shared" si="0"/>
        <v>2013 May Urban</v>
      </c>
      <c r="E16" s="11">
        <v>115.4</v>
      </c>
      <c r="F16" s="11">
        <v>114.2</v>
      </c>
      <c r="G16" s="11">
        <v>102.7</v>
      </c>
      <c r="H16" s="11">
        <v>105.5</v>
      </c>
      <c r="I16" s="11">
        <v>101.5</v>
      </c>
      <c r="J16" s="11">
        <v>110.6</v>
      </c>
      <c r="K16" s="11">
        <v>123.7</v>
      </c>
      <c r="L16" s="11">
        <v>105.2</v>
      </c>
      <c r="M16" s="11">
        <v>101.9</v>
      </c>
      <c r="N16" s="11">
        <v>105</v>
      </c>
      <c r="O16" s="11">
        <v>109.1</v>
      </c>
      <c r="P16" s="11">
        <v>111.3</v>
      </c>
      <c r="Q16" s="11">
        <v>111.1</v>
      </c>
      <c r="R16" s="11">
        <v>108.5</v>
      </c>
      <c r="S16" s="11">
        <v>106.7</v>
      </c>
      <c r="T16" s="11">
        <v>108.3</v>
      </c>
      <c r="U16" s="11">
        <v>100.5</v>
      </c>
      <c r="V16" s="11">
        <v>107.1</v>
      </c>
      <c r="W16" s="11">
        <v>106.2</v>
      </c>
      <c r="X16" s="11">
        <v>102.6</v>
      </c>
      <c r="Y16" s="12">
        <v>106.6</v>
      </c>
    </row>
    <row r="17" spans="1:25" x14ac:dyDescent="0.3">
      <c r="A17" s="3" t="s">
        <v>58</v>
      </c>
      <c r="B17" s="2">
        <v>2013</v>
      </c>
      <c r="C17" s="2" t="s">
        <v>38</v>
      </c>
      <c r="D17" s="9" t="str">
        <f t="shared" si="0"/>
        <v>2013 May Sub Urban</v>
      </c>
      <c r="E17" s="11">
        <v>112.3</v>
      </c>
      <c r="F17" s="11">
        <v>111.3</v>
      </c>
      <c r="G17" s="11">
        <v>104.7</v>
      </c>
      <c r="H17" s="11">
        <v>106.8</v>
      </c>
      <c r="I17" s="11">
        <v>103.9</v>
      </c>
      <c r="J17" s="11">
        <v>109.3</v>
      </c>
      <c r="K17" s="11">
        <v>112.9</v>
      </c>
      <c r="L17" s="11">
        <v>105.8</v>
      </c>
      <c r="M17" s="11">
        <v>103.1</v>
      </c>
      <c r="N17" s="11">
        <v>104.3</v>
      </c>
      <c r="O17" s="11">
        <v>108.1</v>
      </c>
      <c r="P17" s="11">
        <v>110.5</v>
      </c>
      <c r="Q17" s="11">
        <v>109.2</v>
      </c>
      <c r="R17" s="11">
        <v>108.7</v>
      </c>
      <c r="S17" s="11">
        <v>107.4</v>
      </c>
      <c r="T17" s="11">
        <v>108.5</v>
      </c>
      <c r="U17" s="11">
        <v>100.5</v>
      </c>
      <c r="V17" s="11">
        <v>106.9</v>
      </c>
      <c r="W17" s="11">
        <v>105.9</v>
      </c>
      <c r="X17" s="11">
        <v>102.3</v>
      </c>
      <c r="Y17" s="12">
        <v>106.9</v>
      </c>
    </row>
    <row r="18" spans="1:25" x14ac:dyDescent="0.3">
      <c r="A18" s="3" t="s">
        <v>30</v>
      </c>
      <c r="B18" s="2">
        <v>2013</v>
      </c>
      <c r="C18" s="2" t="s">
        <v>39</v>
      </c>
      <c r="D18" s="9" t="str">
        <f t="shared" si="0"/>
        <v>2013 June Rural</v>
      </c>
      <c r="E18" s="11">
        <v>112.3</v>
      </c>
      <c r="F18" s="11">
        <v>112.1</v>
      </c>
      <c r="G18" s="11">
        <v>108.1</v>
      </c>
      <c r="H18" s="11">
        <v>108.3</v>
      </c>
      <c r="I18" s="11">
        <v>105.9</v>
      </c>
      <c r="J18" s="11">
        <v>109.2</v>
      </c>
      <c r="K18" s="11">
        <v>118</v>
      </c>
      <c r="L18" s="11">
        <v>106.8</v>
      </c>
      <c r="M18" s="11">
        <v>104.1</v>
      </c>
      <c r="N18" s="11">
        <v>105.4</v>
      </c>
      <c r="O18" s="11">
        <v>108.2</v>
      </c>
      <c r="P18" s="11">
        <v>111</v>
      </c>
      <c r="Q18" s="11">
        <v>110.6</v>
      </c>
      <c r="R18" s="11">
        <v>109.7</v>
      </c>
      <c r="S18" s="11">
        <v>108.8</v>
      </c>
      <c r="T18" s="11">
        <v>109.5</v>
      </c>
      <c r="U18" s="11">
        <v>106.6</v>
      </c>
      <c r="V18" s="11">
        <v>107.5</v>
      </c>
      <c r="W18" s="11">
        <v>106.3</v>
      </c>
      <c r="X18" s="11">
        <v>102.5</v>
      </c>
      <c r="Y18" s="12">
        <v>108.9</v>
      </c>
    </row>
    <row r="19" spans="1:25" x14ac:dyDescent="0.3">
      <c r="A19" s="3" t="s">
        <v>33</v>
      </c>
      <c r="B19" s="2">
        <v>2013</v>
      </c>
      <c r="C19" s="2" t="s">
        <v>39</v>
      </c>
      <c r="D19" s="9" t="str">
        <f t="shared" si="0"/>
        <v>2013 June Urban</v>
      </c>
      <c r="E19" s="11">
        <v>117</v>
      </c>
      <c r="F19" s="11">
        <v>120.1</v>
      </c>
      <c r="G19" s="11">
        <v>112.5</v>
      </c>
      <c r="H19" s="11">
        <v>107.3</v>
      </c>
      <c r="I19" s="11">
        <v>101.3</v>
      </c>
      <c r="J19" s="11">
        <v>112.4</v>
      </c>
      <c r="K19" s="11">
        <v>143.6</v>
      </c>
      <c r="L19" s="11">
        <v>105.4</v>
      </c>
      <c r="M19" s="11">
        <v>101.4</v>
      </c>
      <c r="N19" s="11">
        <v>106.4</v>
      </c>
      <c r="O19" s="11">
        <v>110</v>
      </c>
      <c r="P19" s="11">
        <v>112.2</v>
      </c>
      <c r="Q19" s="11">
        <v>115</v>
      </c>
      <c r="R19" s="11">
        <v>109.2</v>
      </c>
      <c r="S19" s="11">
        <v>107.2</v>
      </c>
      <c r="T19" s="11">
        <v>108.9</v>
      </c>
      <c r="U19" s="11">
        <v>106.6</v>
      </c>
      <c r="V19" s="11">
        <v>107.7</v>
      </c>
      <c r="W19" s="11">
        <v>106.5</v>
      </c>
      <c r="X19" s="11">
        <v>103.3</v>
      </c>
      <c r="Y19" s="12">
        <v>109.7</v>
      </c>
    </row>
    <row r="20" spans="1:25" x14ac:dyDescent="0.3">
      <c r="A20" s="3" t="s">
        <v>58</v>
      </c>
      <c r="B20" s="2">
        <v>2013</v>
      </c>
      <c r="C20" s="2" t="s">
        <v>39</v>
      </c>
      <c r="D20" s="9" t="str">
        <f t="shared" si="0"/>
        <v>2013 June Sub Urban</v>
      </c>
      <c r="E20" s="11">
        <v>113.8</v>
      </c>
      <c r="F20" s="11">
        <v>114.9</v>
      </c>
      <c r="G20" s="11">
        <v>109.8</v>
      </c>
      <c r="H20" s="11">
        <v>107.9</v>
      </c>
      <c r="I20" s="11">
        <v>104.2</v>
      </c>
      <c r="J20" s="11">
        <v>110.7</v>
      </c>
      <c r="K20" s="11">
        <v>126.7</v>
      </c>
      <c r="L20" s="11">
        <v>106.3</v>
      </c>
      <c r="M20" s="11">
        <v>103.2</v>
      </c>
      <c r="N20" s="11">
        <v>105.7</v>
      </c>
      <c r="O20" s="11">
        <v>109</v>
      </c>
      <c r="P20" s="11">
        <v>111.6</v>
      </c>
      <c r="Q20" s="11">
        <v>112.2</v>
      </c>
      <c r="R20" s="11">
        <v>109.5</v>
      </c>
      <c r="S20" s="11">
        <v>108.1</v>
      </c>
      <c r="T20" s="11">
        <v>109.3</v>
      </c>
      <c r="U20" s="11">
        <v>106.6</v>
      </c>
      <c r="V20" s="11">
        <v>107.6</v>
      </c>
      <c r="W20" s="11">
        <v>106.4</v>
      </c>
      <c r="X20" s="11">
        <v>102.8</v>
      </c>
      <c r="Y20" s="12">
        <v>109.3</v>
      </c>
    </row>
    <row r="21" spans="1:25" x14ac:dyDescent="0.3">
      <c r="A21" s="3" t="s">
        <v>30</v>
      </c>
      <c r="B21" s="2">
        <v>2013</v>
      </c>
      <c r="C21" s="2" t="s">
        <v>40</v>
      </c>
      <c r="D21" s="9" t="str">
        <f t="shared" si="0"/>
        <v>2013 July Rural</v>
      </c>
      <c r="E21" s="11">
        <v>113.4</v>
      </c>
      <c r="F21" s="11">
        <v>114.9</v>
      </c>
      <c r="G21" s="11">
        <v>110.5</v>
      </c>
      <c r="H21" s="11">
        <v>109.3</v>
      </c>
      <c r="I21" s="11">
        <v>106.2</v>
      </c>
      <c r="J21" s="11">
        <v>110.3</v>
      </c>
      <c r="K21" s="11">
        <v>129.19999999999999</v>
      </c>
      <c r="L21" s="11">
        <v>107.1</v>
      </c>
      <c r="M21" s="11">
        <v>104.3</v>
      </c>
      <c r="N21" s="11">
        <v>106.4</v>
      </c>
      <c r="O21" s="11">
        <v>109.1</v>
      </c>
      <c r="P21" s="11">
        <v>112.1</v>
      </c>
      <c r="Q21" s="11">
        <v>113.1</v>
      </c>
      <c r="R21" s="11">
        <v>110.5</v>
      </c>
      <c r="S21" s="11">
        <v>109.5</v>
      </c>
      <c r="T21" s="11">
        <v>110.3</v>
      </c>
      <c r="U21" s="11">
        <v>107.7</v>
      </c>
      <c r="V21" s="11">
        <v>108.3</v>
      </c>
      <c r="W21" s="11">
        <v>106.9</v>
      </c>
      <c r="X21" s="11">
        <v>102.5</v>
      </c>
      <c r="Y21" s="12">
        <v>110.7</v>
      </c>
    </row>
    <row r="22" spans="1:25" x14ac:dyDescent="0.3">
      <c r="A22" s="3" t="s">
        <v>33</v>
      </c>
      <c r="B22" s="2">
        <v>2013</v>
      </c>
      <c r="C22" s="2" t="s">
        <v>40</v>
      </c>
      <c r="D22" s="9" t="str">
        <f t="shared" si="0"/>
        <v>2013 July Urban</v>
      </c>
      <c r="E22" s="11">
        <v>117.8</v>
      </c>
      <c r="F22" s="11">
        <v>119.2</v>
      </c>
      <c r="G22" s="11">
        <v>114</v>
      </c>
      <c r="H22" s="11">
        <v>108.3</v>
      </c>
      <c r="I22" s="11">
        <v>101.1</v>
      </c>
      <c r="J22" s="11">
        <v>113.2</v>
      </c>
      <c r="K22" s="11">
        <v>160.9</v>
      </c>
      <c r="L22" s="11">
        <v>105.1</v>
      </c>
      <c r="M22" s="11">
        <v>101.3</v>
      </c>
      <c r="N22" s="11">
        <v>107.5</v>
      </c>
      <c r="O22" s="11">
        <v>110.4</v>
      </c>
      <c r="P22" s="11">
        <v>113.1</v>
      </c>
      <c r="Q22" s="11">
        <v>117.5</v>
      </c>
      <c r="R22" s="11">
        <v>109.8</v>
      </c>
      <c r="S22" s="11">
        <v>107.8</v>
      </c>
      <c r="T22" s="11">
        <v>109.5</v>
      </c>
      <c r="U22" s="11">
        <v>107.7</v>
      </c>
      <c r="V22" s="11">
        <v>108.1</v>
      </c>
      <c r="W22" s="11">
        <v>107.1</v>
      </c>
      <c r="X22" s="11">
        <v>103.2</v>
      </c>
      <c r="Y22" s="12">
        <v>111.4</v>
      </c>
    </row>
    <row r="23" spans="1:25" x14ac:dyDescent="0.3">
      <c r="A23" s="3" t="s">
        <v>58</v>
      </c>
      <c r="B23" s="2">
        <v>2013</v>
      </c>
      <c r="C23" s="2" t="s">
        <v>40</v>
      </c>
      <c r="D23" s="9" t="str">
        <f t="shared" si="0"/>
        <v>2013 July Sub Urban</v>
      </c>
      <c r="E23" s="11">
        <v>114.8</v>
      </c>
      <c r="F23" s="11">
        <v>116.4</v>
      </c>
      <c r="G23" s="11">
        <v>111.9</v>
      </c>
      <c r="H23" s="11">
        <v>108.9</v>
      </c>
      <c r="I23" s="11">
        <v>104.3</v>
      </c>
      <c r="J23" s="11">
        <v>111.7</v>
      </c>
      <c r="K23" s="11">
        <v>140</v>
      </c>
      <c r="L23" s="11">
        <v>106.4</v>
      </c>
      <c r="M23" s="11">
        <v>103.3</v>
      </c>
      <c r="N23" s="11">
        <v>106.8</v>
      </c>
      <c r="O23" s="11">
        <v>109.6</v>
      </c>
      <c r="P23" s="11">
        <v>112.6</v>
      </c>
      <c r="Q23" s="11">
        <v>114.7</v>
      </c>
      <c r="R23" s="11">
        <v>110.2</v>
      </c>
      <c r="S23" s="11">
        <v>108.8</v>
      </c>
      <c r="T23" s="11">
        <v>110</v>
      </c>
      <c r="U23" s="11">
        <v>107.7</v>
      </c>
      <c r="V23" s="11">
        <v>108.2</v>
      </c>
      <c r="W23" s="11">
        <v>107</v>
      </c>
      <c r="X23" s="11">
        <v>102.8</v>
      </c>
      <c r="Y23" s="12">
        <v>111</v>
      </c>
    </row>
    <row r="24" spans="1:25" x14ac:dyDescent="0.3">
      <c r="A24" s="3" t="s">
        <v>30</v>
      </c>
      <c r="B24" s="2">
        <v>2013</v>
      </c>
      <c r="C24" s="2" t="s">
        <v>41</v>
      </c>
      <c r="D24" s="9" t="str">
        <f t="shared" si="0"/>
        <v>2013 August Rural</v>
      </c>
      <c r="E24" s="11">
        <v>114.3</v>
      </c>
      <c r="F24" s="11">
        <v>115.4</v>
      </c>
      <c r="G24" s="11">
        <v>111.1</v>
      </c>
      <c r="H24" s="11">
        <v>110</v>
      </c>
      <c r="I24" s="11">
        <v>106.4</v>
      </c>
      <c r="J24" s="11">
        <v>110.8</v>
      </c>
      <c r="K24" s="11">
        <v>138.9</v>
      </c>
      <c r="L24" s="11">
        <v>107.4</v>
      </c>
      <c r="M24" s="11">
        <v>104.1</v>
      </c>
      <c r="N24" s="11">
        <v>106.9</v>
      </c>
      <c r="O24" s="11">
        <v>109.7</v>
      </c>
      <c r="P24" s="11">
        <v>112.6</v>
      </c>
      <c r="Q24" s="11">
        <v>114.9</v>
      </c>
      <c r="R24" s="11">
        <v>111.3</v>
      </c>
      <c r="S24" s="11">
        <v>110.2</v>
      </c>
      <c r="T24" s="11">
        <v>111.1</v>
      </c>
      <c r="U24" s="11">
        <v>108.9</v>
      </c>
      <c r="V24" s="11">
        <v>108.7</v>
      </c>
      <c r="W24" s="11">
        <v>107.5</v>
      </c>
      <c r="X24" s="11">
        <v>105</v>
      </c>
      <c r="Y24" s="12">
        <v>112.1</v>
      </c>
    </row>
    <row r="25" spans="1:25" x14ac:dyDescent="0.3">
      <c r="A25" s="3" t="s">
        <v>33</v>
      </c>
      <c r="B25" s="2">
        <v>2013</v>
      </c>
      <c r="C25" s="2" t="s">
        <v>41</v>
      </c>
      <c r="D25" s="9" t="str">
        <f t="shared" si="0"/>
        <v>2013 August Urban</v>
      </c>
      <c r="E25" s="11">
        <v>118.3</v>
      </c>
      <c r="F25" s="11">
        <v>120.4</v>
      </c>
      <c r="G25" s="11">
        <v>112.7</v>
      </c>
      <c r="H25" s="11">
        <v>108.9</v>
      </c>
      <c r="I25" s="11">
        <v>101.1</v>
      </c>
      <c r="J25" s="11">
        <v>108.7</v>
      </c>
      <c r="K25" s="11">
        <v>177</v>
      </c>
      <c r="L25" s="11">
        <v>104.7</v>
      </c>
      <c r="M25" s="11">
        <v>101</v>
      </c>
      <c r="N25" s="11">
        <v>108.5</v>
      </c>
      <c r="O25" s="11">
        <v>110.9</v>
      </c>
      <c r="P25" s="11">
        <v>114.3</v>
      </c>
      <c r="Q25" s="11">
        <v>119.6</v>
      </c>
      <c r="R25" s="11">
        <v>110.6</v>
      </c>
      <c r="S25" s="11">
        <v>108.3</v>
      </c>
      <c r="T25" s="11">
        <v>110.2</v>
      </c>
      <c r="U25" s="11">
        <v>108.9</v>
      </c>
      <c r="V25" s="11">
        <v>108.7</v>
      </c>
      <c r="W25" s="11">
        <v>107.6</v>
      </c>
      <c r="X25" s="11">
        <v>106</v>
      </c>
      <c r="Y25" s="12">
        <v>112.7</v>
      </c>
    </row>
    <row r="26" spans="1:25" x14ac:dyDescent="0.3">
      <c r="A26" s="3" t="s">
        <v>58</v>
      </c>
      <c r="B26" s="2">
        <v>2013</v>
      </c>
      <c r="C26" s="2" t="s">
        <v>41</v>
      </c>
      <c r="D26" s="9" t="str">
        <f t="shared" si="0"/>
        <v>2013 August Sub Urban</v>
      </c>
      <c r="E26" s="11">
        <v>115.6</v>
      </c>
      <c r="F26" s="11">
        <v>117.2</v>
      </c>
      <c r="G26" s="11">
        <v>111.7</v>
      </c>
      <c r="H26" s="11">
        <v>109.6</v>
      </c>
      <c r="I26" s="11">
        <v>104.5</v>
      </c>
      <c r="J26" s="11">
        <v>109.8</v>
      </c>
      <c r="K26" s="11">
        <v>151.80000000000001</v>
      </c>
      <c r="L26" s="11">
        <v>106.5</v>
      </c>
      <c r="M26" s="11">
        <v>103.1</v>
      </c>
      <c r="N26" s="11">
        <v>107.4</v>
      </c>
      <c r="O26" s="11">
        <v>110.2</v>
      </c>
      <c r="P26" s="11">
        <v>113.4</v>
      </c>
      <c r="Q26" s="11">
        <v>116.6</v>
      </c>
      <c r="R26" s="11">
        <v>111</v>
      </c>
      <c r="S26" s="11">
        <v>109.4</v>
      </c>
      <c r="T26" s="11">
        <v>110.7</v>
      </c>
      <c r="U26" s="11">
        <v>108.9</v>
      </c>
      <c r="V26" s="11">
        <v>108.7</v>
      </c>
      <c r="W26" s="11">
        <v>107.5</v>
      </c>
      <c r="X26" s="11">
        <v>105.4</v>
      </c>
      <c r="Y26" s="12">
        <v>112.4</v>
      </c>
    </row>
    <row r="27" spans="1:25" x14ac:dyDescent="0.3">
      <c r="A27" s="3" t="s">
        <v>30</v>
      </c>
      <c r="B27" s="2">
        <v>2013</v>
      </c>
      <c r="C27" s="2" t="s">
        <v>42</v>
      </c>
      <c r="D27" s="9" t="str">
        <f t="shared" si="0"/>
        <v>2013 September Rural</v>
      </c>
      <c r="E27" s="11">
        <v>115.4</v>
      </c>
      <c r="F27" s="11">
        <v>115.7</v>
      </c>
      <c r="G27" s="11">
        <v>111.7</v>
      </c>
      <c r="H27" s="11">
        <v>111</v>
      </c>
      <c r="I27" s="11">
        <v>107.4</v>
      </c>
      <c r="J27" s="11">
        <v>110.9</v>
      </c>
      <c r="K27" s="11">
        <v>154</v>
      </c>
      <c r="L27" s="11">
        <v>108.1</v>
      </c>
      <c r="M27" s="11">
        <v>104.2</v>
      </c>
      <c r="N27" s="11">
        <v>107.9</v>
      </c>
      <c r="O27" s="11">
        <v>110.4</v>
      </c>
      <c r="P27" s="11">
        <v>114</v>
      </c>
      <c r="Q27" s="11">
        <v>117.8</v>
      </c>
      <c r="R27" s="11">
        <v>112.7</v>
      </c>
      <c r="S27" s="11">
        <v>111.4</v>
      </c>
      <c r="T27" s="11">
        <v>112.5</v>
      </c>
      <c r="U27" s="11">
        <v>109.7</v>
      </c>
      <c r="V27" s="11">
        <v>109.6</v>
      </c>
      <c r="W27" s="11">
        <v>108.3</v>
      </c>
      <c r="X27" s="11">
        <v>106.7</v>
      </c>
      <c r="Y27" s="12">
        <v>114.2</v>
      </c>
    </row>
    <row r="28" spans="1:25" x14ac:dyDescent="0.3">
      <c r="A28" s="3" t="s">
        <v>33</v>
      </c>
      <c r="B28" s="2">
        <v>2013</v>
      </c>
      <c r="C28" s="2" t="s">
        <v>42</v>
      </c>
      <c r="D28" s="9" t="str">
        <f t="shared" si="0"/>
        <v>2013 September Urban</v>
      </c>
      <c r="E28" s="11">
        <v>118.6</v>
      </c>
      <c r="F28" s="11">
        <v>119.1</v>
      </c>
      <c r="G28" s="11">
        <v>113.2</v>
      </c>
      <c r="H28" s="11">
        <v>109.6</v>
      </c>
      <c r="I28" s="11">
        <v>101.7</v>
      </c>
      <c r="J28" s="11">
        <v>103.2</v>
      </c>
      <c r="K28" s="11">
        <v>174.3</v>
      </c>
      <c r="L28" s="11">
        <v>105.1</v>
      </c>
      <c r="M28" s="11">
        <v>100.8</v>
      </c>
      <c r="N28" s="11">
        <v>109.1</v>
      </c>
      <c r="O28" s="11">
        <v>111.1</v>
      </c>
      <c r="P28" s="11">
        <v>115.4</v>
      </c>
      <c r="Q28" s="11">
        <v>119.2</v>
      </c>
      <c r="R28" s="11">
        <v>111.4</v>
      </c>
      <c r="S28" s="11">
        <v>109</v>
      </c>
      <c r="T28" s="11">
        <v>111.1</v>
      </c>
      <c r="U28" s="11">
        <v>109.7</v>
      </c>
      <c r="V28" s="11">
        <v>109.6</v>
      </c>
      <c r="W28" s="11">
        <v>107.9</v>
      </c>
      <c r="X28" s="11">
        <v>106.9</v>
      </c>
      <c r="Y28" s="12">
        <v>113.2</v>
      </c>
    </row>
    <row r="29" spans="1:25" x14ac:dyDescent="0.3">
      <c r="A29" s="3" t="s">
        <v>58</v>
      </c>
      <c r="B29" s="2">
        <v>2013</v>
      </c>
      <c r="C29" s="2" t="s">
        <v>42</v>
      </c>
      <c r="D29" s="9" t="str">
        <f t="shared" si="0"/>
        <v>2013 September Sub Urban</v>
      </c>
      <c r="E29" s="11">
        <v>116.4</v>
      </c>
      <c r="F29" s="11">
        <v>116.9</v>
      </c>
      <c r="G29" s="11">
        <v>112.3</v>
      </c>
      <c r="H29" s="11">
        <v>110.5</v>
      </c>
      <c r="I29" s="11">
        <v>105.3</v>
      </c>
      <c r="J29" s="11">
        <v>107.3</v>
      </c>
      <c r="K29" s="11">
        <v>160.9</v>
      </c>
      <c r="L29" s="11">
        <v>107.1</v>
      </c>
      <c r="M29" s="11">
        <v>103.1</v>
      </c>
      <c r="N29" s="11">
        <v>108.3</v>
      </c>
      <c r="O29" s="11">
        <v>110.7</v>
      </c>
      <c r="P29" s="11">
        <v>114.6</v>
      </c>
      <c r="Q29" s="11">
        <v>118.3</v>
      </c>
      <c r="R29" s="11">
        <v>112.2</v>
      </c>
      <c r="S29" s="11">
        <v>110.4</v>
      </c>
      <c r="T29" s="11">
        <v>111.9</v>
      </c>
      <c r="U29" s="11">
        <v>109.7</v>
      </c>
      <c r="V29" s="11">
        <v>109.6</v>
      </c>
      <c r="W29" s="11">
        <v>108.1</v>
      </c>
      <c r="X29" s="11">
        <v>106.8</v>
      </c>
      <c r="Y29" s="12">
        <v>113.7</v>
      </c>
    </row>
    <row r="30" spans="1:25" x14ac:dyDescent="0.3">
      <c r="A30" s="3" t="s">
        <v>30</v>
      </c>
      <c r="B30" s="2">
        <v>2013</v>
      </c>
      <c r="C30" s="2" t="s">
        <v>43</v>
      </c>
      <c r="D30" s="9" t="str">
        <f t="shared" si="0"/>
        <v>2013 October Rural</v>
      </c>
      <c r="E30" s="11">
        <v>116.3</v>
      </c>
      <c r="F30" s="11">
        <v>115.4</v>
      </c>
      <c r="G30" s="11">
        <v>112.6</v>
      </c>
      <c r="H30" s="11">
        <v>111.7</v>
      </c>
      <c r="I30" s="11">
        <v>107.7</v>
      </c>
      <c r="J30" s="11">
        <v>113.2</v>
      </c>
      <c r="K30" s="11">
        <v>164.9</v>
      </c>
      <c r="L30" s="11">
        <v>108.3</v>
      </c>
      <c r="M30" s="11">
        <v>103.9</v>
      </c>
      <c r="N30" s="11">
        <v>108.2</v>
      </c>
      <c r="O30" s="11">
        <v>111.1</v>
      </c>
      <c r="P30" s="11">
        <v>114.9</v>
      </c>
      <c r="Q30" s="11">
        <v>119.8</v>
      </c>
      <c r="R30" s="11">
        <v>113.6</v>
      </c>
      <c r="S30" s="11">
        <v>112.3</v>
      </c>
      <c r="T30" s="11">
        <v>113.4</v>
      </c>
      <c r="U30" s="11">
        <v>110.5</v>
      </c>
      <c r="V30" s="11">
        <v>110.4</v>
      </c>
      <c r="W30" s="11">
        <v>108.9</v>
      </c>
      <c r="X30" s="11">
        <v>107.5</v>
      </c>
      <c r="Y30" s="12">
        <v>115.5</v>
      </c>
    </row>
    <row r="31" spans="1:25" x14ac:dyDescent="0.3">
      <c r="A31" s="3" t="s">
        <v>33</v>
      </c>
      <c r="B31" s="2">
        <v>2013</v>
      </c>
      <c r="C31" s="2" t="s">
        <v>43</v>
      </c>
      <c r="D31" s="9" t="str">
        <f t="shared" si="0"/>
        <v>2013 October Urban</v>
      </c>
      <c r="E31" s="11">
        <v>118.9</v>
      </c>
      <c r="F31" s="11">
        <v>118.1</v>
      </c>
      <c r="G31" s="11">
        <v>114.5</v>
      </c>
      <c r="H31" s="11">
        <v>110.4</v>
      </c>
      <c r="I31" s="11">
        <v>102.3</v>
      </c>
      <c r="J31" s="11">
        <v>106.2</v>
      </c>
      <c r="K31" s="11">
        <v>183.5</v>
      </c>
      <c r="L31" s="11">
        <v>105.3</v>
      </c>
      <c r="M31" s="11">
        <v>100.2</v>
      </c>
      <c r="N31" s="11">
        <v>109.6</v>
      </c>
      <c r="O31" s="11">
        <v>111.4</v>
      </c>
      <c r="P31" s="11">
        <v>116</v>
      </c>
      <c r="Q31" s="11">
        <v>120.8</v>
      </c>
      <c r="R31" s="11">
        <v>112.5</v>
      </c>
      <c r="S31" s="11">
        <v>109.7</v>
      </c>
      <c r="T31" s="11">
        <v>112</v>
      </c>
      <c r="U31" s="11">
        <v>110.5</v>
      </c>
      <c r="V31" s="11">
        <v>110.2</v>
      </c>
      <c r="W31" s="11">
        <v>108.2</v>
      </c>
      <c r="X31" s="11">
        <v>107.3</v>
      </c>
      <c r="Y31" s="12">
        <v>114</v>
      </c>
    </row>
    <row r="32" spans="1:25" x14ac:dyDescent="0.3">
      <c r="A32" s="3" t="s">
        <v>58</v>
      </c>
      <c r="B32" s="2">
        <v>2013</v>
      </c>
      <c r="C32" s="2" t="s">
        <v>43</v>
      </c>
      <c r="D32" s="9" t="str">
        <f t="shared" si="0"/>
        <v>2013 October Sub Urban</v>
      </c>
      <c r="E32" s="11">
        <v>117.1</v>
      </c>
      <c r="F32" s="11">
        <v>116.3</v>
      </c>
      <c r="G32" s="11">
        <v>113.3</v>
      </c>
      <c r="H32" s="11">
        <v>111.2</v>
      </c>
      <c r="I32" s="11">
        <v>105.7</v>
      </c>
      <c r="J32" s="11">
        <v>109.9</v>
      </c>
      <c r="K32" s="11">
        <v>171.2</v>
      </c>
      <c r="L32" s="11">
        <v>107.3</v>
      </c>
      <c r="M32" s="11">
        <v>102.7</v>
      </c>
      <c r="N32" s="11">
        <v>108.7</v>
      </c>
      <c r="O32" s="11">
        <v>111.2</v>
      </c>
      <c r="P32" s="11">
        <v>115.4</v>
      </c>
      <c r="Q32" s="11">
        <v>120.2</v>
      </c>
      <c r="R32" s="11">
        <v>113.2</v>
      </c>
      <c r="S32" s="11">
        <v>111.2</v>
      </c>
      <c r="T32" s="11">
        <v>112.8</v>
      </c>
      <c r="U32" s="11">
        <v>110.5</v>
      </c>
      <c r="V32" s="11">
        <v>110.3</v>
      </c>
      <c r="W32" s="11">
        <v>108.6</v>
      </c>
      <c r="X32" s="11">
        <v>107.4</v>
      </c>
      <c r="Y32" s="12">
        <v>114.8</v>
      </c>
    </row>
    <row r="33" spans="1:25" x14ac:dyDescent="0.3">
      <c r="A33" s="3" t="s">
        <v>30</v>
      </c>
      <c r="B33" s="2">
        <v>2013</v>
      </c>
      <c r="C33" s="2" t="s">
        <v>44</v>
      </c>
      <c r="D33" s="9" t="str">
        <f t="shared" si="0"/>
        <v>2013 November  Rural</v>
      </c>
      <c r="E33" s="11">
        <v>117.3</v>
      </c>
      <c r="F33" s="11">
        <v>114.9</v>
      </c>
      <c r="G33" s="11">
        <v>116.2</v>
      </c>
      <c r="H33" s="11">
        <v>112.8</v>
      </c>
      <c r="I33" s="11">
        <v>108.9</v>
      </c>
      <c r="J33" s="11">
        <v>116.6</v>
      </c>
      <c r="K33" s="11">
        <v>178.1</v>
      </c>
      <c r="L33" s="11">
        <v>109.1</v>
      </c>
      <c r="M33" s="11">
        <v>103.6</v>
      </c>
      <c r="N33" s="11">
        <v>109</v>
      </c>
      <c r="O33" s="11">
        <v>111.8</v>
      </c>
      <c r="P33" s="11">
        <v>116</v>
      </c>
      <c r="Q33" s="11">
        <v>122.5</v>
      </c>
      <c r="R33" s="11">
        <v>114.6</v>
      </c>
      <c r="S33" s="11">
        <v>113.1</v>
      </c>
      <c r="T33" s="11">
        <v>114.4</v>
      </c>
      <c r="U33" s="11">
        <v>111.1</v>
      </c>
      <c r="V33" s="11">
        <v>111.3</v>
      </c>
      <c r="W33" s="11">
        <v>109.7</v>
      </c>
      <c r="X33" s="11">
        <v>108.2</v>
      </c>
      <c r="Y33" s="12">
        <v>117.4</v>
      </c>
    </row>
    <row r="34" spans="1:25" x14ac:dyDescent="0.3">
      <c r="A34" s="3" t="s">
        <v>33</v>
      </c>
      <c r="B34" s="2">
        <v>2013</v>
      </c>
      <c r="C34" s="2" t="s">
        <v>45</v>
      </c>
      <c r="D34" s="9" t="str">
        <f t="shared" si="0"/>
        <v>2013 November Urban</v>
      </c>
      <c r="E34" s="11">
        <v>119.8</v>
      </c>
      <c r="F34" s="11">
        <v>116.3</v>
      </c>
      <c r="G34" s="11">
        <v>122.6</v>
      </c>
      <c r="H34" s="11">
        <v>112</v>
      </c>
      <c r="I34" s="11">
        <v>103.2</v>
      </c>
      <c r="J34" s="11">
        <v>110</v>
      </c>
      <c r="K34" s="11">
        <v>192.8</v>
      </c>
      <c r="L34" s="11">
        <v>106.3</v>
      </c>
      <c r="M34" s="11">
        <v>99.5</v>
      </c>
      <c r="N34" s="11">
        <v>110.3</v>
      </c>
      <c r="O34" s="11">
        <v>111.8</v>
      </c>
      <c r="P34" s="11">
        <v>117.1</v>
      </c>
      <c r="Q34" s="11">
        <v>122.9</v>
      </c>
      <c r="R34" s="11">
        <v>113.5</v>
      </c>
      <c r="S34" s="11">
        <v>110.3</v>
      </c>
      <c r="T34" s="11">
        <v>113</v>
      </c>
      <c r="U34" s="11">
        <v>111.1</v>
      </c>
      <c r="V34" s="11">
        <v>110.9</v>
      </c>
      <c r="W34" s="11">
        <v>108.6</v>
      </c>
      <c r="X34" s="11">
        <v>107.9</v>
      </c>
      <c r="Y34" s="12">
        <v>115</v>
      </c>
    </row>
    <row r="35" spans="1:25" x14ac:dyDescent="0.3">
      <c r="A35" s="3" t="s">
        <v>58</v>
      </c>
      <c r="B35" s="2">
        <v>2013</v>
      </c>
      <c r="C35" s="2" t="s">
        <v>45</v>
      </c>
      <c r="D35" s="9" t="str">
        <f t="shared" si="0"/>
        <v>2013 November Sub Urban</v>
      </c>
      <c r="E35" s="11">
        <v>118.1</v>
      </c>
      <c r="F35" s="11">
        <v>115.4</v>
      </c>
      <c r="G35" s="11">
        <v>118.7</v>
      </c>
      <c r="H35" s="11">
        <v>112.5</v>
      </c>
      <c r="I35" s="11">
        <v>106.8</v>
      </c>
      <c r="J35" s="11">
        <v>113.5</v>
      </c>
      <c r="K35" s="11">
        <v>183.1</v>
      </c>
      <c r="L35" s="11">
        <v>108.2</v>
      </c>
      <c r="M35" s="11">
        <v>102.2</v>
      </c>
      <c r="N35" s="11">
        <v>109.4</v>
      </c>
      <c r="O35" s="11">
        <v>111.8</v>
      </c>
      <c r="P35" s="11">
        <v>116.5</v>
      </c>
      <c r="Q35" s="11">
        <v>122.6</v>
      </c>
      <c r="R35" s="11">
        <v>114.2</v>
      </c>
      <c r="S35" s="11">
        <v>111.9</v>
      </c>
      <c r="T35" s="11">
        <v>113.8</v>
      </c>
      <c r="U35" s="11">
        <v>111.1</v>
      </c>
      <c r="V35" s="11">
        <v>111.1</v>
      </c>
      <c r="W35" s="11">
        <v>109.3</v>
      </c>
      <c r="X35" s="11">
        <v>108.1</v>
      </c>
      <c r="Y35" s="12">
        <v>116.3</v>
      </c>
    </row>
    <row r="36" spans="1:25" x14ac:dyDescent="0.3">
      <c r="A36" s="3" t="s">
        <v>30</v>
      </c>
      <c r="B36" s="2">
        <v>2013</v>
      </c>
      <c r="C36" s="2" t="s">
        <v>46</v>
      </c>
      <c r="D36" s="9" t="str">
        <f t="shared" si="0"/>
        <v>2013 December Rural</v>
      </c>
      <c r="E36" s="11">
        <v>118.4</v>
      </c>
      <c r="F36" s="11">
        <v>115.9</v>
      </c>
      <c r="G36" s="11">
        <v>120.4</v>
      </c>
      <c r="H36" s="11">
        <v>113.8</v>
      </c>
      <c r="I36" s="11">
        <v>109.5</v>
      </c>
      <c r="J36" s="11">
        <v>115.5</v>
      </c>
      <c r="K36" s="11">
        <v>145.69999999999999</v>
      </c>
      <c r="L36" s="11">
        <v>109.5</v>
      </c>
      <c r="M36" s="11">
        <v>102.9</v>
      </c>
      <c r="N36" s="11">
        <v>109.8</v>
      </c>
      <c r="O36" s="11">
        <v>112.1</v>
      </c>
      <c r="P36" s="11">
        <v>116.8</v>
      </c>
      <c r="Q36" s="11">
        <v>118.7</v>
      </c>
      <c r="R36" s="11">
        <v>115.8</v>
      </c>
      <c r="S36" s="11">
        <v>114</v>
      </c>
      <c r="T36" s="11">
        <v>115.5</v>
      </c>
      <c r="U36" s="11">
        <v>110.7</v>
      </c>
      <c r="V36" s="11">
        <v>112.1</v>
      </c>
      <c r="W36" s="11">
        <v>110.1</v>
      </c>
      <c r="X36" s="11">
        <v>108.1</v>
      </c>
      <c r="Y36" s="12">
        <v>115.5</v>
      </c>
    </row>
    <row r="37" spans="1:25" x14ac:dyDescent="0.3">
      <c r="A37" s="3" t="s">
        <v>33</v>
      </c>
      <c r="B37" s="2">
        <v>2013</v>
      </c>
      <c r="C37" s="2" t="s">
        <v>46</v>
      </c>
      <c r="D37" s="9" t="str">
        <f t="shared" si="0"/>
        <v>2013 December Urban</v>
      </c>
      <c r="E37" s="11">
        <v>120.5</v>
      </c>
      <c r="F37" s="11">
        <v>118.1</v>
      </c>
      <c r="G37" s="11">
        <v>128.5</v>
      </c>
      <c r="H37" s="11">
        <v>112.8</v>
      </c>
      <c r="I37" s="11">
        <v>103.4</v>
      </c>
      <c r="J37" s="11">
        <v>110.7</v>
      </c>
      <c r="K37" s="11">
        <v>144.80000000000001</v>
      </c>
      <c r="L37" s="11">
        <v>107.1</v>
      </c>
      <c r="M37" s="11">
        <v>98.6</v>
      </c>
      <c r="N37" s="11">
        <v>111.9</v>
      </c>
      <c r="O37" s="11">
        <v>112.1</v>
      </c>
      <c r="P37" s="11">
        <v>118.1</v>
      </c>
      <c r="Q37" s="11">
        <v>117.8</v>
      </c>
      <c r="R37" s="11">
        <v>114.2</v>
      </c>
      <c r="S37" s="11">
        <v>110.9</v>
      </c>
      <c r="T37" s="11">
        <v>113.7</v>
      </c>
      <c r="U37" s="11">
        <v>110.7</v>
      </c>
      <c r="V37" s="11">
        <v>111.3</v>
      </c>
      <c r="W37" s="11">
        <v>109</v>
      </c>
      <c r="X37" s="11">
        <v>107.7</v>
      </c>
      <c r="Y37" s="12">
        <v>113.3</v>
      </c>
    </row>
    <row r="38" spans="1:25" x14ac:dyDescent="0.3">
      <c r="A38" s="3" t="s">
        <v>58</v>
      </c>
      <c r="B38" s="2">
        <v>2013</v>
      </c>
      <c r="C38" s="2" t="s">
        <v>46</v>
      </c>
      <c r="D38" s="9" t="str">
        <f t="shared" si="0"/>
        <v>2013 December Sub Urban</v>
      </c>
      <c r="E38" s="11">
        <v>119.1</v>
      </c>
      <c r="F38" s="11">
        <v>116.7</v>
      </c>
      <c r="G38" s="11">
        <v>123.5</v>
      </c>
      <c r="H38" s="11">
        <v>113.4</v>
      </c>
      <c r="I38" s="11">
        <v>107.3</v>
      </c>
      <c r="J38" s="11">
        <v>113.3</v>
      </c>
      <c r="K38" s="11">
        <v>145.4</v>
      </c>
      <c r="L38" s="11">
        <v>108.7</v>
      </c>
      <c r="M38" s="11">
        <v>101.5</v>
      </c>
      <c r="N38" s="11">
        <v>110.5</v>
      </c>
      <c r="O38" s="11">
        <v>112.1</v>
      </c>
      <c r="P38" s="11">
        <v>117.4</v>
      </c>
      <c r="Q38" s="11">
        <v>118.4</v>
      </c>
      <c r="R38" s="11">
        <v>115.2</v>
      </c>
      <c r="S38" s="11">
        <v>112.7</v>
      </c>
      <c r="T38" s="11">
        <v>114.8</v>
      </c>
      <c r="U38" s="11">
        <v>110.7</v>
      </c>
      <c r="V38" s="11">
        <v>111.7</v>
      </c>
      <c r="W38" s="11">
        <v>109.7</v>
      </c>
      <c r="X38" s="11">
        <v>107.9</v>
      </c>
      <c r="Y38" s="12">
        <v>114.5</v>
      </c>
    </row>
    <row r="39" spans="1:25" x14ac:dyDescent="0.3">
      <c r="A39" s="3" t="s">
        <v>30</v>
      </c>
      <c r="B39" s="2">
        <v>2014</v>
      </c>
      <c r="C39" s="2" t="s">
        <v>31</v>
      </c>
      <c r="D39" s="9" t="str">
        <f t="shared" si="0"/>
        <v>2014 January Rural</v>
      </c>
      <c r="E39" s="11">
        <v>118.9</v>
      </c>
      <c r="F39" s="11">
        <v>117.1</v>
      </c>
      <c r="G39" s="11">
        <v>120.5</v>
      </c>
      <c r="H39" s="11">
        <v>114.4</v>
      </c>
      <c r="I39" s="11">
        <v>109</v>
      </c>
      <c r="J39" s="11">
        <v>115.5</v>
      </c>
      <c r="K39" s="11">
        <v>123.9</v>
      </c>
      <c r="L39" s="11">
        <v>109.6</v>
      </c>
      <c r="M39" s="11">
        <v>101.8</v>
      </c>
      <c r="N39" s="11">
        <v>110.2</v>
      </c>
      <c r="O39" s="11">
        <v>112.4</v>
      </c>
      <c r="P39" s="11">
        <v>117.3</v>
      </c>
      <c r="Q39" s="11">
        <v>116</v>
      </c>
      <c r="R39" s="11">
        <v>116.5</v>
      </c>
      <c r="S39" s="11">
        <v>114.5</v>
      </c>
      <c r="T39" s="11">
        <v>116.2</v>
      </c>
      <c r="U39" s="11">
        <v>111.6</v>
      </c>
      <c r="V39" s="11">
        <v>112.6</v>
      </c>
      <c r="W39" s="11">
        <v>110.6</v>
      </c>
      <c r="X39" s="11">
        <v>108.3</v>
      </c>
      <c r="Y39" s="12">
        <v>114.2</v>
      </c>
    </row>
    <row r="40" spans="1:25" x14ac:dyDescent="0.3">
      <c r="A40" s="3" t="s">
        <v>33</v>
      </c>
      <c r="B40" s="2">
        <v>2014</v>
      </c>
      <c r="C40" s="2" t="s">
        <v>31</v>
      </c>
      <c r="D40" s="9" t="str">
        <f t="shared" si="0"/>
        <v>2014 January Urban</v>
      </c>
      <c r="E40" s="11">
        <v>121.2</v>
      </c>
      <c r="F40" s="11">
        <v>122</v>
      </c>
      <c r="G40" s="11">
        <v>129.9</v>
      </c>
      <c r="H40" s="11">
        <v>113.6</v>
      </c>
      <c r="I40" s="11">
        <v>102.9</v>
      </c>
      <c r="J40" s="11">
        <v>112.1</v>
      </c>
      <c r="K40" s="11">
        <v>118.9</v>
      </c>
      <c r="L40" s="11">
        <v>107.5</v>
      </c>
      <c r="M40" s="11">
        <v>96.9</v>
      </c>
      <c r="N40" s="11">
        <v>112.7</v>
      </c>
      <c r="O40" s="11">
        <v>112.1</v>
      </c>
      <c r="P40" s="11">
        <v>119</v>
      </c>
      <c r="Q40" s="11">
        <v>115.5</v>
      </c>
      <c r="R40" s="11">
        <v>114.8</v>
      </c>
      <c r="S40" s="11">
        <v>111.3</v>
      </c>
      <c r="T40" s="11">
        <v>114.3</v>
      </c>
      <c r="U40" s="11">
        <v>111.6</v>
      </c>
      <c r="V40" s="11">
        <v>111.9</v>
      </c>
      <c r="W40" s="11">
        <v>109.7</v>
      </c>
      <c r="X40" s="11">
        <v>108</v>
      </c>
      <c r="Y40" s="12">
        <v>112.9</v>
      </c>
    </row>
    <row r="41" spans="1:25" x14ac:dyDescent="0.3">
      <c r="A41" s="3" t="s">
        <v>58</v>
      </c>
      <c r="B41" s="2">
        <v>2014</v>
      </c>
      <c r="C41" s="2" t="s">
        <v>31</v>
      </c>
      <c r="D41" s="9" t="str">
        <f t="shared" si="0"/>
        <v>2014 January Sub Urban</v>
      </c>
      <c r="E41" s="11">
        <v>119.6</v>
      </c>
      <c r="F41" s="11">
        <v>118.8</v>
      </c>
      <c r="G41" s="11">
        <v>124.1</v>
      </c>
      <c r="H41" s="11">
        <v>114.1</v>
      </c>
      <c r="I41" s="11">
        <v>106.8</v>
      </c>
      <c r="J41" s="11">
        <v>113.9</v>
      </c>
      <c r="K41" s="11">
        <v>122.2</v>
      </c>
      <c r="L41" s="11">
        <v>108.9</v>
      </c>
      <c r="M41" s="11">
        <v>100.2</v>
      </c>
      <c r="N41" s="11">
        <v>111</v>
      </c>
      <c r="O41" s="11">
        <v>112.3</v>
      </c>
      <c r="P41" s="11">
        <v>118.1</v>
      </c>
      <c r="Q41" s="11">
        <v>115.8</v>
      </c>
      <c r="R41" s="11">
        <v>115.8</v>
      </c>
      <c r="S41" s="11">
        <v>113.2</v>
      </c>
      <c r="T41" s="11">
        <v>115.4</v>
      </c>
      <c r="U41" s="11">
        <v>111.6</v>
      </c>
      <c r="V41" s="11">
        <v>112.3</v>
      </c>
      <c r="W41" s="11">
        <v>110.3</v>
      </c>
      <c r="X41" s="11">
        <v>108.2</v>
      </c>
      <c r="Y41" s="12">
        <v>113.6</v>
      </c>
    </row>
    <row r="42" spans="1:25" x14ac:dyDescent="0.3">
      <c r="A42" s="3" t="s">
        <v>30</v>
      </c>
      <c r="B42" s="2">
        <v>2014</v>
      </c>
      <c r="C42" s="2" t="s">
        <v>35</v>
      </c>
      <c r="D42" s="9" t="str">
        <f t="shared" si="0"/>
        <v>2014 February Rural</v>
      </c>
      <c r="E42" s="11">
        <v>119.4</v>
      </c>
      <c r="F42" s="11">
        <v>117.7</v>
      </c>
      <c r="G42" s="11">
        <v>121.2</v>
      </c>
      <c r="H42" s="11">
        <v>115</v>
      </c>
      <c r="I42" s="11">
        <v>109</v>
      </c>
      <c r="J42" s="11">
        <v>116.6</v>
      </c>
      <c r="K42" s="11">
        <v>116</v>
      </c>
      <c r="L42" s="11">
        <v>109.8</v>
      </c>
      <c r="M42" s="11">
        <v>101.1</v>
      </c>
      <c r="N42" s="11">
        <v>110.4</v>
      </c>
      <c r="O42" s="11">
        <v>112.9</v>
      </c>
      <c r="P42" s="11">
        <v>117.8</v>
      </c>
      <c r="Q42" s="11">
        <v>115.3</v>
      </c>
      <c r="R42" s="11">
        <v>117.1</v>
      </c>
      <c r="S42" s="11">
        <v>114.5</v>
      </c>
      <c r="T42" s="11">
        <v>116.7</v>
      </c>
      <c r="U42" s="11">
        <v>112.5</v>
      </c>
      <c r="V42" s="11">
        <v>112.9</v>
      </c>
      <c r="W42" s="11">
        <v>110.9</v>
      </c>
      <c r="X42" s="11">
        <v>108.7</v>
      </c>
      <c r="Y42" s="12">
        <v>114</v>
      </c>
    </row>
    <row r="43" spans="1:25" x14ac:dyDescent="0.3">
      <c r="A43" s="3" t="s">
        <v>33</v>
      </c>
      <c r="B43" s="2">
        <v>2014</v>
      </c>
      <c r="C43" s="2" t="s">
        <v>35</v>
      </c>
      <c r="D43" s="9" t="str">
        <f t="shared" si="0"/>
        <v>2014 February Urban</v>
      </c>
      <c r="E43" s="11">
        <v>121.9</v>
      </c>
      <c r="F43" s="11">
        <v>122</v>
      </c>
      <c r="G43" s="11">
        <v>124.5</v>
      </c>
      <c r="H43" s="11">
        <v>115.2</v>
      </c>
      <c r="I43" s="11">
        <v>102.5</v>
      </c>
      <c r="J43" s="11">
        <v>114.1</v>
      </c>
      <c r="K43" s="11">
        <v>111.5</v>
      </c>
      <c r="L43" s="11">
        <v>108.2</v>
      </c>
      <c r="M43" s="11">
        <v>95.4</v>
      </c>
      <c r="N43" s="11">
        <v>113.5</v>
      </c>
      <c r="O43" s="11">
        <v>112.1</v>
      </c>
      <c r="P43" s="11">
        <v>119.9</v>
      </c>
      <c r="Q43" s="11">
        <v>115.2</v>
      </c>
      <c r="R43" s="11">
        <v>115.3</v>
      </c>
      <c r="S43" s="11">
        <v>111.7</v>
      </c>
      <c r="T43" s="11">
        <v>114.7</v>
      </c>
      <c r="U43" s="11">
        <v>112.5</v>
      </c>
      <c r="V43" s="11">
        <v>112.6</v>
      </c>
      <c r="W43" s="11">
        <v>110.4</v>
      </c>
      <c r="X43" s="11">
        <v>108.7</v>
      </c>
      <c r="Y43" s="12">
        <v>113.1</v>
      </c>
    </row>
    <row r="44" spans="1:25" x14ac:dyDescent="0.3">
      <c r="A44" s="3" t="s">
        <v>58</v>
      </c>
      <c r="B44" s="2">
        <v>2014</v>
      </c>
      <c r="C44" s="2" t="s">
        <v>35</v>
      </c>
      <c r="D44" s="9" t="str">
        <f t="shared" si="0"/>
        <v>2014 February Sub Urban</v>
      </c>
      <c r="E44" s="11">
        <v>120.2</v>
      </c>
      <c r="F44" s="11">
        <v>119.2</v>
      </c>
      <c r="G44" s="11">
        <v>122.5</v>
      </c>
      <c r="H44" s="11">
        <v>115.1</v>
      </c>
      <c r="I44" s="11">
        <v>106.6</v>
      </c>
      <c r="J44" s="11">
        <v>115.4</v>
      </c>
      <c r="K44" s="11">
        <v>114.5</v>
      </c>
      <c r="L44" s="11">
        <v>109.3</v>
      </c>
      <c r="M44" s="11">
        <v>99.2</v>
      </c>
      <c r="N44" s="11">
        <v>111.4</v>
      </c>
      <c r="O44" s="11">
        <v>112.6</v>
      </c>
      <c r="P44" s="11">
        <v>118.8</v>
      </c>
      <c r="Q44" s="11">
        <v>115.3</v>
      </c>
      <c r="R44" s="11">
        <v>116.4</v>
      </c>
      <c r="S44" s="11">
        <v>113.3</v>
      </c>
      <c r="T44" s="11">
        <v>115.9</v>
      </c>
      <c r="U44" s="11">
        <v>112.5</v>
      </c>
      <c r="V44" s="11">
        <v>112.8</v>
      </c>
      <c r="W44" s="11">
        <v>110.7</v>
      </c>
      <c r="X44" s="11">
        <v>108.7</v>
      </c>
      <c r="Y44" s="12">
        <v>113.6</v>
      </c>
    </row>
    <row r="45" spans="1:25" x14ac:dyDescent="0.3">
      <c r="A45" s="3" t="s">
        <v>30</v>
      </c>
      <c r="B45" s="2">
        <v>2014</v>
      </c>
      <c r="C45" s="2" t="s">
        <v>36</v>
      </c>
      <c r="D45" s="9" t="str">
        <f t="shared" si="0"/>
        <v>2014 March Rural</v>
      </c>
      <c r="E45" s="11">
        <v>120.1</v>
      </c>
      <c r="F45" s="11">
        <v>118.1</v>
      </c>
      <c r="G45" s="11">
        <v>120.7</v>
      </c>
      <c r="H45" s="11">
        <v>116.1</v>
      </c>
      <c r="I45" s="11">
        <v>109.3</v>
      </c>
      <c r="J45" s="11">
        <v>119.6</v>
      </c>
      <c r="K45" s="11">
        <v>117.9</v>
      </c>
      <c r="L45" s="11">
        <v>110.2</v>
      </c>
      <c r="M45" s="11">
        <v>101.2</v>
      </c>
      <c r="N45" s="11">
        <v>110.7</v>
      </c>
      <c r="O45" s="11">
        <v>113</v>
      </c>
      <c r="P45" s="11">
        <v>118.3</v>
      </c>
      <c r="Q45" s="11">
        <v>116.2</v>
      </c>
      <c r="R45" s="11">
        <v>117.5</v>
      </c>
      <c r="S45" s="11">
        <v>114.9</v>
      </c>
      <c r="T45" s="11">
        <v>117.2</v>
      </c>
      <c r="U45" s="11">
        <v>113.2</v>
      </c>
      <c r="V45" s="11">
        <v>113.4</v>
      </c>
      <c r="W45" s="11">
        <v>111.4</v>
      </c>
      <c r="X45" s="11">
        <v>108.9</v>
      </c>
      <c r="Y45" s="12">
        <v>114.6</v>
      </c>
    </row>
    <row r="46" spans="1:25" x14ac:dyDescent="0.3">
      <c r="A46" s="3" t="s">
        <v>33</v>
      </c>
      <c r="B46" s="2">
        <v>2014</v>
      </c>
      <c r="C46" s="2" t="s">
        <v>36</v>
      </c>
      <c r="D46" s="9" t="str">
        <f t="shared" si="0"/>
        <v>2014 March Urban</v>
      </c>
      <c r="E46" s="11">
        <v>122.1</v>
      </c>
      <c r="F46" s="11">
        <v>121.4</v>
      </c>
      <c r="G46" s="11">
        <v>121.5</v>
      </c>
      <c r="H46" s="11">
        <v>116.2</v>
      </c>
      <c r="I46" s="11">
        <v>102.8</v>
      </c>
      <c r="J46" s="11">
        <v>117.7</v>
      </c>
      <c r="K46" s="11">
        <v>113.3</v>
      </c>
      <c r="L46" s="11">
        <v>108.9</v>
      </c>
      <c r="M46" s="11">
        <v>96.3</v>
      </c>
      <c r="N46" s="11">
        <v>114.1</v>
      </c>
      <c r="O46" s="11">
        <v>112.2</v>
      </c>
      <c r="P46" s="11">
        <v>120.5</v>
      </c>
      <c r="Q46" s="11">
        <v>116</v>
      </c>
      <c r="R46" s="11">
        <v>115.8</v>
      </c>
      <c r="S46" s="11">
        <v>112.1</v>
      </c>
      <c r="T46" s="11">
        <v>115.2</v>
      </c>
      <c r="U46" s="11">
        <v>113.2</v>
      </c>
      <c r="V46" s="11">
        <v>113</v>
      </c>
      <c r="W46" s="11">
        <v>110.8</v>
      </c>
      <c r="X46" s="11">
        <v>109.2</v>
      </c>
      <c r="Y46" s="12">
        <v>113.7</v>
      </c>
    </row>
    <row r="47" spans="1:25" x14ac:dyDescent="0.3">
      <c r="A47" s="3" t="s">
        <v>58</v>
      </c>
      <c r="B47" s="2">
        <v>2014</v>
      </c>
      <c r="C47" s="2" t="s">
        <v>47</v>
      </c>
      <c r="D47" s="9" t="str">
        <f t="shared" si="0"/>
        <v>2014 Marcrh Sub Urban</v>
      </c>
      <c r="E47" s="11">
        <v>120.7</v>
      </c>
      <c r="F47" s="11">
        <v>119.3</v>
      </c>
      <c r="G47" s="11">
        <v>121</v>
      </c>
      <c r="H47" s="11">
        <v>116.1</v>
      </c>
      <c r="I47" s="11">
        <v>106.9</v>
      </c>
      <c r="J47" s="11">
        <v>118.7</v>
      </c>
      <c r="K47" s="11">
        <v>116.3</v>
      </c>
      <c r="L47" s="11">
        <v>109.8</v>
      </c>
      <c r="M47" s="11">
        <v>99.6</v>
      </c>
      <c r="N47" s="11">
        <v>111.8</v>
      </c>
      <c r="O47" s="11">
        <v>112.7</v>
      </c>
      <c r="P47" s="11">
        <v>119.3</v>
      </c>
      <c r="Q47" s="11">
        <v>116.1</v>
      </c>
      <c r="R47" s="11">
        <v>116.8</v>
      </c>
      <c r="S47" s="11">
        <v>113.7</v>
      </c>
      <c r="T47" s="11">
        <v>116.4</v>
      </c>
      <c r="U47" s="11">
        <v>113.2</v>
      </c>
      <c r="V47" s="11">
        <v>113.2</v>
      </c>
      <c r="W47" s="11">
        <v>111.2</v>
      </c>
      <c r="X47" s="11">
        <v>109</v>
      </c>
      <c r="Y47" s="12">
        <v>114.2</v>
      </c>
    </row>
    <row r="48" spans="1:25" x14ac:dyDescent="0.3">
      <c r="A48" s="3" t="s">
        <v>30</v>
      </c>
      <c r="B48" s="2">
        <v>2014</v>
      </c>
      <c r="C48" s="2" t="s">
        <v>37</v>
      </c>
      <c r="D48" s="9" t="str">
        <f t="shared" si="0"/>
        <v>2014 April Rural</v>
      </c>
      <c r="E48" s="11">
        <v>120.2</v>
      </c>
      <c r="F48" s="11">
        <v>118.9</v>
      </c>
      <c r="G48" s="11">
        <v>118.1</v>
      </c>
      <c r="H48" s="11">
        <v>117</v>
      </c>
      <c r="I48" s="11">
        <v>109.7</v>
      </c>
      <c r="J48" s="11">
        <v>125.5</v>
      </c>
      <c r="K48" s="11">
        <v>120.5</v>
      </c>
      <c r="L48" s="11">
        <v>111</v>
      </c>
      <c r="M48" s="11">
        <v>102.6</v>
      </c>
      <c r="N48" s="11">
        <v>111.2</v>
      </c>
      <c r="O48" s="11">
        <v>113.5</v>
      </c>
      <c r="P48" s="11">
        <v>118.7</v>
      </c>
      <c r="Q48" s="11">
        <v>117.2</v>
      </c>
      <c r="R48" s="11">
        <v>118.1</v>
      </c>
      <c r="S48" s="11">
        <v>116.1</v>
      </c>
      <c r="T48" s="11">
        <v>117.8</v>
      </c>
      <c r="U48" s="11">
        <v>113.9</v>
      </c>
      <c r="V48" s="11">
        <v>113.7</v>
      </c>
      <c r="W48" s="11">
        <v>111.8</v>
      </c>
      <c r="X48" s="11">
        <v>108.9</v>
      </c>
      <c r="Y48" s="12">
        <v>115.4</v>
      </c>
    </row>
    <row r="49" spans="1:25" x14ac:dyDescent="0.3">
      <c r="A49" s="3" t="s">
        <v>33</v>
      </c>
      <c r="B49" s="2">
        <v>2014</v>
      </c>
      <c r="C49" s="2" t="s">
        <v>37</v>
      </c>
      <c r="D49" s="9" t="str">
        <f t="shared" si="0"/>
        <v>2014 April Urban</v>
      </c>
      <c r="E49" s="11">
        <v>122.5</v>
      </c>
      <c r="F49" s="11">
        <v>121.7</v>
      </c>
      <c r="G49" s="11">
        <v>113.3</v>
      </c>
      <c r="H49" s="11">
        <v>117</v>
      </c>
      <c r="I49" s="11">
        <v>103.1</v>
      </c>
      <c r="J49" s="11">
        <v>126.7</v>
      </c>
      <c r="K49" s="11">
        <v>121.2</v>
      </c>
      <c r="L49" s="11">
        <v>111</v>
      </c>
      <c r="M49" s="11">
        <v>100.3</v>
      </c>
      <c r="N49" s="11">
        <v>115.3</v>
      </c>
      <c r="O49" s="11">
        <v>112.7</v>
      </c>
      <c r="P49" s="11">
        <v>121</v>
      </c>
      <c r="Q49" s="11">
        <v>118.2</v>
      </c>
      <c r="R49" s="11">
        <v>116.3</v>
      </c>
      <c r="S49" s="11">
        <v>112.5</v>
      </c>
      <c r="T49" s="11">
        <v>115.7</v>
      </c>
      <c r="U49" s="11">
        <v>113.9</v>
      </c>
      <c r="V49" s="11">
        <v>113.4</v>
      </c>
      <c r="W49" s="11">
        <v>111</v>
      </c>
      <c r="X49" s="11">
        <v>109.1</v>
      </c>
      <c r="Y49" s="12">
        <v>114.7</v>
      </c>
    </row>
    <row r="50" spans="1:25" x14ac:dyDescent="0.3">
      <c r="A50" s="3" t="s">
        <v>58</v>
      </c>
      <c r="B50" s="2">
        <v>2014</v>
      </c>
      <c r="C50" s="2" t="s">
        <v>37</v>
      </c>
      <c r="D50" s="9" t="str">
        <f t="shared" si="0"/>
        <v>2014 April Sub Urban</v>
      </c>
      <c r="E50" s="11">
        <v>120.9</v>
      </c>
      <c r="F50" s="11">
        <v>119.9</v>
      </c>
      <c r="G50" s="11">
        <v>116.2</v>
      </c>
      <c r="H50" s="11">
        <v>117</v>
      </c>
      <c r="I50" s="11">
        <v>107.3</v>
      </c>
      <c r="J50" s="11">
        <v>126.1</v>
      </c>
      <c r="K50" s="11">
        <v>120.7</v>
      </c>
      <c r="L50" s="11">
        <v>111</v>
      </c>
      <c r="M50" s="11">
        <v>101.8</v>
      </c>
      <c r="N50" s="11">
        <v>112.6</v>
      </c>
      <c r="O50" s="11">
        <v>113.2</v>
      </c>
      <c r="P50" s="11">
        <v>119.8</v>
      </c>
      <c r="Q50" s="11">
        <v>117.6</v>
      </c>
      <c r="R50" s="11">
        <v>117.4</v>
      </c>
      <c r="S50" s="11">
        <v>114.6</v>
      </c>
      <c r="T50" s="11">
        <v>117</v>
      </c>
      <c r="U50" s="11">
        <v>113.9</v>
      </c>
      <c r="V50" s="11">
        <v>113.6</v>
      </c>
      <c r="W50" s="11">
        <v>111.5</v>
      </c>
      <c r="X50" s="11">
        <v>109</v>
      </c>
      <c r="Y50" s="12">
        <v>115.1</v>
      </c>
    </row>
    <row r="51" spans="1:25" x14ac:dyDescent="0.3">
      <c r="A51" s="3" t="s">
        <v>30</v>
      </c>
      <c r="B51" s="2">
        <v>2014</v>
      </c>
      <c r="C51" s="2" t="s">
        <v>38</v>
      </c>
      <c r="D51" s="9" t="str">
        <f t="shared" si="0"/>
        <v>2014 May Rural</v>
      </c>
      <c r="E51" s="11">
        <v>120.3</v>
      </c>
      <c r="F51" s="11">
        <v>120.2</v>
      </c>
      <c r="G51" s="11">
        <v>116.9</v>
      </c>
      <c r="H51" s="11">
        <v>118</v>
      </c>
      <c r="I51" s="11">
        <v>110.1</v>
      </c>
      <c r="J51" s="11">
        <v>126.3</v>
      </c>
      <c r="K51" s="11">
        <v>123.9</v>
      </c>
      <c r="L51" s="11">
        <v>111.5</v>
      </c>
      <c r="M51" s="11">
        <v>103.5</v>
      </c>
      <c r="N51" s="11">
        <v>111.6</v>
      </c>
      <c r="O51" s="11">
        <v>114.2</v>
      </c>
      <c r="P51" s="11">
        <v>119.2</v>
      </c>
      <c r="Q51" s="11">
        <v>118.2</v>
      </c>
      <c r="R51" s="11">
        <v>118.7</v>
      </c>
      <c r="S51" s="11">
        <v>116.8</v>
      </c>
      <c r="T51" s="11">
        <v>118.5</v>
      </c>
      <c r="U51" s="11">
        <v>114.3</v>
      </c>
      <c r="V51" s="11">
        <v>114.1</v>
      </c>
      <c r="W51" s="11">
        <v>112.1</v>
      </c>
      <c r="X51" s="11">
        <v>108.9</v>
      </c>
      <c r="Y51" s="12">
        <v>116</v>
      </c>
    </row>
    <row r="52" spans="1:25" x14ac:dyDescent="0.3">
      <c r="A52" s="3" t="s">
        <v>33</v>
      </c>
      <c r="B52" s="2">
        <v>2014</v>
      </c>
      <c r="C52" s="2" t="s">
        <v>38</v>
      </c>
      <c r="D52" s="9" t="str">
        <f t="shared" si="0"/>
        <v>2014 May Urban</v>
      </c>
      <c r="E52" s="11">
        <v>122.7</v>
      </c>
      <c r="F52" s="11">
        <v>124.1</v>
      </c>
      <c r="G52" s="11">
        <v>114.2</v>
      </c>
      <c r="H52" s="11">
        <v>119.1</v>
      </c>
      <c r="I52" s="11">
        <v>103.5</v>
      </c>
      <c r="J52" s="11">
        <v>129.19999999999999</v>
      </c>
      <c r="K52" s="11">
        <v>127</v>
      </c>
      <c r="L52" s="11">
        <v>112.6</v>
      </c>
      <c r="M52" s="11">
        <v>101.3</v>
      </c>
      <c r="N52" s="11">
        <v>117</v>
      </c>
      <c r="O52" s="11">
        <v>112.9</v>
      </c>
      <c r="P52" s="11">
        <v>121.7</v>
      </c>
      <c r="Q52" s="11">
        <v>120</v>
      </c>
      <c r="R52" s="11">
        <v>116.8</v>
      </c>
      <c r="S52" s="11">
        <v>112.9</v>
      </c>
      <c r="T52" s="11">
        <v>116.2</v>
      </c>
      <c r="U52" s="11">
        <v>114.3</v>
      </c>
      <c r="V52" s="11">
        <v>114.1</v>
      </c>
      <c r="W52" s="11">
        <v>111.2</v>
      </c>
      <c r="X52" s="11">
        <v>109.3</v>
      </c>
      <c r="Y52" s="12">
        <v>115.6</v>
      </c>
    </row>
    <row r="53" spans="1:25" x14ac:dyDescent="0.3">
      <c r="A53" s="3" t="s">
        <v>58</v>
      </c>
      <c r="B53" s="2">
        <v>2014</v>
      </c>
      <c r="C53" s="2" t="s">
        <v>38</v>
      </c>
      <c r="D53" s="9" t="str">
        <f t="shared" si="0"/>
        <v>2014 May Sub Urban</v>
      </c>
      <c r="E53" s="11">
        <v>121.1</v>
      </c>
      <c r="F53" s="11">
        <v>121.6</v>
      </c>
      <c r="G53" s="11">
        <v>115.9</v>
      </c>
      <c r="H53" s="11">
        <v>118.4</v>
      </c>
      <c r="I53" s="11">
        <v>107.7</v>
      </c>
      <c r="J53" s="11">
        <v>127.7</v>
      </c>
      <c r="K53" s="11">
        <v>125</v>
      </c>
      <c r="L53" s="11">
        <v>111.9</v>
      </c>
      <c r="M53" s="11">
        <v>102.8</v>
      </c>
      <c r="N53" s="11">
        <v>113.4</v>
      </c>
      <c r="O53" s="11">
        <v>113.7</v>
      </c>
      <c r="P53" s="11">
        <v>120.4</v>
      </c>
      <c r="Q53" s="11">
        <v>118.9</v>
      </c>
      <c r="R53" s="11">
        <v>118</v>
      </c>
      <c r="S53" s="11">
        <v>115.2</v>
      </c>
      <c r="T53" s="11">
        <v>117.6</v>
      </c>
      <c r="U53" s="11">
        <v>114.3</v>
      </c>
      <c r="V53" s="11">
        <v>114.1</v>
      </c>
      <c r="W53" s="11">
        <v>111.8</v>
      </c>
      <c r="X53" s="11">
        <v>109.1</v>
      </c>
      <c r="Y53" s="12">
        <v>115.8</v>
      </c>
    </row>
    <row r="54" spans="1:25" x14ac:dyDescent="0.3">
      <c r="A54" s="3" t="s">
        <v>30</v>
      </c>
      <c r="B54" s="2">
        <v>2014</v>
      </c>
      <c r="C54" s="2" t="s">
        <v>39</v>
      </c>
      <c r="D54" s="9" t="str">
        <f t="shared" si="0"/>
        <v>2014 June Rural</v>
      </c>
      <c r="E54" s="11">
        <v>120.7</v>
      </c>
      <c r="F54" s="11">
        <v>121.6</v>
      </c>
      <c r="G54" s="11">
        <v>116.1</v>
      </c>
      <c r="H54" s="11">
        <v>119.3</v>
      </c>
      <c r="I54" s="11">
        <v>110.3</v>
      </c>
      <c r="J54" s="11">
        <v>125.8</v>
      </c>
      <c r="K54" s="11">
        <v>129.30000000000001</v>
      </c>
      <c r="L54" s="11">
        <v>112.2</v>
      </c>
      <c r="M54" s="11">
        <v>103.6</v>
      </c>
      <c r="N54" s="11">
        <v>112.3</v>
      </c>
      <c r="O54" s="11">
        <v>114.9</v>
      </c>
      <c r="P54" s="11">
        <v>120.1</v>
      </c>
      <c r="Q54" s="11">
        <v>119.5</v>
      </c>
      <c r="R54" s="11">
        <v>119.7</v>
      </c>
      <c r="S54" s="11">
        <v>117.3</v>
      </c>
      <c r="T54" s="11">
        <v>119.3</v>
      </c>
      <c r="U54" s="11">
        <v>113.9</v>
      </c>
      <c r="V54" s="11">
        <v>114.9</v>
      </c>
      <c r="W54" s="11">
        <v>112.8</v>
      </c>
      <c r="X54" s="11">
        <v>108</v>
      </c>
      <c r="Y54" s="12">
        <v>117</v>
      </c>
    </row>
    <row r="55" spans="1:25" x14ac:dyDescent="0.3">
      <c r="A55" s="3" t="s">
        <v>33</v>
      </c>
      <c r="B55" s="2">
        <v>2014</v>
      </c>
      <c r="C55" s="2" t="s">
        <v>39</v>
      </c>
      <c r="D55" s="9" t="str">
        <f t="shared" si="0"/>
        <v>2014 June Urban</v>
      </c>
      <c r="E55" s="11">
        <v>123.1</v>
      </c>
      <c r="F55" s="11">
        <v>125.9</v>
      </c>
      <c r="G55" s="11">
        <v>115.4</v>
      </c>
      <c r="H55" s="11">
        <v>120.4</v>
      </c>
      <c r="I55" s="11">
        <v>103.4</v>
      </c>
      <c r="J55" s="11">
        <v>131.19999999999999</v>
      </c>
      <c r="K55" s="11">
        <v>137.5</v>
      </c>
      <c r="L55" s="11">
        <v>112.8</v>
      </c>
      <c r="M55" s="11">
        <v>101.4</v>
      </c>
      <c r="N55" s="11">
        <v>118.3</v>
      </c>
      <c r="O55" s="11">
        <v>113.2</v>
      </c>
      <c r="P55" s="11">
        <v>122.4</v>
      </c>
      <c r="Q55" s="11">
        <v>122</v>
      </c>
      <c r="R55" s="11">
        <v>117.4</v>
      </c>
      <c r="S55" s="11">
        <v>113.2</v>
      </c>
      <c r="T55" s="11">
        <v>116.7</v>
      </c>
      <c r="U55" s="11">
        <v>113.9</v>
      </c>
      <c r="V55" s="11">
        <v>114.3</v>
      </c>
      <c r="W55" s="11">
        <v>111.4</v>
      </c>
      <c r="X55" s="11">
        <v>108.7</v>
      </c>
      <c r="Y55" s="12">
        <v>116.4</v>
      </c>
    </row>
    <row r="56" spans="1:25" x14ac:dyDescent="0.3">
      <c r="A56" s="3" t="s">
        <v>58</v>
      </c>
      <c r="B56" s="2">
        <v>2014</v>
      </c>
      <c r="C56" s="2" t="s">
        <v>39</v>
      </c>
      <c r="D56" s="9" t="str">
        <f t="shared" si="0"/>
        <v>2014 June Sub Urban</v>
      </c>
      <c r="E56" s="11">
        <v>121.5</v>
      </c>
      <c r="F56" s="11">
        <v>123.1</v>
      </c>
      <c r="G56" s="11">
        <v>115.8</v>
      </c>
      <c r="H56" s="11">
        <v>119.7</v>
      </c>
      <c r="I56" s="11">
        <v>107.8</v>
      </c>
      <c r="J56" s="11">
        <v>128.30000000000001</v>
      </c>
      <c r="K56" s="11">
        <v>132.1</v>
      </c>
      <c r="L56" s="11">
        <v>112.4</v>
      </c>
      <c r="M56" s="11">
        <v>102.9</v>
      </c>
      <c r="N56" s="11">
        <v>114.3</v>
      </c>
      <c r="O56" s="11">
        <v>114.2</v>
      </c>
      <c r="P56" s="11">
        <v>121.2</v>
      </c>
      <c r="Q56" s="11">
        <v>120.4</v>
      </c>
      <c r="R56" s="11">
        <v>118.8</v>
      </c>
      <c r="S56" s="11">
        <v>115.6</v>
      </c>
      <c r="T56" s="11">
        <v>118.3</v>
      </c>
      <c r="U56" s="11">
        <v>113.9</v>
      </c>
      <c r="V56" s="11">
        <v>114.6</v>
      </c>
      <c r="W56" s="11">
        <v>112.3</v>
      </c>
      <c r="X56" s="11">
        <v>108.3</v>
      </c>
      <c r="Y56" s="12">
        <v>116.7</v>
      </c>
    </row>
    <row r="57" spans="1:25" x14ac:dyDescent="0.3">
      <c r="A57" s="3" t="s">
        <v>30</v>
      </c>
      <c r="B57" s="2">
        <v>2014</v>
      </c>
      <c r="C57" s="2" t="s">
        <v>40</v>
      </c>
      <c r="D57" s="9" t="str">
        <f t="shared" si="0"/>
        <v>2014 July Rural</v>
      </c>
      <c r="E57" s="11">
        <v>121.7</v>
      </c>
      <c r="F57" s="11">
        <v>122.5</v>
      </c>
      <c r="G57" s="11">
        <v>117.7</v>
      </c>
      <c r="H57" s="11">
        <v>120.6</v>
      </c>
      <c r="I57" s="11">
        <v>110.4</v>
      </c>
      <c r="J57" s="11">
        <v>129.1</v>
      </c>
      <c r="K57" s="11">
        <v>150.1</v>
      </c>
      <c r="L57" s="11">
        <v>113.2</v>
      </c>
      <c r="M57" s="11">
        <v>104.8</v>
      </c>
      <c r="N57" s="11">
        <v>113.3</v>
      </c>
      <c r="O57" s="11">
        <v>115.6</v>
      </c>
      <c r="P57" s="11">
        <v>120.9</v>
      </c>
      <c r="Q57" s="11">
        <v>123.3</v>
      </c>
      <c r="R57" s="11">
        <v>120.7</v>
      </c>
      <c r="S57" s="11">
        <v>118.3</v>
      </c>
      <c r="T57" s="11">
        <v>120.3</v>
      </c>
      <c r="U57" s="11">
        <v>114.8</v>
      </c>
      <c r="V57" s="11">
        <v>115.4</v>
      </c>
      <c r="W57" s="11">
        <v>113.4</v>
      </c>
      <c r="X57" s="11">
        <v>108.8</v>
      </c>
      <c r="Y57" s="12">
        <v>119.5</v>
      </c>
    </row>
    <row r="58" spans="1:25" x14ac:dyDescent="0.3">
      <c r="A58" s="3" t="s">
        <v>33</v>
      </c>
      <c r="B58" s="2">
        <v>2014</v>
      </c>
      <c r="C58" s="2" t="s">
        <v>40</v>
      </c>
      <c r="D58" s="9" t="str">
        <f t="shared" si="0"/>
        <v>2014 July Urban</v>
      </c>
      <c r="E58" s="11">
        <v>123.8</v>
      </c>
      <c r="F58" s="11">
        <v>126.4</v>
      </c>
      <c r="G58" s="11">
        <v>118</v>
      </c>
      <c r="H58" s="11">
        <v>121.6</v>
      </c>
      <c r="I58" s="11">
        <v>103.5</v>
      </c>
      <c r="J58" s="11">
        <v>133.69999999999999</v>
      </c>
      <c r="K58" s="11">
        <v>172.4</v>
      </c>
      <c r="L58" s="11">
        <v>113.1</v>
      </c>
      <c r="M58" s="11">
        <v>102.7</v>
      </c>
      <c r="N58" s="11">
        <v>120</v>
      </c>
      <c r="O58" s="11">
        <v>113.8</v>
      </c>
      <c r="P58" s="11">
        <v>123.4</v>
      </c>
      <c r="Q58" s="11">
        <v>127.1</v>
      </c>
      <c r="R58" s="11">
        <v>118</v>
      </c>
      <c r="S58" s="11">
        <v>113.6</v>
      </c>
      <c r="T58" s="11">
        <v>117.4</v>
      </c>
      <c r="U58" s="11">
        <v>114.8</v>
      </c>
      <c r="V58" s="11">
        <v>114.9</v>
      </c>
      <c r="W58" s="11">
        <v>111.5</v>
      </c>
      <c r="X58" s="11">
        <v>109.7</v>
      </c>
      <c r="Y58" s="12">
        <v>118.9</v>
      </c>
    </row>
    <row r="59" spans="1:25" x14ac:dyDescent="0.3">
      <c r="A59" s="3" t="s">
        <v>58</v>
      </c>
      <c r="B59" s="2">
        <v>2014</v>
      </c>
      <c r="C59" s="2" t="s">
        <v>40</v>
      </c>
      <c r="D59" s="9" t="str">
        <f t="shared" si="0"/>
        <v>2014 July Sub Urban</v>
      </c>
      <c r="E59" s="11">
        <v>122.4</v>
      </c>
      <c r="F59" s="11">
        <v>123.9</v>
      </c>
      <c r="G59" s="11">
        <v>117.8</v>
      </c>
      <c r="H59" s="11">
        <v>121</v>
      </c>
      <c r="I59" s="11">
        <v>107.9</v>
      </c>
      <c r="J59" s="11">
        <v>131.19999999999999</v>
      </c>
      <c r="K59" s="11">
        <v>157.69999999999999</v>
      </c>
      <c r="L59" s="11">
        <v>113.2</v>
      </c>
      <c r="M59" s="11">
        <v>104.1</v>
      </c>
      <c r="N59" s="11">
        <v>115.5</v>
      </c>
      <c r="O59" s="11">
        <v>114.8</v>
      </c>
      <c r="P59" s="11">
        <v>122.1</v>
      </c>
      <c r="Q59" s="11">
        <v>124.7</v>
      </c>
      <c r="R59" s="11">
        <v>119.6</v>
      </c>
      <c r="S59" s="11">
        <v>116.3</v>
      </c>
      <c r="T59" s="11">
        <v>119.1</v>
      </c>
      <c r="U59" s="11">
        <v>114.8</v>
      </c>
      <c r="V59" s="11">
        <v>115.2</v>
      </c>
      <c r="W59" s="11">
        <v>112.7</v>
      </c>
      <c r="X59" s="11">
        <v>109.2</v>
      </c>
      <c r="Y59" s="12">
        <v>119.2</v>
      </c>
    </row>
    <row r="60" spans="1:25" x14ac:dyDescent="0.3">
      <c r="A60" s="3" t="s">
        <v>30</v>
      </c>
      <c r="B60" s="2">
        <v>2014</v>
      </c>
      <c r="C60" s="2" t="s">
        <v>41</v>
      </c>
      <c r="D60" s="9" t="str">
        <f t="shared" si="0"/>
        <v>2014 August Rural</v>
      </c>
      <c r="E60" s="11">
        <v>121.8</v>
      </c>
      <c r="F60" s="11">
        <v>122.8</v>
      </c>
      <c r="G60" s="11">
        <v>117.8</v>
      </c>
      <c r="H60" s="11">
        <v>121.9</v>
      </c>
      <c r="I60" s="11">
        <v>110.6</v>
      </c>
      <c r="J60" s="11">
        <v>129.69999999999999</v>
      </c>
      <c r="K60" s="11">
        <v>161.1</v>
      </c>
      <c r="L60" s="11">
        <v>114.1</v>
      </c>
      <c r="M60" s="11">
        <v>105.1</v>
      </c>
      <c r="N60" s="11">
        <v>114.6</v>
      </c>
      <c r="O60" s="11">
        <v>115.8</v>
      </c>
      <c r="P60" s="11">
        <v>121.7</v>
      </c>
      <c r="Q60" s="11">
        <v>125.3</v>
      </c>
      <c r="R60" s="11">
        <v>120.9</v>
      </c>
      <c r="S60" s="11">
        <v>118.8</v>
      </c>
      <c r="T60" s="11">
        <v>120.7</v>
      </c>
      <c r="U60" s="11">
        <v>115.5</v>
      </c>
      <c r="V60" s="11">
        <v>115.9</v>
      </c>
      <c r="W60" s="11">
        <v>114</v>
      </c>
      <c r="X60" s="11">
        <v>109.4</v>
      </c>
      <c r="Y60" s="12">
        <v>120.7</v>
      </c>
    </row>
    <row r="61" spans="1:25" x14ac:dyDescent="0.3">
      <c r="A61" s="3" t="s">
        <v>33</v>
      </c>
      <c r="B61" s="2">
        <v>2014</v>
      </c>
      <c r="C61" s="2" t="s">
        <v>41</v>
      </c>
      <c r="D61" s="9" t="str">
        <f t="shared" si="0"/>
        <v>2014 August Urban</v>
      </c>
      <c r="E61" s="11">
        <v>124.8</v>
      </c>
      <c r="F61" s="11">
        <v>127.3</v>
      </c>
      <c r="G61" s="11">
        <v>116.5</v>
      </c>
      <c r="H61" s="11">
        <v>122.2</v>
      </c>
      <c r="I61" s="11">
        <v>103.6</v>
      </c>
      <c r="J61" s="11">
        <v>132.69999999999999</v>
      </c>
      <c r="K61" s="11">
        <v>181.9</v>
      </c>
      <c r="L61" s="11">
        <v>115.2</v>
      </c>
      <c r="M61" s="11">
        <v>102.7</v>
      </c>
      <c r="N61" s="11">
        <v>122.1</v>
      </c>
      <c r="O61" s="11">
        <v>114.4</v>
      </c>
      <c r="P61" s="11">
        <v>124.7</v>
      </c>
      <c r="Q61" s="11">
        <v>128.9</v>
      </c>
      <c r="R61" s="11">
        <v>118.6</v>
      </c>
      <c r="S61" s="11">
        <v>114.1</v>
      </c>
      <c r="T61" s="11">
        <v>117.9</v>
      </c>
      <c r="U61" s="11">
        <v>115.5</v>
      </c>
      <c r="V61" s="11">
        <v>115.3</v>
      </c>
      <c r="W61" s="11">
        <v>112.2</v>
      </c>
      <c r="X61" s="11">
        <v>110.5</v>
      </c>
      <c r="Y61" s="12">
        <v>119.9</v>
      </c>
    </row>
    <row r="62" spans="1:25" x14ac:dyDescent="0.3">
      <c r="A62" s="3" t="s">
        <v>58</v>
      </c>
      <c r="B62" s="2">
        <v>2014</v>
      </c>
      <c r="C62" s="2" t="s">
        <v>41</v>
      </c>
      <c r="D62" s="9" t="str">
        <f t="shared" si="0"/>
        <v>2014 August Sub Urban</v>
      </c>
      <c r="E62" s="11">
        <v>122.7</v>
      </c>
      <c r="F62" s="11">
        <v>124.4</v>
      </c>
      <c r="G62" s="11">
        <v>117.3</v>
      </c>
      <c r="H62" s="11">
        <v>122</v>
      </c>
      <c r="I62" s="11">
        <v>108</v>
      </c>
      <c r="J62" s="11">
        <v>131.1</v>
      </c>
      <c r="K62" s="11">
        <v>168.2</v>
      </c>
      <c r="L62" s="11">
        <v>114.5</v>
      </c>
      <c r="M62" s="11">
        <v>104.3</v>
      </c>
      <c r="N62" s="11">
        <v>117.1</v>
      </c>
      <c r="O62" s="11">
        <v>115.2</v>
      </c>
      <c r="P62" s="11">
        <v>123.1</v>
      </c>
      <c r="Q62" s="11">
        <v>126.6</v>
      </c>
      <c r="R62" s="11">
        <v>120</v>
      </c>
      <c r="S62" s="11">
        <v>116.8</v>
      </c>
      <c r="T62" s="11">
        <v>119.6</v>
      </c>
      <c r="U62" s="11">
        <v>115.5</v>
      </c>
      <c r="V62" s="11">
        <v>115.6</v>
      </c>
      <c r="W62" s="11">
        <v>113.3</v>
      </c>
      <c r="X62" s="11">
        <v>109.9</v>
      </c>
      <c r="Y62" s="12">
        <v>120.3</v>
      </c>
    </row>
    <row r="63" spans="1:25" x14ac:dyDescent="0.3">
      <c r="A63" s="3" t="s">
        <v>30</v>
      </c>
      <c r="B63" s="2">
        <v>2014</v>
      </c>
      <c r="C63" s="2" t="s">
        <v>42</v>
      </c>
      <c r="D63" s="9" t="str">
        <f t="shared" si="0"/>
        <v>2014 September Rural</v>
      </c>
      <c r="E63" s="11">
        <v>122.3</v>
      </c>
      <c r="F63" s="11">
        <v>122.4</v>
      </c>
      <c r="G63" s="11">
        <v>117.8</v>
      </c>
      <c r="H63" s="11">
        <v>122.7</v>
      </c>
      <c r="I63" s="11">
        <v>110.4</v>
      </c>
      <c r="J63" s="11">
        <v>129.80000000000001</v>
      </c>
      <c r="K63" s="11">
        <v>158.80000000000001</v>
      </c>
      <c r="L63" s="11">
        <v>115</v>
      </c>
      <c r="M63" s="11">
        <v>104.7</v>
      </c>
      <c r="N63" s="11">
        <v>114.9</v>
      </c>
      <c r="O63" s="11">
        <v>116.5</v>
      </c>
      <c r="P63" s="11">
        <v>122.6</v>
      </c>
      <c r="Q63" s="11">
        <v>125.3</v>
      </c>
      <c r="R63" s="11">
        <v>121.7</v>
      </c>
      <c r="S63" s="11">
        <v>119.2</v>
      </c>
      <c r="T63" s="11">
        <v>121.3</v>
      </c>
      <c r="U63" s="11">
        <v>116.1</v>
      </c>
      <c r="V63" s="11">
        <v>116.7</v>
      </c>
      <c r="W63" s="11">
        <v>114.5</v>
      </c>
      <c r="X63" s="11">
        <v>109.1</v>
      </c>
      <c r="Y63" s="12">
        <v>120.9</v>
      </c>
    </row>
    <row r="64" spans="1:25" x14ac:dyDescent="0.3">
      <c r="A64" s="3" t="s">
        <v>33</v>
      </c>
      <c r="B64" s="2">
        <v>2014</v>
      </c>
      <c r="C64" s="2" t="s">
        <v>42</v>
      </c>
      <c r="D64" s="9" t="str">
        <f t="shared" si="0"/>
        <v>2014 September Urban</v>
      </c>
      <c r="E64" s="11">
        <v>124.2</v>
      </c>
      <c r="F64" s="11">
        <v>125.4</v>
      </c>
      <c r="G64" s="11">
        <v>116.4</v>
      </c>
      <c r="H64" s="11">
        <v>122.7</v>
      </c>
      <c r="I64" s="11">
        <v>103.5</v>
      </c>
      <c r="J64" s="11">
        <v>124.5</v>
      </c>
      <c r="K64" s="11">
        <v>168.6</v>
      </c>
      <c r="L64" s="11">
        <v>116.9</v>
      </c>
      <c r="M64" s="11">
        <v>101.9</v>
      </c>
      <c r="N64" s="11">
        <v>122.9</v>
      </c>
      <c r="O64" s="11">
        <v>114.8</v>
      </c>
      <c r="P64" s="11">
        <v>125.2</v>
      </c>
      <c r="Q64" s="11">
        <v>126.7</v>
      </c>
      <c r="R64" s="11">
        <v>119.2</v>
      </c>
      <c r="S64" s="11">
        <v>114.5</v>
      </c>
      <c r="T64" s="11">
        <v>118.4</v>
      </c>
      <c r="U64" s="11">
        <v>116.1</v>
      </c>
      <c r="V64" s="11">
        <v>115.5</v>
      </c>
      <c r="W64" s="11">
        <v>112.3</v>
      </c>
      <c r="X64" s="11">
        <v>110</v>
      </c>
      <c r="Y64" s="12">
        <v>119.2</v>
      </c>
    </row>
    <row r="65" spans="1:25" x14ac:dyDescent="0.3">
      <c r="A65" s="3" t="s">
        <v>58</v>
      </c>
      <c r="B65" s="2">
        <v>2014</v>
      </c>
      <c r="C65" s="2" t="s">
        <v>42</v>
      </c>
      <c r="D65" s="9" t="str">
        <f t="shared" si="0"/>
        <v>2014 September Sub Urban</v>
      </c>
      <c r="E65" s="11">
        <v>122.9</v>
      </c>
      <c r="F65" s="11">
        <v>123.5</v>
      </c>
      <c r="G65" s="11">
        <v>117.3</v>
      </c>
      <c r="H65" s="11">
        <v>122.7</v>
      </c>
      <c r="I65" s="11">
        <v>107.9</v>
      </c>
      <c r="J65" s="11">
        <v>127.3</v>
      </c>
      <c r="K65" s="11">
        <v>162.1</v>
      </c>
      <c r="L65" s="11">
        <v>115.6</v>
      </c>
      <c r="M65" s="11">
        <v>103.8</v>
      </c>
      <c r="N65" s="11">
        <v>117.6</v>
      </c>
      <c r="O65" s="11">
        <v>115.8</v>
      </c>
      <c r="P65" s="11">
        <v>123.8</v>
      </c>
      <c r="Q65" s="11">
        <v>125.8</v>
      </c>
      <c r="R65" s="11">
        <v>120.7</v>
      </c>
      <c r="S65" s="11">
        <v>117.2</v>
      </c>
      <c r="T65" s="11">
        <v>120.1</v>
      </c>
      <c r="U65" s="11">
        <v>116.1</v>
      </c>
      <c r="V65" s="11">
        <v>116.1</v>
      </c>
      <c r="W65" s="11">
        <v>113.7</v>
      </c>
      <c r="X65" s="11">
        <v>109.5</v>
      </c>
      <c r="Y65" s="12">
        <v>120.1</v>
      </c>
    </row>
    <row r="66" spans="1:25" x14ac:dyDescent="0.3">
      <c r="A66" s="3" t="s">
        <v>30</v>
      </c>
      <c r="B66" s="2">
        <v>2014</v>
      </c>
      <c r="C66" s="2" t="s">
        <v>43</v>
      </c>
      <c r="D66" s="9" t="str">
        <f t="shared" si="0"/>
        <v>2014 October Rural</v>
      </c>
      <c r="E66" s="11">
        <v>122.6</v>
      </c>
      <c r="F66" s="11">
        <v>122.5</v>
      </c>
      <c r="G66" s="11">
        <v>118.3</v>
      </c>
      <c r="H66" s="11">
        <v>123.2</v>
      </c>
      <c r="I66" s="11">
        <v>110.5</v>
      </c>
      <c r="J66" s="11">
        <v>128.9</v>
      </c>
      <c r="K66" s="11">
        <v>155.30000000000001</v>
      </c>
      <c r="L66" s="11">
        <v>115.5</v>
      </c>
      <c r="M66" s="11">
        <v>104</v>
      </c>
      <c r="N66" s="11">
        <v>115.3</v>
      </c>
      <c r="O66" s="11">
        <v>116.8</v>
      </c>
      <c r="P66" s="11">
        <v>123.2</v>
      </c>
      <c r="Q66" s="11">
        <v>125.1</v>
      </c>
      <c r="R66" s="11">
        <v>122.7</v>
      </c>
      <c r="S66" s="11">
        <v>120.3</v>
      </c>
      <c r="T66" s="11">
        <v>122.3</v>
      </c>
      <c r="U66" s="11">
        <v>116.7</v>
      </c>
      <c r="V66" s="11">
        <v>117.5</v>
      </c>
      <c r="W66" s="11">
        <v>115.3</v>
      </c>
      <c r="X66" s="11">
        <v>109.3</v>
      </c>
      <c r="Y66" s="12">
        <v>121</v>
      </c>
    </row>
    <row r="67" spans="1:25" x14ac:dyDescent="0.3">
      <c r="A67" s="3" t="s">
        <v>33</v>
      </c>
      <c r="B67" s="2">
        <v>2014</v>
      </c>
      <c r="C67" s="2" t="s">
        <v>43</v>
      </c>
      <c r="D67" s="9" t="str">
        <f t="shared" si="0"/>
        <v>2014 October Urban</v>
      </c>
      <c r="E67" s="11">
        <v>124.6</v>
      </c>
      <c r="F67" s="11">
        <v>126.1</v>
      </c>
      <c r="G67" s="11">
        <v>117.8</v>
      </c>
      <c r="H67" s="11">
        <v>123.1</v>
      </c>
      <c r="I67" s="11">
        <v>103.5</v>
      </c>
      <c r="J67" s="11">
        <v>123.5</v>
      </c>
      <c r="K67" s="11">
        <v>159.6</v>
      </c>
      <c r="L67" s="11">
        <v>117.4</v>
      </c>
      <c r="M67" s="11">
        <v>101.2</v>
      </c>
      <c r="N67" s="11">
        <v>123.8</v>
      </c>
      <c r="O67" s="11">
        <v>115.2</v>
      </c>
      <c r="P67" s="11">
        <v>125.9</v>
      </c>
      <c r="Q67" s="11">
        <v>125.8</v>
      </c>
      <c r="R67" s="11">
        <v>119.6</v>
      </c>
      <c r="S67" s="11">
        <v>114.9</v>
      </c>
      <c r="T67" s="11">
        <v>118.9</v>
      </c>
      <c r="U67" s="11">
        <v>116.7</v>
      </c>
      <c r="V67" s="11">
        <v>115.8</v>
      </c>
      <c r="W67" s="11">
        <v>112.6</v>
      </c>
      <c r="X67" s="11">
        <v>110.1</v>
      </c>
      <c r="Y67" s="12">
        <v>119.1</v>
      </c>
    </row>
    <row r="68" spans="1:25" x14ac:dyDescent="0.3">
      <c r="A68" s="3" t="s">
        <v>58</v>
      </c>
      <c r="B68" s="2">
        <v>2014</v>
      </c>
      <c r="C68" s="2" t="s">
        <v>43</v>
      </c>
      <c r="D68" s="9" t="str">
        <f t="shared" ref="D68:D131" si="1">_xlfn.CONCAT(B68," ",C68," ",A68)</f>
        <v>2014 October Sub Urban</v>
      </c>
      <c r="E68" s="11">
        <v>123.2</v>
      </c>
      <c r="F68" s="11">
        <v>123.8</v>
      </c>
      <c r="G68" s="11">
        <v>118.1</v>
      </c>
      <c r="H68" s="11">
        <v>123.2</v>
      </c>
      <c r="I68" s="11">
        <v>107.9</v>
      </c>
      <c r="J68" s="11">
        <v>126.4</v>
      </c>
      <c r="K68" s="11">
        <v>156.80000000000001</v>
      </c>
      <c r="L68" s="11">
        <v>116.1</v>
      </c>
      <c r="M68" s="11">
        <v>103.1</v>
      </c>
      <c r="N68" s="11">
        <v>118.1</v>
      </c>
      <c r="O68" s="11">
        <v>116.1</v>
      </c>
      <c r="P68" s="11">
        <v>124.5</v>
      </c>
      <c r="Q68" s="11">
        <v>125.4</v>
      </c>
      <c r="R68" s="11">
        <v>121.5</v>
      </c>
      <c r="S68" s="11">
        <v>118.1</v>
      </c>
      <c r="T68" s="11">
        <v>121</v>
      </c>
      <c r="U68" s="11">
        <v>116.7</v>
      </c>
      <c r="V68" s="11">
        <v>116.7</v>
      </c>
      <c r="W68" s="11">
        <v>114.3</v>
      </c>
      <c r="X68" s="11">
        <v>109.6</v>
      </c>
      <c r="Y68" s="12">
        <v>120.1</v>
      </c>
    </row>
    <row r="69" spans="1:25" x14ac:dyDescent="0.3">
      <c r="A69" s="3" t="s">
        <v>30</v>
      </c>
      <c r="B69" s="2">
        <v>2014</v>
      </c>
      <c r="C69" s="2" t="s">
        <v>45</v>
      </c>
      <c r="D69" s="9" t="str">
        <f t="shared" si="1"/>
        <v>2014 November Rural</v>
      </c>
      <c r="E69" s="11">
        <v>122.7</v>
      </c>
      <c r="F69" s="11">
        <v>122.6</v>
      </c>
      <c r="G69" s="11">
        <v>119.9</v>
      </c>
      <c r="H69" s="11">
        <v>124</v>
      </c>
      <c r="I69" s="11">
        <v>110.5</v>
      </c>
      <c r="J69" s="11">
        <v>128.80000000000001</v>
      </c>
      <c r="K69" s="11">
        <v>152</v>
      </c>
      <c r="L69" s="11">
        <v>116.2</v>
      </c>
      <c r="M69" s="11">
        <v>103.3</v>
      </c>
      <c r="N69" s="11">
        <v>115.8</v>
      </c>
      <c r="O69" s="11">
        <v>116.8</v>
      </c>
      <c r="P69" s="11">
        <v>124.5</v>
      </c>
      <c r="Q69" s="11">
        <v>124.9</v>
      </c>
      <c r="R69" s="11">
        <v>123.3</v>
      </c>
      <c r="S69" s="11">
        <v>120.5</v>
      </c>
      <c r="T69" s="11">
        <v>122.9</v>
      </c>
      <c r="U69" s="11">
        <v>117.1</v>
      </c>
      <c r="V69" s="11">
        <v>118.1</v>
      </c>
      <c r="W69" s="11">
        <v>115.9</v>
      </c>
      <c r="X69" s="11">
        <v>108.8</v>
      </c>
      <c r="Y69" s="12">
        <v>121.1</v>
      </c>
    </row>
    <row r="70" spans="1:25" x14ac:dyDescent="0.3">
      <c r="A70" s="3" t="s">
        <v>33</v>
      </c>
      <c r="B70" s="2">
        <v>2014</v>
      </c>
      <c r="C70" s="2" t="s">
        <v>45</v>
      </c>
      <c r="D70" s="9" t="str">
        <f t="shared" si="1"/>
        <v>2014 November Urban</v>
      </c>
      <c r="E70" s="11">
        <v>124.5</v>
      </c>
      <c r="F70" s="11">
        <v>125.6</v>
      </c>
      <c r="G70" s="11">
        <v>122.7</v>
      </c>
      <c r="H70" s="11">
        <v>124.6</v>
      </c>
      <c r="I70" s="11">
        <v>103.2</v>
      </c>
      <c r="J70" s="11">
        <v>122.2</v>
      </c>
      <c r="K70" s="11">
        <v>153.19999999999999</v>
      </c>
      <c r="L70" s="11">
        <v>119.3</v>
      </c>
      <c r="M70" s="11">
        <v>99.8</v>
      </c>
      <c r="N70" s="11">
        <v>124.6</v>
      </c>
      <c r="O70" s="11">
        <v>115.8</v>
      </c>
      <c r="P70" s="11">
        <v>126.9</v>
      </c>
      <c r="Q70" s="11">
        <v>125.4</v>
      </c>
      <c r="R70" s="11">
        <v>120.3</v>
      </c>
      <c r="S70" s="11">
        <v>115.4</v>
      </c>
      <c r="T70" s="11">
        <v>119.5</v>
      </c>
      <c r="U70" s="11">
        <v>117.1</v>
      </c>
      <c r="V70" s="11">
        <v>116.4</v>
      </c>
      <c r="W70" s="11">
        <v>113</v>
      </c>
      <c r="X70" s="11">
        <v>109.6</v>
      </c>
      <c r="Y70" s="12">
        <v>119</v>
      </c>
    </row>
    <row r="71" spans="1:25" x14ac:dyDescent="0.3">
      <c r="A71" s="3" t="s">
        <v>58</v>
      </c>
      <c r="B71" s="2">
        <v>2014</v>
      </c>
      <c r="C71" s="2" t="s">
        <v>45</v>
      </c>
      <c r="D71" s="9" t="str">
        <f t="shared" si="1"/>
        <v>2014 November Sub Urban</v>
      </c>
      <c r="E71" s="11">
        <v>123.3</v>
      </c>
      <c r="F71" s="11">
        <v>123.7</v>
      </c>
      <c r="G71" s="11">
        <v>121</v>
      </c>
      <c r="H71" s="11">
        <v>124.2</v>
      </c>
      <c r="I71" s="11">
        <v>107.8</v>
      </c>
      <c r="J71" s="11">
        <v>125.7</v>
      </c>
      <c r="K71" s="11">
        <v>152.4</v>
      </c>
      <c r="L71" s="11">
        <v>117.2</v>
      </c>
      <c r="M71" s="11">
        <v>102.1</v>
      </c>
      <c r="N71" s="11">
        <v>118.7</v>
      </c>
      <c r="O71" s="11">
        <v>116.4</v>
      </c>
      <c r="P71" s="11">
        <v>125.6</v>
      </c>
      <c r="Q71" s="11">
        <v>125.1</v>
      </c>
      <c r="R71" s="11">
        <v>122.1</v>
      </c>
      <c r="S71" s="11">
        <v>118.4</v>
      </c>
      <c r="T71" s="11">
        <v>121.6</v>
      </c>
      <c r="U71" s="11">
        <v>117.1</v>
      </c>
      <c r="V71" s="11">
        <v>117.3</v>
      </c>
      <c r="W71" s="11">
        <v>114.8</v>
      </c>
      <c r="X71" s="11">
        <v>109.1</v>
      </c>
      <c r="Y71" s="12">
        <v>120.1</v>
      </c>
    </row>
    <row r="72" spans="1:25" x14ac:dyDescent="0.3">
      <c r="A72" s="3" t="s">
        <v>30</v>
      </c>
      <c r="B72" s="2">
        <v>2014</v>
      </c>
      <c r="C72" s="2" t="s">
        <v>46</v>
      </c>
      <c r="D72" s="9" t="str">
        <f t="shared" si="1"/>
        <v>2014 December Rural</v>
      </c>
      <c r="E72" s="11">
        <v>122.4</v>
      </c>
      <c r="F72" s="11">
        <v>122.4</v>
      </c>
      <c r="G72" s="11">
        <v>121.8</v>
      </c>
      <c r="H72" s="11">
        <v>124.2</v>
      </c>
      <c r="I72" s="11">
        <v>110.2</v>
      </c>
      <c r="J72" s="11">
        <v>128.6</v>
      </c>
      <c r="K72" s="11">
        <v>140.30000000000001</v>
      </c>
      <c r="L72" s="11">
        <v>116.3</v>
      </c>
      <c r="M72" s="11">
        <v>102</v>
      </c>
      <c r="N72" s="11">
        <v>116</v>
      </c>
      <c r="O72" s="11">
        <v>117.3</v>
      </c>
      <c r="P72" s="11">
        <v>124.8</v>
      </c>
      <c r="Q72" s="11">
        <v>123.3</v>
      </c>
      <c r="R72" s="11">
        <v>123.8</v>
      </c>
      <c r="S72" s="11">
        <v>120.6</v>
      </c>
      <c r="T72" s="11">
        <v>123.3</v>
      </c>
      <c r="U72" s="11">
        <v>116.5</v>
      </c>
      <c r="V72" s="11">
        <v>118.2</v>
      </c>
      <c r="W72" s="11">
        <v>116.2</v>
      </c>
      <c r="X72" s="11">
        <v>109.4</v>
      </c>
      <c r="Y72" s="12">
        <v>120.3</v>
      </c>
    </row>
    <row r="73" spans="1:25" x14ac:dyDescent="0.3">
      <c r="A73" s="3" t="s">
        <v>33</v>
      </c>
      <c r="B73" s="2">
        <v>2014</v>
      </c>
      <c r="C73" s="2" t="s">
        <v>46</v>
      </c>
      <c r="D73" s="9" t="str">
        <f t="shared" si="1"/>
        <v>2014 December Urban</v>
      </c>
      <c r="E73" s="11">
        <v>124</v>
      </c>
      <c r="F73" s="11">
        <v>124.7</v>
      </c>
      <c r="G73" s="11">
        <v>126.3</v>
      </c>
      <c r="H73" s="11">
        <v>124.9</v>
      </c>
      <c r="I73" s="11">
        <v>103</v>
      </c>
      <c r="J73" s="11">
        <v>122.3</v>
      </c>
      <c r="K73" s="11">
        <v>141</v>
      </c>
      <c r="L73" s="11">
        <v>120.1</v>
      </c>
      <c r="M73" s="11">
        <v>97.8</v>
      </c>
      <c r="N73" s="11">
        <v>125.4</v>
      </c>
      <c r="O73" s="11">
        <v>116.1</v>
      </c>
      <c r="P73" s="11">
        <v>127.6</v>
      </c>
      <c r="Q73" s="11">
        <v>124</v>
      </c>
      <c r="R73" s="11">
        <v>120.7</v>
      </c>
      <c r="S73" s="11">
        <v>115.8</v>
      </c>
      <c r="T73" s="11">
        <v>120</v>
      </c>
      <c r="U73" s="11">
        <v>116.5</v>
      </c>
      <c r="V73" s="11">
        <v>116.8</v>
      </c>
      <c r="W73" s="11">
        <v>113.2</v>
      </c>
      <c r="X73" s="11">
        <v>110.4</v>
      </c>
      <c r="Y73" s="12">
        <v>118.4</v>
      </c>
    </row>
    <row r="74" spans="1:25" x14ac:dyDescent="0.3">
      <c r="A74" s="3" t="s">
        <v>58</v>
      </c>
      <c r="B74" s="2">
        <v>2014</v>
      </c>
      <c r="C74" s="2" t="s">
        <v>46</v>
      </c>
      <c r="D74" s="9" t="str">
        <f t="shared" si="1"/>
        <v>2014 December Sub Urban</v>
      </c>
      <c r="E74" s="11">
        <v>122.9</v>
      </c>
      <c r="F74" s="11">
        <v>123.2</v>
      </c>
      <c r="G74" s="11">
        <v>123.5</v>
      </c>
      <c r="H74" s="11">
        <v>124.5</v>
      </c>
      <c r="I74" s="11">
        <v>107.6</v>
      </c>
      <c r="J74" s="11">
        <v>125.7</v>
      </c>
      <c r="K74" s="11">
        <v>140.5</v>
      </c>
      <c r="L74" s="11">
        <v>117.6</v>
      </c>
      <c r="M74" s="11">
        <v>100.6</v>
      </c>
      <c r="N74" s="11">
        <v>119.1</v>
      </c>
      <c r="O74" s="11">
        <v>116.8</v>
      </c>
      <c r="P74" s="11">
        <v>126.1</v>
      </c>
      <c r="Q74" s="11">
        <v>123.6</v>
      </c>
      <c r="R74" s="11">
        <v>122.6</v>
      </c>
      <c r="S74" s="11">
        <v>118.6</v>
      </c>
      <c r="T74" s="11">
        <v>122</v>
      </c>
      <c r="U74" s="11">
        <v>116.5</v>
      </c>
      <c r="V74" s="11">
        <v>117.5</v>
      </c>
      <c r="W74" s="11">
        <v>115.1</v>
      </c>
      <c r="X74" s="11">
        <v>109.8</v>
      </c>
      <c r="Y74" s="12">
        <v>119.4</v>
      </c>
    </row>
    <row r="75" spans="1:25" x14ac:dyDescent="0.3">
      <c r="A75" s="3" t="s">
        <v>30</v>
      </c>
      <c r="B75" s="2">
        <v>2015</v>
      </c>
      <c r="C75" s="2" t="s">
        <v>31</v>
      </c>
      <c r="D75" s="9" t="str">
        <f t="shared" si="1"/>
        <v>2015 January Rural</v>
      </c>
      <c r="E75" s="11">
        <v>123.1</v>
      </c>
      <c r="F75" s="11">
        <v>123.1</v>
      </c>
      <c r="G75" s="11">
        <v>122.1</v>
      </c>
      <c r="H75" s="11">
        <v>124.9</v>
      </c>
      <c r="I75" s="11">
        <v>111</v>
      </c>
      <c r="J75" s="11">
        <v>130.4</v>
      </c>
      <c r="K75" s="11">
        <v>132.30000000000001</v>
      </c>
      <c r="L75" s="11">
        <v>117.2</v>
      </c>
      <c r="M75" s="11">
        <v>100.5</v>
      </c>
      <c r="N75" s="11">
        <v>117.2</v>
      </c>
      <c r="O75" s="11">
        <v>117.9</v>
      </c>
      <c r="P75" s="11">
        <v>125.6</v>
      </c>
      <c r="Q75" s="11">
        <v>122.8</v>
      </c>
      <c r="R75" s="11">
        <v>124.4</v>
      </c>
      <c r="S75" s="11">
        <v>121.6</v>
      </c>
      <c r="T75" s="11">
        <v>124</v>
      </c>
      <c r="U75" s="11">
        <v>117.3</v>
      </c>
      <c r="V75" s="11">
        <v>118.9</v>
      </c>
      <c r="W75" s="11">
        <v>116.6</v>
      </c>
      <c r="X75" s="11">
        <v>110.2</v>
      </c>
      <c r="Y75" s="12">
        <v>120.3</v>
      </c>
    </row>
    <row r="76" spans="1:25" x14ac:dyDescent="0.3">
      <c r="A76" s="3" t="s">
        <v>33</v>
      </c>
      <c r="B76" s="2">
        <v>2015</v>
      </c>
      <c r="C76" s="2" t="s">
        <v>31</v>
      </c>
      <c r="D76" s="9" t="str">
        <f t="shared" si="1"/>
        <v>2015 January Urban</v>
      </c>
      <c r="E76" s="11">
        <v>124</v>
      </c>
      <c r="F76" s="11">
        <v>125.5</v>
      </c>
      <c r="G76" s="11">
        <v>126.6</v>
      </c>
      <c r="H76" s="11">
        <v>125.2</v>
      </c>
      <c r="I76" s="11">
        <v>104.3</v>
      </c>
      <c r="J76" s="11">
        <v>121.3</v>
      </c>
      <c r="K76" s="11">
        <v>134.4</v>
      </c>
      <c r="L76" s="11">
        <v>122.9</v>
      </c>
      <c r="M76" s="11">
        <v>96.1</v>
      </c>
      <c r="N76" s="11">
        <v>126.6</v>
      </c>
      <c r="O76" s="11">
        <v>116.5</v>
      </c>
      <c r="P76" s="11">
        <v>128</v>
      </c>
      <c r="Q76" s="11">
        <v>123.5</v>
      </c>
      <c r="R76" s="11">
        <v>121</v>
      </c>
      <c r="S76" s="11">
        <v>116.1</v>
      </c>
      <c r="T76" s="11">
        <v>120.2</v>
      </c>
      <c r="U76" s="11">
        <v>117.3</v>
      </c>
      <c r="V76" s="11">
        <v>117.2</v>
      </c>
      <c r="W76" s="11">
        <v>113.7</v>
      </c>
      <c r="X76" s="11">
        <v>111.4</v>
      </c>
      <c r="Y76" s="12">
        <v>118.5</v>
      </c>
    </row>
    <row r="77" spans="1:25" x14ac:dyDescent="0.3">
      <c r="A77" s="3" t="s">
        <v>58</v>
      </c>
      <c r="B77" s="2">
        <v>2015</v>
      </c>
      <c r="C77" s="2" t="s">
        <v>31</v>
      </c>
      <c r="D77" s="9" t="str">
        <f t="shared" si="1"/>
        <v>2015 January Sub Urban</v>
      </c>
      <c r="E77" s="11">
        <v>123.4</v>
      </c>
      <c r="F77" s="11">
        <v>123.9</v>
      </c>
      <c r="G77" s="11">
        <v>123.8</v>
      </c>
      <c r="H77" s="11">
        <v>125</v>
      </c>
      <c r="I77" s="11">
        <v>108.5</v>
      </c>
      <c r="J77" s="11">
        <v>126.2</v>
      </c>
      <c r="K77" s="11">
        <v>133</v>
      </c>
      <c r="L77" s="11">
        <v>119.1</v>
      </c>
      <c r="M77" s="11">
        <v>99</v>
      </c>
      <c r="N77" s="11">
        <v>120.3</v>
      </c>
      <c r="O77" s="11">
        <v>117.3</v>
      </c>
      <c r="P77" s="11">
        <v>126.7</v>
      </c>
      <c r="Q77" s="11">
        <v>123.1</v>
      </c>
      <c r="R77" s="11">
        <v>123.1</v>
      </c>
      <c r="S77" s="11">
        <v>119.3</v>
      </c>
      <c r="T77" s="11">
        <v>122.5</v>
      </c>
      <c r="U77" s="11">
        <v>117.3</v>
      </c>
      <c r="V77" s="11">
        <v>118.1</v>
      </c>
      <c r="W77" s="11">
        <v>115.5</v>
      </c>
      <c r="X77" s="11">
        <v>110.7</v>
      </c>
      <c r="Y77" s="12">
        <v>119.5</v>
      </c>
    </row>
    <row r="78" spans="1:25" x14ac:dyDescent="0.3">
      <c r="A78" s="3" t="s">
        <v>30</v>
      </c>
      <c r="B78" s="2">
        <v>2015</v>
      </c>
      <c r="C78" s="2" t="s">
        <v>35</v>
      </c>
      <c r="D78" s="9" t="str">
        <f t="shared" si="1"/>
        <v>2015 February Rural</v>
      </c>
      <c r="E78" s="11">
        <v>123.4</v>
      </c>
      <c r="F78" s="11">
        <v>124.4</v>
      </c>
      <c r="G78" s="11">
        <v>122.1</v>
      </c>
      <c r="H78" s="11">
        <v>125.8</v>
      </c>
      <c r="I78" s="11">
        <v>111.5</v>
      </c>
      <c r="J78" s="11">
        <v>129.4</v>
      </c>
      <c r="K78" s="11">
        <v>128.19999999999999</v>
      </c>
      <c r="L78" s="11">
        <v>118.8</v>
      </c>
      <c r="M78" s="11">
        <v>100</v>
      </c>
      <c r="N78" s="11">
        <v>118.6</v>
      </c>
      <c r="O78" s="11">
        <v>118.8</v>
      </c>
      <c r="P78" s="11">
        <v>126.8</v>
      </c>
      <c r="Q78" s="11">
        <v>122.8</v>
      </c>
      <c r="R78" s="11">
        <v>125.4</v>
      </c>
      <c r="S78" s="11">
        <v>122.7</v>
      </c>
      <c r="T78" s="11">
        <v>125</v>
      </c>
      <c r="U78" s="11">
        <v>118.1</v>
      </c>
      <c r="V78" s="11">
        <v>119.6</v>
      </c>
      <c r="W78" s="11">
        <v>117.7</v>
      </c>
      <c r="X78" s="11">
        <v>110.8</v>
      </c>
      <c r="Y78" s="12">
        <v>120.6</v>
      </c>
    </row>
    <row r="79" spans="1:25" x14ac:dyDescent="0.3">
      <c r="A79" s="3" t="s">
        <v>33</v>
      </c>
      <c r="B79" s="2">
        <v>2015</v>
      </c>
      <c r="C79" s="2" t="s">
        <v>35</v>
      </c>
      <c r="D79" s="9" t="str">
        <f t="shared" si="1"/>
        <v>2015 February Urban</v>
      </c>
      <c r="E79" s="11">
        <v>124.3</v>
      </c>
      <c r="F79" s="11">
        <v>126.5</v>
      </c>
      <c r="G79" s="11">
        <v>119.5</v>
      </c>
      <c r="H79" s="11">
        <v>125.6</v>
      </c>
      <c r="I79" s="11">
        <v>104.9</v>
      </c>
      <c r="J79" s="11">
        <v>121.6</v>
      </c>
      <c r="K79" s="11">
        <v>131.80000000000001</v>
      </c>
      <c r="L79" s="11">
        <v>125.1</v>
      </c>
      <c r="M79" s="11">
        <v>95</v>
      </c>
      <c r="N79" s="11">
        <v>127.7</v>
      </c>
      <c r="O79" s="11">
        <v>116.8</v>
      </c>
      <c r="P79" s="11">
        <v>128.6</v>
      </c>
      <c r="Q79" s="11">
        <v>123.7</v>
      </c>
      <c r="R79" s="11">
        <v>121.3</v>
      </c>
      <c r="S79" s="11">
        <v>116.5</v>
      </c>
      <c r="T79" s="11">
        <v>120.6</v>
      </c>
      <c r="U79" s="11">
        <v>118.1</v>
      </c>
      <c r="V79" s="11">
        <v>117.7</v>
      </c>
      <c r="W79" s="11">
        <v>114.1</v>
      </c>
      <c r="X79" s="11">
        <v>111.7</v>
      </c>
      <c r="Y79" s="12">
        <v>118.7</v>
      </c>
    </row>
    <row r="80" spans="1:25" x14ac:dyDescent="0.3">
      <c r="A80" s="3" t="s">
        <v>58</v>
      </c>
      <c r="B80" s="2">
        <v>2015</v>
      </c>
      <c r="C80" s="2" t="s">
        <v>35</v>
      </c>
      <c r="D80" s="9" t="str">
        <f t="shared" si="1"/>
        <v>2015 February Sub Urban</v>
      </c>
      <c r="E80" s="11">
        <v>123.7</v>
      </c>
      <c r="F80" s="11">
        <v>125.1</v>
      </c>
      <c r="G80" s="11">
        <v>121.1</v>
      </c>
      <c r="H80" s="11">
        <v>125.7</v>
      </c>
      <c r="I80" s="11">
        <v>109.1</v>
      </c>
      <c r="J80" s="11">
        <v>125.8</v>
      </c>
      <c r="K80" s="11">
        <v>129.4</v>
      </c>
      <c r="L80" s="11">
        <v>120.9</v>
      </c>
      <c r="M80" s="11">
        <v>98.3</v>
      </c>
      <c r="N80" s="11">
        <v>121.6</v>
      </c>
      <c r="O80" s="11">
        <v>118</v>
      </c>
      <c r="P80" s="11">
        <v>127.6</v>
      </c>
      <c r="Q80" s="11">
        <v>123.1</v>
      </c>
      <c r="R80" s="11">
        <v>123.8</v>
      </c>
      <c r="S80" s="11">
        <v>120.1</v>
      </c>
      <c r="T80" s="11">
        <v>123.3</v>
      </c>
      <c r="U80" s="11">
        <v>118.1</v>
      </c>
      <c r="V80" s="11">
        <v>118.7</v>
      </c>
      <c r="W80" s="11">
        <v>116.3</v>
      </c>
      <c r="X80" s="11">
        <v>111.2</v>
      </c>
      <c r="Y80" s="12">
        <v>119.7</v>
      </c>
    </row>
    <row r="81" spans="1:25" x14ac:dyDescent="0.3">
      <c r="A81" s="3" t="s">
        <v>30</v>
      </c>
      <c r="B81" s="2">
        <v>2015</v>
      </c>
      <c r="C81" s="2" t="s">
        <v>36</v>
      </c>
      <c r="D81" s="9" t="str">
        <f t="shared" si="1"/>
        <v>2015 March Rural</v>
      </c>
      <c r="E81" s="11">
        <v>123.3</v>
      </c>
      <c r="F81" s="11">
        <v>124.7</v>
      </c>
      <c r="G81" s="11">
        <v>118.9</v>
      </c>
      <c r="H81" s="11">
        <v>126</v>
      </c>
      <c r="I81" s="11">
        <v>111.8</v>
      </c>
      <c r="J81" s="11">
        <v>130.9</v>
      </c>
      <c r="K81" s="11">
        <v>128</v>
      </c>
      <c r="L81" s="11">
        <v>119.9</v>
      </c>
      <c r="M81" s="11">
        <v>98.9</v>
      </c>
      <c r="N81" s="11">
        <v>119.4</v>
      </c>
      <c r="O81" s="11">
        <v>118.9</v>
      </c>
      <c r="P81" s="11">
        <v>127.7</v>
      </c>
      <c r="Q81" s="11">
        <v>123.1</v>
      </c>
      <c r="R81" s="11">
        <v>126</v>
      </c>
      <c r="S81" s="11">
        <v>122.9</v>
      </c>
      <c r="T81" s="11">
        <v>125.5</v>
      </c>
      <c r="U81" s="11">
        <v>118.6</v>
      </c>
      <c r="V81" s="11">
        <v>120.2</v>
      </c>
      <c r="W81" s="11">
        <v>118.2</v>
      </c>
      <c r="X81" s="11">
        <v>110.8</v>
      </c>
      <c r="Y81" s="12">
        <v>121.1</v>
      </c>
    </row>
    <row r="82" spans="1:25" x14ac:dyDescent="0.3">
      <c r="A82" s="3" t="s">
        <v>33</v>
      </c>
      <c r="B82" s="2">
        <v>2015</v>
      </c>
      <c r="C82" s="2" t="s">
        <v>36</v>
      </c>
      <c r="D82" s="9" t="str">
        <f t="shared" si="1"/>
        <v>2015 March Urban</v>
      </c>
      <c r="E82" s="11">
        <v>124</v>
      </c>
      <c r="F82" s="11">
        <v>126.7</v>
      </c>
      <c r="G82" s="11">
        <v>113.5</v>
      </c>
      <c r="H82" s="11">
        <v>125.9</v>
      </c>
      <c r="I82" s="11">
        <v>104.8</v>
      </c>
      <c r="J82" s="11">
        <v>123.8</v>
      </c>
      <c r="K82" s="11">
        <v>131.4</v>
      </c>
      <c r="L82" s="11">
        <v>127.2</v>
      </c>
      <c r="M82" s="11">
        <v>93.2</v>
      </c>
      <c r="N82" s="11">
        <v>127.4</v>
      </c>
      <c r="O82" s="11">
        <v>117</v>
      </c>
      <c r="P82" s="11">
        <v>129.19999999999999</v>
      </c>
      <c r="Q82" s="11">
        <v>123.9</v>
      </c>
      <c r="R82" s="11">
        <v>121.7</v>
      </c>
      <c r="S82" s="11">
        <v>116.9</v>
      </c>
      <c r="T82" s="11">
        <v>120.9</v>
      </c>
      <c r="U82" s="11">
        <v>118.6</v>
      </c>
      <c r="V82" s="11">
        <v>118</v>
      </c>
      <c r="W82" s="11">
        <v>114.3</v>
      </c>
      <c r="X82" s="11">
        <v>111.3</v>
      </c>
      <c r="Y82" s="12">
        <v>119.1</v>
      </c>
    </row>
    <row r="83" spans="1:25" x14ac:dyDescent="0.3">
      <c r="A83" s="3" t="s">
        <v>58</v>
      </c>
      <c r="B83" s="2">
        <v>2015</v>
      </c>
      <c r="C83" s="2" t="s">
        <v>36</v>
      </c>
      <c r="D83" s="9" t="str">
        <f t="shared" si="1"/>
        <v>2015 March Sub Urban</v>
      </c>
      <c r="E83" s="11">
        <v>123.5</v>
      </c>
      <c r="F83" s="11">
        <v>125.4</v>
      </c>
      <c r="G83" s="11">
        <v>116.8</v>
      </c>
      <c r="H83" s="11">
        <v>126</v>
      </c>
      <c r="I83" s="11">
        <v>109.2</v>
      </c>
      <c r="J83" s="11">
        <v>127.6</v>
      </c>
      <c r="K83" s="11">
        <v>129.19999999999999</v>
      </c>
      <c r="L83" s="11">
        <v>122.4</v>
      </c>
      <c r="M83" s="11">
        <v>97</v>
      </c>
      <c r="N83" s="11">
        <v>122.1</v>
      </c>
      <c r="O83" s="11">
        <v>118.1</v>
      </c>
      <c r="P83" s="11">
        <v>128.4</v>
      </c>
      <c r="Q83" s="11">
        <v>123.4</v>
      </c>
      <c r="R83" s="11">
        <v>124.3</v>
      </c>
      <c r="S83" s="11">
        <v>120.4</v>
      </c>
      <c r="T83" s="11">
        <v>123.7</v>
      </c>
      <c r="U83" s="11">
        <v>118.6</v>
      </c>
      <c r="V83" s="11">
        <v>119.2</v>
      </c>
      <c r="W83" s="11">
        <v>116.7</v>
      </c>
      <c r="X83" s="11">
        <v>111</v>
      </c>
      <c r="Y83" s="12">
        <v>120.2</v>
      </c>
    </row>
    <row r="84" spans="1:25" x14ac:dyDescent="0.3">
      <c r="A84" s="3" t="s">
        <v>30</v>
      </c>
      <c r="B84" s="2">
        <v>2015</v>
      </c>
      <c r="C84" s="2" t="s">
        <v>37</v>
      </c>
      <c r="D84" s="9" t="str">
        <f t="shared" si="1"/>
        <v>2015 April Rural</v>
      </c>
      <c r="E84" s="11">
        <v>123.3</v>
      </c>
      <c r="F84" s="11">
        <v>125.5</v>
      </c>
      <c r="G84" s="11">
        <v>117.2</v>
      </c>
      <c r="H84" s="11">
        <v>126.8</v>
      </c>
      <c r="I84" s="11">
        <v>111.9</v>
      </c>
      <c r="J84" s="11">
        <v>134.19999999999999</v>
      </c>
      <c r="K84" s="11">
        <v>127.5</v>
      </c>
      <c r="L84" s="11">
        <v>121.5</v>
      </c>
      <c r="M84" s="11">
        <v>97.8</v>
      </c>
      <c r="N84" s="11">
        <v>119.8</v>
      </c>
      <c r="O84" s="11">
        <v>119.4</v>
      </c>
      <c r="P84" s="11">
        <v>128.69999999999999</v>
      </c>
      <c r="Q84" s="11">
        <v>123.6</v>
      </c>
      <c r="R84" s="11">
        <v>126.4</v>
      </c>
      <c r="S84" s="11">
        <v>123.3</v>
      </c>
      <c r="T84" s="11">
        <v>126</v>
      </c>
      <c r="U84" s="11">
        <v>119.2</v>
      </c>
      <c r="V84" s="11">
        <v>120.9</v>
      </c>
      <c r="W84" s="11">
        <v>118.6</v>
      </c>
      <c r="X84" s="11">
        <v>111.6</v>
      </c>
      <c r="Y84" s="12">
        <v>121.5</v>
      </c>
    </row>
    <row r="85" spans="1:25" x14ac:dyDescent="0.3">
      <c r="A85" s="3" t="s">
        <v>33</v>
      </c>
      <c r="B85" s="2">
        <v>2015</v>
      </c>
      <c r="C85" s="2" t="s">
        <v>37</v>
      </c>
      <c r="D85" s="9" t="str">
        <f t="shared" si="1"/>
        <v>2015 April Urban</v>
      </c>
      <c r="E85" s="11">
        <v>123.8</v>
      </c>
      <c r="F85" s="11">
        <v>128.19999999999999</v>
      </c>
      <c r="G85" s="11">
        <v>110</v>
      </c>
      <c r="H85" s="11">
        <v>126.3</v>
      </c>
      <c r="I85" s="11">
        <v>104.5</v>
      </c>
      <c r="J85" s="11">
        <v>130.6</v>
      </c>
      <c r="K85" s="11">
        <v>130.80000000000001</v>
      </c>
      <c r="L85" s="11">
        <v>131.30000000000001</v>
      </c>
      <c r="M85" s="11">
        <v>91.6</v>
      </c>
      <c r="N85" s="11">
        <v>127.7</v>
      </c>
      <c r="O85" s="11">
        <v>117.2</v>
      </c>
      <c r="P85" s="11">
        <v>129.5</v>
      </c>
      <c r="Q85" s="11">
        <v>124.6</v>
      </c>
      <c r="R85" s="11">
        <v>122.1</v>
      </c>
      <c r="S85" s="11">
        <v>117.2</v>
      </c>
      <c r="T85" s="11">
        <v>121.3</v>
      </c>
      <c r="U85" s="11">
        <v>119.2</v>
      </c>
      <c r="V85" s="11">
        <v>118.4</v>
      </c>
      <c r="W85" s="11">
        <v>114.6</v>
      </c>
      <c r="X85" s="11">
        <v>111.8</v>
      </c>
      <c r="Y85" s="12">
        <v>119.7</v>
      </c>
    </row>
    <row r="86" spans="1:25" x14ac:dyDescent="0.3">
      <c r="A86" s="3" t="s">
        <v>58</v>
      </c>
      <c r="B86" s="2">
        <v>2015</v>
      </c>
      <c r="C86" s="2" t="s">
        <v>37</v>
      </c>
      <c r="D86" s="9" t="str">
        <f t="shared" si="1"/>
        <v>2015 April Sub Urban</v>
      </c>
      <c r="E86" s="11">
        <v>123.5</v>
      </c>
      <c r="F86" s="11">
        <v>126.4</v>
      </c>
      <c r="G86" s="11">
        <v>114.4</v>
      </c>
      <c r="H86" s="11">
        <v>126.6</v>
      </c>
      <c r="I86" s="11">
        <v>109.2</v>
      </c>
      <c r="J86" s="11">
        <v>132.5</v>
      </c>
      <c r="K86" s="11">
        <v>128.6</v>
      </c>
      <c r="L86" s="11">
        <v>124.8</v>
      </c>
      <c r="M86" s="11">
        <v>95.7</v>
      </c>
      <c r="N86" s="11">
        <v>122.4</v>
      </c>
      <c r="O86" s="11">
        <v>118.5</v>
      </c>
      <c r="P86" s="11">
        <v>129.1</v>
      </c>
      <c r="Q86" s="11">
        <v>124</v>
      </c>
      <c r="R86" s="11">
        <v>124.7</v>
      </c>
      <c r="S86" s="11">
        <v>120.8</v>
      </c>
      <c r="T86" s="11">
        <v>124.1</v>
      </c>
      <c r="U86" s="11">
        <v>119.2</v>
      </c>
      <c r="V86" s="11">
        <v>119.7</v>
      </c>
      <c r="W86" s="11">
        <v>117.1</v>
      </c>
      <c r="X86" s="11">
        <v>111.7</v>
      </c>
      <c r="Y86" s="12">
        <v>120.7</v>
      </c>
    </row>
    <row r="87" spans="1:25" x14ac:dyDescent="0.3">
      <c r="A87" s="3" t="s">
        <v>30</v>
      </c>
      <c r="B87" s="2">
        <v>2015</v>
      </c>
      <c r="C87" s="2" t="s">
        <v>38</v>
      </c>
      <c r="D87" s="9" t="str">
        <f t="shared" si="1"/>
        <v>2015 May Rural</v>
      </c>
      <c r="E87" s="11">
        <v>123.5</v>
      </c>
      <c r="F87" s="11">
        <v>127.1</v>
      </c>
      <c r="G87" s="11">
        <v>117.3</v>
      </c>
      <c r="H87" s="11">
        <v>127.7</v>
      </c>
      <c r="I87" s="11">
        <v>112.5</v>
      </c>
      <c r="J87" s="11">
        <v>134.1</v>
      </c>
      <c r="K87" s="11">
        <v>128.5</v>
      </c>
      <c r="L87" s="11">
        <v>124.3</v>
      </c>
      <c r="M87" s="11">
        <v>97.6</v>
      </c>
      <c r="N87" s="11">
        <v>120.7</v>
      </c>
      <c r="O87" s="11">
        <v>120.2</v>
      </c>
      <c r="P87" s="11">
        <v>129.80000000000001</v>
      </c>
      <c r="Q87" s="11">
        <v>124.4</v>
      </c>
      <c r="R87" s="11">
        <v>127.3</v>
      </c>
      <c r="S87" s="11">
        <v>124.1</v>
      </c>
      <c r="T87" s="11">
        <v>126.8</v>
      </c>
      <c r="U87" s="11">
        <v>119.6</v>
      </c>
      <c r="V87" s="11">
        <v>121.5</v>
      </c>
      <c r="W87" s="11">
        <v>119.4</v>
      </c>
      <c r="X87" s="11">
        <v>112.3</v>
      </c>
      <c r="Y87" s="12">
        <v>122.4</v>
      </c>
    </row>
    <row r="88" spans="1:25" x14ac:dyDescent="0.3">
      <c r="A88" s="3" t="s">
        <v>33</v>
      </c>
      <c r="B88" s="2">
        <v>2015</v>
      </c>
      <c r="C88" s="2" t="s">
        <v>38</v>
      </c>
      <c r="D88" s="9" t="str">
        <f t="shared" si="1"/>
        <v>2015 May Urban</v>
      </c>
      <c r="E88" s="11">
        <v>123.8</v>
      </c>
      <c r="F88" s="11">
        <v>129.69999999999999</v>
      </c>
      <c r="G88" s="11">
        <v>111.3</v>
      </c>
      <c r="H88" s="11">
        <v>126.6</v>
      </c>
      <c r="I88" s="11">
        <v>105.2</v>
      </c>
      <c r="J88" s="11">
        <v>130.80000000000001</v>
      </c>
      <c r="K88" s="11">
        <v>135.6</v>
      </c>
      <c r="L88" s="11">
        <v>142.6</v>
      </c>
      <c r="M88" s="11">
        <v>90.8</v>
      </c>
      <c r="N88" s="11">
        <v>128.80000000000001</v>
      </c>
      <c r="O88" s="11">
        <v>117.7</v>
      </c>
      <c r="P88" s="11">
        <v>129.9</v>
      </c>
      <c r="Q88" s="11">
        <v>126.1</v>
      </c>
      <c r="R88" s="11">
        <v>122.4</v>
      </c>
      <c r="S88" s="11">
        <v>117.4</v>
      </c>
      <c r="T88" s="11">
        <v>121.6</v>
      </c>
      <c r="U88" s="11">
        <v>119.6</v>
      </c>
      <c r="V88" s="11">
        <v>118.7</v>
      </c>
      <c r="W88" s="11">
        <v>114.9</v>
      </c>
      <c r="X88" s="11">
        <v>112.4</v>
      </c>
      <c r="Y88" s="12">
        <v>120.7</v>
      </c>
    </row>
    <row r="89" spans="1:25" x14ac:dyDescent="0.3">
      <c r="A89" s="3" t="s">
        <v>58</v>
      </c>
      <c r="B89" s="2">
        <v>2015</v>
      </c>
      <c r="C89" s="2" t="s">
        <v>38</v>
      </c>
      <c r="D89" s="9" t="str">
        <f t="shared" si="1"/>
        <v>2015 May Sub Urban</v>
      </c>
      <c r="E89" s="11">
        <v>123.6</v>
      </c>
      <c r="F89" s="11">
        <v>128</v>
      </c>
      <c r="G89" s="11">
        <v>115</v>
      </c>
      <c r="H89" s="11">
        <v>127.3</v>
      </c>
      <c r="I89" s="11">
        <v>109.8</v>
      </c>
      <c r="J89" s="11">
        <v>132.6</v>
      </c>
      <c r="K89" s="11">
        <v>130.9</v>
      </c>
      <c r="L89" s="11">
        <v>130.5</v>
      </c>
      <c r="M89" s="11">
        <v>95.3</v>
      </c>
      <c r="N89" s="11">
        <v>123.4</v>
      </c>
      <c r="O89" s="11">
        <v>119.2</v>
      </c>
      <c r="P89" s="11">
        <v>129.80000000000001</v>
      </c>
      <c r="Q89" s="11">
        <v>125</v>
      </c>
      <c r="R89" s="11">
        <v>125.4</v>
      </c>
      <c r="S89" s="11">
        <v>121.3</v>
      </c>
      <c r="T89" s="11">
        <v>124.7</v>
      </c>
      <c r="U89" s="11">
        <v>119.6</v>
      </c>
      <c r="V89" s="11">
        <v>120.2</v>
      </c>
      <c r="W89" s="11">
        <v>117.7</v>
      </c>
      <c r="X89" s="11">
        <v>112.3</v>
      </c>
      <c r="Y89" s="12">
        <v>121.6</v>
      </c>
    </row>
    <row r="90" spans="1:25" x14ac:dyDescent="0.3">
      <c r="A90" s="3" t="s">
        <v>30</v>
      </c>
      <c r="B90" s="2">
        <v>2015</v>
      </c>
      <c r="C90" s="2" t="s">
        <v>39</v>
      </c>
      <c r="D90" s="9" t="str">
        <f t="shared" si="1"/>
        <v>2015 June Rural</v>
      </c>
      <c r="E90" s="11">
        <v>124.1</v>
      </c>
      <c r="F90" s="11">
        <v>130.4</v>
      </c>
      <c r="G90" s="11">
        <v>122.1</v>
      </c>
      <c r="H90" s="11">
        <v>128.69999999999999</v>
      </c>
      <c r="I90" s="11">
        <v>114.1</v>
      </c>
      <c r="J90" s="11">
        <v>133.19999999999999</v>
      </c>
      <c r="K90" s="11">
        <v>135.19999999999999</v>
      </c>
      <c r="L90" s="11">
        <v>131.9</v>
      </c>
      <c r="M90" s="11">
        <v>96.3</v>
      </c>
      <c r="N90" s="11">
        <v>123</v>
      </c>
      <c r="O90" s="11">
        <v>121.1</v>
      </c>
      <c r="P90" s="11">
        <v>131.19999999999999</v>
      </c>
      <c r="Q90" s="11">
        <v>126.6</v>
      </c>
      <c r="R90" s="11">
        <v>128.4</v>
      </c>
      <c r="S90" s="11">
        <v>125.1</v>
      </c>
      <c r="T90" s="11">
        <v>128</v>
      </c>
      <c r="U90" s="11">
        <v>119</v>
      </c>
      <c r="V90" s="11">
        <v>122.8</v>
      </c>
      <c r="W90" s="11">
        <v>120.4</v>
      </c>
      <c r="X90" s="11">
        <v>113</v>
      </c>
      <c r="Y90" s="12">
        <v>124.1</v>
      </c>
    </row>
    <row r="91" spans="1:25" x14ac:dyDescent="0.3">
      <c r="A91" s="3" t="s">
        <v>33</v>
      </c>
      <c r="B91" s="2">
        <v>2015</v>
      </c>
      <c r="C91" s="2" t="s">
        <v>39</v>
      </c>
      <c r="D91" s="9" t="str">
        <f t="shared" si="1"/>
        <v>2015 June Urban</v>
      </c>
      <c r="E91" s="11">
        <v>123.6</v>
      </c>
      <c r="F91" s="11">
        <v>134.4</v>
      </c>
      <c r="G91" s="11">
        <v>120.9</v>
      </c>
      <c r="H91" s="11">
        <v>127.3</v>
      </c>
      <c r="I91" s="11">
        <v>106</v>
      </c>
      <c r="J91" s="11">
        <v>132.30000000000001</v>
      </c>
      <c r="K91" s="11">
        <v>146.69999999999999</v>
      </c>
      <c r="L91" s="11">
        <v>148.1</v>
      </c>
      <c r="M91" s="11">
        <v>89.8</v>
      </c>
      <c r="N91" s="11">
        <v>130.5</v>
      </c>
      <c r="O91" s="11">
        <v>118</v>
      </c>
      <c r="P91" s="11">
        <v>130.5</v>
      </c>
      <c r="Q91" s="11">
        <v>128.5</v>
      </c>
      <c r="R91" s="11">
        <v>123.2</v>
      </c>
      <c r="S91" s="11">
        <v>117.6</v>
      </c>
      <c r="T91" s="11">
        <v>122.3</v>
      </c>
      <c r="U91" s="11">
        <v>119</v>
      </c>
      <c r="V91" s="11">
        <v>119.2</v>
      </c>
      <c r="W91" s="11">
        <v>115.4</v>
      </c>
      <c r="X91" s="11">
        <v>112.5</v>
      </c>
      <c r="Y91" s="12">
        <v>121.7</v>
      </c>
    </row>
    <row r="92" spans="1:25" x14ac:dyDescent="0.3">
      <c r="A92" s="3" t="s">
        <v>58</v>
      </c>
      <c r="B92" s="2">
        <v>2015</v>
      </c>
      <c r="C92" s="2" t="s">
        <v>39</v>
      </c>
      <c r="D92" s="9" t="str">
        <f t="shared" si="1"/>
        <v>2015 June Sub Urban</v>
      </c>
      <c r="E92" s="11">
        <v>123.9</v>
      </c>
      <c r="F92" s="11">
        <v>131.80000000000001</v>
      </c>
      <c r="G92" s="11">
        <v>121.6</v>
      </c>
      <c r="H92" s="11">
        <v>128.19999999999999</v>
      </c>
      <c r="I92" s="11">
        <v>111.1</v>
      </c>
      <c r="J92" s="11">
        <v>132.80000000000001</v>
      </c>
      <c r="K92" s="11">
        <v>139.1</v>
      </c>
      <c r="L92" s="11">
        <v>137.4</v>
      </c>
      <c r="M92" s="11">
        <v>94.1</v>
      </c>
      <c r="N92" s="11">
        <v>125.5</v>
      </c>
      <c r="O92" s="11">
        <v>119.8</v>
      </c>
      <c r="P92" s="11">
        <v>130.9</v>
      </c>
      <c r="Q92" s="11">
        <v>127.3</v>
      </c>
      <c r="R92" s="11">
        <v>126.4</v>
      </c>
      <c r="S92" s="11">
        <v>122</v>
      </c>
      <c r="T92" s="11">
        <v>125.7</v>
      </c>
      <c r="U92" s="11">
        <v>119</v>
      </c>
      <c r="V92" s="11">
        <v>121.1</v>
      </c>
      <c r="W92" s="11">
        <v>118.5</v>
      </c>
      <c r="X92" s="11">
        <v>112.8</v>
      </c>
      <c r="Y92" s="12">
        <v>123</v>
      </c>
    </row>
    <row r="93" spans="1:25" x14ac:dyDescent="0.3">
      <c r="A93" s="3" t="s">
        <v>30</v>
      </c>
      <c r="B93" s="2">
        <v>2015</v>
      </c>
      <c r="C93" s="2" t="s">
        <v>40</v>
      </c>
      <c r="D93" s="9" t="str">
        <f t="shared" si="1"/>
        <v>2015 July Rural</v>
      </c>
      <c r="E93" s="11">
        <v>124</v>
      </c>
      <c r="F93" s="11">
        <v>131.5</v>
      </c>
      <c r="G93" s="11">
        <v>122</v>
      </c>
      <c r="H93" s="11">
        <v>128.69999999999999</v>
      </c>
      <c r="I93" s="11">
        <v>113.5</v>
      </c>
      <c r="J93" s="11">
        <v>133.30000000000001</v>
      </c>
      <c r="K93" s="11">
        <v>140.80000000000001</v>
      </c>
      <c r="L93" s="11">
        <v>133.80000000000001</v>
      </c>
      <c r="M93" s="11">
        <v>94.1</v>
      </c>
      <c r="N93" s="11">
        <v>123.4</v>
      </c>
      <c r="O93" s="11">
        <v>121</v>
      </c>
      <c r="P93" s="11">
        <v>131.69999999999999</v>
      </c>
      <c r="Q93" s="11">
        <v>127.5</v>
      </c>
      <c r="R93" s="11">
        <v>128.80000000000001</v>
      </c>
      <c r="S93" s="11">
        <v>125.5</v>
      </c>
      <c r="T93" s="11">
        <v>128.30000000000001</v>
      </c>
      <c r="U93" s="11">
        <v>119.9</v>
      </c>
      <c r="V93" s="11">
        <v>123</v>
      </c>
      <c r="W93" s="11">
        <v>120.8</v>
      </c>
      <c r="X93" s="11">
        <v>112.7</v>
      </c>
      <c r="Y93" s="12">
        <v>124.7</v>
      </c>
    </row>
    <row r="94" spans="1:25" x14ac:dyDescent="0.3">
      <c r="A94" s="3" t="s">
        <v>33</v>
      </c>
      <c r="B94" s="2">
        <v>2015</v>
      </c>
      <c r="C94" s="2" t="s">
        <v>40</v>
      </c>
      <c r="D94" s="9" t="str">
        <f t="shared" si="1"/>
        <v>2015 July Urban</v>
      </c>
      <c r="E94" s="11">
        <v>123.2</v>
      </c>
      <c r="F94" s="11">
        <v>134.30000000000001</v>
      </c>
      <c r="G94" s="11">
        <v>119.5</v>
      </c>
      <c r="H94" s="11">
        <v>127.7</v>
      </c>
      <c r="I94" s="11">
        <v>106.3</v>
      </c>
      <c r="J94" s="11">
        <v>132.80000000000001</v>
      </c>
      <c r="K94" s="11">
        <v>153.5</v>
      </c>
      <c r="L94" s="11">
        <v>149.5</v>
      </c>
      <c r="M94" s="11">
        <v>85.7</v>
      </c>
      <c r="N94" s="11">
        <v>131.5</v>
      </c>
      <c r="O94" s="11">
        <v>118.3</v>
      </c>
      <c r="P94" s="11">
        <v>131.1</v>
      </c>
      <c r="Q94" s="11">
        <v>129.5</v>
      </c>
      <c r="R94" s="11">
        <v>123.5</v>
      </c>
      <c r="S94" s="11">
        <v>117.9</v>
      </c>
      <c r="T94" s="11">
        <v>122.7</v>
      </c>
      <c r="U94" s="11">
        <v>119.9</v>
      </c>
      <c r="V94" s="11">
        <v>119.5</v>
      </c>
      <c r="W94" s="11">
        <v>116</v>
      </c>
      <c r="X94" s="11">
        <v>111.7</v>
      </c>
      <c r="Y94" s="12">
        <v>122.4</v>
      </c>
    </row>
    <row r="95" spans="1:25" x14ac:dyDescent="0.3">
      <c r="A95" s="3" t="s">
        <v>58</v>
      </c>
      <c r="B95" s="2">
        <v>2015</v>
      </c>
      <c r="C95" s="2" t="s">
        <v>40</v>
      </c>
      <c r="D95" s="9" t="str">
        <f t="shared" si="1"/>
        <v>2015 July Sub Urban</v>
      </c>
      <c r="E95" s="11">
        <v>123.7</v>
      </c>
      <c r="F95" s="11">
        <v>132.5</v>
      </c>
      <c r="G95" s="11">
        <v>121</v>
      </c>
      <c r="H95" s="11">
        <v>128.30000000000001</v>
      </c>
      <c r="I95" s="11">
        <v>110.9</v>
      </c>
      <c r="J95" s="11">
        <v>133.1</v>
      </c>
      <c r="K95" s="11">
        <v>145.1</v>
      </c>
      <c r="L95" s="11">
        <v>139.1</v>
      </c>
      <c r="M95" s="11">
        <v>91.3</v>
      </c>
      <c r="N95" s="11">
        <v>126.1</v>
      </c>
      <c r="O95" s="11">
        <v>119.9</v>
      </c>
      <c r="P95" s="11">
        <v>131.4</v>
      </c>
      <c r="Q95" s="11">
        <v>128.19999999999999</v>
      </c>
      <c r="R95" s="11">
        <v>126.7</v>
      </c>
      <c r="S95" s="11">
        <v>122.3</v>
      </c>
      <c r="T95" s="11">
        <v>126.1</v>
      </c>
      <c r="U95" s="11">
        <v>119.9</v>
      </c>
      <c r="V95" s="11">
        <v>121.3</v>
      </c>
      <c r="W95" s="11">
        <v>119</v>
      </c>
      <c r="X95" s="11">
        <v>112.3</v>
      </c>
      <c r="Y95" s="12">
        <v>123.6</v>
      </c>
    </row>
    <row r="96" spans="1:25" x14ac:dyDescent="0.3">
      <c r="A96" s="3" t="s">
        <v>30</v>
      </c>
      <c r="B96" s="2">
        <v>2015</v>
      </c>
      <c r="C96" s="2" t="s">
        <v>41</v>
      </c>
      <c r="D96" s="9" t="str">
        <f t="shared" si="1"/>
        <v>2015 August Rural</v>
      </c>
      <c r="E96" s="11">
        <v>124.7</v>
      </c>
      <c r="F96" s="11">
        <v>131.30000000000001</v>
      </c>
      <c r="G96" s="11">
        <v>121.3</v>
      </c>
      <c r="H96" s="11">
        <v>128.80000000000001</v>
      </c>
      <c r="I96" s="11">
        <v>114</v>
      </c>
      <c r="J96" s="11">
        <v>134.19999999999999</v>
      </c>
      <c r="K96" s="11">
        <v>153.6</v>
      </c>
      <c r="L96" s="11">
        <v>137.9</v>
      </c>
      <c r="M96" s="11">
        <v>93.1</v>
      </c>
      <c r="N96" s="11">
        <v>123.9</v>
      </c>
      <c r="O96" s="11">
        <v>121.5</v>
      </c>
      <c r="P96" s="11">
        <v>132.5</v>
      </c>
      <c r="Q96" s="11">
        <v>129.80000000000001</v>
      </c>
      <c r="R96" s="11">
        <v>129.5</v>
      </c>
      <c r="S96" s="11">
        <v>126.3</v>
      </c>
      <c r="T96" s="11">
        <v>129</v>
      </c>
      <c r="U96" s="11">
        <v>120.9</v>
      </c>
      <c r="V96" s="11">
        <v>123.7</v>
      </c>
      <c r="W96" s="11">
        <v>121.1</v>
      </c>
      <c r="X96" s="11">
        <v>112.5</v>
      </c>
      <c r="Y96" s="12">
        <v>126.1</v>
      </c>
    </row>
    <row r="97" spans="1:25" x14ac:dyDescent="0.3">
      <c r="A97" s="3" t="s">
        <v>33</v>
      </c>
      <c r="B97" s="2">
        <v>2015</v>
      </c>
      <c r="C97" s="2" t="s">
        <v>41</v>
      </c>
      <c r="D97" s="9" t="str">
        <f t="shared" si="1"/>
        <v>2015 August Urban</v>
      </c>
      <c r="E97" s="11">
        <v>123.1</v>
      </c>
      <c r="F97" s="11">
        <v>131.69999999999999</v>
      </c>
      <c r="G97" s="11">
        <v>118.1</v>
      </c>
      <c r="H97" s="11">
        <v>128</v>
      </c>
      <c r="I97" s="11">
        <v>106.8</v>
      </c>
      <c r="J97" s="11">
        <v>130.1</v>
      </c>
      <c r="K97" s="11">
        <v>165.5</v>
      </c>
      <c r="L97" s="11">
        <v>156</v>
      </c>
      <c r="M97" s="11">
        <v>85.3</v>
      </c>
      <c r="N97" s="11">
        <v>132.69999999999999</v>
      </c>
      <c r="O97" s="11">
        <v>118.8</v>
      </c>
      <c r="P97" s="11">
        <v>131.69999999999999</v>
      </c>
      <c r="Q97" s="11">
        <v>131.1</v>
      </c>
      <c r="R97" s="11">
        <v>123.7</v>
      </c>
      <c r="S97" s="11">
        <v>118.2</v>
      </c>
      <c r="T97" s="11">
        <v>122.9</v>
      </c>
      <c r="U97" s="11">
        <v>120.9</v>
      </c>
      <c r="V97" s="11">
        <v>120</v>
      </c>
      <c r="W97" s="11">
        <v>116.6</v>
      </c>
      <c r="X97" s="11">
        <v>112</v>
      </c>
      <c r="Y97" s="12">
        <v>123.2</v>
      </c>
    </row>
    <row r="98" spans="1:25" x14ac:dyDescent="0.3">
      <c r="A98" s="3" t="s">
        <v>58</v>
      </c>
      <c r="B98" s="2">
        <v>2015</v>
      </c>
      <c r="C98" s="2" t="s">
        <v>41</v>
      </c>
      <c r="D98" s="9" t="str">
        <f t="shared" si="1"/>
        <v>2015 August Sub Urban</v>
      </c>
      <c r="E98" s="11">
        <v>124.2</v>
      </c>
      <c r="F98" s="11">
        <v>131.4</v>
      </c>
      <c r="G98" s="11">
        <v>120.1</v>
      </c>
      <c r="H98" s="11">
        <v>128.5</v>
      </c>
      <c r="I98" s="11">
        <v>111.4</v>
      </c>
      <c r="J98" s="11">
        <v>132.30000000000001</v>
      </c>
      <c r="K98" s="11">
        <v>157.6</v>
      </c>
      <c r="L98" s="11">
        <v>144</v>
      </c>
      <c r="M98" s="11">
        <v>90.5</v>
      </c>
      <c r="N98" s="11">
        <v>126.8</v>
      </c>
      <c r="O98" s="11">
        <v>120.4</v>
      </c>
      <c r="P98" s="11">
        <v>132.1</v>
      </c>
      <c r="Q98" s="11">
        <v>130.30000000000001</v>
      </c>
      <c r="R98" s="11">
        <v>127.2</v>
      </c>
      <c r="S98" s="11">
        <v>122.9</v>
      </c>
      <c r="T98" s="11">
        <v>126.6</v>
      </c>
      <c r="U98" s="11">
        <v>120.9</v>
      </c>
      <c r="V98" s="11">
        <v>122</v>
      </c>
      <c r="W98" s="11">
        <v>119.4</v>
      </c>
      <c r="X98" s="11">
        <v>112.3</v>
      </c>
      <c r="Y98" s="12">
        <v>124.8</v>
      </c>
    </row>
    <row r="99" spans="1:25" x14ac:dyDescent="0.3">
      <c r="A99" s="3" t="s">
        <v>30</v>
      </c>
      <c r="B99" s="2">
        <v>2015</v>
      </c>
      <c r="C99" s="2" t="s">
        <v>42</v>
      </c>
      <c r="D99" s="9" t="str">
        <f t="shared" si="1"/>
        <v>2015 September Rural</v>
      </c>
      <c r="E99" s="11">
        <v>125.1</v>
      </c>
      <c r="F99" s="11">
        <v>131.1</v>
      </c>
      <c r="G99" s="11">
        <v>120.7</v>
      </c>
      <c r="H99" s="11">
        <v>129.19999999999999</v>
      </c>
      <c r="I99" s="11">
        <v>114.7</v>
      </c>
      <c r="J99" s="11">
        <v>132.30000000000001</v>
      </c>
      <c r="K99" s="11">
        <v>158.9</v>
      </c>
      <c r="L99" s="11">
        <v>142.1</v>
      </c>
      <c r="M99" s="11">
        <v>92.5</v>
      </c>
      <c r="N99" s="11">
        <v>125.4</v>
      </c>
      <c r="O99" s="11">
        <v>121.9</v>
      </c>
      <c r="P99" s="11">
        <v>132.69999999999999</v>
      </c>
      <c r="Q99" s="11">
        <v>131</v>
      </c>
      <c r="R99" s="11">
        <v>130.4</v>
      </c>
      <c r="S99" s="11">
        <v>126.8</v>
      </c>
      <c r="T99" s="11">
        <v>129.9</v>
      </c>
      <c r="U99" s="11">
        <v>121.6</v>
      </c>
      <c r="V99" s="11">
        <v>124.5</v>
      </c>
      <c r="W99" s="11">
        <v>121.4</v>
      </c>
      <c r="X99" s="11">
        <v>113.7</v>
      </c>
      <c r="Y99" s="12">
        <v>127</v>
      </c>
    </row>
    <row r="100" spans="1:25" x14ac:dyDescent="0.3">
      <c r="A100" s="3" t="s">
        <v>33</v>
      </c>
      <c r="B100" s="2">
        <v>2015</v>
      </c>
      <c r="C100" s="2" t="s">
        <v>42</v>
      </c>
      <c r="D100" s="9" t="str">
        <f t="shared" si="1"/>
        <v>2015 September Urban</v>
      </c>
      <c r="E100" s="11">
        <v>123.4</v>
      </c>
      <c r="F100" s="11">
        <v>129</v>
      </c>
      <c r="G100" s="11">
        <v>115.6</v>
      </c>
      <c r="H100" s="11">
        <v>128.30000000000001</v>
      </c>
      <c r="I100" s="11">
        <v>107</v>
      </c>
      <c r="J100" s="11">
        <v>124</v>
      </c>
      <c r="K100" s="11">
        <v>168.5</v>
      </c>
      <c r="L100" s="11">
        <v>165.4</v>
      </c>
      <c r="M100" s="11">
        <v>86.3</v>
      </c>
      <c r="N100" s="11">
        <v>134.4</v>
      </c>
      <c r="O100" s="11">
        <v>119.1</v>
      </c>
      <c r="P100" s="11">
        <v>132.30000000000001</v>
      </c>
      <c r="Q100" s="11">
        <v>131.5</v>
      </c>
      <c r="R100" s="11">
        <v>124</v>
      </c>
      <c r="S100" s="11">
        <v>118.6</v>
      </c>
      <c r="T100" s="11">
        <v>123.2</v>
      </c>
      <c r="U100" s="11">
        <v>121.6</v>
      </c>
      <c r="V100" s="11">
        <v>120.4</v>
      </c>
      <c r="W100" s="11">
        <v>117.1</v>
      </c>
      <c r="X100" s="11">
        <v>112.9</v>
      </c>
      <c r="Y100" s="12">
        <v>123.5</v>
      </c>
    </row>
    <row r="101" spans="1:25" x14ac:dyDescent="0.3">
      <c r="A101" s="3" t="s">
        <v>58</v>
      </c>
      <c r="B101" s="2">
        <v>2015</v>
      </c>
      <c r="C101" s="2" t="s">
        <v>42</v>
      </c>
      <c r="D101" s="9" t="str">
        <f t="shared" si="1"/>
        <v>2015 September Sub Urban</v>
      </c>
      <c r="E101" s="11">
        <v>124.6</v>
      </c>
      <c r="F101" s="11">
        <v>130.4</v>
      </c>
      <c r="G101" s="11">
        <v>118.7</v>
      </c>
      <c r="H101" s="11">
        <v>128.9</v>
      </c>
      <c r="I101" s="11">
        <v>111.9</v>
      </c>
      <c r="J101" s="11">
        <v>128.4</v>
      </c>
      <c r="K101" s="11">
        <v>162.19999999999999</v>
      </c>
      <c r="L101" s="11">
        <v>150</v>
      </c>
      <c r="M101" s="11">
        <v>90.4</v>
      </c>
      <c r="N101" s="11">
        <v>128.4</v>
      </c>
      <c r="O101" s="11">
        <v>120.7</v>
      </c>
      <c r="P101" s="11">
        <v>132.5</v>
      </c>
      <c r="Q101" s="11">
        <v>131.19999999999999</v>
      </c>
      <c r="R101" s="11">
        <v>127.9</v>
      </c>
      <c r="S101" s="11">
        <v>123.4</v>
      </c>
      <c r="T101" s="11">
        <v>127.2</v>
      </c>
      <c r="U101" s="11">
        <v>121.6</v>
      </c>
      <c r="V101" s="11">
        <v>122.6</v>
      </c>
      <c r="W101" s="11">
        <v>119.8</v>
      </c>
      <c r="X101" s="11">
        <v>113.4</v>
      </c>
      <c r="Y101" s="12">
        <v>125.4</v>
      </c>
    </row>
    <row r="102" spans="1:25" x14ac:dyDescent="0.3">
      <c r="A102" s="3" t="s">
        <v>30</v>
      </c>
      <c r="B102" s="2">
        <v>2015</v>
      </c>
      <c r="C102" s="2" t="s">
        <v>43</v>
      </c>
      <c r="D102" s="9" t="str">
        <f t="shared" si="1"/>
        <v>2015 October Rural</v>
      </c>
      <c r="E102" s="11">
        <v>125.6</v>
      </c>
      <c r="F102" s="11">
        <v>130.4</v>
      </c>
      <c r="G102" s="11">
        <v>120.8</v>
      </c>
      <c r="H102" s="11">
        <v>129.4</v>
      </c>
      <c r="I102" s="11">
        <v>115.8</v>
      </c>
      <c r="J102" s="11">
        <v>133.19999999999999</v>
      </c>
      <c r="K102" s="11">
        <v>157.69999999999999</v>
      </c>
      <c r="L102" s="11">
        <v>154.19999999999999</v>
      </c>
      <c r="M102" s="11">
        <v>93.7</v>
      </c>
      <c r="N102" s="11">
        <v>126.6</v>
      </c>
      <c r="O102" s="11">
        <v>122.3</v>
      </c>
      <c r="P102" s="11">
        <v>133.1</v>
      </c>
      <c r="Q102" s="11">
        <v>131.80000000000001</v>
      </c>
      <c r="R102" s="11">
        <v>131.1</v>
      </c>
      <c r="S102" s="11">
        <v>127.3</v>
      </c>
      <c r="T102" s="11">
        <v>130.6</v>
      </c>
      <c r="U102" s="11">
        <v>122.4</v>
      </c>
      <c r="V102" s="11">
        <v>125.1</v>
      </c>
      <c r="W102" s="11">
        <v>122</v>
      </c>
      <c r="X102" s="11">
        <v>114.2</v>
      </c>
      <c r="Y102" s="12">
        <v>127.7</v>
      </c>
    </row>
    <row r="103" spans="1:25" x14ac:dyDescent="0.3">
      <c r="A103" s="3" t="s">
        <v>33</v>
      </c>
      <c r="B103" s="2">
        <v>2015</v>
      </c>
      <c r="C103" s="2" t="s">
        <v>43</v>
      </c>
      <c r="D103" s="9" t="str">
        <f t="shared" si="1"/>
        <v>2015 October Urban</v>
      </c>
      <c r="E103" s="11">
        <v>123.6</v>
      </c>
      <c r="F103" s="11">
        <v>128.6</v>
      </c>
      <c r="G103" s="11">
        <v>115.9</v>
      </c>
      <c r="H103" s="11">
        <v>128.5</v>
      </c>
      <c r="I103" s="11">
        <v>109</v>
      </c>
      <c r="J103" s="11">
        <v>124.1</v>
      </c>
      <c r="K103" s="11">
        <v>165.8</v>
      </c>
      <c r="L103" s="11">
        <v>187.2</v>
      </c>
      <c r="M103" s="11">
        <v>89.4</v>
      </c>
      <c r="N103" s="11">
        <v>135.80000000000001</v>
      </c>
      <c r="O103" s="11">
        <v>119.4</v>
      </c>
      <c r="P103" s="11">
        <v>132.9</v>
      </c>
      <c r="Q103" s="11">
        <v>132.6</v>
      </c>
      <c r="R103" s="11">
        <v>124.4</v>
      </c>
      <c r="S103" s="11">
        <v>118.8</v>
      </c>
      <c r="T103" s="11">
        <v>123.6</v>
      </c>
      <c r="U103" s="11">
        <v>122.4</v>
      </c>
      <c r="V103" s="11">
        <v>120.7</v>
      </c>
      <c r="W103" s="11">
        <v>117.7</v>
      </c>
      <c r="X103" s="11">
        <v>113.5</v>
      </c>
      <c r="Y103" s="12">
        <v>124.2</v>
      </c>
    </row>
    <row r="104" spans="1:25" x14ac:dyDescent="0.3">
      <c r="A104" s="3" t="s">
        <v>58</v>
      </c>
      <c r="B104" s="2">
        <v>2015</v>
      </c>
      <c r="C104" s="2" t="s">
        <v>43</v>
      </c>
      <c r="D104" s="9" t="str">
        <f t="shared" si="1"/>
        <v>2015 October Sub Urban</v>
      </c>
      <c r="E104" s="11">
        <v>125</v>
      </c>
      <c r="F104" s="11">
        <v>129.80000000000001</v>
      </c>
      <c r="G104" s="11">
        <v>118.9</v>
      </c>
      <c r="H104" s="11">
        <v>129.1</v>
      </c>
      <c r="I104" s="11">
        <v>113.3</v>
      </c>
      <c r="J104" s="11">
        <v>129</v>
      </c>
      <c r="K104" s="11">
        <v>160.4</v>
      </c>
      <c r="L104" s="11">
        <v>165.3</v>
      </c>
      <c r="M104" s="11">
        <v>92.3</v>
      </c>
      <c r="N104" s="11">
        <v>129.69999999999999</v>
      </c>
      <c r="O104" s="11">
        <v>121.1</v>
      </c>
      <c r="P104" s="11">
        <v>133</v>
      </c>
      <c r="Q104" s="11">
        <v>132.1</v>
      </c>
      <c r="R104" s="11">
        <v>128.5</v>
      </c>
      <c r="S104" s="11">
        <v>123.8</v>
      </c>
      <c r="T104" s="11">
        <v>127.8</v>
      </c>
      <c r="U104" s="11">
        <v>122.4</v>
      </c>
      <c r="V104" s="11">
        <v>123</v>
      </c>
      <c r="W104" s="11">
        <v>120.4</v>
      </c>
      <c r="X104" s="11">
        <v>113.9</v>
      </c>
      <c r="Y104" s="12">
        <v>126.1</v>
      </c>
    </row>
    <row r="105" spans="1:25" x14ac:dyDescent="0.3">
      <c r="A105" s="3" t="s">
        <v>30</v>
      </c>
      <c r="B105" s="2">
        <v>2015</v>
      </c>
      <c r="C105" s="2" t="s">
        <v>45</v>
      </c>
      <c r="D105" s="9" t="str">
        <f t="shared" si="1"/>
        <v>2015 November Rural</v>
      </c>
      <c r="E105" s="11">
        <v>126.1</v>
      </c>
      <c r="F105" s="11">
        <v>130.6</v>
      </c>
      <c r="G105" s="11">
        <v>121.7</v>
      </c>
      <c r="H105" s="11">
        <v>129.5</v>
      </c>
      <c r="I105" s="11">
        <v>117.8</v>
      </c>
      <c r="J105" s="11">
        <v>132.1</v>
      </c>
      <c r="K105" s="11">
        <v>155.19999999999999</v>
      </c>
      <c r="L105" s="11">
        <v>160.80000000000001</v>
      </c>
      <c r="M105" s="11">
        <v>94.5</v>
      </c>
      <c r="N105" s="11">
        <v>128.30000000000001</v>
      </c>
      <c r="O105" s="11">
        <v>123.1</v>
      </c>
      <c r="P105" s="11">
        <v>134.19999999999999</v>
      </c>
      <c r="Q105" s="11">
        <v>132.4</v>
      </c>
      <c r="R105" s="11">
        <v>132.1</v>
      </c>
      <c r="S105" s="11">
        <v>128.19999999999999</v>
      </c>
      <c r="T105" s="11">
        <v>131.5</v>
      </c>
      <c r="U105" s="11">
        <v>122.9</v>
      </c>
      <c r="V105" s="11">
        <v>125.6</v>
      </c>
      <c r="W105" s="11">
        <v>122.6</v>
      </c>
      <c r="X105" s="11">
        <v>114.2</v>
      </c>
      <c r="Y105" s="12">
        <v>128.30000000000001</v>
      </c>
    </row>
    <row r="106" spans="1:25" x14ac:dyDescent="0.3">
      <c r="A106" s="3" t="s">
        <v>33</v>
      </c>
      <c r="B106" s="2">
        <v>2015</v>
      </c>
      <c r="C106" s="2" t="s">
        <v>45</v>
      </c>
      <c r="D106" s="9" t="str">
        <f t="shared" si="1"/>
        <v>2015 November Urban</v>
      </c>
      <c r="E106" s="11">
        <v>124</v>
      </c>
      <c r="F106" s="11">
        <v>129.80000000000001</v>
      </c>
      <c r="G106" s="11">
        <v>121.5</v>
      </c>
      <c r="H106" s="11">
        <v>128.6</v>
      </c>
      <c r="I106" s="11">
        <v>110</v>
      </c>
      <c r="J106" s="11">
        <v>123.7</v>
      </c>
      <c r="K106" s="11">
        <v>164.6</v>
      </c>
      <c r="L106" s="11">
        <v>191.6</v>
      </c>
      <c r="M106" s="11">
        <v>90.8</v>
      </c>
      <c r="N106" s="11">
        <v>137.1</v>
      </c>
      <c r="O106" s="11">
        <v>119.8</v>
      </c>
      <c r="P106" s="11">
        <v>133.69999999999999</v>
      </c>
      <c r="Q106" s="11">
        <v>133.30000000000001</v>
      </c>
      <c r="R106" s="11">
        <v>125</v>
      </c>
      <c r="S106" s="11">
        <v>119.3</v>
      </c>
      <c r="T106" s="11">
        <v>124.2</v>
      </c>
      <c r="U106" s="11">
        <v>122.9</v>
      </c>
      <c r="V106" s="11">
        <v>121</v>
      </c>
      <c r="W106" s="11">
        <v>118.1</v>
      </c>
      <c r="X106" s="11">
        <v>113.3</v>
      </c>
      <c r="Y106" s="12">
        <v>124.6</v>
      </c>
    </row>
    <row r="107" spans="1:25" x14ac:dyDescent="0.3">
      <c r="A107" s="3" t="s">
        <v>58</v>
      </c>
      <c r="B107" s="2">
        <v>2015</v>
      </c>
      <c r="C107" s="2" t="s">
        <v>45</v>
      </c>
      <c r="D107" s="9" t="str">
        <f t="shared" si="1"/>
        <v>2015 November Sub Urban</v>
      </c>
      <c r="E107" s="11">
        <v>125.4</v>
      </c>
      <c r="F107" s="11">
        <v>130.30000000000001</v>
      </c>
      <c r="G107" s="11">
        <v>121.6</v>
      </c>
      <c r="H107" s="11">
        <v>129.19999999999999</v>
      </c>
      <c r="I107" s="11">
        <v>114.9</v>
      </c>
      <c r="J107" s="11">
        <v>128.19999999999999</v>
      </c>
      <c r="K107" s="11">
        <v>158.4</v>
      </c>
      <c r="L107" s="11">
        <v>171.2</v>
      </c>
      <c r="M107" s="11">
        <v>93.3</v>
      </c>
      <c r="N107" s="11">
        <v>131.19999999999999</v>
      </c>
      <c r="O107" s="11">
        <v>121.7</v>
      </c>
      <c r="P107" s="11">
        <v>134</v>
      </c>
      <c r="Q107" s="11">
        <v>132.69999999999999</v>
      </c>
      <c r="R107" s="11">
        <v>129.30000000000001</v>
      </c>
      <c r="S107" s="11">
        <v>124.5</v>
      </c>
      <c r="T107" s="11">
        <v>128.6</v>
      </c>
      <c r="U107" s="11">
        <v>122.9</v>
      </c>
      <c r="V107" s="11">
        <v>123.4</v>
      </c>
      <c r="W107" s="11">
        <v>120.9</v>
      </c>
      <c r="X107" s="11">
        <v>113.8</v>
      </c>
      <c r="Y107" s="12">
        <v>126.6</v>
      </c>
    </row>
    <row r="108" spans="1:25" x14ac:dyDescent="0.3">
      <c r="A108" s="3" t="s">
        <v>30</v>
      </c>
      <c r="B108" s="2">
        <v>2015</v>
      </c>
      <c r="C108" s="2" t="s">
        <v>46</v>
      </c>
      <c r="D108" s="9" t="str">
        <f t="shared" si="1"/>
        <v>2015 December Rural</v>
      </c>
      <c r="E108" s="11">
        <v>126.3</v>
      </c>
      <c r="F108" s="11">
        <v>131.30000000000001</v>
      </c>
      <c r="G108" s="11">
        <v>123.3</v>
      </c>
      <c r="H108" s="11">
        <v>129.80000000000001</v>
      </c>
      <c r="I108" s="11">
        <v>118.3</v>
      </c>
      <c r="J108" s="11">
        <v>131.6</v>
      </c>
      <c r="K108" s="11">
        <v>145.5</v>
      </c>
      <c r="L108" s="11">
        <v>162.1</v>
      </c>
      <c r="M108" s="11">
        <v>95.4</v>
      </c>
      <c r="N108" s="11">
        <v>128.9</v>
      </c>
      <c r="O108" s="11">
        <v>123.3</v>
      </c>
      <c r="P108" s="11">
        <v>135.1</v>
      </c>
      <c r="Q108" s="11">
        <v>131.4</v>
      </c>
      <c r="R108" s="11">
        <v>132.5</v>
      </c>
      <c r="S108" s="11">
        <v>128.5</v>
      </c>
      <c r="T108" s="11">
        <v>131.9</v>
      </c>
      <c r="U108" s="11">
        <v>122.4</v>
      </c>
      <c r="V108" s="11">
        <v>126</v>
      </c>
      <c r="W108" s="11">
        <v>123.1</v>
      </c>
      <c r="X108" s="11">
        <v>114.1</v>
      </c>
      <c r="Y108" s="12">
        <v>127.9</v>
      </c>
    </row>
    <row r="109" spans="1:25" x14ac:dyDescent="0.3">
      <c r="A109" s="3" t="s">
        <v>33</v>
      </c>
      <c r="B109" s="2">
        <v>2015</v>
      </c>
      <c r="C109" s="2" t="s">
        <v>46</v>
      </c>
      <c r="D109" s="9" t="str">
        <f t="shared" si="1"/>
        <v>2015 December Urban</v>
      </c>
      <c r="E109" s="11">
        <v>124.3</v>
      </c>
      <c r="F109" s="11">
        <v>131.69999999999999</v>
      </c>
      <c r="G109" s="11">
        <v>127.1</v>
      </c>
      <c r="H109" s="11">
        <v>128.6</v>
      </c>
      <c r="I109" s="11">
        <v>110</v>
      </c>
      <c r="J109" s="11">
        <v>120.8</v>
      </c>
      <c r="K109" s="11">
        <v>149</v>
      </c>
      <c r="L109" s="11">
        <v>190.1</v>
      </c>
      <c r="M109" s="11">
        <v>92.7</v>
      </c>
      <c r="N109" s="11">
        <v>138.6</v>
      </c>
      <c r="O109" s="11">
        <v>120.2</v>
      </c>
      <c r="P109" s="11">
        <v>134.19999999999999</v>
      </c>
      <c r="Q109" s="11">
        <v>131.5</v>
      </c>
      <c r="R109" s="11">
        <v>125.4</v>
      </c>
      <c r="S109" s="11">
        <v>119.5</v>
      </c>
      <c r="T109" s="11">
        <v>124.5</v>
      </c>
      <c r="U109" s="11">
        <v>122.4</v>
      </c>
      <c r="V109" s="11">
        <v>121</v>
      </c>
      <c r="W109" s="11">
        <v>118.6</v>
      </c>
      <c r="X109" s="11">
        <v>113.2</v>
      </c>
      <c r="Y109" s="12">
        <v>124</v>
      </c>
    </row>
    <row r="110" spans="1:25" x14ac:dyDescent="0.3">
      <c r="A110" s="3" t="s">
        <v>58</v>
      </c>
      <c r="B110" s="2">
        <v>2015</v>
      </c>
      <c r="C110" s="2" t="s">
        <v>46</v>
      </c>
      <c r="D110" s="9" t="str">
        <f t="shared" si="1"/>
        <v>2015 December Sub Urban</v>
      </c>
      <c r="E110" s="11">
        <v>125.7</v>
      </c>
      <c r="F110" s="11">
        <v>131.4</v>
      </c>
      <c r="G110" s="11">
        <v>124.8</v>
      </c>
      <c r="H110" s="11">
        <v>129.4</v>
      </c>
      <c r="I110" s="11">
        <v>115.3</v>
      </c>
      <c r="J110" s="11">
        <v>126.6</v>
      </c>
      <c r="K110" s="11">
        <v>146.69999999999999</v>
      </c>
      <c r="L110" s="11">
        <v>171.5</v>
      </c>
      <c r="M110" s="11">
        <v>94.5</v>
      </c>
      <c r="N110" s="11">
        <v>132.1</v>
      </c>
      <c r="O110" s="11">
        <v>122</v>
      </c>
      <c r="P110" s="11">
        <v>134.69999999999999</v>
      </c>
      <c r="Q110" s="11">
        <v>131.4</v>
      </c>
      <c r="R110" s="11">
        <v>129.69999999999999</v>
      </c>
      <c r="S110" s="11">
        <v>124.8</v>
      </c>
      <c r="T110" s="11">
        <v>129</v>
      </c>
      <c r="U110" s="11">
        <v>122.4</v>
      </c>
      <c r="V110" s="11">
        <v>123.6</v>
      </c>
      <c r="W110" s="11">
        <v>121.4</v>
      </c>
      <c r="X110" s="11">
        <v>113.7</v>
      </c>
      <c r="Y110" s="12">
        <v>126.1</v>
      </c>
    </row>
    <row r="111" spans="1:25" x14ac:dyDescent="0.3">
      <c r="A111" s="3" t="s">
        <v>30</v>
      </c>
      <c r="B111" s="2">
        <v>2016</v>
      </c>
      <c r="C111" s="2" t="s">
        <v>31</v>
      </c>
      <c r="D111" s="9" t="str">
        <f t="shared" si="1"/>
        <v>2016 January Rural</v>
      </c>
      <c r="E111" s="11">
        <v>126.8</v>
      </c>
      <c r="F111" s="11">
        <v>133.19999999999999</v>
      </c>
      <c r="G111" s="11">
        <v>126.5</v>
      </c>
      <c r="H111" s="11">
        <v>130.30000000000001</v>
      </c>
      <c r="I111" s="11">
        <v>118.9</v>
      </c>
      <c r="J111" s="11">
        <v>131.6</v>
      </c>
      <c r="K111" s="11">
        <v>140.1</v>
      </c>
      <c r="L111" s="11">
        <v>163.80000000000001</v>
      </c>
      <c r="M111" s="11">
        <v>97.7</v>
      </c>
      <c r="N111" s="11">
        <v>129.6</v>
      </c>
      <c r="O111" s="11">
        <v>124.3</v>
      </c>
      <c r="P111" s="11">
        <v>135.9</v>
      </c>
      <c r="Q111" s="11">
        <v>131.4</v>
      </c>
      <c r="R111" s="11">
        <v>133.19999999999999</v>
      </c>
      <c r="S111" s="11">
        <v>128.9</v>
      </c>
      <c r="T111" s="11">
        <v>132.6</v>
      </c>
      <c r="U111" s="11">
        <v>123.4</v>
      </c>
      <c r="V111" s="11">
        <v>126.6</v>
      </c>
      <c r="W111" s="11">
        <v>123.7</v>
      </c>
      <c r="X111" s="11">
        <v>114.9</v>
      </c>
      <c r="Y111" s="12">
        <v>128.1</v>
      </c>
    </row>
    <row r="112" spans="1:25" x14ac:dyDescent="0.3">
      <c r="A112" s="3" t="s">
        <v>33</v>
      </c>
      <c r="B112" s="2">
        <v>2016</v>
      </c>
      <c r="C112" s="2" t="s">
        <v>31</v>
      </c>
      <c r="D112" s="9" t="str">
        <f t="shared" si="1"/>
        <v>2016 January Urban</v>
      </c>
      <c r="E112" s="11">
        <v>124.7</v>
      </c>
      <c r="F112" s="11">
        <v>135.9</v>
      </c>
      <c r="G112" s="11">
        <v>132</v>
      </c>
      <c r="H112" s="11">
        <v>129.19999999999999</v>
      </c>
      <c r="I112" s="11">
        <v>109.7</v>
      </c>
      <c r="J112" s="11">
        <v>119</v>
      </c>
      <c r="K112" s="11">
        <v>144.1</v>
      </c>
      <c r="L112" s="11">
        <v>184.2</v>
      </c>
      <c r="M112" s="11">
        <v>96.7</v>
      </c>
      <c r="N112" s="11">
        <v>139.5</v>
      </c>
      <c r="O112" s="11">
        <v>120.5</v>
      </c>
      <c r="P112" s="11">
        <v>134.69999999999999</v>
      </c>
      <c r="Q112" s="11">
        <v>131.19999999999999</v>
      </c>
      <c r="R112" s="11">
        <v>125.8</v>
      </c>
      <c r="S112" s="11">
        <v>119.8</v>
      </c>
      <c r="T112" s="11">
        <v>124.9</v>
      </c>
      <c r="U112" s="11">
        <v>123.4</v>
      </c>
      <c r="V112" s="11">
        <v>121.6</v>
      </c>
      <c r="W112" s="11">
        <v>119.1</v>
      </c>
      <c r="X112" s="11">
        <v>114</v>
      </c>
      <c r="Y112" s="12">
        <v>124.2</v>
      </c>
    </row>
    <row r="113" spans="1:25" x14ac:dyDescent="0.3">
      <c r="A113" s="3" t="s">
        <v>58</v>
      </c>
      <c r="B113" s="2">
        <v>2016</v>
      </c>
      <c r="C113" s="2" t="s">
        <v>31</v>
      </c>
      <c r="D113" s="9" t="str">
        <f t="shared" si="1"/>
        <v>2016 January Sub Urban</v>
      </c>
      <c r="E113" s="11">
        <v>126.1</v>
      </c>
      <c r="F113" s="11">
        <v>134.1</v>
      </c>
      <c r="G113" s="11">
        <v>128.6</v>
      </c>
      <c r="H113" s="11">
        <v>129.9</v>
      </c>
      <c r="I113" s="11">
        <v>115.5</v>
      </c>
      <c r="J113" s="11">
        <v>125.7</v>
      </c>
      <c r="K113" s="11">
        <v>141.5</v>
      </c>
      <c r="L113" s="11">
        <v>170.7</v>
      </c>
      <c r="M113" s="11">
        <v>97.4</v>
      </c>
      <c r="N113" s="11">
        <v>132.9</v>
      </c>
      <c r="O113" s="11">
        <v>122.7</v>
      </c>
      <c r="P113" s="11">
        <v>135.30000000000001</v>
      </c>
      <c r="Q113" s="11">
        <v>131.30000000000001</v>
      </c>
      <c r="R113" s="11">
        <v>130.30000000000001</v>
      </c>
      <c r="S113" s="11">
        <v>125.1</v>
      </c>
      <c r="T113" s="11">
        <v>129.5</v>
      </c>
      <c r="U113" s="11">
        <v>123.4</v>
      </c>
      <c r="V113" s="11">
        <v>124.2</v>
      </c>
      <c r="W113" s="11">
        <v>122</v>
      </c>
      <c r="X113" s="11">
        <v>114.5</v>
      </c>
      <c r="Y113" s="12">
        <v>126.3</v>
      </c>
    </row>
    <row r="114" spans="1:25" x14ac:dyDescent="0.3">
      <c r="A114" s="3" t="s">
        <v>30</v>
      </c>
      <c r="B114" s="2">
        <v>2016</v>
      </c>
      <c r="C114" s="2" t="s">
        <v>35</v>
      </c>
      <c r="D114" s="9" t="str">
        <f t="shared" si="1"/>
        <v>2016 February Rural</v>
      </c>
      <c r="E114" s="11">
        <v>127.1</v>
      </c>
      <c r="F114" s="11">
        <v>133.69999999999999</v>
      </c>
      <c r="G114" s="11">
        <v>127.7</v>
      </c>
      <c r="H114" s="11">
        <v>130.69999999999999</v>
      </c>
      <c r="I114" s="11">
        <v>118.5</v>
      </c>
      <c r="J114" s="11">
        <v>130.4</v>
      </c>
      <c r="K114" s="11">
        <v>130.9</v>
      </c>
      <c r="L114" s="11">
        <v>162.80000000000001</v>
      </c>
      <c r="M114" s="11">
        <v>98.7</v>
      </c>
      <c r="N114" s="11">
        <v>130.6</v>
      </c>
      <c r="O114" s="11">
        <v>124.8</v>
      </c>
      <c r="P114" s="11">
        <v>136.4</v>
      </c>
      <c r="Q114" s="11">
        <v>130.30000000000001</v>
      </c>
      <c r="R114" s="11">
        <v>133.9</v>
      </c>
      <c r="S114" s="11">
        <v>129.80000000000001</v>
      </c>
      <c r="T114" s="11">
        <v>133.4</v>
      </c>
      <c r="U114" s="11">
        <v>124.4</v>
      </c>
      <c r="V114" s="11">
        <v>127.1</v>
      </c>
      <c r="W114" s="11">
        <v>124.3</v>
      </c>
      <c r="X114" s="11">
        <v>116.8</v>
      </c>
      <c r="Y114" s="12">
        <v>127.9</v>
      </c>
    </row>
    <row r="115" spans="1:25" x14ac:dyDescent="0.3">
      <c r="A115" s="3" t="s">
        <v>33</v>
      </c>
      <c r="B115" s="2">
        <v>2016</v>
      </c>
      <c r="C115" s="2" t="s">
        <v>35</v>
      </c>
      <c r="D115" s="9" t="str">
        <f t="shared" si="1"/>
        <v>2016 February Urban</v>
      </c>
      <c r="E115" s="11">
        <v>124.8</v>
      </c>
      <c r="F115" s="11">
        <v>135.1</v>
      </c>
      <c r="G115" s="11">
        <v>130.30000000000001</v>
      </c>
      <c r="H115" s="11">
        <v>129.6</v>
      </c>
      <c r="I115" s="11">
        <v>108.4</v>
      </c>
      <c r="J115" s="11">
        <v>118.6</v>
      </c>
      <c r="K115" s="11">
        <v>129.19999999999999</v>
      </c>
      <c r="L115" s="11">
        <v>176.4</v>
      </c>
      <c r="M115" s="11">
        <v>99.1</v>
      </c>
      <c r="N115" s="11">
        <v>139.69999999999999</v>
      </c>
      <c r="O115" s="11">
        <v>120.6</v>
      </c>
      <c r="P115" s="11">
        <v>135.19999999999999</v>
      </c>
      <c r="Q115" s="11">
        <v>129.1</v>
      </c>
      <c r="R115" s="11">
        <v>126.2</v>
      </c>
      <c r="S115" s="11">
        <v>120.1</v>
      </c>
      <c r="T115" s="11">
        <v>125.3</v>
      </c>
      <c r="U115" s="11">
        <v>124.4</v>
      </c>
      <c r="V115" s="11">
        <v>121.8</v>
      </c>
      <c r="W115" s="11">
        <v>119.5</v>
      </c>
      <c r="X115" s="11">
        <v>116.2</v>
      </c>
      <c r="Y115" s="12">
        <v>123.8</v>
      </c>
    </row>
    <row r="116" spans="1:25" x14ac:dyDescent="0.3">
      <c r="A116" s="3" t="s">
        <v>58</v>
      </c>
      <c r="B116" s="2">
        <v>2016</v>
      </c>
      <c r="C116" s="2" t="s">
        <v>35</v>
      </c>
      <c r="D116" s="9" t="str">
        <f t="shared" si="1"/>
        <v>2016 February Sub Urban</v>
      </c>
      <c r="E116" s="11">
        <v>126.4</v>
      </c>
      <c r="F116" s="11">
        <v>134.19999999999999</v>
      </c>
      <c r="G116" s="11">
        <v>128.69999999999999</v>
      </c>
      <c r="H116" s="11">
        <v>130.30000000000001</v>
      </c>
      <c r="I116" s="11">
        <v>114.8</v>
      </c>
      <c r="J116" s="11">
        <v>124.9</v>
      </c>
      <c r="K116" s="11">
        <v>130.30000000000001</v>
      </c>
      <c r="L116" s="11">
        <v>167.4</v>
      </c>
      <c r="M116" s="11">
        <v>98.8</v>
      </c>
      <c r="N116" s="11">
        <v>133.6</v>
      </c>
      <c r="O116" s="11">
        <v>123</v>
      </c>
      <c r="P116" s="11">
        <v>135.80000000000001</v>
      </c>
      <c r="Q116" s="11">
        <v>129.9</v>
      </c>
      <c r="R116" s="11">
        <v>130.9</v>
      </c>
      <c r="S116" s="11">
        <v>125.8</v>
      </c>
      <c r="T116" s="11">
        <v>130.19999999999999</v>
      </c>
      <c r="U116" s="11">
        <v>124.4</v>
      </c>
      <c r="V116" s="11">
        <v>124.6</v>
      </c>
      <c r="W116" s="11">
        <v>122.5</v>
      </c>
      <c r="X116" s="11">
        <v>116.6</v>
      </c>
      <c r="Y116" s="12">
        <v>126</v>
      </c>
    </row>
    <row r="117" spans="1:25" x14ac:dyDescent="0.3">
      <c r="A117" s="3" t="s">
        <v>30</v>
      </c>
      <c r="B117" s="2">
        <v>2016</v>
      </c>
      <c r="C117" s="2" t="s">
        <v>36</v>
      </c>
      <c r="D117" s="9" t="str">
        <f t="shared" si="1"/>
        <v>2016 March Rural</v>
      </c>
      <c r="E117" s="11">
        <v>127.3</v>
      </c>
      <c r="F117" s="11">
        <v>134.4</v>
      </c>
      <c r="G117" s="11">
        <v>125.1</v>
      </c>
      <c r="H117" s="11">
        <v>130.5</v>
      </c>
      <c r="I117" s="11">
        <v>118.3</v>
      </c>
      <c r="J117" s="11">
        <v>131.69999999999999</v>
      </c>
      <c r="K117" s="11">
        <v>130.69999999999999</v>
      </c>
      <c r="L117" s="11">
        <v>161.19999999999999</v>
      </c>
      <c r="M117" s="11">
        <v>100.4</v>
      </c>
      <c r="N117" s="11">
        <v>130.80000000000001</v>
      </c>
      <c r="O117" s="11">
        <v>124.9</v>
      </c>
      <c r="P117" s="11">
        <v>137</v>
      </c>
      <c r="Q117" s="11">
        <v>130.4</v>
      </c>
      <c r="R117" s="11">
        <v>134.4</v>
      </c>
      <c r="S117" s="11">
        <v>130.19999999999999</v>
      </c>
      <c r="T117" s="11">
        <v>133.80000000000001</v>
      </c>
      <c r="U117" s="11">
        <v>124.9</v>
      </c>
      <c r="V117" s="11">
        <v>127.7</v>
      </c>
      <c r="W117" s="11">
        <v>124.8</v>
      </c>
      <c r="X117" s="11">
        <v>117.4</v>
      </c>
      <c r="Y117" s="12">
        <v>128</v>
      </c>
    </row>
    <row r="118" spans="1:25" x14ac:dyDescent="0.3">
      <c r="A118" s="3" t="s">
        <v>33</v>
      </c>
      <c r="B118" s="2">
        <v>2016</v>
      </c>
      <c r="C118" s="2" t="s">
        <v>36</v>
      </c>
      <c r="D118" s="9" t="str">
        <f t="shared" si="1"/>
        <v>2016 March Urban</v>
      </c>
      <c r="E118" s="11">
        <v>124.8</v>
      </c>
      <c r="F118" s="11">
        <v>136.30000000000001</v>
      </c>
      <c r="G118" s="11">
        <v>123.7</v>
      </c>
      <c r="H118" s="11">
        <v>129.69999999999999</v>
      </c>
      <c r="I118" s="11">
        <v>107.9</v>
      </c>
      <c r="J118" s="11">
        <v>119.9</v>
      </c>
      <c r="K118" s="11">
        <v>128.1</v>
      </c>
      <c r="L118" s="11">
        <v>170.3</v>
      </c>
      <c r="M118" s="11">
        <v>101.8</v>
      </c>
      <c r="N118" s="11">
        <v>140.1</v>
      </c>
      <c r="O118" s="11">
        <v>120.7</v>
      </c>
      <c r="P118" s="11">
        <v>135.4</v>
      </c>
      <c r="Q118" s="11">
        <v>128.9</v>
      </c>
      <c r="R118" s="11">
        <v>126.4</v>
      </c>
      <c r="S118" s="11">
        <v>120.3</v>
      </c>
      <c r="T118" s="11">
        <v>125.5</v>
      </c>
      <c r="U118" s="11">
        <v>124.9</v>
      </c>
      <c r="V118" s="11">
        <v>122.3</v>
      </c>
      <c r="W118" s="11">
        <v>119.7</v>
      </c>
      <c r="X118" s="11">
        <v>117.1</v>
      </c>
      <c r="Y118" s="12">
        <v>123.8</v>
      </c>
    </row>
    <row r="119" spans="1:25" x14ac:dyDescent="0.3">
      <c r="A119" s="3" t="s">
        <v>58</v>
      </c>
      <c r="B119" s="2">
        <v>2016</v>
      </c>
      <c r="C119" s="2" t="s">
        <v>36</v>
      </c>
      <c r="D119" s="9" t="str">
        <f t="shared" si="1"/>
        <v>2016 March Sub Urban</v>
      </c>
      <c r="E119" s="11">
        <v>126.5</v>
      </c>
      <c r="F119" s="11">
        <v>135.1</v>
      </c>
      <c r="G119" s="11">
        <v>124.6</v>
      </c>
      <c r="H119" s="11">
        <v>130.19999999999999</v>
      </c>
      <c r="I119" s="11">
        <v>114.5</v>
      </c>
      <c r="J119" s="11">
        <v>126.2</v>
      </c>
      <c r="K119" s="11">
        <v>129.80000000000001</v>
      </c>
      <c r="L119" s="11">
        <v>164.3</v>
      </c>
      <c r="M119" s="11">
        <v>100.9</v>
      </c>
      <c r="N119" s="11">
        <v>133.9</v>
      </c>
      <c r="O119" s="11">
        <v>123.1</v>
      </c>
      <c r="P119" s="11">
        <v>136.30000000000001</v>
      </c>
      <c r="Q119" s="11">
        <v>129.80000000000001</v>
      </c>
      <c r="R119" s="11">
        <v>131.30000000000001</v>
      </c>
      <c r="S119" s="11">
        <v>126.1</v>
      </c>
      <c r="T119" s="11">
        <v>130.5</v>
      </c>
      <c r="U119" s="11">
        <v>124.9</v>
      </c>
      <c r="V119" s="11">
        <v>125.1</v>
      </c>
      <c r="W119" s="11">
        <v>122.9</v>
      </c>
      <c r="X119" s="11">
        <v>117.3</v>
      </c>
      <c r="Y119" s="12">
        <v>126</v>
      </c>
    </row>
    <row r="120" spans="1:25" x14ac:dyDescent="0.3">
      <c r="A120" s="3" t="s">
        <v>30</v>
      </c>
      <c r="B120" s="2">
        <v>2016</v>
      </c>
      <c r="C120" s="2" t="s">
        <v>37</v>
      </c>
      <c r="D120" s="9" t="str">
        <f t="shared" si="1"/>
        <v>2016 April Rural</v>
      </c>
      <c r="E120" s="11">
        <v>127.4</v>
      </c>
      <c r="F120" s="11">
        <v>135.4</v>
      </c>
      <c r="G120" s="11">
        <v>123.4</v>
      </c>
      <c r="H120" s="11">
        <v>131.30000000000001</v>
      </c>
      <c r="I120" s="11">
        <v>118.2</v>
      </c>
      <c r="J120" s="11">
        <v>138.1</v>
      </c>
      <c r="K120" s="11">
        <v>134.1</v>
      </c>
      <c r="L120" s="11">
        <v>162.69999999999999</v>
      </c>
      <c r="M120" s="11">
        <v>105</v>
      </c>
      <c r="N120" s="11">
        <v>131.4</v>
      </c>
      <c r="O120" s="11">
        <v>125.4</v>
      </c>
      <c r="P120" s="11">
        <v>137.4</v>
      </c>
      <c r="Q120" s="11">
        <v>131.80000000000001</v>
      </c>
      <c r="R120" s="11">
        <v>135</v>
      </c>
      <c r="S120" s="11">
        <v>130.6</v>
      </c>
      <c r="T120" s="11">
        <v>134.4</v>
      </c>
      <c r="U120" s="11">
        <v>125.6</v>
      </c>
      <c r="V120" s="11">
        <v>128</v>
      </c>
      <c r="W120" s="11">
        <v>125.2</v>
      </c>
      <c r="X120" s="11">
        <v>118.4</v>
      </c>
      <c r="Y120" s="12">
        <v>129</v>
      </c>
    </row>
    <row r="121" spans="1:25" x14ac:dyDescent="0.3">
      <c r="A121" s="3" t="s">
        <v>33</v>
      </c>
      <c r="B121" s="2">
        <v>2016</v>
      </c>
      <c r="C121" s="2" t="s">
        <v>37</v>
      </c>
      <c r="D121" s="9" t="str">
        <f t="shared" si="1"/>
        <v>2016 April Urban</v>
      </c>
      <c r="E121" s="11">
        <v>124.9</v>
      </c>
      <c r="F121" s="11">
        <v>139.30000000000001</v>
      </c>
      <c r="G121" s="11">
        <v>119.9</v>
      </c>
      <c r="H121" s="11">
        <v>130.19999999999999</v>
      </c>
      <c r="I121" s="11">
        <v>108.9</v>
      </c>
      <c r="J121" s="11">
        <v>131.1</v>
      </c>
      <c r="K121" s="11">
        <v>136.80000000000001</v>
      </c>
      <c r="L121" s="11">
        <v>176.9</v>
      </c>
      <c r="M121" s="11">
        <v>109.1</v>
      </c>
      <c r="N121" s="11">
        <v>140.4</v>
      </c>
      <c r="O121" s="11">
        <v>121.1</v>
      </c>
      <c r="P121" s="11">
        <v>135.9</v>
      </c>
      <c r="Q121" s="11">
        <v>131.80000000000001</v>
      </c>
      <c r="R121" s="11">
        <v>126.8</v>
      </c>
      <c r="S121" s="11">
        <v>120.5</v>
      </c>
      <c r="T121" s="11">
        <v>125.8</v>
      </c>
      <c r="U121" s="11">
        <v>125.6</v>
      </c>
      <c r="V121" s="11">
        <v>122.8</v>
      </c>
      <c r="W121" s="11">
        <v>120</v>
      </c>
      <c r="X121" s="11">
        <v>117.6</v>
      </c>
      <c r="Y121" s="12">
        <v>125.3</v>
      </c>
    </row>
    <row r="122" spans="1:25" x14ac:dyDescent="0.3">
      <c r="A122" s="3" t="s">
        <v>58</v>
      </c>
      <c r="B122" s="2">
        <v>2016</v>
      </c>
      <c r="C122" s="2" t="s">
        <v>37</v>
      </c>
      <c r="D122" s="9" t="str">
        <f t="shared" si="1"/>
        <v>2016 April Sub Urban</v>
      </c>
      <c r="E122" s="11">
        <v>126.6</v>
      </c>
      <c r="F122" s="11">
        <v>136.80000000000001</v>
      </c>
      <c r="G122" s="11">
        <v>122</v>
      </c>
      <c r="H122" s="11">
        <v>130.9</v>
      </c>
      <c r="I122" s="11">
        <v>114.8</v>
      </c>
      <c r="J122" s="11">
        <v>134.80000000000001</v>
      </c>
      <c r="K122" s="11">
        <v>135</v>
      </c>
      <c r="L122" s="11">
        <v>167.5</v>
      </c>
      <c r="M122" s="11">
        <v>106.4</v>
      </c>
      <c r="N122" s="11">
        <v>134.4</v>
      </c>
      <c r="O122" s="11">
        <v>123.6</v>
      </c>
      <c r="P122" s="11">
        <v>136.69999999999999</v>
      </c>
      <c r="Q122" s="11">
        <v>131.80000000000001</v>
      </c>
      <c r="R122" s="11">
        <v>131.80000000000001</v>
      </c>
      <c r="S122" s="11">
        <v>126.4</v>
      </c>
      <c r="T122" s="11">
        <v>131</v>
      </c>
      <c r="U122" s="11">
        <v>125.6</v>
      </c>
      <c r="V122" s="11">
        <v>125.5</v>
      </c>
      <c r="W122" s="11">
        <v>123.2</v>
      </c>
      <c r="X122" s="11">
        <v>118.1</v>
      </c>
      <c r="Y122" s="12">
        <v>127.3</v>
      </c>
    </row>
    <row r="123" spans="1:25" x14ac:dyDescent="0.3">
      <c r="A123" s="3" t="s">
        <v>30</v>
      </c>
      <c r="B123" s="2">
        <v>2016</v>
      </c>
      <c r="C123" s="2" t="s">
        <v>38</v>
      </c>
      <c r="D123" s="9" t="str">
        <f t="shared" si="1"/>
        <v>2016 May Rural</v>
      </c>
      <c r="E123" s="11">
        <v>127.6</v>
      </c>
      <c r="F123" s="11">
        <v>137.5</v>
      </c>
      <c r="G123" s="11">
        <v>124.4</v>
      </c>
      <c r="H123" s="11">
        <v>132.4</v>
      </c>
      <c r="I123" s="11">
        <v>118.2</v>
      </c>
      <c r="J123" s="11">
        <v>138.1</v>
      </c>
      <c r="K123" s="11">
        <v>141.80000000000001</v>
      </c>
      <c r="L123" s="11">
        <v>166</v>
      </c>
      <c r="M123" s="11">
        <v>107.5</v>
      </c>
      <c r="N123" s="11">
        <v>132.19999999999999</v>
      </c>
      <c r="O123" s="11">
        <v>126.1</v>
      </c>
      <c r="P123" s="11">
        <v>138.30000000000001</v>
      </c>
      <c r="Q123" s="11">
        <v>133.6</v>
      </c>
      <c r="R123" s="11">
        <v>135.4</v>
      </c>
      <c r="S123" s="11">
        <v>131.1</v>
      </c>
      <c r="T123" s="11">
        <v>134.80000000000001</v>
      </c>
      <c r="U123" s="11">
        <v>126</v>
      </c>
      <c r="V123" s="11">
        <v>128.5</v>
      </c>
      <c r="W123" s="11">
        <v>125.8</v>
      </c>
      <c r="X123" s="11">
        <v>119.7</v>
      </c>
      <c r="Y123" s="12">
        <v>130.30000000000001</v>
      </c>
    </row>
    <row r="124" spans="1:25" x14ac:dyDescent="0.3">
      <c r="A124" s="3" t="s">
        <v>33</v>
      </c>
      <c r="B124" s="2">
        <v>2016</v>
      </c>
      <c r="C124" s="2" t="s">
        <v>38</v>
      </c>
      <c r="D124" s="9" t="str">
        <f t="shared" si="1"/>
        <v>2016 May Urban</v>
      </c>
      <c r="E124" s="11">
        <v>125</v>
      </c>
      <c r="F124" s="11">
        <v>142.1</v>
      </c>
      <c r="G124" s="11">
        <v>127</v>
      </c>
      <c r="H124" s="11">
        <v>130.4</v>
      </c>
      <c r="I124" s="11">
        <v>109.6</v>
      </c>
      <c r="J124" s="11">
        <v>133.5</v>
      </c>
      <c r="K124" s="11">
        <v>151.4</v>
      </c>
      <c r="L124" s="11">
        <v>182.8</v>
      </c>
      <c r="M124" s="11">
        <v>111.1</v>
      </c>
      <c r="N124" s="11">
        <v>141.5</v>
      </c>
      <c r="O124" s="11">
        <v>121.5</v>
      </c>
      <c r="P124" s="11">
        <v>136.30000000000001</v>
      </c>
      <c r="Q124" s="11">
        <v>134.6</v>
      </c>
      <c r="R124" s="11">
        <v>127.2</v>
      </c>
      <c r="S124" s="11">
        <v>120.7</v>
      </c>
      <c r="T124" s="11">
        <v>126.2</v>
      </c>
      <c r="U124" s="11">
        <v>126</v>
      </c>
      <c r="V124" s="11">
        <v>123.2</v>
      </c>
      <c r="W124" s="11">
        <v>120.3</v>
      </c>
      <c r="X124" s="11">
        <v>118.5</v>
      </c>
      <c r="Y124" s="12">
        <v>126.6</v>
      </c>
    </row>
    <row r="125" spans="1:25" x14ac:dyDescent="0.3">
      <c r="A125" s="3" t="s">
        <v>58</v>
      </c>
      <c r="B125" s="2">
        <v>2016</v>
      </c>
      <c r="C125" s="2" t="s">
        <v>38</v>
      </c>
      <c r="D125" s="9" t="str">
        <f t="shared" si="1"/>
        <v>2016 May Sub Urban</v>
      </c>
      <c r="E125" s="11">
        <v>126.8</v>
      </c>
      <c r="F125" s="11">
        <v>139.1</v>
      </c>
      <c r="G125" s="11">
        <v>125.4</v>
      </c>
      <c r="H125" s="11">
        <v>131.69999999999999</v>
      </c>
      <c r="I125" s="11">
        <v>115</v>
      </c>
      <c r="J125" s="11">
        <v>136</v>
      </c>
      <c r="K125" s="11">
        <v>145.1</v>
      </c>
      <c r="L125" s="11">
        <v>171.7</v>
      </c>
      <c r="M125" s="11">
        <v>108.7</v>
      </c>
      <c r="N125" s="11">
        <v>135.30000000000001</v>
      </c>
      <c r="O125" s="11">
        <v>124.2</v>
      </c>
      <c r="P125" s="11">
        <v>137.4</v>
      </c>
      <c r="Q125" s="11">
        <v>134</v>
      </c>
      <c r="R125" s="11">
        <v>132.19999999999999</v>
      </c>
      <c r="S125" s="11">
        <v>126.8</v>
      </c>
      <c r="T125" s="11">
        <v>131.4</v>
      </c>
      <c r="U125" s="11">
        <v>126</v>
      </c>
      <c r="V125" s="11">
        <v>126</v>
      </c>
      <c r="W125" s="11">
        <v>123.7</v>
      </c>
      <c r="X125" s="11">
        <v>119.2</v>
      </c>
      <c r="Y125" s="12">
        <v>128.6</v>
      </c>
    </row>
    <row r="126" spans="1:25" x14ac:dyDescent="0.3">
      <c r="A126" s="3" t="s">
        <v>30</v>
      </c>
      <c r="B126" s="2">
        <v>2016</v>
      </c>
      <c r="C126" s="2" t="s">
        <v>39</v>
      </c>
      <c r="D126" s="9" t="str">
        <f t="shared" si="1"/>
        <v>2016 June Rural</v>
      </c>
      <c r="E126" s="11">
        <v>128.6</v>
      </c>
      <c r="F126" s="11">
        <v>138.6</v>
      </c>
      <c r="G126" s="11">
        <v>126.6</v>
      </c>
      <c r="H126" s="11">
        <v>133.6</v>
      </c>
      <c r="I126" s="11">
        <v>118.6</v>
      </c>
      <c r="J126" s="11">
        <v>137.4</v>
      </c>
      <c r="K126" s="11">
        <v>152.5</v>
      </c>
      <c r="L126" s="11">
        <v>169.2</v>
      </c>
      <c r="M126" s="11">
        <v>108.8</v>
      </c>
      <c r="N126" s="11">
        <v>133.1</v>
      </c>
      <c r="O126" s="11">
        <v>126.4</v>
      </c>
      <c r="P126" s="11">
        <v>139.19999999999999</v>
      </c>
      <c r="Q126" s="11">
        <v>136</v>
      </c>
      <c r="R126" s="11">
        <v>136.30000000000001</v>
      </c>
      <c r="S126" s="11">
        <v>131.6</v>
      </c>
      <c r="T126" s="11">
        <v>135.6</v>
      </c>
      <c r="U126" s="11">
        <v>125.5</v>
      </c>
      <c r="V126" s="11">
        <v>129.30000000000001</v>
      </c>
      <c r="W126" s="11">
        <v>126.2</v>
      </c>
      <c r="X126" s="11">
        <v>119.9</v>
      </c>
      <c r="Y126" s="12">
        <v>131.9</v>
      </c>
    </row>
    <row r="127" spans="1:25" x14ac:dyDescent="0.3">
      <c r="A127" s="3" t="s">
        <v>33</v>
      </c>
      <c r="B127" s="2">
        <v>2016</v>
      </c>
      <c r="C127" s="2" t="s">
        <v>39</v>
      </c>
      <c r="D127" s="9" t="str">
        <f t="shared" si="1"/>
        <v>2016 June Urban</v>
      </c>
      <c r="E127" s="11">
        <v>125.9</v>
      </c>
      <c r="F127" s="11">
        <v>143.9</v>
      </c>
      <c r="G127" s="11">
        <v>130.9</v>
      </c>
      <c r="H127" s="11">
        <v>131</v>
      </c>
      <c r="I127" s="11">
        <v>110.2</v>
      </c>
      <c r="J127" s="11">
        <v>135.5</v>
      </c>
      <c r="K127" s="11">
        <v>173.7</v>
      </c>
      <c r="L127" s="11">
        <v>184.4</v>
      </c>
      <c r="M127" s="11">
        <v>112</v>
      </c>
      <c r="N127" s="11">
        <v>142.80000000000001</v>
      </c>
      <c r="O127" s="11">
        <v>121.6</v>
      </c>
      <c r="P127" s="11">
        <v>136.9</v>
      </c>
      <c r="Q127" s="11">
        <v>138.19999999999999</v>
      </c>
      <c r="R127" s="11">
        <v>127.6</v>
      </c>
      <c r="S127" s="11">
        <v>121.1</v>
      </c>
      <c r="T127" s="11">
        <v>126.6</v>
      </c>
      <c r="U127" s="11">
        <v>125.5</v>
      </c>
      <c r="V127" s="11">
        <v>123.2</v>
      </c>
      <c r="W127" s="11">
        <v>120.6</v>
      </c>
      <c r="X127" s="11">
        <v>118.8</v>
      </c>
      <c r="Y127" s="12">
        <v>128.1</v>
      </c>
    </row>
    <row r="128" spans="1:25" x14ac:dyDescent="0.3">
      <c r="A128" s="3" t="s">
        <v>58</v>
      </c>
      <c r="B128" s="2">
        <v>2016</v>
      </c>
      <c r="C128" s="2" t="s">
        <v>39</v>
      </c>
      <c r="D128" s="9" t="str">
        <f t="shared" si="1"/>
        <v>2016 June Sub Urban</v>
      </c>
      <c r="E128" s="11">
        <v>127.7</v>
      </c>
      <c r="F128" s="11">
        <v>140.5</v>
      </c>
      <c r="G128" s="11">
        <v>128.30000000000001</v>
      </c>
      <c r="H128" s="11">
        <v>132.6</v>
      </c>
      <c r="I128" s="11">
        <v>115.5</v>
      </c>
      <c r="J128" s="11">
        <v>136.5</v>
      </c>
      <c r="K128" s="11">
        <v>159.69999999999999</v>
      </c>
      <c r="L128" s="11">
        <v>174.3</v>
      </c>
      <c r="M128" s="11">
        <v>109.9</v>
      </c>
      <c r="N128" s="11">
        <v>136.30000000000001</v>
      </c>
      <c r="O128" s="11">
        <v>124.4</v>
      </c>
      <c r="P128" s="11">
        <v>138.1</v>
      </c>
      <c r="Q128" s="11">
        <v>136.80000000000001</v>
      </c>
      <c r="R128" s="11">
        <v>132.9</v>
      </c>
      <c r="S128" s="11">
        <v>127.2</v>
      </c>
      <c r="T128" s="11">
        <v>132</v>
      </c>
      <c r="U128" s="11">
        <v>125.5</v>
      </c>
      <c r="V128" s="11">
        <v>126.4</v>
      </c>
      <c r="W128" s="11">
        <v>124.1</v>
      </c>
      <c r="X128" s="11">
        <v>119.4</v>
      </c>
      <c r="Y128" s="12">
        <v>130.1</v>
      </c>
    </row>
    <row r="129" spans="1:25" x14ac:dyDescent="0.3">
      <c r="A129" s="3" t="s">
        <v>30</v>
      </c>
      <c r="B129" s="2">
        <v>2016</v>
      </c>
      <c r="C129" s="2" t="s">
        <v>40</v>
      </c>
      <c r="D129" s="9" t="str">
        <f t="shared" si="1"/>
        <v>2016 July Rural</v>
      </c>
      <c r="E129" s="11">
        <v>129.30000000000001</v>
      </c>
      <c r="F129" s="11">
        <v>139.5</v>
      </c>
      <c r="G129" s="11">
        <v>129.6</v>
      </c>
      <c r="H129" s="11">
        <v>134.5</v>
      </c>
      <c r="I129" s="11">
        <v>119.5</v>
      </c>
      <c r="J129" s="11">
        <v>138.5</v>
      </c>
      <c r="K129" s="11">
        <v>158.19999999999999</v>
      </c>
      <c r="L129" s="11">
        <v>171.8</v>
      </c>
      <c r="M129" s="11">
        <v>110.3</v>
      </c>
      <c r="N129" s="11">
        <v>134.30000000000001</v>
      </c>
      <c r="O129" s="11">
        <v>127.3</v>
      </c>
      <c r="P129" s="11">
        <v>139.9</v>
      </c>
      <c r="Q129" s="11">
        <v>137.6</v>
      </c>
      <c r="R129" s="11">
        <v>137.19999999999999</v>
      </c>
      <c r="S129" s="11">
        <v>132.19999999999999</v>
      </c>
      <c r="T129" s="11">
        <v>136.5</v>
      </c>
      <c r="U129" s="11">
        <v>126.4</v>
      </c>
      <c r="V129" s="11">
        <v>130</v>
      </c>
      <c r="W129" s="11">
        <v>126.7</v>
      </c>
      <c r="X129" s="11">
        <v>120.9</v>
      </c>
      <c r="Y129" s="12">
        <v>133</v>
      </c>
    </row>
    <row r="130" spans="1:25" x14ac:dyDescent="0.3">
      <c r="A130" s="3" t="s">
        <v>33</v>
      </c>
      <c r="B130" s="2">
        <v>2016</v>
      </c>
      <c r="C130" s="2" t="s">
        <v>40</v>
      </c>
      <c r="D130" s="9" t="str">
        <f t="shared" si="1"/>
        <v>2016 July Urban</v>
      </c>
      <c r="E130" s="11">
        <v>126.8</v>
      </c>
      <c r="F130" s="11">
        <v>144.19999999999999</v>
      </c>
      <c r="G130" s="11">
        <v>136.6</v>
      </c>
      <c r="H130" s="11">
        <v>131.80000000000001</v>
      </c>
      <c r="I130" s="11">
        <v>111</v>
      </c>
      <c r="J130" s="11">
        <v>137</v>
      </c>
      <c r="K130" s="11">
        <v>179.5</v>
      </c>
      <c r="L130" s="11">
        <v>188.4</v>
      </c>
      <c r="M130" s="11">
        <v>113.3</v>
      </c>
      <c r="N130" s="11">
        <v>143.9</v>
      </c>
      <c r="O130" s="11">
        <v>121.7</v>
      </c>
      <c r="P130" s="11">
        <v>137.5</v>
      </c>
      <c r="Q130" s="11">
        <v>139.80000000000001</v>
      </c>
      <c r="R130" s="11">
        <v>127.9</v>
      </c>
      <c r="S130" s="11">
        <v>121.1</v>
      </c>
      <c r="T130" s="11">
        <v>126.9</v>
      </c>
      <c r="U130" s="11">
        <v>126.4</v>
      </c>
      <c r="V130" s="11">
        <v>123.5</v>
      </c>
      <c r="W130" s="11">
        <v>120.9</v>
      </c>
      <c r="X130" s="11">
        <v>120</v>
      </c>
      <c r="Y130" s="12">
        <v>129</v>
      </c>
    </row>
    <row r="131" spans="1:25" x14ac:dyDescent="0.3">
      <c r="A131" s="3" t="s">
        <v>58</v>
      </c>
      <c r="B131" s="2">
        <v>2016</v>
      </c>
      <c r="C131" s="2" t="s">
        <v>40</v>
      </c>
      <c r="D131" s="9" t="str">
        <f t="shared" si="1"/>
        <v>2016 July Sub Urban</v>
      </c>
      <c r="E131" s="11">
        <v>128.5</v>
      </c>
      <c r="F131" s="11">
        <v>141.19999999999999</v>
      </c>
      <c r="G131" s="11">
        <v>132.30000000000001</v>
      </c>
      <c r="H131" s="11">
        <v>133.5</v>
      </c>
      <c r="I131" s="11">
        <v>116.4</v>
      </c>
      <c r="J131" s="11">
        <v>137.80000000000001</v>
      </c>
      <c r="K131" s="11">
        <v>165.4</v>
      </c>
      <c r="L131" s="11">
        <v>177.4</v>
      </c>
      <c r="M131" s="11">
        <v>111.3</v>
      </c>
      <c r="N131" s="11">
        <v>137.5</v>
      </c>
      <c r="O131" s="11">
        <v>125</v>
      </c>
      <c r="P131" s="11">
        <v>138.80000000000001</v>
      </c>
      <c r="Q131" s="11">
        <v>138.4</v>
      </c>
      <c r="R131" s="11">
        <v>133.5</v>
      </c>
      <c r="S131" s="11">
        <v>127.6</v>
      </c>
      <c r="T131" s="11">
        <v>132.69999999999999</v>
      </c>
      <c r="U131" s="11">
        <v>126.4</v>
      </c>
      <c r="V131" s="11">
        <v>126.9</v>
      </c>
      <c r="W131" s="11">
        <v>124.5</v>
      </c>
      <c r="X131" s="11">
        <v>120.5</v>
      </c>
      <c r="Y131" s="12">
        <v>131.1</v>
      </c>
    </row>
    <row r="132" spans="1:25" x14ac:dyDescent="0.3">
      <c r="A132" s="3" t="s">
        <v>30</v>
      </c>
      <c r="B132" s="2">
        <v>2016</v>
      </c>
      <c r="C132" s="2" t="s">
        <v>41</v>
      </c>
      <c r="D132" s="9" t="str">
        <f t="shared" ref="D132:D195" si="2">_xlfn.CONCAT(B132," ",C132," ",A132)</f>
        <v>2016 August Rural</v>
      </c>
      <c r="E132" s="11">
        <v>130.1</v>
      </c>
      <c r="F132" s="11">
        <v>138.80000000000001</v>
      </c>
      <c r="G132" s="11">
        <v>130.30000000000001</v>
      </c>
      <c r="H132" s="11">
        <v>135.30000000000001</v>
      </c>
      <c r="I132" s="11">
        <v>119.9</v>
      </c>
      <c r="J132" s="11">
        <v>140.19999999999999</v>
      </c>
      <c r="K132" s="11">
        <v>156.9</v>
      </c>
      <c r="L132" s="11">
        <v>172.2</v>
      </c>
      <c r="M132" s="11">
        <v>112.1</v>
      </c>
      <c r="N132" s="11">
        <v>134.9</v>
      </c>
      <c r="O132" s="11">
        <v>128.1</v>
      </c>
      <c r="P132" s="11">
        <v>140.69999999999999</v>
      </c>
      <c r="Q132" s="11">
        <v>138</v>
      </c>
      <c r="R132" s="11">
        <v>137.80000000000001</v>
      </c>
      <c r="S132" s="11">
        <v>133</v>
      </c>
      <c r="T132" s="11">
        <v>137.1</v>
      </c>
      <c r="U132" s="11">
        <v>127.3</v>
      </c>
      <c r="V132" s="11">
        <v>130.6</v>
      </c>
      <c r="W132" s="11">
        <v>127</v>
      </c>
      <c r="X132" s="11">
        <v>122</v>
      </c>
      <c r="Y132" s="12">
        <v>133.5</v>
      </c>
    </row>
    <row r="133" spans="1:25" x14ac:dyDescent="0.3">
      <c r="A133" s="3" t="s">
        <v>33</v>
      </c>
      <c r="B133" s="2">
        <v>2016</v>
      </c>
      <c r="C133" s="2" t="s">
        <v>41</v>
      </c>
      <c r="D133" s="9" t="str">
        <f t="shared" si="2"/>
        <v>2016 August Urban</v>
      </c>
      <c r="E133" s="11">
        <v>127.6</v>
      </c>
      <c r="F133" s="11">
        <v>140.30000000000001</v>
      </c>
      <c r="G133" s="11">
        <v>133.69999999999999</v>
      </c>
      <c r="H133" s="11">
        <v>132.19999999999999</v>
      </c>
      <c r="I133" s="11">
        <v>111.8</v>
      </c>
      <c r="J133" s="11">
        <v>135.80000000000001</v>
      </c>
      <c r="K133" s="11">
        <v>163.5</v>
      </c>
      <c r="L133" s="11">
        <v>182.3</v>
      </c>
      <c r="M133" s="11">
        <v>114.6</v>
      </c>
      <c r="N133" s="11">
        <v>144.6</v>
      </c>
      <c r="O133" s="11">
        <v>121.9</v>
      </c>
      <c r="P133" s="11">
        <v>138.1</v>
      </c>
      <c r="Q133" s="11">
        <v>137.6</v>
      </c>
      <c r="R133" s="11">
        <v>128.30000000000001</v>
      </c>
      <c r="S133" s="11">
        <v>121.4</v>
      </c>
      <c r="T133" s="11">
        <v>127.3</v>
      </c>
      <c r="U133" s="11">
        <v>127.3</v>
      </c>
      <c r="V133" s="11">
        <v>123.9</v>
      </c>
      <c r="W133" s="11">
        <v>121.2</v>
      </c>
      <c r="X133" s="11">
        <v>120.9</v>
      </c>
      <c r="Y133" s="12">
        <v>128.4</v>
      </c>
    </row>
    <row r="134" spans="1:25" x14ac:dyDescent="0.3">
      <c r="A134" s="3" t="s">
        <v>58</v>
      </c>
      <c r="B134" s="2">
        <v>2016</v>
      </c>
      <c r="C134" s="2" t="s">
        <v>41</v>
      </c>
      <c r="D134" s="9" t="str">
        <f t="shared" si="2"/>
        <v>2016 August Sub Urban</v>
      </c>
      <c r="E134" s="11">
        <v>129.30000000000001</v>
      </c>
      <c r="F134" s="11">
        <v>139.30000000000001</v>
      </c>
      <c r="G134" s="11">
        <v>131.6</v>
      </c>
      <c r="H134" s="11">
        <v>134.1</v>
      </c>
      <c r="I134" s="11">
        <v>116.9</v>
      </c>
      <c r="J134" s="11">
        <v>138.1</v>
      </c>
      <c r="K134" s="11">
        <v>159.1</v>
      </c>
      <c r="L134" s="11">
        <v>175.6</v>
      </c>
      <c r="M134" s="11">
        <v>112.9</v>
      </c>
      <c r="N134" s="11">
        <v>138.1</v>
      </c>
      <c r="O134" s="11">
        <v>125.5</v>
      </c>
      <c r="P134" s="11">
        <v>139.5</v>
      </c>
      <c r="Q134" s="11">
        <v>137.9</v>
      </c>
      <c r="R134" s="11">
        <v>134.1</v>
      </c>
      <c r="S134" s="11">
        <v>128.19999999999999</v>
      </c>
      <c r="T134" s="11">
        <v>133.19999999999999</v>
      </c>
      <c r="U134" s="11">
        <v>127.3</v>
      </c>
      <c r="V134" s="11">
        <v>127.4</v>
      </c>
      <c r="W134" s="11">
        <v>124.8</v>
      </c>
      <c r="X134" s="11">
        <v>121.5</v>
      </c>
      <c r="Y134" s="12">
        <v>131.1</v>
      </c>
    </row>
    <row r="135" spans="1:25" x14ac:dyDescent="0.3">
      <c r="A135" s="3" t="s">
        <v>30</v>
      </c>
      <c r="B135" s="2">
        <v>2016</v>
      </c>
      <c r="C135" s="2" t="s">
        <v>42</v>
      </c>
      <c r="D135" s="9" t="str">
        <f t="shared" si="2"/>
        <v>2016 September Rural</v>
      </c>
      <c r="E135" s="11">
        <v>130.80000000000001</v>
      </c>
      <c r="F135" s="11">
        <v>138.19999999999999</v>
      </c>
      <c r="G135" s="11">
        <v>130.5</v>
      </c>
      <c r="H135" s="11">
        <v>135.5</v>
      </c>
      <c r="I135" s="11">
        <v>120.2</v>
      </c>
      <c r="J135" s="11">
        <v>139.19999999999999</v>
      </c>
      <c r="K135" s="11">
        <v>149.5</v>
      </c>
      <c r="L135" s="11">
        <v>170.4</v>
      </c>
      <c r="M135" s="11">
        <v>113.1</v>
      </c>
      <c r="N135" s="11">
        <v>135.80000000000001</v>
      </c>
      <c r="O135" s="11">
        <v>128.80000000000001</v>
      </c>
      <c r="P135" s="11">
        <v>141.5</v>
      </c>
      <c r="Q135" s="11">
        <v>137.19999999999999</v>
      </c>
      <c r="R135" s="11">
        <v>138.5</v>
      </c>
      <c r="S135" s="11">
        <v>133.5</v>
      </c>
      <c r="T135" s="11">
        <v>137.80000000000001</v>
      </c>
      <c r="U135" s="11">
        <v>127.9</v>
      </c>
      <c r="V135" s="11">
        <v>131.1</v>
      </c>
      <c r="W135" s="11">
        <v>127.8</v>
      </c>
      <c r="X135" s="11">
        <v>122.8</v>
      </c>
      <c r="Y135" s="12">
        <v>133.4</v>
      </c>
    </row>
    <row r="136" spans="1:25" x14ac:dyDescent="0.3">
      <c r="A136" s="3" t="s">
        <v>33</v>
      </c>
      <c r="B136" s="2">
        <v>2016</v>
      </c>
      <c r="C136" s="2" t="s">
        <v>42</v>
      </c>
      <c r="D136" s="9" t="str">
        <f t="shared" si="2"/>
        <v>2016 September Urban</v>
      </c>
      <c r="E136" s="11">
        <v>128.1</v>
      </c>
      <c r="F136" s="11">
        <v>137.69999999999999</v>
      </c>
      <c r="G136" s="11">
        <v>130.6</v>
      </c>
      <c r="H136" s="11">
        <v>132.6</v>
      </c>
      <c r="I136" s="11">
        <v>111.9</v>
      </c>
      <c r="J136" s="11">
        <v>132.5</v>
      </c>
      <c r="K136" s="11">
        <v>152.9</v>
      </c>
      <c r="L136" s="11">
        <v>173.6</v>
      </c>
      <c r="M136" s="11">
        <v>115.1</v>
      </c>
      <c r="N136" s="11">
        <v>144.80000000000001</v>
      </c>
      <c r="O136" s="11">
        <v>122.1</v>
      </c>
      <c r="P136" s="11">
        <v>138.80000000000001</v>
      </c>
      <c r="Q136" s="11">
        <v>135.69999999999999</v>
      </c>
      <c r="R136" s="11">
        <v>128.69999999999999</v>
      </c>
      <c r="S136" s="11">
        <v>121.6</v>
      </c>
      <c r="T136" s="11">
        <v>127.7</v>
      </c>
      <c r="U136" s="11">
        <v>127.9</v>
      </c>
      <c r="V136" s="11">
        <v>124.3</v>
      </c>
      <c r="W136" s="11">
        <v>121.4</v>
      </c>
      <c r="X136" s="11">
        <v>121.2</v>
      </c>
      <c r="Y136" s="12">
        <v>128</v>
      </c>
    </row>
    <row r="137" spans="1:25" x14ac:dyDescent="0.3">
      <c r="A137" s="3" t="s">
        <v>58</v>
      </c>
      <c r="B137" s="2">
        <v>2016</v>
      </c>
      <c r="C137" s="2" t="s">
        <v>42</v>
      </c>
      <c r="D137" s="9" t="str">
        <f t="shared" si="2"/>
        <v>2016 September Sub Urban</v>
      </c>
      <c r="E137" s="11">
        <v>129.9</v>
      </c>
      <c r="F137" s="11">
        <v>138</v>
      </c>
      <c r="G137" s="11">
        <v>130.5</v>
      </c>
      <c r="H137" s="11">
        <v>134.4</v>
      </c>
      <c r="I137" s="11">
        <v>117.2</v>
      </c>
      <c r="J137" s="11">
        <v>136.1</v>
      </c>
      <c r="K137" s="11">
        <v>150.69999999999999</v>
      </c>
      <c r="L137" s="11">
        <v>171.5</v>
      </c>
      <c r="M137" s="11">
        <v>113.8</v>
      </c>
      <c r="N137" s="11">
        <v>138.80000000000001</v>
      </c>
      <c r="O137" s="11">
        <v>126</v>
      </c>
      <c r="P137" s="11">
        <v>140.19999999999999</v>
      </c>
      <c r="Q137" s="11">
        <v>136.6</v>
      </c>
      <c r="R137" s="11">
        <v>134.6</v>
      </c>
      <c r="S137" s="11">
        <v>128.6</v>
      </c>
      <c r="T137" s="11">
        <v>133.80000000000001</v>
      </c>
      <c r="U137" s="11">
        <v>127.9</v>
      </c>
      <c r="V137" s="11">
        <v>127.9</v>
      </c>
      <c r="W137" s="11">
        <v>125.4</v>
      </c>
      <c r="X137" s="11">
        <v>122.1</v>
      </c>
      <c r="Y137" s="12">
        <v>130.9</v>
      </c>
    </row>
    <row r="138" spans="1:25" x14ac:dyDescent="0.3">
      <c r="A138" s="3" t="s">
        <v>30</v>
      </c>
      <c r="B138" s="2">
        <v>2016</v>
      </c>
      <c r="C138" s="2" t="s">
        <v>43</v>
      </c>
      <c r="D138" s="9" t="str">
        <f t="shared" si="2"/>
        <v>2016 October Rural</v>
      </c>
      <c r="E138" s="11">
        <v>131.30000000000001</v>
      </c>
      <c r="F138" s="11">
        <v>137.6</v>
      </c>
      <c r="G138" s="11">
        <v>130.1</v>
      </c>
      <c r="H138" s="11">
        <v>136</v>
      </c>
      <c r="I138" s="11">
        <v>120.8</v>
      </c>
      <c r="J138" s="11">
        <v>138.4</v>
      </c>
      <c r="K138" s="11">
        <v>149.19999999999999</v>
      </c>
      <c r="L138" s="11">
        <v>170.2</v>
      </c>
      <c r="M138" s="11">
        <v>113.4</v>
      </c>
      <c r="N138" s="11">
        <v>136.30000000000001</v>
      </c>
      <c r="O138" s="11">
        <v>128.69999999999999</v>
      </c>
      <c r="P138" s="11">
        <v>142.4</v>
      </c>
      <c r="Q138" s="11">
        <v>137.4</v>
      </c>
      <c r="R138" s="11">
        <v>139.6</v>
      </c>
      <c r="S138" s="11">
        <v>134.30000000000001</v>
      </c>
      <c r="T138" s="11">
        <v>138.80000000000001</v>
      </c>
      <c r="U138" s="11">
        <v>128.69999999999999</v>
      </c>
      <c r="V138" s="11">
        <v>131.80000000000001</v>
      </c>
      <c r="W138" s="11">
        <v>128.69999999999999</v>
      </c>
      <c r="X138" s="11">
        <v>123</v>
      </c>
      <c r="Y138" s="12">
        <v>133.80000000000001</v>
      </c>
    </row>
    <row r="139" spans="1:25" x14ac:dyDescent="0.3">
      <c r="A139" s="3" t="s">
        <v>33</v>
      </c>
      <c r="B139" s="2">
        <v>2016</v>
      </c>
      <c r="C139" s="2" t="s">
        <v>43</v>
      </c>
      <c r="D139" s="9" t="str">
        <f t="shared" si="2"/>
        <v>2016 October Urban</v>
      </c>
      <c r="E139" s="11">
        <v>128.69999999999999</v>
      </c>
      <c r="F139" s="11">
        <v>138.4</v>
      </c>
      <c r="G139" s="11">
        <v>130.30000000000001</v>
      </c>
      <c r="H139" s="11">
        <v>132.69999999999999</v>
      </c>
      <c r="I139" s="11">
        <v>112.5</v>
      </c>
      <c r="J139" s="11">
        <v>130.4</v>
      </c>
      <c r="K139" s="11">
        <v>155.1</v>
      </c>
      <c r="L139" s="11">
        <v>175.7</v>
      </c>
      <c r="M139" s="11">
        <v>115.4</v>
      </c>
      <c r="N139" s="11">
        <v>145.30000000000001</v>
      </c>
      <c r="O139" s="11">
        <v>122.5</v>
      </c>
      <c r="P139" s="11">
        <v>139.6</v>
      </c>
      <c r="Q139" s="11">
        <v>136.30000000000001</v>
      </c>
      <c r="R139" s="11">
        <v>129.1</v>
      </c>
      <c r="S139" s="11">
        <v>121.9</v>
      </c>
      <c r="T139" s="11">
        <v>128</v>
      </c>
      <c r="U139" s="11">
        <v>128.69999999999999</v>
      </c>
      <c r="V139" s="11">
        <v>124.5</v>
      </c>
      <c r="W139" s="11">
        <v>121.8</v>
      </c>
      <c r="X139" s="11">
        <v>120.8</v>
      </c>
      <c r="Y139" s="12">
        <v>128.6</v>
      </c>
    </row>
    <row r="140" spans="1:25" x14ac:dyDescent="0.3">
      <c r="A140" s="3" t="s">
        <v>58</v>
      </c>
      <c r="B140" s="2">
        <v>2016</v>
      </c>
      <c r="C140" s="2" t="s">
        <v>43</v>
      </c>
      <c r="D140" s="9" t="str">
        <f t="shared" si="2"/>
        <v>2016 October Sub Urban</v>
      </c>
      <c r="E140" s="11">
        <v>130.5</v>
      </c>
      <c r="F140" s="11">
        <v>137.9</v>
      </c>
      <c r="G140" s="11">
        <v>130.19999999999999</v>
      </c>
      <c r="H140" s="11">
        <v>134.80000000000001</v>
      </c>
      <c r="I140" s="11">
        <v>117.8</v>
      </c>
      <c r="J140" s="11">
        <v>134.69999999999999</v>
      </c>
      <c r="K140" s="11">
        <v>151.19999999999999</v>
      </c>
      <c r="L140" s="11">
        <v>172.1</v>
      </c>
      <c r="M140" s="11">
        <v>114.1</v>
      </c>
      <c r="N140" s="11">
        <v>139.30000000000001</v>
      </c>
      <c r="O140" s="11">
        <v>126.1</v>
      </c>
      <c r="P140" s="11">
        <v>141.1</v>
      </c>
      <c r="Q140" s="11">
        <v>137</v>
      </c>
      <c r="R140" s="11">
        <v>135.5</v>
      </c>
      <c r="S140" s="11">
        <v>129.1</v>
      </c>
      <c r="T140" s="11">
        <v>134.5</v>
      </c>
      <c r="U140" s="11">
        <v>128.69999999999999</v>
      </c>
      <c r="V140" s="11">
        <v>128.4</v>
      </c>
      <c r="W140" s="11">
        <v>126.1</v>
      </c>
      <c r="X140" s="11">
        <v>122.1</v>
      </c>
      <c r="Y140" s="12">
        <v>131.4</v>
      </c>
    </row>
    <row r="141" spans="1:25" x14ac:dyDescent="0.3">
      <c r="A141" s="3" t="s">
        <v>30</v>
      </c>
      <c r="B141" s="2">
        <v>2016</v>
      </c>
      <c r="C141" s="2" t="s">
        <v>45</v>
      </c>
      <c r="D141" s="9" t="str">
        <f t="shared" si="2"/>
        <v>2016 November Rural</v>
      </c>
      <c r="E141" s="11">
        <v>132</v>
      </c>
      <c r="F141" s="11">
        <v>137.4</v>
      </c>
      <c r="G141" s="11">
        <v>130.6</v>
      </c>
      <c r="H141" s="11">
        <v>136.19999999999999</v>
      </c>
      <c r="I141" s="11">
        <v>121.1</v>
      </c>
      <c r="J141" s="11">
        <v>136.9</v>
      </c>
      <c r="K141" s="11">
        <v>141.80000000000001</v>
      </c>
      <c r="L141" s="11">
        <v>170</v>
      </c>
      <c r="M141" s="11">
        <v>113.4</v>
      </c>
      <c r="N141" s="11">
        <v>136.80000000000001</v>
      </c>
      <c r="O141" s="11">
        <v>128.69999999999999</v>
      </c>
      <c r="P141" s="11">
        <v>143.1</v>
      </c>
      <c r="Q141" s="11">
        <v>136.6</v>
      </c>
      <c r="R141" s="11">
        <v>139.9</v>
      </c>
      <c r="S141" s="11">
        <v>134.5</v>
      </c>
      <c r="T141" s="11">
        <v>139.19999999999999</v>
      </c>
      <c r="U141" s="11">
        <v>129.1</v>
      </c>
      <c r="V141" s="11">
        <v>132.1</v>
      </c>
      <c r="W141" s="11">
        <v>129.1</v>
      </c>
      <c r="X141" s="11">
        <v>123.5</v>
      </c>
      <c r="Y141" s="12">
        <v>133.6</v>
      </c>
    </row>
    <row r="142" spans="1:25" x14ac:dyDescent="0.3">
      <c r="A142" s="3" t="s">
        <v>33</v>
      </c>
      <c r="B142" s="2">
        <v>2016</v>
      </c>
      <c r="C142" s="2" t="s">
        <v>45</v>
      </c>
      <c r="D142" s="9" t="str">
        <f t="shared" si="2"/>
        <v>2016 November Urban</v>
      </c>
      <c r="E142" s="11">
        <v>130.19999999999999</v>
      </c>
      <c r="F142" s="11">
        <v>138.5</v>
      </c>
      <c r="G142" s="11">
        <v>134.1</v>
      </c>
      <c r="H142" s="11">
        <v>132.9</v>
      </c>
      <c r="I142" s="11">
        <v>112.6</v>
      </c>
      <c r="J142" s="11">
        <v>130.80000000000001</v>
      </c>
      <c r="K142" s="11">
        <v>142</v>
      </c>
      <c r="L142" s="11">
        <v>174.9</v>
      </c>
      <c r="M142" s="11">
        <v>115.6</v>
      </c>
      <c r="N142" s="11">
        <v>145.4</v>
      </c>
      <c r="O142" s="11">
        <v>122.7</v>
      </c>
      <c r="P142" s="11">
        <v>140.30000000000001</v>
      </c>
      <c r="Q142" s="11">
        <v>135.19999999999999</v>
      </c>
      <c r="R142" s="11">
        <v>129.6</v>
      </c>
      <c r="S142" s="11">
        <v>122.1</v>
      </c>
      <c r="T142" s="11">
        <v>128.5</v>
      </c>
      <c r="U142" s="11">
        <v>129.1</v>
      </c>
      <c r="V142" s="11">
        <v>124.7</v>
      </c>
      <c r="W142" s="11">
        <v>122.1</v>
      </c>
      <c r="X142" s="11">
        <v>121.3</v>
      </c>
      <c r="Y142" s="12">
        <v>128.5</v>
      </c>
    </row>
    <row r="143" spans="1:25" x14ac:dyDescent="0.3">
      <c r="A143" s="3" t="s">
        <v>58</v>
      </c>
      <c r="B143" s="2">
        <v>2016</v>
      </c>
      <c r="C143" s="2" t="s">
        <v>45</v>
      </c>
      <c r="D143" s="9" t="str">
        <f t="shared" si="2"/>
        <v>2016 November Sub Urban</v>
      </c>
      <c r="E143" s="11">
        <v>131.4</v>
      </c>
      <c r="F143" s="11">
        <v>137.80000000000001</v>
      </c>
      <c r="G143" s="11">
        <v>132</v>
      </c>
      <c r="H143" s="11">
        <v>135</v>
      </c>
      <c r="I143" s="11">
        <v>118</v>
      </c>
      <c r="J143" s="11">
        <v>134.1</v>
      </c>
      <c r="K143" s="11">
        <v>141.9</v>
      </c>
      <c r="L143" s="11">
        <v>171.7</v>
      </c>
      <c r="M143" s="11">
        <v>114.1</v>
      </c>
      <c r="N143" s="11">
        <v>139.69999999999999</v>
      </c>
      <c r="O143" s="11">
        <v>126.2</v>
      </c>
      <c r="P143" s="11">
        <v>141.80000000000001</v>
      </c>
      <c r="Q143" s="11">
        <v>136.1</v>
      </c>
      <c r="R143" s="11">
        <v>135.80000000000001</v>
      </c>
      <c r="S143" s="11">
        <v>129.30000000000001</v>
      </c>
      <c r="T143" s="11">
        <v>135</v>
      </c>
      <c r="U143" s="11">
        <v>129.1</v>
      </c>
      <c r="V143" s="11">
        <v>128.6</v>
      </c>
      <c r="W143" s="11">
        <v>126.4</v>
      </c>
      <c r="X143" s="11">
        <v>122.6</v>
      </c>
      <c r="Y143" s="12">
        <v>131.19999999999999</v>
      </c>
    </row>
    <row r="144" spans="1:25" x14ac:dyDescent="0.3">
      <c r="A144" s="3" t="s">
        <v>30</v>
      </c>
      <c r="B144" s="2">
        <v>2016</v>
      </c>
      <c r="C144" s="2" t="s">
        <v>46</v>
      </c>
      <c r="D144" s="9" t="str">
        <f t="shared" si="2"/>
        <v>2016 December Rural</v>
      </c>
      <c r="E144" s="11">
        <v>132.6</v>
      </c>
      <c r="F144" s="11">
        <v>137.30000000000001</v>
      </c>
      <c r="G144" s="11">
        <v>131.6</v>
      </c>
      <c r="H144" s="11">
        <v>136.30000000000001</v>
      </c>
      <c r="I144" s="11">
        <v>121.6</v>
      </c>
      <c r="J144" s="11">
        <v>135.6</v>
      </c>
      <c r="K144" s="11">
        <v>127.5</v>
      </c>
      <c r="L144" s="11">
        <v>167.9</v>
      </c>
      <c r="M144" s="11">
        <v>113.8</v>
      </c>
      <c r="N144" s="11">
        <v>137.5</v>
      </c>
      <c r="O144" s="11">
        <v>129.1</v>
      </c>
      <c r="P144" s="11">
        <v>143.6</v>
      </c>
      <c r="Q144" s="11">
        <v>134.69999999999999</v>
      </c>
      <c r="R144" s="11">
        <v>140.4</v>
      </c>
      <c r="S144" s="11">
        <v>135.19999999999999</v>
      </c>
      <c r="T144" s="11">
        <v>139.69999999999999</v>
      </c>
      <c r="U144" s="11">
        <v>128.5</v>
      </c>
      <c r="V144" s="11">
        <v>132.9</v>
      </c>
      <c r="W144" s="11">
        <v>129.69999999999999</v>
      </c>
      <c r="X144" s="11">
        <v>121.9</v>
      </c>
      <c r="Y144" s="12">
        <v>132.80000000000001</v>
      </c>
    </row>
    <row r="145" spans="1:25" x14ac:dyDescent="0.3">
      <c r="A145" s="3" t="s">
        <v>33</v>
      </c>
      <c r="B145" s="2">
        <v>2016</v>
      </c>
      <c r="C145" s="2" t="s">
        <v>46</v>
      </c>
      <c r="D145" s="9" t="str">
        <f t="shared" si="2"/>
        <v>2016 December Urban</v>
      </c>
      <c r="E145" s="11">
        <v>131.6</v>
      </c>
      <c r="F145" s="11">
        <v>138.19999999999999</v>
      </c>
      <c r="G145" s="11">
        <v>134.9</v>
      </c>
      <c r="H145" s="11">
        <v>133.1</v>
      </c>
      <c r="I145" s="11">
        <v>113.5</v>
      </c>
      <c r="J145" s="11">
        <v>129.30000000000001</v>
      </c>
      <c r="K145" s="11">
        <v>121.1</v>
      </c>
      <c r="L145" s="11">
        <v>170.3</v>
      </c>
      <c r="M145" s="11">
        <v>115.5</v>
      </c>
      <c r="N145" s="11">
        <v>145.5</v>
      </c>
      <c r="O145" s="11">
        <v>123.1</v>
      </c>
      <c r="P145" s="11">
        <v>140.9</v>
      </c>
      <c r="Q145" s="11">
        <v>132.80000000000001</v>
      </c>
      <c r="R145" s="11">
        <v>130</v>
      </c>
      <c r="S145" s="11">
        <v>122.2</v>
      </c>
      <c r="T145" s="11">
        <v>128.80000000000001</v>
      </c>
      <c r="U145" s="11">
        <v>128.5</v>
      </c>
      <c r="V145" s="11">
        <v>125</v>
      </c>
      <c r="W145" s="11">
        <v>122.3</v>
      </c>
      <c r="X145" s="11">
        <v>119.9</v>
      </c>
      <c r="Y145" s="12">
        <v>127.6</v>
      </c>
    </row>
    <row r="146" spans="1:25" x14ac:dyDescent="0.3">
      <c r="A146" s="3" t="s">
        <v>58</v>
      </c>
      <c r="B146" s="2">
        <v>2016</v>
      </c>
      <c r="C146" s="2" t="s">
        <v>46</v>
      </c>
      <c r="D146" s="9" t="str">
        <f t="shared" si="2"/>
        <v>2016 December Sub Urban</v>
      </c>
      <c r="E146" s="11">
        <v>132.30000000000001</v>
      </c>
      <c r="F146" s="11">
        <v>137.6</v>
      </c>
      <c r="G146" s="11">
        <v>132.9</v>
      </c>
      <c r="H146" s="11">
        <v>135.1</v>
      </c>
      <c r="I146" s="11">
        <v>118.6</v>
      </c>
      <c r="J146" s="11">
        <v>132.69999999999999</v>
      </c>
      <c r="K146" s="11">
        <v>125.3</v>
      </c>
      <c r="L146" s="11">
        <v>168.7</v>
      </c>
      <c r="M146" s="11">
        <v>114.4</v>
      </c>
      <c r="N146" s="11">
        <v>140.19999999999999</v>
      </c>
      <c r="O146" s="11">
        <v>126.6</v>
      </c>
      <c r="P146" s="11">
        <v>142.30000000000001</v>
      </c>
      <c r="Q146" s="11">
        <v>134</v>
      </c>
      <c r="R146" s="11">
        <v>136.30000000000001</v>
      </c>
      <c r="S146" s="11">
        <v>129.80000000000001</v>
      </c>
      <c r="T146" s="11">
        <v>135.4</v>
      </c>
      <c r="U146" s="11">
        <v>128.5</v>
      </c>
      <c r="V146" s="11">
        <v>129.19999999999999</v>
      </c>
      <c r="W146" s="11">
        <v>126.9</v>
      </c>
      <c r="X146" s="11">
        <v>121.1</v>
      </c>
      <c r="Y146" s="12">
        <v>130.4</v>
      </c>
    </row>
    <row r="147" spans="1:25" x14ac:dyDescent="0.3">
      <c r="A147" s="3" t="s">
        <v>30</v>
      </c>
      <c r="B147" s="2">
        <v>2017</v>
      </c>
      <c r="C147" s="2" t="s">
        <v>31</v>
      </c>
      <c r="D147" s="9" t="str">
        <f t="shared" si="2"/>
        <v>2017 January Rural</v>
      </c>
      <c r="E147" s="11">
        <v>133.1</v>
      </c>
      <c r="F147" s="11">
        <v>137.80000000000001</v>
      </c>
      <c r="G147" s="11">
        <v>131.9</v>
      </c>
      <c r="H147" s="11">
        <v>136.69999999999999</v>
      </c>
      <c r="I147" s="11">
        <v>122</v>
      </c>
      <c r="J147" s="11">
        <v>136</v>
      </c>
      <c r="K147" s="11">
        <v>119.8</v>
      </c>
      <c r="L147" s="11">
        <v>161.69999999999999</v>
      </c>
      <c r="M147" s="11">
        <v>114.8</v>
      </c>
      <c r="N147" s="11">
        <v>136.9</v>
      </c>
      <c r="O147" s="11">
        <v>129</v>
      </c>
      <c r="P147" s="11">
        <v>143.9</v>
      </c>
      <c r="Q147" s="11">
        <v>133.69999999999999</v>
      </c>
      <c r="R147" s="11">
        <v>140.69999999999999</v>
      </c>
      <c r="S147" s="11">
        <v>135.80000000000001</v>
      </c>
      <c r="T147" s="11">
        <v>140</v>
      </c>
      <c r="U147" s="11">
        <v>129.6</v>
      </c>
      <c r="V147" s="11">
        <v>133.19999999999999</v>
      </c>
      <c r="W147" s="11">
        <v>129.9</v>
      </c>
      <c r="X147" s="11">
        <v>122.3</v>
      </c>
      <c r="Y147" s="12">
        <v>132.4</v>
      </c>
    </row>
    <row r="148" spans="1:25" x14ac:dyDescent="0.3">
      <c r="A148" s="3" t="s">
        <v>33</v>
      </c>
      <c r="B148" s="2">
        <v>2017</v>
      </c>
      <c r="C148" s="2" t="s">
        <v>31</v>
      </c>
      <c r="D148" s="9" t="str">
        <f t="shared" si="2"/>
        <v>2017 January Urban</v>
      </c>
      <c r="E148" s="11">
        <v>132.19999999999999</v>
      </c>
      <c r="F148" s="11">
        <v>138.9</v>
      </c>
      <c r="G148" s="11">
        <v>132.6</v>
      </c>
      <c r="H148" s="11">
        <v>133.1</v>
      </c>
      <c r="I148" s="11">
        <v>114</v>
      </c>
      <c r="J148" s="11">
        <v>129.6</v>
      </c>
      <c r="K148" s="11">
        <v>118.7</v>
      </c>
      <c r="L148" s="11">
        <v>155.1</v>
      </c>
      <c r="M148" s="11">
        <v>117.3</v>
      </c>
      <c r="N148" s="11">
        <v>144.9</v>
      </c>
      <c r="O148" s="11">
        <v>123.2</v>
      </c>
      <c r="P148" s="11">
        <v>141.6</v>
      </c>
      <c r="Q148" s="11">
        <v>132</v>
      </c>
      <c r="R148" s="11">
        <v>130.19999999999999</v>
      </c>
      <c r="S148" s="11">
        <v>122.3</v>
      </c>
      <c r="T148" s="11">
        <v>129</v>
      </c>
      <c r="U148" s="11">
        <v>129.6</v>
      </c>
      <c r="V148" s="11">
        <v>125.1</v>
      </c>
      <c r="W148" s="11">
        <v>122.6</v>
      </c>
      <c r="X148" s="11">
        <v>120.9</v>
      </c>
      <c r="Y148" s="12">
        <v>127.8</v>
      </c>
    </row>
    <row r="149" spans="1:25" x14ac:dyDescent="0.3">
      <c r="A149" s="3" t="s">
        <v>58</v>
      </c>
      <c r="B149" s="2">
        <v>2017</v>
      </c>
      <c r="C149" s="2" t="s">
        <v>31</v>
      </c>
      <c r="D149" s="9" t="str">
        <f t="shared" si="2"/>
        <v>2017 January Sub Urban</v>
      </c>
      <c r="E149" s="11">
        <v>132.80000000000001</v>
      </c>
      <c r="F149" s="11">
        <v>138.19999999999999</v>
      </c>
      <c r="G149" s="11">
        <v>132.19999999999999</v>
      </c>
      <c r="H149" s="11">
        <v>135.4</v>
      </c>
      <c r="I149" s="11">
        <v>119.1</v>
      </c>
      <c r="J149" s="11">
        <v>133</v>
      </c>
      <c r="K149" s="11">
        <v>119.4</v>
      </c>
      <c r="L149" s="11">
        <v>159.5</v>
      </c>
      <c r="M149" s="11">
        <v>115.6</v>
      </c>
      <c r="N149" s="11">
        <v>139.6</v>
      </c>
      <c r="O149" s="11">
        <v>126.6</v>
      </c>
      <c r="P149" s="11">
        <v>142.80000000000001</v>
      </c>
      <c r="Q149" s="11">
        <v>133.1</v>
      </c>
      <c r="R149" s="11">
        <v>136.6</v>
      </c>
      <c r="S149" s="11">
        <v>130.19999999999999</v>
      </c>
      <c r="T149" s="11">
        <v>135.6</v>
      </c>
      <c r="U149" s="11">
        <v>129.6</v>
      </c>
      <c r="V149" s="11">
        <v>129.4</v>
      </c>
      <c r="W149" s="11">
        <v>127.1</v>
      </c>
      <c r="X149" s="11">
        <v>121.7</v>
      </c>
      <c r="Y149" s="12">
        <v>130.30000000000001</v>
      </c>
    </row>
    <row r="150" spans="1:25" x14ac:dyDescent="0.3">
      <c r="A150" s="3" t="s">
        <v>30</v>
      </c>
      <c r="B150" s="2">
        <v>2017</v>
      </c>
      <c r="C150" s="2" t="s">
        <v>35</v>
      </c>
      <c r="D150" s="9" t="str">
        <f t="shared" si="2"/>
        <v>2017 February Rural</v>
      </c>
      <c r="E150" s="11">
        <v>133.30000000000001</v>
      </c>
      <c r="F150" s="11">
        <v>138.30000000000001</v>
      </c>
      <c r="G150" s="11">
        <v>129.30000000000001</v>
      </c>
      <c r="H150" s="11">
        <v>137.19999999999999</v>
      </c>
      <c r="I150" s="11">
        <v>122.1</v>
      </c>
      <c r="J150" s="11">
        <v>138.69999999999999</v>
      </c>
      <c r="K150" s="11">
        <v>119.1</v>
      </c>
      <c r="L150" s="11">
        <v>156.9</v>
      </c>
      <c r="M150" s="11">
        <v>116.2</v>
      </c>
      <c r="N150" s="11">
        <v>136</v>
      </c>
      <c r="O150" s="11">
        <v>129.4</v>
      </c>
      <c r="P150" s="11">
        <v>144.4</v>
      </c>
      <c r="Q150" s="11">
        <v>133.6</v>
      </c>
      <c r="R150" s="11">
        <v>140.9</v>
      </c>
      <c r="S150" s="11">
        <v>135.80000000000001</v>
      </c>
      <c r="T150" s="11">
        <v>140.19999999999999</v>
      </c>
      <c r="U150" s="11">
        <v>130.5</v>
      </c>
      <c r="V150" s="11">
        <v>133.6</v>
      </c>
      <c r="W150" s="11">
        <v>130.1</v>
      </c>
      <c r="X150" s="11">
        <v>123.2</v>
      </c>
      <c r="Y150" s="12">
        <v>132.6</v>
      </c>
    </row>
    <row r="151" spans="1:25" x14ac:dyDescent="0.3">
      <c r="A151" s="3" t="s">
        <v>33</v>
      </c>
      <c r="B151" s="2">
        <v>2017</v>
      </c>
      <c r="C151" s="2" t="s">
        <v>35</v>
      </c>
      <c r="D151" s="9" t="str">
        <f t="shared" si="2"/>
        <v>2017 February Urban</v>
      </c>
      <c r="E151" s="11">
        <v>132.80000000000001</v>
      </c>
      <c r="F151" s="11">
        <v>139.80000000000001</v>
      </c>
      <c r="G151" s="11">
        <v>129.30000000000001</v>
      </c>
      <c r="H151" s="11">
        <v>133.5</v>
      </c>
      <c r="I151" s="11">
        <v>114.3</v>
      </c>
      <c r="J151" s="11">
        <v>131.4</v>
      </c>
      <c r="K151" s="11">
        <v>120.2</v>
      </c>
      <c r="L151" s="11">
        <v>143.1</v>
      </c>
      <c r="M151" s="11">
        <v>119.5</v>
      </c>
      <c r="N151" s="11">
        <v>144</v>
      </c>
      <c r="O151" s="11">
        <v>123.4</v>
      </c>
      <c r="P151" s="11">
        <v>141.9</v>
      </c>
      <c r="Q151" s="11">
        <v>132.1</v>
      </c>
      <c r="R151" s="11">
        <v>130.5</v>
      </c>
      <c r="S151" s="11">
        <v>122.5</v>
      </c>
      <c r="T151" s="11">
        <v>129.30000000000001</v>
      </c>
      <c r="U151" s="11">
        <v>130.5</v>
      </c>
      <c r="V151" s="11">
        <v>125.3</v>
      </c>
      <c r="W151" s="11">
        <v>122.9</v>
      </c>
      <c r="X151" s="11">
        <v>121.7</v>
      </c>
      <c r="Y151" s="12">
        <v>128.19999999999999</v>
      </c>
    </row>
    <row r="152" spans="1:25" x14ac:dyDescent="0.3">
      <c r="A152" s="3" t="s">
        <v>58</v>
      </c>
      <c r="B152" s="2">
        <v>2017</v>
      </c>
      <c r="C152" s="2" t="s">
        <v>35</v>
      </c>
      <c r="D152" s="9" t="str">
        <f t="shared" si="2"/>
        <v>2017 February Sub Urban</v>
      </c>
      <c r="E152" s="11">
        <v>133.1</v>
      </c>
      <c r="F152" s="11">
        <v>138.80000000000001</v>
      </c>
      <c r="G152" s="11">
        <v>129.30000000000001</v>
      </c>
      <c r="H152" s="11">
        <v>135.80000000000001</v>
      </c>
      <c r="I152" s="11">
        <v>119.2</v>
      </c>
      <c r="J152" s="11">
        <v>135.30000000000001</v>
      </c>
      <c r="K152" s="11">
        <v>119.5</v>
      </c>
      <c r="L152" s="11">
        <v>152.19999999999999</v>
      </c>
      <c r="M152" s="11">
        <v>117.3</v>
      </c>
      <c r="N152" s="11">
        <v>138.69999999999999</v>
      </c>
      <c r="O152" s="11">
        <v>126.9</v>
      </c>
      <c r="P152" s="11">
        <v>143.19999999999999</v>
      </c>
      <c r="Q152" s="11">
        <v>133</v>
      </c>
      <c r="R152" s="11">
        <v>136.80000000000001</v>
      </c>
      <c r="S152" s="11">
        <v>130.30000000000001</v>
      </c>
      <c r="T152" s="11">
        <v>135.9</v>
      </c>
      <c r="U152" s="11">
        <v>130.5</v>
      </c>
      <c r="V152" s="11">
        <v>129.69999999999999</v>
      </c>
      <c r="W152" s="11">
        <v>127.4</v>
      </c>
      <c r="X152" s="11">
        <v>122.6</v>
      </c>
      <c r="Y152" s="12">
        <v>130.6</v>
      </c>
    </row>
    <row r="153" spans="1:25" x14ac:dyDescent="0.3">
      <c r="A153" s="3" t="s">
        <v>30</v>
      </c>
      <c r="B153" s="2">
        <v>2017</v>
      </c>
      <c r="C153" s="2" t="s">
        <v>36</v>
      </c>
      <c r="D153" s="9" t="str">
        <f t="shared" si="2"/>
        <v>2017 March Rural</v>
      </c>
      <c r="E153" s="11">
        <v>133.6</v>
      </c>
      <c r="F153" s="11">
        <v>138.80000000000001</v>
      </c>
      <c r="G153" s="11">
        <v>128.80000000000001</v>
      </c>
      <c r="H153" s="11">
        <v>137.19999999999999</v>
      </c>
      <c r="I153" s="11">
        <v>121.6</v>
      </c>
      <c r="J153" s="11">
        <v>139.69999999999999</v>
      </c>
      <c r="K153" s="11">
        <v>119.7</v>
      </c>
      <c r="L153" s="11">
        <v>148</v>
      </c>
      <c r="M153" s="11">
        <v>116.9</v>
      </c>
      <c r="N153" s="11">
        <v>135.6</v>
      </c>
      <c r="O153" s="11">
        <v>129.80000000000001</v>
      </c>
      <c r="P153" s="11">
        <v>145.4</v>
      </c>
      <c r="Q153" s="11">
        <v>133.4</v>
      </c>
      <c r="R153" s="11">
        <v>141.6</v>
      </c>
      <c r="S153" s="11">
        <v>136.19999999999999</v>
      </c>
      <c r="T153" s="11">
        <v>140.80000000000001</v>
      </c>
      <c r="U153" s="11">
        <v>131.1</v>
      </c>
      <c r="V153" s="11">
        <v>134.1</v>
      </c>
      <c r="W153" s="11">
        <v>130.6</v>
      </c>
      <c r="X153" s="11">
        <v>123.3</v>
      </c>
      <c r="Y153" s="12">
        <v>132.80000000000001</v>
      </c>
    </row>
    <row r="154" spans="1:25" x14ac:dyDescent="0.3">
      <c r="A154" s="3" t="s">
        <v>33</v>
      </c>
      <c r="B154" s="2">
        <v>2017</v>
      </c>
      <c r="C154" s="2" t="s">
        <v>36</v>
      </c>
      <c r="D154" s="9" t="str">
        <f t="shared" si="2"/>
        <v>2017 March Urban</v>
      </c>
      <c r="E154" s="11">
        <v>132.69999999999999</v>
      </c>
      <c r="F154" s="11">
        <v>139.4</v>
      </c>
      <c r="G154" s="11">
        <v>128.4</v>
      </c>
      <c r="H154" s="11">
        <v>134.9</v>
      </c>
      <c r="I154" s="11">
        <v>114</v>
      </c>
      <c r="J154" s="11">
        <v>136.80000000000001</v>
      </c>
      <c r="K154" s="11">
        <v>122.2</v>
      </c>
      <c r="L154" s="11">
        <v>135.80000000000001</v>
      </c>
      <c r="M154" s="11">
        <v>120.3</v>
      </c>
      <c r="N154" s="11">
        <v>142.6</v>
      </c>
      <c r="O154" s="11">
        <v>123.6</v>
      </c>
      <c r="P154" s="11">
        <v>142.4</v>
      </c>
      <c r="Q154" s="11">
        <v>132.6</v>
      </c>
      <c r="R154" s="11">
        <v>130.80000000000001</v>
      </c>
      <c r="S154" s="11">
        <v>122.8</v>
      </c>
      <c r="T154" s="11">
        <v>129.6</v>
      </c>
      <c r="U154" s="11">
        <v>131.1</v>
      </c>
      <c r="V154" s="11">
        <v>125.6</v>
      </c>
      <c r="W154" s="11">
        <v>123.1</v>
      </c>
      <c r="X154" s="11">
        <v>121.7</v>
      </c>
      <c r="Y154" s="12">
        <v>128.69999999999999</v>
      </c>
    </row>
    <row r="155" spans="1:25" x14ac:dyDescent="0.3">
      <c r="A155" s="3" t="s">
        <v>58</v>
      </c>
      <c r="B155" s="2">
        <v>2017</v>
      </c>
      <c r="C155" s="2" t="s">
        <v>36</v>
      </c>
      <c r="D155" s="9" t="str">
        <f t="shared" si="2"/>
        <v>2017 March Sub Urban</v>
      </c>
      <c r="E155" s="11">
        <v>133.30000000000001</v>
      </c>
      <c r="F155" s="11">
        <v>139</v>
      </c>
      <c r="G155" s="11">
        <v>128.6</v>
      </c>
      <c r="H155" s="11">
        <v>136.30000000000001</v>
      </c>
      <c r="I155" s="11">
        <v>118.8</v>
      </c>
      <c r="J155" s="11">
        <v>138.30000000000001</v>
      </c>
      <c r="K155" s="11">
        <v>120.5</v>
      </c>
      <c r="L155" s="11">
        <v>143.9</v>
      </c>
      <c r="M155" s="11">
        <v>118</v>
      </c>
      <c r="N155" s="11">
        <v>137.9</v>
      </c>
      <c r="O155" s="11">
        <v>127.2</v>
      </c>
      <c r="P155" s="11">
        <v>144</v>
      </c>
      <c r="Q155" s="11">
        <v>133.1</v>
      </c>
      <c r="R155" s="11">
        <v>137.30000000000001</v>
      </c>
      <c r="S155" s="11">
        <v>130.6</v>
      </c>
      <c r="T155" s="11">
        <v>136.4</v>
      </c>
      <c r="U155" s="11">
        <v>131.1</v>
      </c>
      <c r="V155" s="11">
        <v>130.1</v>
      </c>
      <c r="W155" s="11">
        <v>127.8</v>
      </c>
      <c r="X155" s="11">
        <v>122.6</v>
      </c>
      <c r="Y155" s="12">
        <v>130.9</v>
      </c>
    </row>
    <row r="156" spans="1:25" x14ac:dyDescent="0.3">
      <c r="A156" s="3" t="s">
        <v>30</v>
      </c>
      <c r="B156" s="2">
        <v>2017</v>
      </c>
      <c r="C156" s="2" t="s">
        <v>37</v>
      </c>
      <c r="D156" s="9" t="str">
        <f t="shared" si="2"/>
        <v>2017 April Rural</v>
      </c>
      <c r="E156" s="11">
        <v>133.19999999999999</v>
      </c>
      <c r="F156" s="11">
        <v>138.69999999999999</v>
      </c>
      <c r="G156" s="11">
        <v>127.1</v>
      </c>
      <c r="H156" s="11">
        <v>137.69999999999999</v>
      </c>
      <c r="I156" s="11">
        <v>121.3</v>
      </c>
      <c r="J156" s="11">
        <v>141.80000000000001</v>
      </c>
      <c r="K156" s="11">
        <v>121.5</v>
      </c>
      <c r="L156" s="11">
        <v>144.5</v>
      </c>
      <c r="M156" s="11">
        <v>117.4</v>
      </c>
      <c r="N156" s="11">
        <v>134.1</v>
      </c>
      <c r="O156" s="11">
        <v>130</v>
      </c>
      <c r="P156" s="11">
        <v>145.5</v>
      </c>
      <c r="Q156" s="11">
        <v>133.5</v>
      </c>
      <c r="R156" s="11">
        <v>142.4</v>
      </c>
      <c r="S156" s="11">
        <v>136.80000000000001</v>
      </c>
      <c r="T156" s="11">
        <v>141.6</v>
      </c>
      <c r="U156" s="11">
        <v>131.69999999999999</v>
      </c>
      <c r="V156" s="11">
        <v>134.30000000000001</v>
      </c>
      <c r="W156" s="11">
        <v>131</v>
      </c>
      <c r="X156" s="11">
        <v>123.7</v>
      </c>
      <c r="Y156" s="12">
        <v>132.9</v>
      </c>
    </row>
    <row r="157" spans="1:25" x14ac:dyDescent="0.3">
      <c r="A157" s="3" t="s">
        <v>33</v>
      </c>
      <c r="B157" s="2">
        <v>2017</v>
      </c>
      <c r="C157" s="2" t="s">
        <v>37</v>
      </c>
      <c r="D157" s="9" t="str">
        <f t="shared" si="2"/>
        <v>2017 April Urban</v>
      </c>
      <c r="E157" s="11">
        <v>132.69999999999999</v>
      </c>
      <c r="F157" s="11">
        <v>140.6</v>
      </c>
      <c r="G157" s="11">
        <v>124.5</v>
      </c>
      <c r="H157" s="11">
        <v>136.30000000000001</v>
      </c>
      <c r="I157" s="11">
        <v>113.5</v>
      </c>
      <c r="J157" s="11">
        <v>137.69999999999999</v>
      </c>
      <c r="K157" s="11">
        <v>127.1</v>
      </c>
      <c r="L157" s="11">
        <v>133.80000000000001</v>
      </c>
      <c r="M157" s="11">
        <v>120.8</v>
      </c>
      <c r="N157" s="11">
        <v>141.30000000000001</v>
      </c>
      <c r="O157" s="11">
        <v>123.8</v>
      </c>
      <c r="P157" s="11">
        <v>142.6</v>
      </c>
      <c r="Q157" s="11">
        <v>133.4</v>
      </c>
      <c r="R157" s="11">
        <v>131.19999999999999</v>
      </c>
      <c r="S157" s="11">
        <v>123</v>
      </c>
      <c r="T157" s="11">
        <v>130</v>
      </c>
      <c r="U157" s="11">
        <v>131.69999999999999</v>
      </c>
      <c r="V157" s="11">
        <v>126</v>
      </c>
      <c r="W157" s="11">
        <v>123.4</v>
      </c>
      <c r="X157" s="11">
        <v>122.2</v>
      </c>
      <c r="Y157" s="12">
        <v>129.1</v>
      </c>
    </row>
    <row r="158" spans="1:25" x14ac:dyDescent="0.3">
      <c r="A158" s="3" t="s">
        <v>58</v>
      </c>
      <c r="B158" s="2">
        <v>2017</v>
      </c>
      <c r="C158" s="2" t="s">
        <v>37</v>
      </c>
      <c r="D158" s="9" t="str">
        <f t="shared" si="2"/>
        <v>2017 April Sub Urban</v>
      </c>
      <c r="E158" s="11">
        <v>133</v>
      </c>
      <c r="F158" s="11">
        <v>139.4</v>
      </c>
      <c r="G158" s="11">
        <v>126.1</v>
      </c>
      <c r="H158" s="11">
        <v>137.19999999999999</v>
      </c>
      <c r="I158" s="11">
        <v>118.4</v>
      </c>
      <c r="J158" s="11">
        <v>139.9</v>
      </c>
      <c r="K158" s="11">
        <v>123.4</v>
      </c>
      <c r="L158" s="11">
        <v>140.9</v>
      </c>
      <c r="M158" s="11">
        <v>118.5</v>
      </c>
      <c r="N158" s="11">
        <v>136.5</v>
      </c>
      <c r="O158" s="11">
        <v>127.4</v>
      </c>
      <c r="P158" s="11">
        <v>144.19999999999999</v>
      </c>
      <c r="Q158" s="11">
        <v>133.5</v>
      </c>
      <c r="R158" s="11">
        <v>138</v>
      </c>
      <c r="S158" s="11">
        <v>131.1</v>
      </c>
      <c r="T158" s="11">
        <v>137</v>
      </c>
      <c r="U158" s="11">
        <v>131.69999999999999</v>
      </c>
      <c r="V158" s="11">
        <v>130.4</v>
      </c>
      <c r="W158" s="11">
        <v>128.1</v>
      </c>
      <c r="X158" s="11">
        <v>123.1</v>
      </c>
      <c r="Y158" s="12">
        <v>131.1</v>
      </c>
    </row>
    <row r="159" spans="1:25" x14ac:dyDescent="0.3">
      <c r="A159" s="3" t="s">
        <v>30</v>
      </c>
      <c r="B159" s="2">
        <v>2017</v>
      </c>
      <c r="C159" s="2" t="s">
        <v>38</v>
      </c>
      <c r="D159" s="9" t="str">
        <f t="shared" si="2"/>
        <v>2017 May Rural</v>
      </c>
      <c r="E159" s="11">
        <v>133.1</v>
      </c>
      <c r="F159" s="11">
        <v>140.30000000000001</v>
      </c>
      <c r="G159" s="11">
        <v>126.8</v>
      </c>
      <c r="H159" s="11">
        <v>138.19999999999999</v>
      </c>
      <c r="I159" s="11">
        <v>120.8</v>
      </c>
      <c r="J159" s="11">
        <v>140.19999999999999</v>
      </c>
      <c r="K159" s="11">
        <v>123.8</v>
      </c>
      <c r="L159" s="11">
        <v>141.80000000000001</v>
      </c>
      <c r="M159" s="11">
        <v>118.6</v>
      </c>
      <c r="N159" s="11">
        <v>134</v>
      </c>
      <c r="O159" s="11">
        <v>130.30000000000001</v>
      </c>
      <c r="P159" s="11">
        <v>145.80000000000001</v>
      </c>
      <c r="Q159" s="11">
        <v>133.80000000000001</v>
      </c>
      <c r="R159" s="11">
        <v>142.5</v>
      </c>
      <c r="S159" s="11">
        <v>137.30000000000001</v>
      </c>
      <c r="T159" s="11">
        <v>141.80000000000001</v>
      </c>
      <c r="U159" s="11">
        <v>132.1</v>
      </c>
      <c r="V159" s="11">
        <v>134.9</v>
      </c>
      <c r="W159" s="11">
        <v>131.4</v>
      </c>
      <c r="X159" s="11">
        <v>123.7</v>
      </c>
      <c r="Y159" s="12">
        <v>133.30000000000001</v>
      </c>
    </row>
    <row r="160" spans="1:25" x14ac:dyDescent="0.3">
      <c r="A160" s="3" t="s">
        <v>33</v>
      </c>
      <c r="B160" s="2">
        <v>2017</v>
      </c>
      <c r="C160" s="2" t="s">
        <v>38</v>
      </c>
      <c r="D160" s="9" t="str">
        <f t="shared" si="2"/>
        <v>2017 May Urban</v>
      </c>
      <c r="E160" s="11">
        <v>132.6</v>
      </c>
      <c r="F160" s="11">
        <v>144.1</v>
      </c>
      <c r="G160" s="11">
        <v>125.6</v>
      </c>
      <c r="H160" s="11">
        <v>136.80000000000001</v>
      </c>
      <c r="I160" s="11">
        <v>113.4</v>
      </c>
      <c r="J160" s="11">
        <v>135.19999999999999</v>
      </c>
      <c r="K160" s="11">
        <v>129.19999999999999</v>
      </c>
      <c r="L160" s="11">
        <v>131.5</v>
      </c>
      <c r="M160" s="11">
        <v>121</v>
      </c>
      <c r="N160" s="11">
        <v>139.9</v>
      </c>
      <c r="O160" s="11">
        <v>123.8</v>
      </c>
      <c r="P160" s="11">
        <v>142.9</v>
      </c>
      <c r="Q160" s="11">
        <v>133.6</v>
      </c>
      <c r="R160" s="11">
        <v>131.5</v>
      </c>
      <c r="S160" s="11">
        <v>123.2</v>
      </c>
      <c r="T160" s="11">
        <v>130.19999999999999</v>
      </c>
      <c r="U160" s="11">
        <v>132.1</v>
      </c>
      <c r="V160" s="11">
        <v>126.5</v>
      </c>
      <c r="W160" s="11">
        <v>123.6</v>
      </c>
      <c r="X160" s="11">
        <v>122</v>
      </c>
      <c r="Y160" s="12">
        <v>129.30000000000001</v>
      </c>
    </row>
    <row r="161" spans="1:25" x14ac:dyDescent="0.3">
      <c r="A161" s="3" t="s">
        <v>58</v>
      </c>
      <c r="B161" s="2">
        <v>2017</v>
      </c>
      <c r="C161" s="2" t="s">
        <v>38</v>
      </c>
      <c r="D161" s="9" t="str">
        <f t="shared" si="2"/>
        <v>2017 May Sub Urban</v>
      </c>
      <c r="E161" s="11">
        <v>132.9</v>
      </c>
      <c r="F161" s="11">
        <v>141.6</v>
      </c>
      <c r="G161" s="11">
        <v>126.3</v>
      </c>
      <c r="H161" s="11">
        <v>137.69999999999999</v>
      </c>
      <c r="I161" s="11">
        <v>118.1</v>
      </c>
      <c r="J161" s="11">
        <v>137.9</v>
      </c>
      <c r="K161" s="11">
        <v>125.6</v>
      </c>
      <c r="L161" s="11">
        <v>138.30000000000001</v>
      </c>
      <c r="M161" s="11">
        <v>119.4</v>
      </c>
      <c r="N161" s="11">
        <v>136</v>
      </c>
      <c r="O161" s="11">
        <v>127.6</v>
      </c>
      <c r="P161" s="11">
        <v>144.5</v>
      </c>
      <c r="Q161" s="11">
        <v>133.69999999999999</v>
      </c>
      <c r="R161" s="11">
        <v>138.19999999999999</v>
      </c>
      <c r="S161" s="11">
        <v>131.4</v>
      </c>
      <c r="T161" s="11">
        <v>137.19999999999999</v>
      </c>
      <c r="U161" s="11">
        <v>132.1</v>
      </c>
      <c r="V161" s="11">
        <v>130.9</v>
      </c>
      <c r="W161" s="11">
        <v>128.4</v>
      </c>
      <c r="X161" s="11">
        <v>123</v>
      </c>
      <c r="Y161" s="12">
        <v>131.4</v>
      </c>
    </row>
    <row r="162" spans="1:25" x14ac:dyDescent="0.3">
      <c r="A162" s="3" t="s">
        <v>30</v>
      </c>
      <c r="B162" s="2">
        <v>2017</v>
      </c>
      <c r="C162" s="2" t="s">
        <v>39</v>
      </c>
      <c r="D162" s="9" t="str">
        <f t="shared" si="2"/>
        <v>2017 June Rural</v>
      </c>
      <c r="E162" s="11">
        <v>133.5</v>
      </c>
      <c r="F162" s="11">
        <v>143.69999999999999</v>
      </c>
      <c r="G162" s="11">
        <v>128</v>
      </c>
      <c r="H162" s="11">
        <v>138.6</v>
      </c>
      <c r="I162" s="11">
        <v>120.9</v>
      </c>
      <c r="J162" s="11">
        <v>140.9</v>
      </c>
      <c r="K162" s="11">
        <v>128.80000000000001</v>
      </c>
      <c r="L162" s="11">
        <v>140.19999999999999</v>
      </c>
      <c r="M162" s="11">
        <v>118.9</v>
      </c>
      <c r="N162" s="11">
        <v>133.5</v>
      </c>
      <c r="O162" s="11">
        <v>130.4</v>
      </c>
      <c r="P162" s="11">
        <v>146.5</v>
      </c>
      <c r="Q162" s="11">
        <v>134.9</v>
      </c>
      <c r="R162" s="11">
        <v>143.1</v>
      </c>
      <c r="S162" s="11">
        <v>137.69999999999999</v>
      </c>
      <c r="T162" s="11">
        <v>142.30000000000001</v>
      </c>
      <c r="U162" s="11">
        <v>131.4</v>
      </c>
      <c r="V162" s="11">
        <v>135.19999999999999</v>
      </c>
      <c r="W162" s="11">
        <v>131.30000000000001</v>
      </c>
      <c r="X162" s="11">
        <v>124.1</v>
      </c>
      <c r="Y162" s="12">
        <v>133.9</v>
      </c>
    </row>
    <row r="163" spans="1:25" x14ac:dyDescent="0.3">
      <c r="A163" s="3" t="s">
        <v>33</v>
      </c>
      <c r="B163" s="2">
        <v>2017</v>
      </c>
      <c r="C163" s="2" t="s">
        <v>39</v>
      </c>
      <c r="D163" s="9" t="str">
        <f t="shared" si="2"/>
        <v>2017 June Urban</v>
      </c>
      <c r="E163" s="11">
        <v>132.9</v>
      </c>
      <c r="F163" s="11">
        <v>148.69999999999999</v>
      </c>
      <c r="G163" s="11">
        <v>128.30000000000001</v>
      </c>
      <c r="H163" s="11">
        <v>137.30000000000001</v>
      </c>
      <c r="I163" s="11">
        <v>113.5</v>
      </c>
      <c r="J163" s="11">
        <v>137.19999999999999</v>
      </c>
      <c r="K163" s="11">
        <v>142.19999999999999</v>
      </c>
      <c r="L163" s="11">
        <v>128.19999999999999</v>
      </c>
      <c r="M163" s="11">
        <v>120.9</v>
      </c>
      <c r="N163" s="11">
        <v>138.80000000000001</v>
      </c>
      <c r="O163" s="11">
        <v>124.2</v>
      </c>
      <c r="P163" s="11">
        <v>143.1</v>
      </c>
      <c r="Q163" s="11">
        <v>135.69999999999999</v>
      </c>
      <c r="R163" s="11">
        <v>131.5</v>
      </c>
      <c r="S163" s="11">
        <v>123.2</v>
      </c>
      <c r="T163" s="11">
        <v>130.19999999999999</v>
      </c>
      <c r="U163" s="11">
        <v>131.4</v>
      </c>
      <c r="V163" s="11">
        <v>126.8</v>
      </c>
      <c r="W163" s="11">
        <v>123.8</v>
      </c>
      <c r="X163" s="11">
        <v>122.5</v>
      </c>
      <c r="Y163" s="12">
        <v>129.9</v>
      </c>
    </row>
    <row r="164" spans="1:25" x14ac:dyDescent="0.3">
      <c r="A164" s="3" t="s">
        <v>58</v>
      </c>
      <c r="B164" s="2">
        <v>2017</v>
      </c>
      <c r="C164" s="2" t="s">
        <v>39</v>
      </c>
      <c r="D164" s="9" t="str">
        <f t="shared" si="2"/>
        <v>2017 June Sub Urban</v>
      </c>
      <c r="E164" s="11">
        <v>133.30000000000001</v>
      </c>
      <c r="F164" s="11">
        <v>145.5</v>
      </c>
      <c r="G164" s="11">
        <v>128.1</v>
      </c>
      <c r="H164" s="11">
        <v>138.1</v>
      </c>
      <c r="I164" s="11">
        <v>118.2</v>
      </c>
      <c r="J164" s="11">
        <v>139.19999999999999</v>
      </c>
      <c r="K164" s="11">
        <v>133.30000000000001</v>
      </c>
      <c r="L164" s="11">
        <v>136.19999999999999</v>
      </c>
      <c r="M164" s="11">
        <v>119.6</v>
      </c>
      <c r="N164" s="11">
        <v>135.30000000000001</v>
      </c>
      <c r="O164" s="11">
        <v>127.8</v>
      </c>
      <c r="P164" s="11">
        <v>144.9</v>
      </c>
      <c r="Q164" s="11">
        <v>135.19999999999999</v>
      </c>
      <c r="R164" s="11">
        <v>138.5</v>
      </c>
      <c r="S164" s="11">
        <v>131.69999999999999</v>
      </c>
      <c r="T164" s="11">
        <v>137.5</v>
      </c>
      <c r="U164" s="11">
        <v>131.4</v>
      </c>
      <c r="V164" s="11">
        <v>131.19999999999999</v>
      </c>
      <c r="W164" s="11">
        <v>128.5</v>
      </c>
      <c r="X164" s="11">
        <v>123.4</v>
      </c>
      <c r="Y164" s="12">
        <v>132</v>
      </c>
    </row>
    <row r="165" spans="1:25" x14ac:dyDescent="0.3">
      <c r="A165" s="3" t="s">
        <v>30</v>
      </c>
      <c r="B165" s="2">
        <v>2017</v>
      </c>
      <c r="C165" s="2" t="s">
        <v>40</v>
      </c>
      <c r="D165" s="9" t="str">
        <f t="shared" si="2"/>
        <v>2017 July Rural</v>
      </c>
      <c r="E165" s="11">
        <v>134</v>
      </c>
      <c r="F165" s="11">
        <v>144.19999999999999</v>
      </c>
      <c r="G165" s="11">
        <v>129.80000000000001</v>
      </c>
      <c r="H165" s="11">
        <v>139</v>
      </c>
      <c r="I165" s="11">
        <v>120.9</v>
      </c>
      <c r="J165" s="11">
        <v>143.9</v>
      </c>
      <c r="K165" s="11">
        <v>151.5</v>
      </c>
      <c r="L165" s="11">
        <v>138.1</v>
      </c>
      <c r="M165" s="11">
        <v>120</v>
      </c>
      <c r="N165" s="11">
        <v>133.9</v>
      </c>
      <c r="O165" s="11">
        <v>131.4</v>
      </c>
      <c r="P165" s="11">
        <v>147.69999999999999</v>
      </c>
      <c r="Q165" s="11">
        <v>138.5</v>
      </c>
      <c r="R165" s="11">
        <v>144.30000000000001</v>
      </c>
      <c r="S165" s="11">
        <v>138.1</v>
      </c>
      <c r="T165" s="11">
        <v>143.5</v>
      </c>
      <c r="U165" s="11">
        <v>132.6</v>
      </c>
      <c r="V165" s="11">
        <v>136.1</v>
      </c>
      <c r="W165" s="11">
        <v>132.1</v>
      </c>
      <c r="X165" s="11">
        <v>124.4</v>
      </c>
      <c r="Y165" s="12">
        <v>136.19999999999999</v>
      </c>
    </row>
    <row r="166" spans="1:25" x14ac:dyDescent="0.3">
      <c r="A166" s="3" t="s">
        <v>33</v>
      </c>
      <c r="B166" s="2">
        <v>2017</v>
      </c>
      <c r="C166" s="2" t="s">
        <v>40</v>
      </c>
      <c r="D166" s="9" t="str">
        <f t="shared" si="2"/>
        <v>2017 July Urban</v>
      </c>
      <c r="E166" s="11">
        <v>132.80000000000001</v>
      </c>
      <c r="F166" s="11">
        <v>148.4</v>
      </c>
      <c r="G166" s="11">
        <v>129.4</v>
      </c>
      <c r="H166" s="11">
        <v>137.69999999999999</v>
      </c>
      <c r="I166" s="11">
        <v>113.4</v>
      </c>
      <c r="J166" s="11">
        <v>139.4</v>
      </c>
      <c r="K166" s="11">
        <v>175.1</v>
      </c>
      <c r="L166" s="11">
        <v>124.7</v>
      </c>
      <c r="M166" s="11">
        <v>121.5</v>
      </c>
      <c r="N166" s="11">
        <v>137.80000000000001</v>
      </c>
      <c r="O166" s="11">
        <v>124.4</v>
      </c>
      <c r="P166" s="11">
        <v>143.69999999999999</v>
      </c>
      <c r="Q166" s="11">
        <v>139.80000000000001</v>
      </c>
      <c r="R166" s="11">
        <v>131.6</v>
      </c>
      <c r="S166" s="11">
        <v>123.7</v>
      </c>
      <c r="T166" s="11">
        <v>130.4</v>
      </c>
      <c r="U166" s="11">
        <v>132.6</v>
      </c>
      <c r="V166" s="11">
        <v>127.2</v>
      </c>
      <c r="W166" s="11">
        <v>125</v>
      </c>
      <c r="X166" s="11">
        <v>122.4</v>
      </c>
      <c r="Y166" s="12">
        <v>131.80000000000001</v>
      </c>
    </row>
    <row r="167" spans="1:25" x14ac:dyDescent="0.3">
      <c r="A167" s="3" t="s">
        <v>58</v>
      </c>
      <c r="B167" s="2">
        <v>2017</v>
      </c>
      <c r="C167" s="2" t="s">
        <v>40</v>
      </c>
      <c r="D167" s="9" t="str">
        <f t="shared" si="2"/>
        <v>2017 July Sub Urban</v>
      </c>
      <c r="E167" s="11">
        <v>133.6</v>
      </c>
      <c r="F167" s="11">
        <v>145.69999999999999</v>
      </c>
      <c r="G167" s="11">
        <v>129.6</v>
      </c>
      <c r="H167" s="11">
        <v>138.5</v>
      </c>
      <c r="I167" s="11">
        <v>118.1</v>
      </c>
      <c r="J167" s="11">
        <v>141.80000000000001</v>
      </c>
      <c r="K167" s="11">
        <v>159.5</v>
      </c>
      <c r="L167" s="11">
        <v>133.6</v>
      </c>
      <c r="M167" s="11">
        <v>120.5</v>
      </c>
      <c r="N167" s="11">
        <v>135.19999999999999</v>
      </c>
      <c r="O167" s="11">
        <v>128.5</v>
      </c>
      <c r="P167" s="11">
        <v>145.80000000000001</v>
      </c>
      <c r="Q167" s="11">
        <v>139</v>
      </c>
      <c r="R167" s="11">
        <v>139.30000000000001</v>
      </c>
      <c r="S167" s="11">
        <v>132.1</v>
      </c>
      <c r="T167" s="11">
        <v>138.30000000000001</v>
      </c>
      <c r="U167" s="11">
        <v>132.6</v>
      </c>
      <c r="V167" s="11">
        <v>131.9</v>
      </c>
      <c r="W167" s="11">
        <v>129.4</v>
      </c>
      <c r="X167" s="11">
        <v>123.6</v>
      </c>
      <c r="Y167" s="12">
        <v>134.19999999999999</v>
      </c>
    </row>
    <row r="168" spans="1:25" x14ac:dyDescent="0.3">
      <c r="A168" s="3" t="s">
        <v>30</v>
      </c>
      <c r="B168" s="2">
        <v>2017</v>
      </c>
      <c r="C168" s="2" t="s">
        <v>41</v>
      </c>
      <c r="D168" s="9" t="str">
        <f t="shared" si="2"/>
        <v>2017 August Rural</v>
      </c>
      <c r="E168" s="11">
        <v>134.80000000000001</v>
      </c>
      <c r="F168" s="11">
        <v>143.1</v>
      </c>
      <c r="G168" s="11">
        <v>130</v>
      </c>
      <c r="H168" s="11">
        <v>139.4</v>
      </c>
      <c r="I168" s="11">
        <v>120.5</v>
      </c>
      <c r="J168" s="11">
        <v>148</v>
      </c>
      <c r="K168" s="11">
        <v>162.9</v>
      </c>
      <c r="L168" s="11">
        <v>137.4</v>
      </c>
      <c r="M168" s="11">
        <v>120.8</v>
      </c>
      <c r="N168" s="11">
        <v>134.69999999999999</v>
      </c>
      <c r="O168" s="11">
        <v>131.6</v>
      </c>
      <c r="P168" s="11">
        <v>148.69999999999999</v>
      </c>
      <c r="Q168" s="11">
        <v>140.6</v>
      </c>
      <c r="R168" s="11">
        <v>145.30000000000001</v>
      </c>
      <c r="S168" s="11">
        <v>139.19999999999999</v>
      </c>
      <c r="T168" s="11">
        <v>144.5</v>
      </c>
      <c r="U168" s="11">
        <v>134.4</v>
      </c>
      <c r="V168" s="11">
        <v>137.30000000000001</v>
      </c>
      <c r="W168" s="11">
        <v>133</v>
      </c>
      <c r="X168" s="11">
        <v>125.4</v>
      </c>
      <c r="Y168" s="12">
        <v>137.80000000000001</v>
      </c>
    </row>
    <row r="169" spans="1:25" x14ac:dyDescent="0.3">
      <c r="A169" s="3" t="s">
        <v>33</v>
      </c>
      <c r="B169" s="2">
        <v>2017</v>
      </c>
      <c r="C169" s="2" t="s">
        <v>41</v>
      </c>
      <c r="D169" s="9" t="str">
        <f t="shared" si="2"/>
        <v>2017 August Urban</v>
      </c>
      <c r="E169" s="11">
        <v>133.19999999999999</v>
      </c>
      <c r="F169" s="11">
        <v>143.9</v>
      </c>
      <c r="G169" s="11">
        <v>128.30000000000001</v>
      </c>
      <c r="H169" s="11">
        <v>138.30000000000001</v>
      </c>
      <c r="I169" s="11">
        <v>114.1</v>
      </c>
      <c r="J169" s="11">
        <v>142.69999999999999</v>
      </c>
      <c r="K169" s="11">
        <v>179.8</v>
      </c>
      <c r="L169" s="11">
        <v>123.5</v>
      </c>
      <c r="M169" s="11">
        <v>122.1</v>
      </c>
      <c r="N169" s="11">
        <v>137.5</v>
      </c>
      <c r="O169" s="11">
        <v>124.6</v>
      </c>
      <c r="P169" s="11">
        <v>144.5</v>
      </c>
      <c r="Q169" s="11">
        <v>140.5</v>
      </c>
      <c r="R169" s="11">
        <v>132.69999999999999</v>
      </c>
      <c r="S169" s="11">
        <v>124.3</v>
      </c>
      <c r="T169" s="11">
        <v>131.4</v>
      </c>
      <c r="U169" s="11">
        <v>134.4</v>
      </c>
      <c r="V169" s="11">
        <v>127.7</v>
      </c>
      <c r="W169" s="11">
        <v>125.7</v>
      </c>
      <c r="X169" s="11">
        <v>123.3</v>
      </c>
      <c r="Y169" s="12">
        <v>132.69999999999999</v>
      </c>
    </row>
    <row r="170" spans="1:25" x14ac:dyDescent="0.3">
      <c r="A170" s="3" t="s">
        <v>58</v>
      </c>
      <c r="B170" s="2">
        <v>2017</v>
      </c>
      <c r="C170" s="2" t="s">
        <v>41</v>
      </c>
      <c r="D170" s="9" t="str">
        <f t="shared" si="2"/>
        <v>2017 August Sub Urban</v>
      </c>
      <c r="E170" s="11">
        <v>134.30000000000001</v>
      </c>
      <c r="F170" s="11">
        <v>143.4</v>
      </c>
      <c r="G170" s="11">
        <v>129.30000000000001</v>
      </c>
      <c r="H170" s="11">
        <v>139</v>
      </c>
      <c r="I170" s="11">
        <v>118.1</v>
      </c>
      <c r="J170" s="11">
        <v>145.5</v>
      </c>
      <c r="K170" s="11">
        <v>168.6</v>
      </c>
      <c r="L170" s="11">
        <v>132.69999999999999</v>
      </c>
      <c r="M170" s="11">
        <v>121.2</v>
      </c>
      <c r="N170" s="11">
        <v>135.6</v>
      </c>
      <c r="O170" s="11">
        <v>128.69999999999999</v>
      </c>
      <c r="P170" s="11">
        <v>146.80000000000001</v>
      </c>
      <c r="Q170" s="11">
        <v>140.6</v>
      </c>
      <c r="R170" s="11">
        <v>140.30000000000001</v>
      </c>
      <c r="S170" s="11">
        <v>133</v>
      </c>
      <c r="T170" s="11">
        <v>139.30000000000001</v>
      </c>
      <c r="U170" s="11">
        <v>134.4</v>
      </c>
      <c r="V170" s="11">
        <v>132.80000000000001</v>
      </c>
      <c r="W170" s="11">
        <v>130.19999999999999</v>
      </c>
      <c r="X170" s="11">
        <v>124.5</v>
      </c>
      <c r="Y170" s="12">
        <v>135.4</v>
      </c>
    </row>
    <row r="171" spans="1:25" x14ac:dyDescent="0.3">
      <c r="A171" s="3" t="s">
        <v>30</v>
      </c>
      <c r="B171" s="2">
        <v>2017</v>
      </c>
      <c r="C171" s="2" t="s">
        <v>42</v>
      </c>
      <c r="D171" s="9" t="str">
        <f t="shared" si="2"/>
        <v>2017 September Rural</v>
      </c>
      <c r="E171" s="11">
        <v>135.19999999999999</v>
      </c>
      <c r="F171" s="11">
        <v>142</v>
      </c>
      <c r="G171" s="11">
        <v>130.5</v>
      </c>
      <c r="H171" s="11">
        <v>140.19999999999999</v>
      </c>
      <c r="I171" s="11">
        <v>120.7</v>
      </c>
      <c r="J171" s="11">
        <v>147.80000000000001</v>
      </c>
      <c r="K171" s="11">
        <v>154.5</v>
      </c>
      <c r="L171" s="11">
        <v>137.1</v>
      </c>
      <c r="M171" s="11">
        <v>121</v>
      </c>
      <c r="N171" s="11">
        <v>134.69999999999999</v>
      </c>
      <c r="O171" s="11">
        <v>131.69999999999999</v>
      </c>
      <c r="P171" s="11">
        <v>149.30000000000001</v>
      </c>
      <c r="Q171" s="11">
        <v>139.6</v>
      </c>
      <c r="R171" s="11">
        <v>146.1</v>
      </c>
      <c r="S171" s="11">
        <v>139.69999999999999</v>
      </c>
      <c r="T171" s="11">
        <v>145.19999999999999</v>
      </c>
      <c r="U171" s="11">
        <v>135.69999999999999</v>
      </c>
      <c r="V171" s="11">
        <v>137.9</v>
      </c>
      <c r="W171" s="11">
        <v>133.4</v>
      </c>
      <c r="X171" s="11">
        <v>126.7</v>
      </c>
      <c r="Y171" s="12">
        <v>137.6</v>
      </c>
    </row>
    <row r="172" spans="1:25" x14ac:dyDescent="0.3">
      <c r="A172" s="3" t="s">
        <v>33</v>
      </c>
      <c r="B172" s="2">
        <v>2017</v>
      </c>
      <c r="C172" s="2" t="s">
        <v>42</v>
      </c>
      <c r="D172" s="9" t="str">
        <f t="shared" si="2"/>
        <v>2017 September Urban</v>
      </c>
      <c r="E172" s="11">
        <v>133.6</v>
      </c>
      <c r="F172" s="11">
        <v>143</v>
      </c>
      <c r="G172" s="11">
        <v>129.69999999999999</v>
      </c>
      <c r="H172" s="11">
        <v>138.69999999999999</v>
      </c>
      <c r="I172" s="11">
        <v>114.5</v>
      </c>
      <c r="J172" s="11">
        <v>137.5</v>
      </c>
      <c r="K172" s="11">
        <v>160.69999999999999</v>
      </c>
      <c r="L172" s="11">
        <v>124.5</v>
      </c>
      <c r="M172" s="11">
        <v>122.4</v>
      </c>
      <c r="N172" s="11">
        <v>137.30000000000001</v>
      </c>
      <c r="O172" s="11">
        <v>124.8</v>
      </c>
      <c r="P172" s="11">
        <v>145</v>
      </c>
      <c r="Q172" s="11">
        <v>138</v>
      </c>
      <c r="R172" s="11">
        <v>133.30000000000001</v>
      </c>
      <c r="S172" s="11">
        <v>124.6</v>
      </c>
      <c r="T172" s="11">
        <v>132</v>
      </c>
      <c r="U172" s="11">
        <v>135.69999999999999</v>
      </c>
      <c r="V172" s="11">
        <v>128.1</v>
      </c>
      <c r="W172" s="11">
        <v>126.1</v>
      </c>
      <c r="X172" s="11">
        <v>124.4</v>
      </c>
      <c r="Y172" s="12">
        <v>132.4</v>
      </c>
    </row>
    <row r="173" spans="1:25" x14ac:dyDescent="0.3">
      <c r="A173" s="3" t="s">
        <v>58</v>
      </c>
      <c r="B173" s="2">
        <v>2017</v>
      </c>
      <c r="C173" s="2" t="s">
        <v>42</v>
      </c>
      <c r="D173" s="9" t="str">
        <f t="shared" si="2"/>
        <v>2017 September Sub Urban</v>
      </c>
      <c r="E173" s="11">
        <v>134.69999999999999</v>
      </c>
      <c r="F173" s="11">
        <v>142.4</v>
      </c>
      <c r="G173" s="11">
        <v>130.19999999999999</v>
      </c>
      <c r="H173" s="11">
        <v>139.6</v>
      </c>
      <c r="I173" s="11">
        <v>118.4</v>
      </c>
      <c r="J173" s="11">
        <v>143</v>
      </c>
      <c r="K173" s="11">
        <v>156.6</v>
      </c>
      <c r="L173" s="11">
        <v>132.9</v>
      </c>
      <c r="M173" s="11">
        <v>121.5</v>
      </c>
      <c r="N173" s="11">
        <v>135.6</v>
      </c>
      <c r="O173" s="11">
        <v>128.80000000000001</v>
      </c>
      <c r="P173" s="11">
        <v>147.30000000000001</v>
      </c>
      <c r="Q173" s="11">
        <v>139</v>
      </c>
      <c r="R173" s="11">
        <v>141.1</v>
      </c>
      <c r="S173" s="11">
        <v>133.4</v>
      </c>
      <c r="T173" s="11">
        <v>140</v>
      </c>
      <c r="U173" s="11">
        <v>135.69999999999999</v>
      </c>
      <c r="V173" s="11">
        <v>133.30000000000001</v>
      </c>
      <c r="W173" s="11">
        <v>130.6</v>
      </c>
      <c r="X173" s="11">
        <v>125.7</v>
      </c>
      <c r="Y173" s="12">
        <v>135.19999999999999</v>
      </c>
    </row>
    <row r="174" spans="1:25" x14ac:dyDescent="0.3">
      <c r="A174" s="3" t="s">
        <v>30</v>
      </c>
      <c r="B174" s="2">
        <v>2017</v>
      </c>
      <c r="C174" s="2" t="s">
        <v>43</v>
      </c>
      <c r="D174" s="9" t="str">
        <f t="shared" si="2"/>
        <v>2017 October Rural</v>
      </c>
      <c r="E174" s="11">
        <v>135.9</v>
      </c>
      <c r="F174" s="11">
        <v>141.9</v>
      </c>
      <c r="G174" s="11">
        <v>131</v>
      </c>
      <c r="H174" s="11">
        <v>141.5</v>
      </c>
      <c r="I174" s="11">
        <v>121.4</v>
      </c>
      <c r="J174" s="11">
        <v>146.69999999999999</v>
      </c>
      <c r="K174" s="11">
        <v>157.1</v>
      </c>
      <c r="L174" s="11">
        <v>136.4</v>
      </c>
      <c r="M174" s="11">
        <v>121.4</v>
      </c>
      <c r="N174" s="11">
        <v>135.6</v>
      </c>
      <c r="O174" s="11">
        <v>131.30000000000001</v>
      </c>
      <c r="P174" s="11">
        <v>150.30000000000001</v>
      </c>
      <c r="Q174" s="11">
        <v>140.4</v>
      </c>
      <c r="R174" s="11">
        <v>147.19999999999999</v>
      </c>
      <c r="S174" s="11">
        <v>140.6</v>
      </c>
      <c r="T174" s="11">
        <v>146.19999999999999</v>
      </c>
      <c r="U174" s="11">
        <v>137.30000000000001</v>
      </c>
      <c r="V174" s="11">
        <v>138.4</v>
      </c>
      <c r="W174" s="11">
        <v>134.19999999999999</v>
      </c>
      <c r="X174" s="11">
        <v>127.4</v>
      </c>
      <c r="Y174" s="12">
        <v>138.30000000000001</v>
      </c>
    </row>
    <row r="175" spans="1:25" x14ac:dyDescent="0.3">
      <c r="A175" s="3" t="s">
        <v>33</v>
      </c>
      <c r="B175" s="2">
        <v>2017</v>
      </c>
      <c r="C175" s="2" t="s">
        <v>43</v>
      </c>
      <c r="D175" s="9" t="str">
        <f t="shared" si="2"/>
        <v>2017 October Urban</v>
      </c>
      <c r="E175" s="11">
        <v>133.9</v>
      </c>
      <c r="F175" s="11">
        <v>142.80000000000001</v>
      </c>
      <c r="G175" s="11">
        <v>131.4</v>
      </c>
      <c r="H175" s="11">
        <v>139.1</v>
      </c>
      <c r="I175" s="11">
        <v>114.9</v>
      </c>
      <c r="J175" s="11">
        <v>135.6</v>
      </c>
      <c r="K175" s="11">
        <v>173.2</v>
      </c>
      <c r="L175" s="11">
        <v>124.1</v>
      </c>
      <c r="M175" s="11">
        <v>122.6</v>
      </c>
      <c r="N175" s="11">
        <v>137.80000000000001</v>
      </c>
      <c r="O175" s="11">
        <v>125.1</v>
      </c>
      <c r="P175" s="11">
        <v>145.5</v>
      </c>
      <c r="Q175" s="11">
        <v>139.69999999999999</v>
      </c>
      <c r="R175" s="11">
        <v>134</v>
      </c>
      <c r="S175" s="11">
        <v>124.9</v>
      </c>
      <c r="T175" s="11">
        <v>132.6</v>
      </c>
      <c r="U175" s="11">
        <v>137.30000000000001</v>
      </c>
      <c r="V175" s="11">
        <v>128.30000000000001</v>
      </c>
      <c r="W175" s="11">
        <v>126.6</v>
      </c>
      <c r="X175" s="11">
        <v>124.6</v>
      </c>
      <c r="Y175" s="12">
        <v>133.5</v>
      </c>
    </row>
    <row r="176" spans="1:25" x14ac:dyDescent="0.3">
      <c r="A176" s="3" t="s">
        <v>58</v>
      </c>
      <c r="B176" s="2">
        <v>2017</v>
      </c>
      <c r="C176" s="2" t="s">
        <v>43</v>
      </c>
      <c r="D176" s="9" t="str">
        <f t="shared" si="2"/>
        <v>2017 October Sub Urban</v>
      </c>
      <c r="E176" s="11">
        <v>135.30000000000001</v>
      </c>
      <c r="F176" s="11">
        <v>142.19999999999999</v>
      </c>
      <c r="G176" s="11">
        <v>131.19999999999999</v>
      </c>
      <c r="H176" s="11">
        <v>140.6</v>
      </c>
      <c r="I176" s="11">
        <v>119</v>
      </c>
      <c r="J176" s="11">
        <v>141.5</v>
      </c>
      <c r="K176" s="11">
        <v>162.6</v>
      </c>
      <c r="L176" s="11">
        <v>132.30000000000001</v>
      </c>
      <c r="M176" s="11">
        <v>121.8</v>
      </c>
      <c r="N176" s="11">
        <v>136.30000000000001</v>
      </c>
      <c r="O176" s="11">
        <v>128.69999999999999</v>
      </c>
      <c r="P176" s="11">
        <v>148.1</v>
      </c>
      <c r="Q176" s="11">
        <v>140.1</v>
      </c>
      <c r="R176" s="11">
        <v>142</v>
      </c>
      <c r="S176" s="11">
        <v>134.1</v>
      </c>
      <c r="T176" s="11">
        <v>140.80000000000001</v>
      </c>
      <c r="U176" s="11">
        <v>137.30000000000001</v>
      </c>
      <c r="V176" s="11">
        <v>133.6</v>
      </c>
      <c r="W176" s="11">
        <v>131.30000000000001</v>
      </c>
      <c r="X176" s="11">
        <v>126.2</v>
      </c>
      <c r="Y176" s="12">
        <v>136.1</v>
      </c>
    </row>
    <row r="177" spans="1:25" x14ac:dyDescent="0.3">
      <c r="A177" s="3" t="s">
        <v>30</v>
      </c>
      <c r="B177" s="2">
        <v>2017</v>
      </c>
      <c r="C177" s="2" t="s">
        <v>45</v>
      </c>
      <c r="D177" s="9" t="str">
        <f t="shared" si="2"/>
        <v>2017 November Rural</v>
      </c>
      <c r="E177" s="11">
        <v>136.30000000000001</v>
      </c>
      <c r="F177" s="11">
        <v>142.5</v>
      </c>
      <c r="G177" s="11">
        <v>140.5</v>
      </c>
      <c r="H177" s="11">
        <v>141.5</v>
      </c>
      <c r="I177" s="11">
        <v>121.6</v>
      </c>
      <c r="J177" s="11">
        <v>147.30000000000001</v>
      </c>
      <c r="K177" s="11">
        <v>168</v>
      </c>
      <c r="L177" s="11">
        <v>135.80000000000001</v>
      </c>
      <c r="M177" s="11">
        <v>122.5</v>
      </c>
      <c r="N177" s="11">
        <v>136</v>
      </c>
      <c r="O177" s="11">
        <v>131.9</v>
      </c>
      <c r="P177" s="11">
        <v>151.4</v>
      </c>
      <c r="Q177" s="11">
        <v>142.4</v>
      </c>
      <c r="R177" s="11">
        <v>148.19999999999999</v>
      </c>
      <c r="S177" s="11">
        <v>141.5</v>
      </c>
      <c r="T177" s="11">
        <v>147.30000000000001</v>
      </c>
      <c r="U177" s="11">
        <v>138.6</v>
      </c>
      <c r="V177" s="11">
        <v>139.4</v>
      </c>
      <c r="W177" s="11">
        <v>135.80000000000001</v>
      </c>
      <c r="X177" s="11">
        <v>128.1</v>
      </c>
      <c r="Y177" s="12">
        <v>140</v>
      </c>
    </row>
    <row r="178" spans="1:25" x14ac:dyDescent="0.3">
      <c r="A178" s="3" t="s">
        <v>33</v>
      </c>
      <c r="B178" s="2">
        <v>2017</v>
      </c>
      <c r="C178" s="2" t="s">
        <v>45</v>
      </c>
      <c r="D178" s="9" t="str">
        <f t="shared" si="2"/>
        <v>2017 November Urban</v>
      </c>
      <c r="E178" s="11">
        <v>134.30000000000001</v>
      </c>
      <c r="F178" s="11">
        <v>142.1</v>
      </c>
      <c r="G178" s="11">
        <v>146.69999999999999</v>
      </c>
      <c r="H178" s="11">
        <v>139.5</v>
      </c>
      <c r="I178" s="11">
        <v>115.2</v>
      </c>
      <c r="J178" s="11">
        <v>136.4</v>
      </c>
      <c r="K178" s="11">
        <v>185.2</v>
      </c>
      <c r="L178" s="11">
        <v>122.2</v>
      </c>
      <c r="M178" s="11">
        <v>123.9</v>
      </c>
      <c r="N178" s="11">
        <v>138.30000000000001</v>
      </c>
      <c r="O178" s="11">
        <v>125.4</v>
      </c>
      <c r="P178" s="11">
        <v>146</v>
      </c>
      <c r="Q178" s="11">
        <v>141.5</v>
      </c>
      <c r="R178" s="11">
        <v>135</v>
      </c>
      <c r="S178" s="11">
        <v>125.4</v>
      </c>
      <c r="T178" s="11">
        <v>133.5</v>
      </c>
      <c r="U178" s="11">
        <v>138.6</v>
      </c>
      <c r="V178" s="11">
        <v>128.80000000000001</v>
      </c>
      <c r="W178" s="11">
        <v>127.4</v>
      </c>
      <c r="X178" s="11">
        <v>124.9</v>
      </c>
      <c r="Y178" s="12">
        <v>134.80000000000001</v>
      </c>
    </row>
    <row r="179" spans="1:25" x14ac:dyDescent="0.3">
      <c r="A179" s="3" t="s">
        <v>58</v>
      </c>
      <c r="B179" s="2">
        <v>2017</v>
      </c>
      <c r="C179" s="2" t="s">
        <v>45</v>
      </c>
      <c r="D179" s="9" t="str">
        <f t="shared" si="2"/>
        <v>2017 November Sub Urban</v>
      </c>
      <c r="E179" s="11">
        <v>135.69999999999999</v>
      </c>
      <c r="F179" s="11">
        <v>142.4</v>
      </c>
      <c r="G179" s="11">
        <v>142.9</v>
      </c>
      <c r="H179" s="11">
        <v>140.80000000000001</v>
      </c>
      <c r="I179" s="11">
        <v>119.2</v>
      </c>
      <c r="J179" s="11">
        <v>142.19999999999999</v>
      </c>
      <c r="K179" s="11">
        <v>173.8</v>
      </c>
      <c r="L179" s="11">
        <v>131.19999999999999</v>
      </c>
      <c r="M179" s="11">
        <v>123</v>
      </c>
      <c r="N179" s="11">
        <v>136.80000000000001</v>
      </c>
      <c r="O179" s="11">
        <v>129.19999999999999</v>
      </c>
      <c r="P179" s="11">
        <v>148.9</v>
      </c>
      <c r="Q179" s="11">
        <v>142.1</v>
      </c>
      <c r="R179" s="11">
        <v>143</v>
      </c>
      <c r="S179" s="11">
        <v>134.80000000000001</v>
      </c>
      <c r="T179" s="11">
        <v>141.80000000000001</v>
      </c>
      <c r="U179" s="11">
        <v>138.6</v>
      </c>
      <c r="V179" s="11">
        <v>134.4</v>
      </c>
      <c r="W179" s="11">
        <v>132.6</v>
      </c>
      <c r="X179" s="11">
        <v>126.8</v>
      </c>
      <c r="Y179" s="12">
        <v>137.6</v>
      </c>
    </row>
    <row r="180" spans="1:25" x14ac:dyDescent="0.3">
      <c r="A180" s="3" t="s">
        <v>30</v>
      </c>
      <c r="B180" s="2">
        <v>2017</v>
      </c>
      <c r="C180" s="2" t="s">
        <v>46</v>
      </c>
      <c r="D180" s="9" t="str">
        <f t="shared" si="2"/>
        <v>2017 December Rural</v>
      </c>
      <c r="E180" s="11">
        <v>136.4</v>
      </c>
      <c r="F180" s="11">
        <v>143.69999999999999</v>
      </c>
      <c r="G180" s="11">
        <v>144.80000000000001</v>
      </c>
      <c r="H180" s="11">
        <v>141.9</v>
      </c>
      <c r="I180" s="11">
        <v>123.1</v>
      </c>
      <c r="J180" s="11">
        <v>147.19999999999999</v>
      </c>
      <c r="K180" s="11">
        <v>161</v>
      </c>
      <c r="L180" s="11">
        <v>133.80000000000001</v>
      </c>
      <c r="M180" s="11">
        <v>121.9</v>
      </c>
      <c r="N180" s="11">
        <v>135.80000000000001</v>
      </c>
      <c r="O180" s="11">
        <v>131.1</v>
      </c>
      <c r="P180" s="11">
        <v>151.4</v>
      </c>
      <c r="Q180" s="11">
        <v>141.5</v>
      </c>
      <c r="R180" s="11">
        <v>148</v>
      </c>
      <c r="S180" s="11">
        <v>141.9</v>
      </c>
      <c r="T180" s="11">
        <v>147.19999999999999</v>
      </c>
      <c r="U180" s="11">
        <v>139.1</v>
      </c>
      <c r="V180" s="11">
        <v>139.5</v>
      </c>
      <c r="W180" s="11">
        <v>136.1</v>
      </c>
      <c r="X180" s="11">
        <v>127.8</v>
      </c>
      <c r="Y180" s="12">
        <v>139.80000000000001</v>
      </c>
    </row>
    <row r="181" spans="1:25" x14ac:dyDescent="0.3">
      <c r="A181" s="3" t="s">
        <v>33</v>
      </c>
      <c r="B181" s="2">
        <v>2017</v>
      </c>
      <c r="C181" s="2" t="s">
        <v>46</v>
      </c>
      <c r="D181" s="9" t="str">
        <f t="shared" si="2"/>
        <v>2017 December Urban</v>
      </c>
      <c r="E181" s="11">
        <v>134.4</v>
      </c>
      <c r="F181" s="11">
        <v>142.6</v>
      </c>
      <c r="G181" s="11">
        <v>145.9</v>
      </c>
      <c r="H181" s="11">
        <v>139.5</v>
      </c>
      <c r="I181" s="11">
        <v>115.9</v>
      </c>
      <c r="J181" s="11">
        <v>135</v>
      </c>
      <c r="K181" s="11">
        <v>163.19999999999999</v>
      </c>
      <c r="L181" s="11">
        <v>119.8</v>
      </c>
      <c r="M181" s="11">
        <v>120.7</v>
      </c>
      <c r="N181" s="11">
        <v>139.69999999999999</v>
      </c>
      <c r="O181" s="11">
        <v>125.7</v>
      </c>
      <c r="P181" s="11">
        <v>146.30000000000001</v>
      </c>
      <c r="Q181" s="11">
        <v>138.80000000000001</v>
      </c>
      <c r="R181" s="11">
        <v>135.6</v>
      </c>
      <c r="S181" s="11">
        <v>125.6</v>
      </c>
      <c r="T181" s="11">
        <v>134</v>
      </c>
      <c r="U181" s="11">
        <v>139.1</v>
      </c>
      <c r="V181" s="11">
        <v>129.30000000000001</v>
      </c>
      <c r="W181" s="11">
        <v>128.19999999999999</v>
      </c>
      <c r="X181" s="11">
        <v>124.6</v>
      </c>
      <c r="Y181" s="12">
        <v>134.1</v>
      </c>
    </row>
    <row r="182" spans="1:25" x14ac:dyDescent="0.3">
      <c r="A182" s="3" t="s">
        <v>58</v>
      </c>
      <c r="B182" s="2">
        <v>2017</v>
      </c>
      <c r="C182" s="2" t="s">
        <v>46</v>
      </c>
      <c r="D182" s="9" t="str">
        <f t="shared" si="2"/>
        <v>2017 December Sub Urban</v>
      </c>
      <c r="E182" s="11">
        <v>135.80000000000001</v>
      </c>
      <c r="F182" s="11">
        <v>143.30000000000001</v>
      </c>
      <c r="G182" s="11">
        <v>145.19999999999999</v>
      </c>
      <c r="H182" s="11">
        <v>141</v>
      </c>
      <c r="I182" s="11">
        <v>120.5</v>
      </c>
      <c r="J182" s="11">
        <v>141.5</v>
      </c>
      <c r="K182" s="11">
        <v>161.69999999999999</v>
      </c>
      <c r="L182" s="11">
        <v>129.1</v>
      </c>
      <c r="M182" s="11">
        <v>121.5</v>
      </c>
      <c r="N182" s="11">
        <v>137.1</v>
      </c>
      <c r="O182" s="11">
        <v>128.80000000000001</v>
      </c>
      <c r="P182" s="11">
        <v>149</v>
      </c>
      <c r="Q182" s="11">
        <v>140.5</v>
      </c>
      <c r="R182" s="11">
        <v>143.1</v>
      </c>
      <c r="S182" s="11">
        <v>135.1</v>
      </c>
      <c r="T182" s="11">
        <v>142</v>
      </c>
      <c r="U182" s="11">
        <v>139.1</v>
      </c>
      <c r="V182" s="11">
        <v>134.69999999999999</v>
      </c>
      <c r="W182" s="11">
        <v>133.1</v>
      </c>
      <c r="X182" s="11">
        <v>126.5</v>
      </c>
      <c r="Y182" s="12">
        <v>137.19999999999999</v>
      </c>
    </row>
    <row r="183" spans="1:25" x14ac:dyDescent="0.3">
      <c r="A183" s="3" t="s">
        <v>30</v>
      </c>
      <c r="B183" s="2">
        <v>2018</v>
      </c>
      <c r="C183" s="2" t="s">
        <v>31</v>
      </c>
      <c r="D183" s="9" t="str">
        <f t="shared" si="2"/>
        <v>2018 January Rural</v>
      </c>
      <c r="E183" s="11">
        <v>136.6</v>
      </c>
      <c r="F183" s="11">
        <v>144.4</v>
      </c>
      <c r="G183" s="11">
        <v>143.80000000000001</v>
      </c>
      <c r="H183" s="11">
        <v>142</v>
      </c>
      <c r="I183" s="11">
        <v>123.2</v>
      </c>
      <c r="J183" s="11">
        <v>147.9</v>
      </c>
      <c r="K183" s="11">
        <v>152.1</v>
      </c>
      <c r="L183" s="11">
        <v>131.80000000000001</v>
      </c>
      <c r="M183" s="11">
        <v>119.5</v>
      </c>
      <c r="N183" s="11">
        <v>136</v>
      </c>
      <c r="O183" s="11">
        <v>131.19999999999999</v>
      </c>
      <c r="P183" s="11">
        <v>151.80000000000001</v>
      </c>
      <c r="Q183" s="11">
        <v>140.4</v>
      </c>
      <c r="R183" s="11">
        <v>148.30000000000001</v>
      </c>
      <c r="S183" s="11">
        <v>142.30000000000001</v>
      </c>
      <c r="T183" s="11">
        <v>147.5</v>
      </c>
      <c r="U183" s="11">
        <v>140.4</v>
      </c>
      <c r="V183" s="11">
        <v>139.80000000000001</v>
      </c>
      <c r="W183" s="11">
        <v>136</v>
      </c>
      <c r="X183" s="11">
        <v>128.6</v>
      </c>
      <c r="Y183" s="12">
        <v>139.30000000000001</v>
      </c>
    </row>
    <row r="184" spans="1:25" x14ac:dyDescent="0.3">
      <c r="A184" s="3" t="s">
        <v>33</v>
      </c>
      <c r="B184" s="2">
        <v>2018</v>
      </c>
      <c r="C184" s="2" t="s">
        <v>31</v>
      </c>
      <c r="D184" s="9" t="str">
        <f t="shared" si="2"/>
        <v>2018 January Urban</v>
      </c>
      <c r="E184" s="11">
        <v>134.6</v>
      </c>
      <c r="F184" s="11">
        <v>143.69999999999999</v>
      </c>
      <c r="G184" s="11">
        <v>143.6</v>
      </c>
      <c r="H184" s="11">
        <v>139.6</v>
      </c>
      <c r="I184" s="11">
        <v>116.4</v>
      </c>
      <c r="J184" s="11">
        <v>133.80000000000001</v>
      </c>
      <c r="K184" s="11">
        <v>150.5</v>
      </c>
      <c r="L184" s="11">
        <v>118.4</v>
      </c>
      <c r="M184" s="11">
        <v>117.3</v>
      </c>
      <c r="N184" s="11">
        <v>140.5</v>
      </c>
      <c r="O184" s="11">
        <v>125.9</v>
      </c>
      <c r="P184" s="11">
        <v>146.80000000000001</v>
      </c>
      <c r="Q184" s="11">
        <v>137.19999999999999</v>
      </c>
      <c r="R184" s="11">
        <v>136</v>
      </c>
      <c r="S184" s="11">
        <v>125.9</v>
      </c>
      <c r="T184" s="11">
        <v>134.4</v>
      </c>
      <c r="U184" s="11">
        <v>140.4</v>
      </c>
      <c r="V184" s="11">
        <v>129.5</v>
      </c>
      <c r="W184" s="11">
        <v>129</v>
      </c>
      <c r="X184" s="11">
        <v>125.5</v>
      </c>
      <c r="Y184" s="12">
        <v>134.1</v>
      </c>
    </row>
    <row r="185" spans="1:25" x14ac:dyDescent="0.3">
      <c r="A185" s="3" t="s">
        <v>58</v>
      </c>
      <c r="B185" s="2">
        <v>2018</v>
      </c>
      <c r="C185" s="2" t="s">
        <v>31</v>
      </c>
      <c r="D185" s="9" t="str">
        <f t="shared" si="2"/>
        <v>2018 January Sub Urban</v>
      </c>
      <c r="E185" s="11">
        <v>136</v>
      </c>
      <c r="F185" s="11">
        <v>144.19999999999999</v>
      </c>
      <c r="G185" s="11">
        <v>143.69999999999999</v>
      </c>
      <c r="H185" s="11">
        <v>141.1</v>
      </c>
      <c r="I185" s="11">
        <v>120.7</v>
      </c>
      <c r="J185" s="11">
        <v>141.30000000000001</v>
      </c>
      <c r="K185" s="11">
        <v>151.6</v>
      </c>
      <c r="L185" s="11">
        <v>127.3</v>
      </c>
      <c r="M185" s="11">
        <v>118.8</v>
      </c>
      <c r="N185" s="11">
        <v>137.5</v>
      </c>
      <c r="O185" s="11">
        <v>129</v>
      </c>
      <c r="P185" s="11">
        <v>149.5</v>
      </c>
      <c r="Q185" s="11">
        <v>139.19999999999999</v>
      </c>
      <c r="R185" s="11">
        <v>143.5</v>
      </c>
      <c r="S185" s="11">
        <v>135.5</v>
      </c>
      <c r="T185" s="11">
        <v>142.30000000000001</v>
      </c>
      <c r="U185" s="11">
        <v>140.4</v>
      </c>
      <c r="V185" s="11">
        <v>134.9</v>
      </c>
      <c r="W185" s="11">
        <v>133.30000000000001</v>
      </c>
      <c r="X185" s="11">
        <v>127.3</v>
      </c>
      <c r="Y185" s="12">
        <v>136.9</v>
      </c>
    </row>
    <row r="186" spans="1:25" x14ac:dyDescent="0.3">
      <c r="A186" s="3" t="s">
        <v>30</v>
      </c>
      <c r="B186" s="2">
        <v>2018</v>
      </c>
      <c r="C186" s="2" t="s">
        <v>35</v>
      </c>
      <c r="D186" s="9" t="str">
        <f t="shared" si="2"/>
        <v>2018 February Rural</v>
      </c>
      <c r="E186" s="11">
        <v>136.4</v>
      </c>
      <c r="F186" s="11">
        <v>143.69999999999999</v>
      </c>
      <c r="G186" s="11">
        <v>140.6</v>
      </c>
      <c r="H186" s="11">
        <v>141.5</v>
      </c>
      <c r="I186" s="11">
        <v>122.9</v>
      </c>
      <c r="J186" s="11">
        <v>149.4</v>
      </c>
      <c r="K186" s="11">
        <v>142.4</v>
      </c>
      <c r="L186" s="11">
        <v>130.19999999999999</v>
      </c>
      <c r="M186" s="11">
        <v>117.9</v>
      </c>
      <c r="N186" s="11">
        <v>135.6</v>
      </c>
      <c r="O186" s="11">
        <v>130.5</v>
      </c>
      <c r="P186" s="11">
        <v>151.69999999999999</v>
      </c>
      <c r="Q186" s="11">
        <v>138.69999999999999</v>
      </c>
      <c r="R186" s="11">
        <v>148.69999999999999</v>
      </c>
      <c r="S186" s="11">
        <v>142.4</v>
      </c>
      <c r="T186" s="11">
        <v>147.80000000000001</v>
      </c>
      <c r="U186" s="11">
        <v>141.30000000000001</v>
      </c>
      <c r="V186" s="11">
        <v>139.9</v>
      </c>
      <c r="W186" s="11">
        <v>136.19999999999999</v>
      </c>
      <c r="X186" s="11">
        <v>128.80000000000001</v>
      </c>
      <c r="Y186" s="12">
        <v>138.5</v>
      </c>
    </row>
    <row r="187" spans="1:25" x14ac:dyDescent="0.3">
      <c r="A187" s="3" t="s">
        <v>33</v>
      </c>
      <c r="B187" s="2">
        <v>2018</v>
      </c>
      <c r="C187" s="2" t="s">
        <v>35</v>
      </c>
      <c r="D187" s="9" t="str">
        <f t="shared" si="2"/>
        <v>2018 February Urban</v>
      </c>
      <c r="E187" s="11">
        <v>134.80000000000001</v>
      </c>
      <c r="F187" s="11">
        <v>143</v>
      </c>
      <c r="G187" s="11">
        <v>139.9</v>
      </c>
      <c r="H187" s="11">
        <v>139.9</v>
      </c>
      <c r="I187" s="11">
        <v>116.2</v>
      </c>
      <c r="J187" s="11">
        <v>135.5</v>
      </c>
      <c r="K187" s="11">
        <v>136.9</v>
      </c>
      <c r="L187" s="11">
        <v>117</v>
      </c>
      <c r="M187" s="11">
        <v>115.4</v>
      </c>
      <c r="N187" s="11">
        <v>140.69999999999999</v>
      </c>
      <c r="O187" s="11">
        <v>125.9</v>
      </c>
      <c r="P187" s="11">
        <v>147.1</v>
      </c>
      <c r="Q187" s="11">
        <v>135.6</v>
      </c>
      <c r="R187" s="11">
        <v>136.30000000000001</v>
      </c>
      <c r="S187" s="11">
        <v>126.1</v>
      </c>
      <c r="T187" s="11">
        <v>134.69999999999999</v>
      </c>
      <c r="U187" s="11">
        <v>141.30000000000001</v>
      </c>
      <c r="V187" s="11">
        <v>129.9</v>
      </c>
      <c r="W187" s="11">
        <v>129.80000000000001</v>
      </c>
      <c r="X187" s="11">
        <v>126.2</v>
      </c>
      <c r="Y187" s="12">
        <v>134</v>
      </c>
    </row>
    <row r="188" spans="1:25" x14ac:dyDescent="0.3">
      <c r="A188" s="3" t="s">
        <v>58</v>
      </c>
      <c r="B188" s="2">
        <v>2018</v>
      </c>
      <c r="C188" s="2" t="s">
        <v>35</v>
      </c>
      <c r="D188" s="9" t="str">
        <f t="shared" si="2"/>
        <v>2018 February Sub Urban</v>
      </c>
      <c r="E188" s="11">
        <v>135.9</v>
      </c>
      <c r="F188" s="11">
        <v>143.5</v>
      </c>
      <c r="G188" s="11">
        <v>140.30000000000001</v>
      </c>
      <c r="H188" s="11">
        <v>140.9</v>
      </c>
      <c r="I188" s="11">
        <v>120.4</v>
      </c>
      <c r="J188" s="11">
        <v>142.9</v>
      </c>
      <c r="K188" s="11">
        <v>140.5</v>
      </c>
      <c r="L188" s="11">
        <v>125.8</v>
      </c>
      <c r="M188" s="11">
        <v>117.1</v>
      </c>
      <c r="N188" s="11">
        <v>137.30000000000001</v>
      </c>
      <c r="O188" s="11">
        <v>128.6</v>
      </c>
      <c r="P188" s="11">
        <v>149.6</v>
      </c>
      <c r="Q188" s="11">
        <v>137.6</v>
      </c>
      <c r="R188" s="11">
        <v>143.80000000000001</v>
      </c>
      <c r="S188" s="11">
        <v>135.6</v>
      </c>
      <c r="T188" s="11">
        <v>142.6</v>
      </c>
      <c r="U188" s="11">
        <v>141.30000000000001</v>
      </c>
      <c r="V188" s="11">
        <v>135.19999999999999</v>
      </c>
      <c r="W188" s="11">
        <v>133.80000000000001</v>
      </c>
      <c r="X188" s="11">
        <v>127.7</v>
      </c>
      <c r="Y188" s="12">
        <v>136.4</v>
      </c>
    </row>
    <row r="189" spans="1:25" x14ac:dyDescent="0.3">
      <c r="A189" s="3" t="s">
        <v>30</v>
      </c>
      <c r="B189" s="2">
        <v>2018</v>
      </c>
      <c r="C189" s="2" t="s">
        <v>36</v>
      </c>
      <c r="D189" s="9" t="str">
        <f t="shared" si="2"/>
        <v>2018 March Rural</v>
      </c>
      <c r="E189" s="11">
        <v>136.80000000000001</v>
      </c>
      <c r="F189" s="11">
        <v>143.80000000000001</v>
      </c>
      <c r="G189" s="11">
        <v>140</v>
      </c>
      <c r="H189" s="11">
        <v>142</v>
      </c>
      <c r="I189" s="11">
        <v>123.2</v>
      </c>
      <c r="J189" s="11">
        <v>152.9</v>
      </c>
      <c r="K189" s="11">
        <v>138</v>
      </c>
      <c r="L189" s="11">
        <v>129.30000000000001</v>
      </c>
      <c r="M189" s="11">
        <v>117.1</v>
      </c>
      <c r="N189" s="11">
        <v>136.30000000000001</v>
      </c>
      <c r="O189" s="11">
        <v>131.19999999999999</v>
      </c>
      <c r="P189" s="11">
        <v>152.80000000000001</v>
      </c>
      <c r="Q189" s="11">
        <v>138.6</v>
      </c>
      <c r="R189" s="11">
        <v>149.19999999999999</v>
      </c>
      <c r="S189" s="11">
        <v>143</v>
      </c>
      <c r="T189" s="11">
        <v>148.30000000000001</v>
      </c>
      <c r="U189" s="11">
        <v>142</v>
      </c>
      <c r="V189" s="11">
        <v>139.9</v>
      </c>
      <c r="W189" s="11">
        <v>136.69999999999999</v>
      </c>
      <c r="X189" s="11">
        <v>129.30000000000001</v>
      </c>
      <c r="Y189" s="12">
        <v>138.69999999999999</v>
      </c>
    </row>
    <row r="190" spans="1:25" x14ac:dyDescent="0.3">
      <c r="A190" s="3" t="s">
        <v>33</v>
      </c>
      <c r="B190" s="2">
        <v>2018</v>
      </c>
      <c r="C190" s="2" t="s">
        <v>36</v>
      </c>
      <c r="D190" s="9" t="str">
        <f t="shared" si="2"/>
        <v>2018 March Urban</v>
      </c>
      <c r="E190" s="11">
        <v>135</v>
      </c>
      <c r="F190" s="11">
        <v>143.1</v>
      </c>
      <c r="G190" s="11">
        <v>135.5</v>
      </c>
      <c r="H190" s="11">
        <v>139.9</v>
      </c>
      <c r="I190" s="11">
        <v>116.5</v>
      </c>
      <c r="J190" s="11">
        <v>138.5</v>
      </c>
      <c r="K190" s="11">
        <v>128</v>
      </c>
      <c r="L190" s="11">
        <v>115.5</v>
      </c>
      <c r="M190" s="11">
        <v>114.2</v>
      </c>
      <c r="N190" s="11">
        <v>140.69999999999999</v>
      </c>
      <c r="O190" s="11">
        <v>126.2</v>
      </c>
      <c r="P190" s="11">
        <v>147.6</v>
      </c>
      <c r="Q190" s="11">
        <v>134.80000000000001</v>
      </c>
      <c r="R190" s="11">
        <v>136.69999999999999</v>
      </c>
      <c r="S190" s="11">
        <v>126.7</v>
      </c>
      <c r="T190" s="11">
        <v>135.19999999999999</v>
      </c>
      <c r="U190" s="11">
        <v>142</v>
      </c>
      <c r="V190" s="11">
        <v>130.80000000000001</v>
      </c>
      <c r="W190" s="11">
        <v>130.5</v>
      </c>
      <c r="X190" s="11">
        <v>126.7</v>
      </c>
      <c r="Y190" s="12">
        <v>134</v>
      </c>
    </row>
    <row r="191" spans="1:25" x14ac:dyDescent="0.3">
      <c r="A191" s="3" t="s">
        <v>58</v>
      </c>
      <c r="B191" s="2">
        <v>2018</v>
      </c>
      <c r="C191" s="2" t="s">
        <v>36</v>
      </c>
      <c r="D191" s="9" t="str">
        <f t="shared" si="2"/>
        <v>2018 March Sub Urban</v>
      </c>
      <c r="E191" s="11">
        <v>136.19999999999999</v>
      </c>
      <c r="F191" s="11">
        <v>143.6</v>
      </c>
      <c r="G191" s="11">
        <v>138.30000000000001</v>
      </c>
      <c r="H191" s="11">
        <v>141.19999999999999</v>
      </c>
      <c r="I191" s="11">
        <v>120.7</v>
      </c>
      <c r="J191" s="11">
        <v>146.19999999999999</v>
      </c>
      <c r="K191" s="11">
        <v>134.6</v>
      </c>
      <c r="L191" s="11">
        <v>124.6</v>
      </c>
      <c r="M191" s="11">
        <v>116.1</v>
      </c>
      <c r="N191" s="11">
        <v>137.80000000000001</v>
      </c>
      <c r="O191" s="11">
        <v>129.1</v>
      </c>
      <c r="P191" s="11">
        <v>150.4</v>
      </c>
      <c r="Q191" s="11">
        <v>137.19999999999999</v>
      </c>
      <c r="R191" s="11">
        <v>144.30000000000001</v>
      </c>
      <c r="S191" s="11">
        <v>136.19999999999999</v>
      </c>
      <c r="T191" s="11">
        <v>143.1</v>
      </c>
      <c r="U191" s="11">
        <v>142</v>
      </c>
      <c r="V191" s="11">
        <v>135.6</v>
      </c>
      <c r="W191" s="11">
        <v>134.30000000000001</v>
      </c>
      <c r="X191" s="11">
        <v>128.19999999999999</v>
      </c>
      <c r="Y191" s="12">
        <v>136.5</v>
      </c>
    </row>
    <row r="192" spans="1:25" x14ac:dyDescent="0.3">
      <c r="A192" s="3" t="s">
        <v>30</v>
      </c>
      <c r="B192" s="2">
        <v>2018</v>
      </c>
      <c r="C192" s="2" t="s">
        <v>37</v>
      </c>
      <c r="D192" s="9" t="str">
        <f t="shared" si="2"/>
        <v>2018 April Rural</v>
      </c>
      <c r="E192" s="11">
        <v>137.1</v>
      </c>
      <c r="F192" s="11">
        <v>144.5</v>
      </c>
      <c r="G192" s="11">
        <v>135.9</v>
      </c>
      <c r="H192" s="11">
        <v>142.4</v>
      </c>
      <c r="I192" s="11">
        <v>123.5</v>
      </c>
      <c r="J192" s="11">
        <v>156.4</v>
      </c>
      <c r="K192" s="11">
        <v>135.1</v>
      </c>
      <c r="L192" s="11">
        <v>128.4</v>
      </c>
      <c r="M192" s="11">
        <v>115.2</v>
      </c>
      <c r="N192" s="11">
        <v>137.19999999999999</v>
      </c>
      <c r="O192" s="11">
        <v>131.9</v>
      </c>
      <c r="P192" s="11">
        <v>153.80000000000001</v>
      </c>
      <c r="Q192" s="11">
        <v>138.6</v>
      </c>
      <c r="R192" s="11">
        <v>150.1</v>
      </c>
      <c r="S192" s="11">
        <v>143.30000000000001</v>
      </c>
      <c r="T192" s="11">
        <v>149.1</v>
      </c>
      <c r="U192" s="11">
        <v>142.9</v>
      </c>
      <c r="V192" s="11">
        <v>140.9</v>
      </c>
      <c r="W192" s="11">
        <v>137.6</v>
      </c>
      <c r="X192" s="11">
        <v>130.4</v>
      </c>
      <c r="Y192" s="12">
        <v>139.1</v>
      </c>
    </row>
    <row r="193" spans="1:25" x14ac:dyDescent="0.3">
      <c r="A193" s="3" t="s">
        <v>33</v>
      </c>
      <c r="B193" s="2">
        <v>2018</v>
      </c>
      <c r="C193" s="2" t="s">
        <v>37</v>
      </c>
      <c r="D193" s="9" t="str">
        <f t="shared" si="2"/>
        <v>2018 April Urban</v>
      </c>
      <c r="E193" s="11">
        <v>135</v>
      </c>
      <c r="F193" s="11">
        <v>144.30000000000001</v>
      </c>
      <c r="G193" s="11">
        <v>130.80000000000001</v>
      </c>
      <c r="H193" s="11">
        <v>140.30000000000001</v>
      </c>
      <c r="I193" s="11">
        <v>116.6</v>
      </c>
      <c r="J193" s="11">
        <v>150.1</v>
      </c>
      <c r="K193" s="11">
        <v>127.6</v>
      </c>
      <c r="L193" s="11">
        <v>114</v>
      </c>
      <c r="M193" s="11">
        <v>110.6</v>
      </c>
      <c r="N193" s="11">
        <v>140.19999999999999</v>
      </c>
      <c r="O193" s="11">
        <v>126.5</v>
      </c>
      <c r="P193" s="11">
        <v>148.30000000000001</v>
      </c>
      <c r="Q193" s="11">
        <v>135.69999999999999</v>
      </c>
      <c r="R193" s="11">
        <v>137.80000000000001</v>
      </c>
      <c r="S193" s="11">
        <v>127.4</v>
      </c>
      <c r="T193" s="11">
        <v>136.19999999999999</v>
      </c>
      <c r="U193" s="11">
        <v>142.9</v>
      </c>
      <c r="V193" s="11">
        <v>131.80000000000001</v>
      </c>
      <c r="W193" s="11">
        <v>131.30000000000001</v>
      </c>
      <c r="X193" s="11">
        <v>127.6</v>
      </c>
      <c r="Y193" s="12">
        <v>134.80000000000001</v>
      </c>
    </row>
    <row r="194" spans="1:25" x14ac:dyDescent="0.3">
      <c r="A194" s="3" t="s">
        <v>58</v>
      </c>
      <c r="B194" s="2">
        <v>2018</v>
      </c>
      <c r="C194" s="2" t="s">
        <v>37</v>
      </c>
      <c r="D194" s="9" t="str">
        <f t="shared" si="2"/>
        <v>2018 April Sub Urban</v>
      </c>
      <c r="E194" s="11">
        <v>136.4</v>
      </c>
      <c r="F194" s="11">
        <v>144.4</v>
      </c>
      <c r="G194" s="11">
        <v>133.9</v>
      </c>
      <c r="H194" s="11">
        <v>141.6</v>
      </c>
      <c r="I194" s="11">
        <v>121</v>
      </c>
      <c r="J194" s="11">
        <v>153.5</v>
      </c>
      <c r="K194" s="11">
        <v>132.6</v>
      </c>
      <c r="L194" s="11">
        <v>123.5</v>
      </c>
      <c r="M194" s="11">
        <v>113.7</v>
      </c>
      <c r="N194" s="11">
        <v>138.19999999999999</v>
      </c>
      <c r="O194" s="11">
        <v>129.6</v>
      </c>
      <c r="P194" s="11">
        <v>151.19999999999999</v>
      </c>
      <c r="Q194" s="11">
        <v>137.5</v>
      </c>
      <c r="R194" s="11">
        <v>145.30000000000001</v>
      </c>
      <c r="S194" s="11">
        <v>136.69999999999999</v>
      </c>
      <c r="T194" s="11">
        <v>144</v>
      </c>
      <c r="U194" s="11">
        <v>142.9</v>
      </c>
      <c r="V194" s="11">
        <v>136.6</v>
      </c>
      <c r="W194" s="11">
        <v>135.19999999999999</v>
      </c>
      <c r="X194" s="11">
        <v>129.19999999999999</v>
      </c>
      <c r="Y194" s="12">
        <v>137.1</v>
      </c>
    </row>
    <row r="195" spans="1:25" x14ac:dyDescent="0.3">
      <c r="A195" s="3" t="s">
        <v>30</v>
      </c>
      <c r="B195" s="2">
        <v>2018</v>
      </c>
      <c r="C195" s="2" t="s">
        <v>38</v>
      </c>
      <c r="D195" s="9" t="str">
        <f t="shared" si="2"/>
        <v>2018 May Rural</v>
      </c>
      <c r="E195" s="11">
        <v>137.4</v>
      </c>
      <c r="F195" s="11">
        <v>145.69999999999999</v>
      </c>
      <c r="G195" s="11">
        <v>135.5</v>
      </c>
      <c r="H195" s="11">
        <v>142.9</v>
      </c>
      <c r="I195" s="11">
        <v>123.6</v>
      </c>
      <c r="J195" s="11">
        <v>157.5</v>
      </c>
      <c r="K195" s="11">
        <v>137.80000000000001</v>
      </c>
      <c r="L195" s="11">
        <v>127.2</v>
      </c>
      <c r="M195" s="11">
        <v>111.8</v>
      </c>
      <c r="N195" s="11">
        <v>137.4</v>
      </c>
      <c r="O195" s="11">
        <v>132.19999999999999</v>
      </c>
      <c r="P195" s="11">
        <v>154.30000000000001</v>
      </c>
      <c r="Q195" s="11">
        <v>139.1</v>
      </c>
      <c r="R195" s="11">
        <v>150.80000000000001</v>
      </c>
      <c r="S195" s="11">
        <v>144.1</v>
      </c>
      <c r="T195" s="11">
        <v>149.80000000000001</v>
      </c>
      <c r="U195" s="11">
        <v>143.19999999999999</v>
      </c>
      <c r="V195" s="11">
        <v>141.80000000000001</v>
      </c>
      <c r="W195" s="11">
        <v>138.4</v>
      </c>
      <c r="X195" s="11">
        <v>131.19999999999999</v>
      </c>
      <c r="Y195" s="12">
        <v>139.80000000000001</v>
      </c>
    </row>
    <row r="196" spans="1:25" x14ac:dyDescent="0.3">
      <c r="A196" s="3" t="s">
        <v>33</v>
      </c>
      <c r="B196" s="2">
        <v>2018</v>
      </c>
      <c r="C196" s="2" t="s">
        <v>38</v>
      </c>
      <c r="D196" s="9" t="str">
        <f t="shared" ref="D196:D259" si="3">_xlfn.CONCAT(B196," ",C196," ",A196)</f>
        <v>2018 May Urban</v>
      </c>
      <c r="E196" s="11">
        <v>135</v>
      </c>
      <c r="F196" s="11">
        <v>148.19999999999999</v>
      </c>
      <c r="G196" s="11">
        <v>130.5</v>
      </c>
      <c r="H196" s="11">
        <v>140.69999999999999</v>
      </c>
      <c r="I196" s="11">
        <v>116.4</v>
      </c>
      <c r="J196" s="11">
        <v>151.30000000000001</v>
      </c>
      <c r="K196" s="11">
        <v>131.4</v>
      </c>
      <c r="L196" s="11">
        <v>112.8</v>
      </c>
      <c r="M196" s="11">
        <v>105.3</v>
      </c>
      <c r="N196" s="11">
        <v>139.6</v>
      </c>
      <c r="O196" s="11">
        <v>126.6</v>
      </c>
      <c r="P196" s="11">
        <v>148.69999999999999</v>
      </c>
      <c r="Q196" s="11">
        <v>136.4</v>
      </c>
      <c r="R196" s="11">
        <v>138.6</v>
      </c>
      <c r="S196" s="11">
        <v>127.9</v>
      </c>
      <c r="T196" s="11">
        <v>137</v>
      </c>
      <c r="U196" s="11">
        <v>143.19999999999999</v>
      </c>
      <c r="V196" s="11">
        <v>132.5</v>
      </c>
      <c r="W196" s="11">
        <v>132</v>
      </c>
      <c r="X196" s="11">
        <v>128.1</v>
      </c>
      <c r="Y196" s="12">
        <v>135.4</v>
      </c>
    </row>
    <row r="197" spans="1:25" x14ac:dyDescent="0.3">
      <c r="A197" s="3" t="s">
        <v>58</v>
      </c>
      <c r="B197" s="2">
        <v>2018</v>
      </c>
      <c r="C197" s="2" t="s">
        <v>38</v>
      </c>
      <c r="D197" s="9" t="str">
        <f t="shared" si="3"/>
        <v>2018 May Sub Urban</v>
      </c>
      <c r="E197" s="11">
        <v>136.6</v>
      </c>
      <c r="F197" s="11">
        <v>146.6</v>
      </c>
      <c r="G197" s="11">
        <v>133.6</v>
      </c>
      <c r="H197" s="11">
        <v>142.1</v>
      </c>
      <c r="I197" s="11">
        <v>121</v>
      </c>
      <c r="J197" s="11">
        <v>154.6</v>
      </c>
      <c r="K197" s="11">
        <v>135.6</v>
      </c>
      <c r="L197" s="11">
        <v>122.3</v>
      </c>
      <c r="M197" s="11">
        <v>109.6</v>
      </c>
      <c r="N197" s="11">
        <v>138.1</v>
      </c>
      <c r="O197" s="11">
        <v>129.9</v>
      </c>
      <c r="P197" s="11">
        <v>151.69999999999999</v>
      </c>
      <c r="Q197" s="11">
        <v>138.1</v>
      </c>
      <c r="R197" s="11">
        <v>146</v>
      </c>
      <c r="S197" s="11">
        <v>137.4</v>
      </c>
      <c r="T197" s="11">
        <v>144.69999999999999</v>
      </c>
      <c r="U197" s="11">
        <v>143.19999999999999</v>
      </c>
      <c r="V197" s="11">
        <v>137.4</v>
      </c>
      <c r="W197" s="11">
        <v>136</v>
      </c>
      <c r="X197" s="11">
        <v>129.9</v>
      </c>
      <c r="Y197" s="12">
        <v>137.80000000000001</v>
      </c>
    </row>
    <row r="198" spans="1:25" x14ac:dyDescent="0.3">
      <c r="A198" s="3" t="s">
        <v>30</v>
      </c>
      <c r="B198" s="2">
        <v>2018</v>
      </c>
      <c r="C198" s="2" t="s">
        <v>39</v>
      </c>
      <c r="D198" s="9" t="str">
        <f t="shared" si="3"/>
        <v>2018 June Rural</v>
      </c>
      <c r="E198" s="11">
        <v>137.6</v>
      </c>
      <c r="F198" s="11">
        <v>148.1</v>
      </c>
      <c r="G198" s="11">
        <v>136.69999999999999</v>
      </c>
      <c r="H198" s="11">
        <v>143.19999999999999</v>
      </c>
      <c r="I198" s="11">
        <v>124</v>
      </c>
      <c r="J198" s="11">
        <v>154.1</v>
      </c>
      <c r="K198" s="11">
        <v>143.5</v>
      </c>
      <c r="L198" s="11">
        <v>126</v>
      </c>
      <c r="M198" s="11">
        <v>112.4</v>
      </c>
      <c r="N198" s="11">
        <v>137.6</v>
      </c>
      <c r="O198" s="11">
        <v>132.80000000000001</v>
      </c>
      <c r="P198" s="11">
        <v>154.30000000000001</v>
      </c>
      <c r="Q198" s="11">
        <v>140</v>
      </c>
      <c r="R198" s="11">
        <v>151.30000000000001</v>
      </c>
      <c r="S198" s="11">
        <v>144.69999999999999</v>
      </c>
      <c r="T198" s="11">
        <v>150.30000000000001</v>
      </c>
      <c r="U198" s="11">
        <v>142.5</v>
      </c>
      <c r="V198" s="11">
        <v>142.19999999999999</v>
      </c>
      <c r="W198" s="11">
        <v>138.4</v>
      </c>
      <c r="X198" s="11">
        <v>131.4</v>
      </c>
      <c r="Y198" s="12">
        <v>140.5</v>
      </c>
    </row>
    <row r="199" spans="1:25" x14ac:dyDescent="0.3">
      <c r="A199" s="3" t="s">
        <v>33</v>
      </c>
      <c r="B199" s="2">
        <v>2018</v>
      </c>
      <c r="C199" s="2" t="s">
        <v>39</v>
      </c>
      <c r="D199" s="9" t="str">
        <f t="shared" si="3"/>
        <v>2018 June Urban</v>
      </c>
      <c r="E199" s="11">
        <v>135.30000000000001</v>
      </c>
      <c r="F199" s="11">
        <v>149.69999999999999</v>
      </c>
      <c r="G199" s="11">
        <v>133.9</v>
      </c>
      <c r="H199" s="11">
        <v>140.80000000000001</v>
      </c>
      <c r="I199" s="11">
        <v>116.6</v>
      </c>
      <c r="J199" s="11">
        <v>152.19999999999999</v>
      </c>
      <c r="K199" s="11">
        <v>144</v>
      </c>
      <c r="L199" s="11">
        <v>112.3</v>
      </c>
      <c r="M199" s="11">
        <v>108.4</v>
      </c>
      <c r="N199" s="11">
        <v>140</v>
      </c>
      <c r="O199" s="11">
        <v>126.7</v>
      </c>
      <c r="P199" s="11">
        <v>149</v>
      </c>
      <c r="Q199" s="11">
        <v>138.4</v>
      </c>
      <c r="R199" s="11">
        <v>138.9</v>
      </c>
      <c r="S199" s="11">
        <v>128.69999999999999</v>
      </c>
      <c r="T199" s="11">
        <v>137.4</v>
      </c>
      <c r="U199" s="11">
        <v>142.5</v>
      </c>
      <c r="V199" s="11">
        <v>133.1</v>
      </c>
      <c r="W199" s="11">
        <v>132.6</v>
      </c>
      <c r="X199" s="11">
        <v>128.19999999999999</v>
      </c>
      <c r="Y199" s="12">
        <v>136.19999999999999</v>
      </c>
    </row>
    <row r="200" spans="1:25" x14ac:dyDescent="0.3">
      <c r="A200" s="3" t="s">
        <v>58</v>
      </c>
      <c r="B200" s="2">
        <v>2018</v>
      </c>
      <c r="C200" s="2" t="s">
        <v>39</v>
      </c>
      <c r="D200" s="9" t="str">
        <f t="shared" si="3"/>
        <v>2018 June Sub Urban</v>
      </c>
      <c r="E200" s="11">
        <v>136.9</v>
      </c>
      <c r="F200" s="11">
        <v>148.69999999999999</v>
      </c>
      <c r="G200" s="11">
        <v>135.6</v>
      </c>
      <c r="H200" s="11">
        <v>142.30000000000001</v>
      </c>
      <c r="I200" s="11">
        <v>121.3</v>
      </c>
      <c r="J200" s="11">
        <v>153.19999999999999</v>
      </c>
      <c r="K200" s="11">
        <v>143.69999999999999</v>
      </c>
      <c r="L200" s="11">
        <v>121.4</v>
      </c>
      <c r="M200" s="11">
        <v>111.1</v>
      </c>
      <c r="N200" s="11">
        <v>138.4</v>
      </c>
      <c r="O200" s="11">
        <v>130.30000000000001</v>
      </c>
      <c r="P200" s="11">
        <v>151.80000000000001</v>
      </c>
      <c r="Q200" s="11">
        <v>139.4</v>
      </c>
      <c r="R200" s="11">
        <v>146.4</v>
      </c>
      <c r="S200" s="11">
        <v>138.1</v>
      </c>
      <c r="T200" s="11">
        <v>145.19999999999999</v>
      </c>
      <c r="U200" s="11">
        <v>142.5</v>
      </c>
      <c r="V200" s="11">
        <v>137.9</v>
      </c>
      <c r="W200" s="11">
        <v>136.19999999999999</v>
      </c>
      <c r="X200" s="11">
        <v>130.1</v>
      </c>
      <c r="Y200" s="12">
        <v>138.5</v>
      </c>
    </row>
    <row r="201" spans="1:25" x14ac:dyDescent="0.3">
      <c r="A201" s="3" t="s">
        <v>30</v>
      </c>
      <c r="B201" s="2">
        <v>2018</v>
      </c>
      <c r="C201" s="2" t="s">
        <v>40</v>
      </c>
      <c r="D201" s="9" t="str">
        <f t="shared" si="3"/>
        <v>2018 July Rural</v>
      </c>
      <c r="E201" s="11">
        <v>138.4</v>
      </c>
      <c r="F201" s="11">
        <v>149.30000000000001</v>
      </c>
      <c r="G201" s="11">
        <v>139.30000000000001</v>
      </c>
      <c r="H201" s="11">
        <v>143.4</v>
      </c>
      <c r="I201" s="11">
        <v>124.1</v>
      </c>
      <c r="J201" s="11">
        <v>153.30000000000001</v>
      </c>
      <c r="K201" s="11">
        <v>154.19999999999999</v>
      </c>
      <c r="L201" s="11">
        <v>126.4</v>
      </c>
      <c r="M201" s="11">
        <v>114.3</v>
      </c>
      <c r="N201" s="11">
        <v>138.19999999999999</v>
      </c>
      <c r="O201" s="11">
        <v>132.80000000000001</v>
      </c>
      <c r="P201" s="11">
        <v>154.80000000000001</v>
      </c>
      <c r="Q201" s="11">
        <v>142</v>
      </c>
      <c r="R201" s="11">
        <v>151.5</v>
      </c>
      <c r="S201" s="11">
        <v>145.1</v>
      </c>
      <c r="T201" s="11">
        <v>150.6</v>
      </c>
      <c r="U201" s="11">
        <v>143.6</v>
      </c>
      <c r="V201" s="11">
        <v>143.1</v>
      </c>
      <c r="W201" s="11">
        <v>139</v>
      </c>
      <c r="X201" s="11">
        <v>131.4</v>
      </c>
      <c r="Y201" s="12">
        <v>141.80000000000001</v>
      </c>
    </row>
    <row r="202" spans="1:25" x14ac:dyDescent="0.3">
      <c r="A202" s="3" t="s">
        <v>33</v>
      </c>
      <c r="B202" s="2">
        <v>2018</v>
      </c>
      <c r="C202" s="2" t="s">
        <v>40</v>
      </c>
      <c r="D202" s="9" t="str">
        <f t="shared" si="3"/>
        <v>2018 July Urban</v>
      </c>
      <c r="E202" s="11">
        <v>135.6</v>
      </c>
      <c r="F202" s="11">
        <v>148.6</v>
      </c>
      <c r="G202" s="11">
        <v>139.1</v>
      </c>
      <c r="H202" s="11">
        <v>141</v>
      </c>
      <c r="I202" s="11">
        <v>116.7</v>
      </c>
      <c r="J202" s="11">
        <v>149.69999999999999</v>
      </c>
      <c r="K202" s="11">
        <v>159.19999999999999</v>
      </c>
      <c r="L202" s="11">
        <v>112.6</v>
      </c>
      <c r="M202" s="11">
        <v>111.8</v>
      </c>
      <c r="N202" s="11">
        <v>140.30000000000001</v>
      </c>
      <c r="O202" s="11">
        <v>126.8</v>
      </c>
      <c r="P202" s="11">
        <v>149.4</v>
      </c>
      <c r="Q202" s="11">
        <v>140.30000000000001</v>
      </c>
      <c r="R202" s="11">
        <v>139.6</v>
      </c>
      <c r="S202" s="11">
        <v>128.9</v>
      </c>
      <c r="T202" s="11">
        <v>137.9</v>
      </c>
      <c r="U202" s="11">
        <v>143.6</v>
      </c>
      <c r="V202" s="11">
        <v>133.6</v>
      </c>
      <c r="W202" s="11">
        <v>133.6</v>
      </c>
      <c r="X202" s="11">
        <v>128.19999999999999</v>
      </c>
      <c r="Y202" s="12">
        <v>137.5</v>
      </c>
    </row>
    <row r="203" spans="1:25" x14ac:dyDescent="0.3">
      <c r="A203" s="3" t="s">
        <v>58</v>
      </c>
      <c r="B203" s="2">
        <v>2018</v>
      </c>
      <c r="C203" s="2" t="s">
        <v>40</v>
      </c>
      <c r="D203" s="9" t="str">
        <f t="shared" si="3"/>
        <v>2018 July Sub Urban</v>
      </c>
      <c r="E203" s="11">
        <v>137.5</v>
      </c>
      <c r="F203" s="11">
        <v>149.1</v>
      </c>
      <c r="G203" s="11">
        <v>139.19999999999999</v>
      </c>
      <c r="H203" s="11">
        <v>142.5</v>
      </c>
      <c r="I203" s="11">
        <v>121.4</v>
      </c>
      <c r="J203" s="11">
        <v>151.6</v>
      </c>
      <c r="K203" s="11">
        <v>155.9</v>
      </c>
      <c r="L203" s="11">
        <v>121.7</v>
      </c>
      <c r="M203" s="11">
        <v>113.5</v>
      </c>
      <c r="N203" s="11">
        <v>138.9</v>
      </c>
      <c r="O203" s="11">
        <v>130.30000000000001</v>
      </c>
      <c r="P203" s="11">
        <v>152.30000000000001</v>
      </c>
      <c r="Q203" s="11">
        <v>141.4</v>
      </c>
      <c r="R203" s="11">
        <v>146.80000000000001</v>
      </c>
      <c r="S203" s="11">
        <v>138.4</v>
      </c>
      <c r="T203" s="11">
        <v>145.6</v>
      </c>
      <c r="U203" s="11">
        <v>143.6</v>
      </c>
      <c r="V203" s="11">
        <v>138.6</v>
      </c>
      <c r="W203" s="11">
        <v>137</v>
      </c>
      <c r="X203" s="11">
        <v>130.1</v>
      </c>
      <c r="Y203" s="12">
        <v>139.80000000000001</v>
      </c>
    </row>
    <row r="204" spans="1:25" x14ac:dyDescent="0.3">
      <c r="A204" s="3" t="s">
        <v>30</v>
      </c>
      <c r="B204" s="2">
        <v>2018</v>
      </c>
      <c r="C204" s="2" t="s">
        <v>41</v>
      </c>
      <c r="D204" s="9" t="str">
        <f t="shared" si="3"/>
        <v>2018 August Rural</v>
      </c>
      <c r="E204" s="11">
        <v>139.19999999999999</v>
      </c>
      <c r="F204" s="11">
        <v>148.80000000000001</v>
      </c>
      <c r="G204" s="11">
        <v>139.1</v>
      </c>
      <c r="H204" s="11">
        <v>143.5</v>
      </c>
      <c r="I204" s="11">
        <v>125</v>
      </c>
      <c r="J204" s="11">
        <v>154.4</v>
      </c>
      <c r="K204" s="11">
        <v>156.30000000000001</v>
      </c>
      <c r="L204" s="11">
        <v>126.8</v>
      </c>
      <c r="M204" s="11">
        <v>115.4</v>
      </c>
      <c r="N204" s="11">
        <v>138.6</v>
      </c>
      <c r="O204" s="11">
        <v>133.80000000000001</v>
      </c>
      <c r="P204" s="11">
        <v>155.19999999999999</v>
      </c>
      <c r="Q204" s="11">
        <v>142.69999999999999</v>
      </c>
      <c r="R204" s="11">
        <v>152.1</v>
      </c>
      <c r="S204" s="11">
        <v>145.80000000000001</v>
      </c>
      <c r="T204" s="11">
        <v>151.30000000000001</v>
      </c>
      <c r="U204" s="11">
        <v>144.6</v>
      </c>
      <c r="V204" s="11">
        <v>143.80000000000001</v>
      </c>
      <c r="W204" s="11">
        <v>139.4</v>
      </c>
      <c r="X204" s="11">
        <v>131.30000000000001</v>
      </c>
      <c r="Y204" s="12">
        <v>142.5</v>
      </c>
    </row>
    <row r="205" spans="1:25" x14ac:dyDescent="0.3">
      <c r="A205" s="3" t="s">
        <v>33</v>
      </c>
      <c r="B205" s="2">
        <v>2018</v>
      </c>
      <c r="C205" s="2" t="s">
        <v>41</v>
      </c>
      <c r="D205" s="9" t="str">
        <f t="shared" si="3"/>
        <v>2018 August Urban</v>
      </c>
      <c r="E205" s="11">
        <v>136.5</v>
      </c>
      <c r="F205" s="11">
        <v>146.4</v>
      </c>
      <c r="G205" s="11">
        <v>136.6</v>
      </c>
      <c r="H205" s="11">
        <v>141.19999999999999</v>
      </c>
      <c r="I205" s="11">
        <v>117.4</v>
      </c>
      <c r="J205" s="11">
        <v>146.30000000000001</v>
      </c>
      <c r="K205" s="11">
        <v>157.30000000000001</v>
      </c>
      <c r="L205" s="11">
        <v>113.6</v>
      </c>
      <c r="M205" s="11">
        <v>113.3</v>
      </c>
      <c r="N205" s="11">
        <v>141.1</v>
      </c>
      <c r="O205" s="11">
        <v>127.4</v>
      </c>
      <c r="P205" s="11">
        <v>150.4</v>
      </c>
      <c r="Q205" s="11">
        <v>140.1</v>
      </c>
      <c r="R205" s="11">
        <v>140</v>
      </c>
      <c r="S205" s="11">
        <v>129</v>
      </c>
      <c r="T205" s="11">
        <v>138.30000000000001</v>
      </c>
      <c r="U205" s="11">
        <v>144.6</v>
      </c>
      <c r="V205" s="11">
        <v>134.4</v>
      </c>
      <c r="W205" s="11">
        <v>134.9</v>
      </c>
      <c r="X205" s="11">
        <v>128.30000000000001</v>
      </c>
      <c r="Y205" s="12">
        <v>138</v>
      </c>
    </row>
    <row r="206" spans="1:25" x14ac:dyDescent="0.3">
      <c r="A206" s="3" t="s">
        <v>58</v>
      </c>
      <c r="B206" s="2">
        <v>2018</v>
      </c>
      <c r="C206" s="2" t="s">
        <v>41</v>
      </c>
      <c r="D206" s="9" t="str">
        <f t="shared" si="3"/>
        <v>2018 August Sub Urban</v>
      </c>
      <c r="E206" s="11">
        <v>138.30000000000001</v>
      </c>
      <c r="F206" s="11">
        <v>148</v>
      </c>
      <c r="G206" s="11">
        <v>138.1</v>
      </c>
      <c r="H206" s="11">
        <v>142.6</v>
      </c>
      <c r="I206" s="11">
        <v>122.2</v>
      </c>
      <c r="J206" s="11">
        <v>150.6</v>
      </c>
      <c r="K206" s="11">
        <v>156.6</v>
      </c>
      <c r="L206" s="11">
        <v>122.4</v>
      </c>
      <c r="M206" s="11">
        <v>114.7</v>
      </c>
      <c r="N206" s="11">
        <v>139.4</v>
      </c>
      <c r="O206" s="11">
        <v>131.1</v>
      </c>
      <c r="P206" s="11">
        <v>153</v>
      </c>
      <c r="Q206" s="11">
        <v>141.69999999999999</v>
      </c>
      <c r="R206" s="11">
        <v>147.30000000000001</v>
      </c>
      <c r="S206" s="11">
        <v>138.80000000000001</v>
      </c>
      <c r="T206" s="11">
        <v>146.1</v>
      </c>
      <c r="U206" s="11">
        <v>144.6</v>
      </c>
      <c r="V206" s="11">
        <v>139.4</v>
      </c>
      <c r="W206" s="11">
        <v>137.69999999999999</v>
      </c>
      <c r="X206" s="11">
        <v>130.1</v>
      </c>
      <c r="Y206" s="12">
        <v>140.4</v>
      </c>
    </row>
    <row r="207" spans="1:25" x14ac:dyDescent="0.3">
      <c r="A207" s="3" t="s">
        <v>30</v>
      </c>
      <c r="B207" s="2">
        <v>2018</v>
      </c>
      <c r="C207" s="2" t="s">
        <v>42</v>
      </c>
      <c r="D207" s="9" t="str">
        <f t="shared" si="3"/>
        <v>2018 September Rural</v>
      </c>
      <c r="E207" s="11">
        <v>139.4</v>
      </c>
      <c r="F207" s="11">
        <v>147.19999999999999</v>
      </c>
      <c r="G207" s="11">
        <v>136.6</v>
      </c>
      <c r="H207" s="11">
        <v>143.69999999999999</v>
      </c>
      <c r="I207" s="11">
        <v>124.6</v>
      </c>
      <c r="J207" s="11">
        <v>150.1</v>
      </c>
      <c r="K207" s="11">
        <v>149.4</v>
      </c>
      <c r="L207" s="11">
        <v>125.4</v>
      </c>
      <c r="M207" s="11">
        <v>114.4</v>
      </c>
      <c r="N207" s="11">
        <v>138.69999999999999</v>
      </c>
      <c r="O207" s="11">
        <v>133.1</v>
      </c>
      <c r="P207" s="11">
        <v>155.9</v>
      </c>
      <c r="Q207" s="11">
        <v>141.30000000000001</v>
      </c>
      <c r="R207" s="11">
        <v>152.1</v>
      </c>
      <c r="S207" s="11">
        <v>146.1</v>
      </c>
      <c r="T207" s="11">
        <v>151.30000000000001</v>
      </c>
      <c r="U207" s="11">
        <v>145.30000000000001</v>
      </c>
      <c r="V207" s="11">
        <v>144</v>
      </c>
      <c r="W207" s="11">
        <v>140</v>
      </c>
      <c r="X207" s="11">
        <v>132</v>
      </c>
      <c r="Y207" s="12">
        <v>142.1</v>
      </c>
    </row>
    <row r="208" spans="1:25" x14ac:dyDescent="0.3">
      <c r="A208" s="3" t="s">
        <v>33</v>
      </c>
      <c r="B208" s="2">
        <v>2018</v>
      </c>
      <c r="C208" s="2" t="s">
        <v>42</v>
      </c>
      <c r="D208" s="9" t="str">
        <f t="shared" si="3"/>
        <v>2018 September Urban</v>
      </c>
      <c r="E208" s="11">
        <v>137</v>
      </c>
      <c r="F208" s="11">
        <v>143.1</v>
      </c>
      <c r="G208" s="11">
        <v>132.80000000000001</v>
      </c>
      <c r="H208" s="11">
        <v>141.5</v>
      </c>
      <c r="I208" s="11">
        <v>117.8</v>
      </c>
      <c r="J208" s="11">
        <v>140</v>
      </c>
      <c r="K208" s="11">
        <v>151.30000000000001</v>
      </c>
      <c r="L208" s="11">
        <v>113.5</v>
      </c>
      <c r="M208" s="11">
        <v>112.3</v>
      </c>
      <c r="N208" s="11">
        <v>141.19999999999999</v>
      </c>
      <c r="O208" s="11">
        <v>127.7</v>
      </c>
      <c r="P208" s="11">
        <v>151.30000000000001</v>
      </c>
      <c r="Q208" s="11">
        <v>138.9</v>
      </c>
      <c r="R208" s="11">
        <v>140.80000000000001</v>
      </c>
      <c r="S208" s="11">
        <v>129.30000000000001</v>
      </c>
      <c r="T208" s="11">
        <v>139.1</v>
      </c>
      <c r="U208" s="11">
        <v>145.30000000000001</v>
      </c>
      <c r="V208" s="11">
        <v>134.9</v>
      </c>
      <c r="W208" s="11">
        <v>135.69999999999999</v>
      </c>
      <c r="X208" s="11">
        <v>129.30000000000001</v>
      </c>
      <c r="Y208" s="12">
        <v>138.1</v>
      </c>
    </row>
    <row r="209" spans="1:25" x14ac:dyDescent="0.3">
      <c r="A209" s="3" t="s">
        <v>58</v>
      </c>
      <c r="B209" s="2">
        <v>2018</v>
      </c>
      <c r="C209" s="2" t="s">
        <v>42</v>
      </c>
      <c r="D209" s="9" t="str">
        <f t="shared" si="3"/>
        <v>2018 September Sub Urban</v>
      </c>
      <c r="E209" s="11">
        <v>138.6</v>
      </c>
      <c r="F209" s="11">
        <v>145.80000000000001</v>
      </c>
      <c r="G209" s="11">
        <v>135.1</v>
      </c>
      <c r="H209" s="11">
        <v>142.9</v>
      </c>
      <c r="I209" s="11">
        <v>122.1</v>
      </c>
      <c r="J209" s="11">
        <v>145.4</v>
      </c>
      <c r="K209" s="11">
        <v>150</v>
      </c>
      <c r="L209" s="11">
        <v>121.4</v>
      </c>
      <c r="M209" s="11">
        <v>113.7</v>
      </c>
      <c r="N209" s="11">
        <v>139.5</v>
      </c>
      <c r="O209" s="11">
        <v>130.80000000000001</v>
      </c>
      <c r="P209" s="11">
        <v>153.80000000000001</v>
      </c>
      <c r="Q209" s="11">
        <v>140.4</v>
      </c>
      <c r="R209" s="11">
        <v>147.69999999999999</v>
      </c>
      <c r="S209" s="11">
        <v>139.1</v>
      </c>
      <c r="T209" s="11">
        <v>146.5</v>
      </c>
      <c r="U209" s="11">
        <v>145.30000000000001</v>
      </c>
      <c r="V209" s="11">
        <v>139.69999999999999</v>
      </c>
      <c r="W209" s="11">
        <v>138.4</v>
      </c>
      <c r="X209" s="11">
        <v>130.9</v>
      </c>
      <c r="Y209" s="12">
        <v>140.19999999999999</v>
      </c>
    </row>
    <row r="210" spans="1:25" x14ac:dyDescent="0.3">
      <c r="A210" s="3" t="s">
        <v>30</v>
      </c>
      <c r="B210" s="2">
        <v>2018</v>
      </c>
      <c r="C210" s="2" t="s">
        <v>43</v>
      </c>
      <c r="D210" s="9" t="str">
        <f t="shared" si="3"/>
        <v>2018 October Rural</v>
      </c>
      <c r="E210" s="11">
        <v>139.30000000000001</v>
      </c>
      <c r="F210" s="11">
        <v>147.6</v>
      </c>
      <c r="G210" s="11">
        <v>134.6</v>
      </c>
      <c r="H210" s="11">
        <v>141.9</v>
      </c>
      <c r="I210" s="11">
        <v>123.5</v>
      </c>
      <c r="J210" s="11">
        <v>144.5</v>
      </c>
      <c r="K210" s="11">
        <v>147.6</v>
      </c>
      <c r="L210" s="11">
        <v>121.4</v>
      </c>
      <c r="M210" s="11">
        <v>112.3</v>
      </c>
      <c r="N210" s="11">
        <v>139.5</v>
      </c>
      <c r="O210" s="11">
        <v>134.6</v>
      </c>
      <c r="P210" s="11">
        <v>155.19999999999999</v>
      </c>
      <c r="Q210" s="11">
        <v>140.19999999999999</v>
      </c>
      <c r="R210" s="11">
        <v>150.69999999999999</v>
      </c>
      <c r="S210" s="11">
        <v>144.5</v>
      </c>
      <c r="T210" s="11">
        <v>149.80000000000001</v>
      </c>
      <c r="U210" s="11">
        <v>146.30000000000001</v>
      </c>
      <c r="V210" s="11">
        <v>147.5</v>
      </c>
      <c r="W210" s="11">
        <v>144.80000000000001</v>
      </c>
      <c r="X210" s="11">
        <v>134.4</v>
      </c>
      <c r="Y210" s="12">
        <v>142.19999999999999</v>
      </c>
    </row>
    <row r="211" spans="1:25" x14ac:dyDescent="0.3">
      <c r="A211" s="3" t="s">
        <v>33</v>
      </c>
      <c r="B211" s="2">
        <v>2018</v>
      </c>
      <c r="C211" s="2" t="s">
        <v>43</v>
      </c>
      <c r="D211" s="9" t="str">
        <f t="shared" si="3"/>
        <v>2018 October Urban</v>
      </c>
      <c r="E211" s="11">
        <v>137.6</v>
      </c>
      <c r="F211" s="11">
        <v>144.9</v>
      </c>
      <c r="G211" s="11">
        <v>133.5</v>
      </c>
      <c r="H211" s="11">
        <v>141.5</v>
      </c>
      <c r="I211" s="11">
        <v>118</v>
      </c>
      <c r="J211" s="11">
        <v>139.5</v>
      </c>
      <c r="K211" s="11">
        <v>153</v>
      </c>
      <c r="L211" s="11">
        <v>113.2</v>
      </c>
      <c r="M211" s="11">
        <v>112.8</v>
      </c>
      <c r="N211" s="11">
        <v>141.1</v>
      </c>
      <c r="O211" s="11">
        <v>127.6</v>
      </c>
      <c r="P211" s="11">
        <v>152</v>
      </c>
      <c r="Q211" s="11">
        <v>139.4</v>
      </c>
      <c r="R211" s="11">
        <v>141.5</v>
      </c>
      <c r="S211" s="11">
        <v>129.80000000000001</v>
      </c>
      <c r="T211" s="11">
        <v>139.69999999999999</v>
      </c>
      <c r="U211" s="11">
        <v>146.30000000000001</v>
      </c>
      <c r="V211" s="11">
        <v>135.1</v>
      </c>
      <c r="W211" s="11">
        <v>136.19999999999999</v>
      </c>
      <c r="X211" s="11">
        <v>130.4</v>
      </c>
      <c r="Y211" s="12">
        <v>138.9</v>
      </c>
    </row>
    <row r="212" spans="1:25" x14ac:dyDescent="0.3">
      <c r="A212" s="3" t="s">
        <v>58</v>
      </c>
      <c r="B212" s="2">
        <v>2018</v>
      </c>
      <c r="C212" s="2" t="s">
        <v>43</v>
      </c>
      <c r="D212" s="9" t="str">
        <f t="shared" si="3"/>
        <v>2018 October Sub Urban</v>
      </c>
      <c r="E212" s="11">
        <v>137.4</v>
      </c>
      <c r="F212" s="11">
        <v>149.5</v>
      </c>
      <c r="G212" s="11">
        <v>137.30000000000001</v>
      </c>
      <c r="H212" s="11">
        <v>141.9</v>
      </c>
      <c r="I212" s="11">
        <v>121.1</v>
      </c>
      <c r="J212" s="11">
        <v>142.5</v>
      </c>
      <c r="K212" s="11">
        <v>146.69999999999999</v>
      </c>
      <c r="L212" s="11">
        <v>119.1</v>
      </c>
      <c r="M212" s="11">
        <v>111.9</v>
      </c>
      <c r="N212" s="11">
        <v>141</v>
      </c>
      <c r="O212" s="11">
        <v>133.6</v>
      </c>
      <c r="P212" s="11">
        <v>154.5</v>
      </c>
      <c r="Q212" s="11">
        <v>139.69999999999999</v>
      </c>
      <c r="R212" s="11">
        <v>148</v>
      </c>
      <c r="S212" s="11">
        <v>139.19999999999999</v>
      </c>
      <c r="T212" s="11">
        <v>146.80000000000001</v>
      </c>
      <c r="U212" s="11">
        <v>146.9</v>
      </c>
      <c r="V212" s="11">
        <v>142.19999999999999</v>
      </c>
      <c r="W212" s="11">
        <v>142.1</v>
      </c>
      <c r="X212" s="11">
        <v>132</v>
      </c>
      <c r="Y212" s="12">
        <v>140.80000000000001</v>
      </c>
    </row>
    <row r="213" spans="1:25" x14ac:dyDescent="0.3">
      <c r="A213" s="3" t="s">
        <v>30</v>
      </c>
      <c r="B213" s="2">
        <v>2018</v>
      </c>
      <c r="C213" s="2" t="s">
        <v>45</v>
      </c>
      <c r="D213" s="9" t="str">
        <f t="shared" si="3"/>
        <v>2018 November Rural</v>
      </c>
      <c r="E213" s="11">
        <v>137.1</v>
      </c>
      <c r="F213" s="11">
        <v>150.80000000000001</v>
      </c>
      <c r="G213" s="11">
        <v>136.69999999999999</v>
      </c>
      <c r="H213" s="11">
        <v>141.9</v>
      </c>
      <c r="I213" s="11">
        <v>122.8</v>
      </c>
      <c r="J213" s="11">
        <v>143.9</v>
      </c>
      <c r="K213" s="11">
        <v>147.5</v>
      </c>
      <c r="L213" s="11">
        <v>121</v>
      </c>
      <c r="M213" s="11">
        <v>111.6</v>
      </c>
      <c r="N213" s="11">
        <v>140.6</v>
      </c>
      <c r="O213" s="11">
        <v>137.5</v>
      </c>
      <c r="P213" s="11">
        <v>156.1</v>
      </c>
      <c r="Q213" s="11">
        <v>140</v>
      </c>
      <c r="R213" s="11">
        <v>151.69999999999999</v>
      </c>
      <c r="S213" s="11">
        <v>145.5</v>
      </c>
      <c r="T213" s="11">
        <v>150.80000000000001</v>
      </c>
      <c r="U213" s="11">
        <v>146.9</v>
      </c>
      <c r="V213" s="11">
        <v>148</v>
      </c>
      <c r="W213" s="11">
        <v>145.4</v>
      </c>
      <c r="X213" s="11">
        <v>133.1</v>
      </c>
      <c r="Y213" s="12">
        <v>142.4</v>
      </c>
    </row>
    <row r="214" spans="1:25" x14ac:dyDescent="0.3">
      <c r="A214" s="3" t="s">
        <v>33</v>
      </c>
      <c r="B214" s="2">
        <v>2018</v>
      </c>
      <c r="C214" s="2" t="s">
        <v>45</v>
      </c>
      <c r="D214" s="9" t="str">
        <f t="shared" si="3"/>
        <v>2018 November Urban</v>
      </c>
      <c r="E214" s="11">
        <v>138.1</v>
      </c>
      <c r="F214" s="11">
        <v>146.30000000000001</v>
      </c>
      <c r="G214" s="11">
        <v>137.80000000000001</v>
      </c>
      <c r="H214" s="11">
        <v>141.6</v>
      </c>
      <c r="I214" s="11">
        <v>118.1</v>
      </c>
      <c r="J214" s="11">
        <v>141.5</v>
      </c>
      <c r="K214" s="11">
        <v>145.19999999999999</v>
      </c>
      <c r="L214" s="11">
        <v>115.3</v>
      </c>
      <c r="M214" s="11">
        <v>112.5</v>
      </c>
      <c r="N214" s="11">
        <v>141.4</v>
      </c>
      <c r="O214" s="11">
        <v>128</v>
      </c>
      <c r="P214" s="11">
        <v>152.6</v>
      </c>
      <c r="Q214" s="11">
        <v>139.1</v>
      </c>
      <c r="R214" s="11">
        <v>142.4</v>
      </c>
      <c r="S214" s="11">
        <v>130.19999999999999</v>
      </c>
      <c r="T214" s="11">
        <v>140.5</v>
      </c>
      <c r="U214" s="11">
        <v>146.9</v>
      </c>
      <c r="V214" s="11">
        <v>135.80000000000001</v>
      </c>
      <c r="W214" s="11">
        <v>136.80000000000001</v>
      </c>
      <c r="X214" s="11">
        <v>130.5</v>
      </c>
      <c r="Y214" s="12">
        <v>139</v>
      </c>
    </row>
    <row r="215" spans="1:25" x14ac:dyDescent="0.3">
      <c r="A215" s="3" t="s">
        <v>58</v>
      </c>
      <c r="B215" s="2">
        <v>2018</v>
      </c>
      <c r="C215" s="2" t="s">
        <v>45</v>
      </c>
      <c r="D215" s="9" t="str">
        <f t="shared" si="3"/>
        <v>2018 November Sub Urban</v>
      </c>
      <c r="E215" s="11">
        <v>137.4</v>
      </c>
      <c r="F215" s="11">
        <v>149.19999999999999</v>
      </c>
      <c r="G215" s="11">
        <v>137.1</v>
      </c>
      <c r="H215" s="11">
        <v>141.80000000000001</v>
      </c>
      <c r="I215" s="11">
        <v>121.1</v>
      </c>
      <c r="J215" s="11">
        <v>142.80000000000001</v>
      </c>
      <c r="K215" s="11">
        <v>146.69999999999999</v>
      </c>
      <c r="L215" s="11">
        <v>119.1</v>
      </c>
      <c r="M215" s="11">
        <v>111.9</v>
      </c>
      <c r="N215" s="11">
        <v>140.9</v>
      </c>
      <c r="O215" s="11">
        <v>133.5</v>
      </c>
      <c r="P215" s="11">
        <v>154.5</v>
      </c>
      <c r="Q215" s="11">
        <v>139.69999999999999</v>
      </c>
      <c r="R215" s="11">
        <v>148</v>
      </c>
      <c r="S215" s="11">
        <v>139.1</v>
      </c>
      <c r="T215" s="11">
        <v>146.69999999999999</v>
      </c>
      <c r="U215" s="11">
        <v>146.9</v>
      </c>
      <c r="V215" s="11">
        <v>142.19999999999999</v>
      </c>
      <c r="W215" s="11">
        <v>142.1</v>
      </c>
      <c r="X215" s="11">
        <v>132</v>
      </c>
      <c r="Y215" s="12">
        <v>140.80000000000001</v>
      </c>
    </row>
    <row r="216" spans="1:25" x14ac:dyDescent="0.3">
      <c r="A216" s="3" t="s">
        <v>30</v>
      </c>
      <c r="B216" s="2">
        <v>2018</v>
      </c>
      <c r="C216" s="2" t="s">
        <v>46</v>
      </c>
      <c r="D216" s="9" t="str">
        <f t="shared" si="3"/>
        <v>2018 December Rural</v>
      </c>
      <c r="E216" s="11">
        <v>137.1</v>
      </c>
      <c r="F216" s="11">
        <v>151.9</v>
      </c>
      <c r="G216" s="11">
        <v>137.4</v>
      </c>
      <c r="H216" s="11">
        <v>142.4</v>
      </c>
      <c r="I216" s="11">
        <v>124.2</v>
      </c>
      <c r="J216" s="11">
        <v>140.19999999999999</v>
      </c>
      <c r="K216" s="11">
        <v>136.6</v>
      </c>
      <c r="L216" s="11">
        <v>120.9</v>
      </c>
      <c r="M216" s="11">
        <v>109.9</v>
      </c>
      <c r="N216" s="11">
        <v>140.19999999999999</v>
      </c>
      <c r="O216" s="11">
        <v>137.80000000000001</v>
      </c>
      <c r="P216" s="11">
        <v>156</v>
      </c>
      <c r="Q216" s="11">
        <v>138.5</v>
      </c>
      <c r="R216" s="11">
        <v>151.6</v>
      </c>
      <c r="S216" s="11">
        <v>145.9</v>
      </c>
      <c r="T216" s="11">
        <v>150.80000000000001</v>
      </c>
      <c r="U216" s="11">
        <v>146.5</v>
      </c>
      <c r="V216" s="11">
        <v>149.5</v>
      </c>
      <c r="W216" s="11">
        <v>149.6</v>
      </c>
      <c r="X216" s="11">
        <v>133.19999999999999</v>
      </c>
      <c r="Y216" s="12">
        <v>141.9</v>
      </c>
    </row>
    <row r="217" spans="1:25" x14ac:dyDescent="0.3">
      <c r="A217" s="3" t="s">
        <v>33</v>
      </c>
      <c r="B217" s="2">
        <v>2018</v>
      </c>
      <c r="C217" s="2" t="s">
        <v>46</v>
      </c>
      <c r="D217" s="9" t="str">
        <f t="shared" si="3"/>
        <v>2018 December Urban</v>
      </c>
      <c r="E217" s="11">
        <v>138.5</v>
      </c>
      <c r="F217" s="11">
        <v>147.80000000000001</v>
      </c>
      <c r="G217" s="11">
        <v>141.1</v>
      </c>
      <c r="H217" s="11">
        <v>141.6</v>
      </c>
      <c r="I217" s="11">
        <v>118.1</v>
      </c>
      <c r="J217" s="11">
        <v>138.5</v>
      </c>
      <c r="K217" s="11">
        <v>132.4</v>
      </c>
      <c r="L217" s="11">
        <v>117.5</v>
      </c>
      <c r="M217" s="11">
        <v>111</v>
      </c>
      <c r="N217" s="11">
        <v>141.5</v>
      </c>
      <c r="O217" s="11">
        <v>128.1</v>
      </c>
      <c r="P217" s="11">
        <v>152.9</v>
      </c>
      <c r="Q217" s="11">
        <v>137.6</v>
      </c>
      <c r="R217" s="11">
        <v>142.69999999999999</v>
      </c>
      <c r="S217" s="11">
        <v>130.30000000000001</v>
      </c>
      <c r="T217" s="11">
        <v>140.80000000000001</v>
      </c>
      <c r="U217" s="11">
        <v>146.5</v>
      </c>
      <c r="V217" s="11">
        <v>136.19999999999999</v>
      </c>
      <c r="W217" s="11">
        <v>137.30000000000001</v>
      </c>
      <c r="X217" s="11">
        <v>130.80000000000001</v>
      </c>
      <c r="Y217" s="12">
        <v>138</v>
      </c>
    </row>
    <row r="218" spans="1:25" x14ac:dyDescent="0.3">
      <c r="A218" s="3" t="s">
        <v>58</v>
      </c>
      <c r="B218" s="2">
        <v>2018</v>
      </c>
      <c r="C218" s="2" t="s">
        <v>46</v>
      </c>
      <c r="D218" s="9" t="str">
        <f t="shared" si="3"/>
        <v>2018 December Sub Urban</v>
      </c>
      <c r="E218" s="11">
        <v>137.5</v>
      </c>
      <c r="F218" s="11">
        <v>150.5</v>
      </c>
      <c r="G218" s="11">
        <v>138.80000000000001</v>
      </c>
      <c r="H218" s="11">
        <v>142.1</v>
      </c>
      <c r="I218" s="11">
        <v>122</v>
      </c>
      <c r="J218" s="11">
        <v>139.4</v>
      </c>
      <c r="K218" s="11">
        <v>135.19999999999999</v>
      </c>
      <c r="L218" s="11">
        <v>119.8</v>
      </c>
      <c r="M218" s="11">
        <v>110.3</v>
      </c>
      <c r="N218" s="11">
        <v>140.6</v>
      </c>
      <c r="O218" s="11">
        <v>133.80000000000001</v>
      </c>
      <c r="P218" s="11">
        <v>154.6</v>
      </c>
      <c r="Q218" s="11">
        <v>138.19999999999999</v>
      </c>
      <c r="R218" s="11">
        <v>148.1</v>
      </c>
      <c r="S218" s="11">
        <v>139.4</v>
      </c>
      <c r="T218" s="11">
        <v>146.80000000000001</v>
      </c>
      <c r="U218" s="11">
        <v>146.5</v>
      </c>
      <c r="V218" s="11">
        <v>143.19999999999999</v>
      </c>
      <c r="W218" s="11">
        <v>144.9</v>
      </c>
      <c r="X218" s="11">
        <v>132.19999999999999</v>
      </c>
      <c r="Y218" s="12">
        <v>140.1</v>
      </c>
    </row>
    <row r="219" spans="1:25" x14ac:dyDescent="0.3">
      <c r="A219" s="3" t="s">
        <v>30</v>
      </c>
      <c r="B219" s="2">
        <v>2019</v>
      </c>
      <c r="C219" s="2" t="s">
        <v>31</v>
      </c>
      <c r="D219" s="9" t="str">
        <f t="shared" si="3"/>
        <v>2019 January Rural</v>
      </c>
      <c r="E219" s="11">
        <v>136.6</v>
      </c>
      <c r="F219" s="11">
        <v>152.5</v>
      </c>
      <c r="G219" s="11">
        <v>138.19999999999999</v>
      </c>
      <c r="H219" s="11">
        <v>142.4</v>
      </c>
      <c r="I219" s="11">
        <v>123.9</v>
      </c>
      <c r="J219" s="11">
        <v>135.5</v>
      </c>
      <c r="K219" s="11">
        <v>131.69999999999999</v>
      </c>
      <c r="L219" s="11">
        <v>121.3</v>
      </c>
      <c r="M219" s="11">
        <v>108.4</v>
      </c>
      <c r="N219" s="11">
        <v>138.9</v>
      </c>
      <c r="O219" s="11">
        <v>137</v>
      </c>
      <c r="P219" s="11">
        <v>155.80000000000001</v>
      </c>
      <c r="Q219" s="11">
        <v>137.4</v>
      </c>
      <c r="R219" s="11">
        <v>150.6</v>
      </c>
      <c r="S219" s="11">
        <v>145.1</v>
      </c>
      <c r="T219" s="11">
        <v>149.9</v>
      </c>
      <c r="U219" s="11">
        <v>147.69999999999999</v>
      </c>
      <c r="V219" s="11">
        <v>150.1</v>
      </c>
      <c r="W219" s="11">
        <v>149.6</v>
      </c>
      <c r="X219" s="11">
        <v>133.5</v>
      </c>
      <c r="Y219" s="12">
        <v>141</v>
      </c>
    </row>
    <row r="220" spans="1:25" x14ac:dyDescent="0.3">
      <c r="A220" s="3" t="s">
        <v>33</v>
      </c>
      <c r="B220" s="2">
        <v>2019</v>
      </c>
      <c r="C220" s="2" t="s">
        <v>31</v>
      </c>
      <c r="D220" s="9" t="str">
        <f t="shared" si="3"/>
        <v>2019 January Urban</v>
      </c>
      <c r="E220" s="11">
        <v>138.30000000000001</v>
      </c>
      <c r="F220" s="11">
        <v>149.4</v>
      </c>
      <c r="G220" s="11">
        <v>143.5</v>
      </c>
      <c r="H220" s="11">
        <v>141.69999999999999</v>
      </c>
      <c r="I220" s="11">
        <v>118.1</v>
      </c>
      <c r="J220" s="11">
        <v>135.19999999999999</v>
      </c>
      <c r="K220" s="11">
        <v>130.5</v>
      </c>
      <c r="L220" s="11">
        <v>118.2</v>
      </c>
      <c r="M220" s="11">
        <v>110.4</v>
      </c>
      <c r="N220" s="11">
        <v>140.4</v>
      </c>
      <c r="O220" s="11">
        <v>128.1</v>
      </c>
      <c r="P220" s="11">
        <v>153.19999999999999</v>
      </c>
      <c r="Q220" s="11">
        <v>137.30000000000001</v>
      </c>
      <c r="R220" s="11">
        <v>143</v>
      </c>
      <c r="S220" s="11">
        <v>130.4</v>
      </c>
      <c r="T220" s="11">
        <v>141.1</v>
      </c>
      <c r="U220" s="11">
        <v>147.69999999999999</v>
      </c>
      <c r="V220" s="11">
        <v>136.30000000000001</v>
      </c>
      <c r="W220" s="11">
        <v>137.80000000000001</v>
      </c>
      <c r="X220" s="11">
        <v>131.69999999999999</v>
      </c>
      <c r="Y220" s="12">
        <v>138</v>
      </c>
    </row>
    <row r="221" spans="1:25" x14ac:dyDescent="0.3">
      <c r="A221" s="3" t="s">
        <v>58</v>
      </c>
      <c r="B221" s="2">
        <v>2019</v>
      </c>
      <c r="C221" s="2" t="s">
        <v>31</v>
      </c>
      <c r="D221" s="9" t="str">
        <f t="shared" si="3"/>
        <v>2019 January Sub Urban</v>
      </c>
      <c r="E221" s="11">
        <v>137.1</v>
      </c>
      <c r="F221" s="11">
        <v>151.4</v>
      </c>
      <c r="G221" s="11">
        <v>140.19999999999999</v>
      </c>
      <c r="H221" s="11">
        <v>142.1</v>
      </c>
      <c r="I221" s="11">
        <v>121.8</v>
      </c>
      <c r="J221" s="11">
        <v>135.4</v>
      </c>
      <c r="K221" s="11">
        <v>131.30000000000001</v>
      </c>
      <c r="L221" s="11">
        <v>120.3</v>
      </c>
      <c r="M221" s="11">
        <v>109.1</v>
      </c>
      <c r="N221" s="11">
        <v>139.4</v>
      </c>
      <c r="O221" s="11">
        <v>133.30000000000001</v>
      </c>
      <c r="P221" s="11">
        <v>154.6</v>
      </c>
      <c r="Q221" s="11">
        <v>137.4</v>
      </c>
      <c r="R221" s="11">
        <v>147.6</v>
      </c>
      <c r="S221" s="11">
        <v>139</v>
      </c>
      <c r="T221" s="11">
        <v>146.4</v>
      </c>
      <c r="U221" s="11">
        <v>147.69999999999999</v>
      </c>
      <c r="V221" s="11">
        <v>143.6</v>
      </c>
      <c r="W221" s="11">
        <v>145.1</v>
      </c>
      <c r="X221" s="11">
        <v>132.80000000000001</v>
      </c>
      <c r="Y221" s="12">
        <v>139.6</v>
      </c>
    </row>
    <row r="222" spans="1:25" x14ac:dyDescent="0.3">
      <c r="A222" s="3" t="s">
        <v>30</v>
      </c>
      <c r="B222" s="2">
        <v>2019</v>
      </c>
      <c r="C222" s="2" t="s">
        <v>35</v>
      </c>
      <c r="D222" s="9" t="str">
        <f t="shared" si="3"/>
        <v>2019 February Rural</v>
      </c>
      <c r="E222" s="11">
        <v>136.80000000000001</v>
      </c>
      <c r="F222" s="11">
        <v>153</v>
      </c>
      <c r="G222" s="11">
        <v>139.1</v>
      </c>
      <c r="H222" s="11">
        <v>142.5</v>
      </c>
      <c r="I222" s="11">
        <v>124.1</v>
      </c>
      <c r="J222" s="11">
        <v>135.80000000000001</v>
      </c>
      <c r="K222" s="11">
        <v>128.69999999999999</v>
      </c>
      <c r="L222" s="11">
        <v>121.5</v>
      </c>
      <c r="M222" s="11">
        <v>108.3</v>
      </c>
      <c r="N222" s="11">
        <v>139.19999999999999</v>
      </c>
      <c r="O222" s="11">
        <v>137.4</v>
      </c>
      <c r="P222" s="11">
        <v>156.19999999999999</v>
      </c>
      <c r="Q222" s="11">
        <v>137.19999999999999</v>
      </c>
      <c r="R222" s="11">
        <v>150.5</v>
      </c>
      <c r="S222" s="11">
        <v>146.1</v>
      </c>
      <c r="T222" s="11">
        <v>149.9</v>
      </c>
      <c r="U222" s="11">
        <v>148.5</v>
      </c>
      <c r="V222" s="11">
        <v>150.1</v>
      </c>
      <c r="W222" s="11">
        <v>149.9</v>
      </c>
      <c r="X222" s="11">
        <v>134.9</v>
      </c>
      <c r="Y222" s="12">
        <v>141</v>
      </c>
    </row>
    <row r="223" spans="1:25" x14ac:dyDescent="0.3">
      <c r="A223" s="3" t="s">
        <v>33</v>
      </c>
      <c r="B223" s="2">
        <v>2019</v>
      </c>
      <c r="C223" s="2" t="s">
        <v>35</v>
      </c>
      <c r="D223" s="9" t="str">
        <f t="shared" si="3"/>
        <v>2019 February Urban</v>
      </c>
      <c r="E223" s="11">
        <v>139.4</v>
      </c>
      <c r="F223" s="11">
        <v>150.1</v>
      </c>
      <c r="G223" s="11">
        <v>145.30000000000001</v>
      </c>
      <c r="H223" s="11">
        <v>141.69999999999999</v>
      </c>
      <c r="I223" s="11">
        <v>118.4</v>
      </c>
      <c r="J223" s="11">
        <v>137</v>
      </c>
      <c r="K223" s="11">
        <v>131.6</v>
      </c>
      <c r="L223" s="11">
        <v>119.9</v>
      </c>
      <c r="M223" s="11">
        <v>110.4</v>
      </c>
      <c r="N223" s="11">
        <v>140.80000000000001</v>
      </c>
      <c r="O223" s="11">
        <v>128.30000000000001</v>
      </c>
      <c r="P223" s="11">
        <v>153.5</v>
      </c>
      <c r="Q223" s="11">
        <v>138</v>
      </c>
      <c r="R223" s="11">
        <v>143.30000000000001</v>
      </c>
      <c r="S223" s="11">
        <v>130.80000000000001</v>
      </c>
      <c r="T223" s="11">
        <v>141.4</v>
      </c>
      <c r="U223" s="11">
        <v>148.5</v>
      </c>
      <c r="V223" s="11">
        <v>136.6</v>
      </c>
      <c r="W223" s="11">
        <v>138.5</v>
      </c>
      <c r="X223" s="11">
        <v>133</v>
      </c>
      <c r="Y223" s="12">
        <v>138.6</v>
      </c>
    </row>
    <row r="224" spans="1:25" x14ac:dyDescent="0.3">
      <c r="A224" s="3" t="s">
        <v>58</v>
      </c>
      <c r="B224" s="2">
        <v>2019</v>
      </c>
      <c r="C224" s="2" t="s">
        <v>35</v>
      </c>
      <c r="D224" s="9" t="str">
        <f t="shared" si="3"/>
        <v>2019 February Sub Urban</v>
      </c>
      <c r="E224" s="11">
        <v>137.6</v>
      </c>
      <c r="F224" s="11">
        <v>152</v>
      </c>
      <c r="G224" s="11">
        <v>141.5</v>
      </c>
      <c r="H224" s="11">
        <v>142.19999999999999</v>
      </c>
      <c r="I224" s="11">
        <v>122</v>
      </c>
      <c r="J224" s="11">
        <v>136.4</v>
      </c>
      <c r="K224" s="11">
        <v>129.69999999999999</v>
      </c>
      <c r="L224" s="11">
        <v>121</v>
      </c>
      <c r="M224" s="11">
        <v>109</v>
      </c>
      <c r="N224" s="11">
        <v>139.69999999999999</v>
      </c>
      <c r="O224" s="11">
        <v>133.6</v>
      </c>
      <c r="P224" s="11">
        <v>154.9</v>
      </c>
      <c r="Q224" s="11">
        <v>137.5</v>
      </c>
      <c r="R224" s="11">
        <v>147.69999999999999</v>
      </c>
      <c r="S224" s="11">
        <v>139.69999999999999</v>
      </c>
      <c r="T224" s="11">
        <v>146.5</v>
      </c>
      <c r="U224" s="11">
        <v>148.5</v>
      </c>
      <c r="V224" s="11">
        <v>143.69999999999999</v>
      </c>
      <c r="W224" s="11">
        <v>145.6</v>
      </c>
      <c r="X224" s="11">
        <v>134.1</v>
      </c>
      <c r="Y224" s="12">
        <v>139.9</v>
      </c>
    </row>
    <row r="225" spans="1:25" x14ac:dyDescent="0.3">
      <c r="A225" s="3" t="s">
        <v>30</v>
      </c>
      <c r="B225" s="2">
        <v>2019</v>
      </c>
      <c r="C225" s="2" t="s">
        <v>36</v>
      </c>
      <c r="D225" s="9" t="str">
        <f t="shared" si="3"/>
        <v>2019 March Rural</v>
      </c>
      <c r="E225" s="11">
        <v>136.9</v>
      </c>
      <c r="F225" s="11">
        <v>154.1</v>
      </c>
      <c r="G225" s="11">
        <v>138.69999999999999</v>
      </c>
      <c r="H225" s="11">
        <v>142.5</v>
      </c>
      <c r="I225" s="11">
        <v>124.1</v>
      </c>
      <c r="J225" s="11">
        <v>136.1</v>
      </c>
      <c r="K225" s="11">
        <v>128.19999999999999</v>
      </c>
      <c r="L225" s="11">
        <v>122.3</v>
      </c>
      <c r="M225" s="11">
        <v>108.3</v>
      </c>
      <c r="N225" s="11">
        <v>138.9</v>
      </c>
      <c r="O225" s="11">
        <v>137.4</v>
      </c>
      <c r="P225" s="11">
        <v>156.4</v>
      </c>
      <c r="Q225" s="11">
        <v>137.30000000000001</v>
      </c>
      <c r="R225" s="11">
        <v>150.80000000000001</v>
      </c>
      <c r="S225" s="11">
        <v>146.1</v>
      </c>
      <c r="T225" s="11">
        <v>150.1</v>
      </c>
      <c r="U225" s="11">
        <v>149</v>
      </c>
      <c r="V225" s="11">
        <v>150</v>
      </c>
      <c r="W225" s="11">
        <v>150.4</v>
      </c>
      <c r="X225" s="11">
        <v>134</v>
      </c>
      <c r="Y225" s="12">
        <v>141.19999999999999</v>
      </c>
    </row>
    <row r="226" spans="1:25" x14ac:dyDescent="0.3">
      <c r="A226" s="3" t="s">
        <v>33</v>
      </c>
      <c r="B226" s="2">
        <v>2019</v>
      </c>
      <c r="C226" s="2" t="s">
        <v>36</v>
      </c>
      <c r="D226" s="9" t="str">
        <f t="shared" si="3"/>
        <v>2019 March Urban</v>
      </c>
      <c r="E226" s="11">
        <v>139.69999999999999</v>
      </c>
      <c r="F226" s="11">
        <v>151.1</v>
      </c>
      <c r="G226" s="11">
        <v>142.9</v>
      </c>
      <c r="H226" s="11">
        <v>141.9</v>
      </c>
      <c r="I226" s="11">
        <v>118.4</v>
      </c>
      <c r="J226" s="11">
        <v>139.4</v>
      </c>
      <c r="K226" s="11">
        <v>141.19999999999999</v>
      </c>
      <c r="L226" s="11">
        <v>120.7</v>
      </c>
      <c r="M226" s="11">
        <v>110.4</v>
      </c>
      <c r="N226" s="11">
        <v>140.69999999999999</v>
      </c>
      <c r="O226" s="11">
        <v>128.5</v>
      </c>
      <c r="P226" s="11">
        <v>153.9</v>
      </c>
      <c r="Q226" s="11">
        <v>139.6</v>
      </c>
      <c r="R226" s="11">
        <v>143.5</v>
      </c>
      <c r="S226" s="11">
        <v>131.19999999999999</v>
      </c>
      <c r="T226" s="11">
        <v>141.6</v>
      </c>
      <c r="U226" s="11">
        <v>149</v>
      </c>
      <c r="V226" s="11">
        <v>136.80000000000001</v>
      </c>
      <c r="W226" s="11">
        <v>139.19999999999999</v>
      </c>
      <c r="X226" s="11">
        <v>132.5</v>
      </c>
      <c r="Y226" s="12">
        <v>139.5</v>
      </c>
    </row>
    <row r="227" spans="1:25" x14ac:dyDescent="0.3">
      <c r="A227" s="3" t="s">
        <v>58</v>
      </c>
      <c r="B227" s="2">
        <v>2019</v>
      </c>
      <c r="C227" s="2" t="s">
        <v>36</v>
      </c>
      <c r="D227" s="9" t="str">
        <f t="shared" si="3"/>
        <v>2019 March Sub Urban</v>
      </c>
      <c r="E227" s="11">
        <v>137.80000000000001</v>
      </c>
      <c r="F227" s="11">
        <v>153</v>
      </c>
      <c r="G227" s="11">
        <v>140.30000000000001</v>
      </c>
      <c r="H227" s="11">
        <v>142.30000000000001</v>
      </c>
      <c r="I227" s="11">
        <v>122</v>
      </c>
      <c r="J227" s="11">
        <v>137.6</v>
      </c>
      <c r="K227" s="11">
        <v>132.6</v>
      </c>
      <c r="L227" s="11">
        <v>121.8</v>
      </c>
      <c r="M227" s="11">
        <v>109</v>
      </c>
      <c r="N227" s="11">
        <v>139.5</v>
      </c>
      <c r="O227" s="11">
        <v>133.69999999999999</v>
      </c>
      <c r="P227" s="11">
        <v>155.19999999999999</v>
      </c>
      <c r="Q227" s="11">
        <v>138.1</v>
      </c>
      <c r="R227" s="11">
        <v>147.9</v>
      </c>
      <c r="S227" s="11">
        <v>139.9</v>
      </c>
      <c r="T227" s="11">
        <v>146.69999999999999</v>
      </c>
      <c r="U227" s="11">
        <v>149</v>
      </c>
      <c r="V227" s="11">
        <v>143.80000000000001</v>
      </c>
      <c r="W227" s="11">
        <v>146.19999999999999</v>
      </c>
      <c r="X227" s="11">
        <v>133.4</v>
      </c>
      <c r="Y227" s="12">
        <v>140.4</v>
      </c>
    </row>
    <row r="228" spans="1:25" x14ac:dyDescent="0.3">
      <c r="A228" s="3" t="s">
        <v>30</v>
      </c>
      <c r="B228" s="2">
        <v>2019</v>
      </c>
      <c r="C228" s="2" t="s">
        <v>38</v>
      </c>
      <c r="D228" s="9" t="str">
        <f t="shared" si="3"/>
        <v>2019 May Rural</v>
      </c>
      <c r="E228" s="11">
        <v>137.4</v>
      </c>
      <c r="F228" s="11">
        <v>159.5</v>
      </c>
      <c r="G228" s="11">
        <v>134.5</v>
      </c>
      <c r="H228" s="11">
        <v>142.6</v>
      </c>
      <c r="I228" s="11">
        <v>124</v>
      </c>
      <c r="J228" s="11">
        <v>143.69999999999999</v>
      </c>
      <c r="K228" s="11">
        <v>133.4</v>
      </c>
      <c r="L228" s="11">
        <v>125.1</v>
      </c>
      <c r="M228" s="11">
        <v>109.3</v>
      </c>
      <c r="N228" s="11">
        <v>139.30000000000001</v>
      </c>
      <c r="O228" s="11">
        <v>137.69999999999999</v>
      </c>
      <c r="P228" s="11">
        <v>156.4</v>
      </c>
      <c r="Q228" s="11">
        <v>139.19999999999999</v>
      </c>
      <c r="R228" s="11">
        <v>151.30000000000001</v>
      </c>
      <c r="S228" s="11">
        <v>146.6</v>
      </c>
      <c r="T228" s="11">
        <v>150.69999999999999</v>
      </c>
      <c r="U228" s="11">
        <v>150.1</v>
      </c>
      <c r="V228" s="11">
        <v>149.5</v>
      </c>
      <c r="W228" s="11">
        <v>151.30000000000001</v>
      </c>
      <c r="X228" s="11">
        <v>133.9</v>
      </c>
      <c r="Y228" s="12">
        <v>142.4</v>
      </c>
    </row>
    <row r="229" spans="1:25" x14ac:dyDescent="0.3">
      <c r="A229" s="3" t="s">
        <v>33</v>
      </c>
      <c r="B229" s="2">
        <v>2019</v>
      </c>
      <c r="C229" s="2" t="s">
        <v>38</v>
      </c>
      <c r="D229" s="9" t="str">
        <f t="shared" si="3"/>
        <v>2019 May Urban</v>
      </c>
      <c r="E229" s="11">
        <v>140.4</v>
      </c>
      <c r="F229" s="11">
        <v>156.69999999999999</v>
      </c>
      <c r="G229" s="11">
        <v>138.30000000000001</v>
      </c>
      <c r="H229" s="11">
        <v>142.4</v>
      </c>
      <c r="I229" s="11">
        <v>118.6</v>
      </c>
      <c r="J229" s="11">
        <v>149.69999999999999</v>
      </c>
      <c r="K229" s="11">
        <v>161.6</v>
      </c>
      <c r="L229" s="11">
        <v>124.4</v>
      </c>
      <c r="M229" s="11">
        <v>111.2</v>
      </c>
      <c r="N229" s="11">
        <v>141</v>
      </c>
      <c r="O229" s="11">
        <v>128.9</v>
      </c>
      <c r="P229" s="11">
        <v>154.5</v>
      </c>
      <c r="Q229" s="11">
        <v>143.80000000000001</v>
      </c>
      <c r="R229" s="11">
        <v>144</v>
      </c>
      <c r="S229" s="11">
        <v>131.69999999999999</v>
      </c>
      <c r="T229" s="11">
        <v>142.19999999999999</v>
      </c>
      <c r="U229" s="11">
        <v>150.1</v>
      </c>
      <c r="V229" s="11">
        <v>137.19999999999999</v>
      </c>
      <c r="W229" s="11">
        <v>139.80000000000001</v>
      </c>
      <c r="X229" s="11">
        <v>132.6</v>
      </c>
      <c r="Y229" s="12">
        <v>141.5</v>
      </c>
    </row>
    <row r="230" spans="1:25" x14ac:dyDescent="0.3">
      <c r="A230" s="3" t="s">
        <v>58</v>
      </c>
      <c r="B230" s="2">
        <v>2019</v>
      </c>
      <c r="C230" s="2" t="s">
        <v>38</v>
      </c>
      <c r="D230" s="9" t="str">
        <f t="shared" si="3"/>
        <v>2019 May Sub Urban</v>
      </c>
      <c r="E230" s="11">
        <v>138.30000000000001</v>
      </c>
      <c r="F230" s="11">
        <v>158.5</v>
      </c>
      <c r="G230" s="11">
        <v>136</v>
      </c>
      <c r="H230" s="11">
        <v>142.5</v>
      </c>
      <c r="I230" s="11">
        <v>122</v>
      </c>
      <c r="J230" s="11">
        <v>146.5</v>
      </c>
      <c r="K230" s="11">
        <v>143</v>
      </c>
      <c r="L230" s="11">
        <v>124.9</v>
      </c>
      <c r="M230" s="11">
        <v>109.9</v>
      </c>
      <c r="N230" s="11">
        <v>139.9</v>
      </c>
      <c r="O230" s="11">
        <v>134</v>
      </c>
      <c r="P230" s="11">
        <v>155.5</v>
      </c>
      <c r="Q230" s="11">
        <v>140.9</v>
      </c>
      <c r="R230" s="11">
        <v>148.4</v>
      </c>
      <c r="S230" s="11">
        <v>140.4</v>
      </c>
      <c r="T230" s="11">
        <v>147.30000000000001</v>
      </c>
      <c r="U230" s="11">
        <v>150.1</v>
      </c>
      <c r="V230" s="11">
        <v>143.69999999999999</v>
      </c>
      <c r="W230" s="11">
        <v>146.9</v>
      </c>
      <c r="X230" s="11">
        <v>133.4</v>
      </c>
      <c r="Y230" s="12">
        <v>142</v>
      </c>
    </row>
    <row r="231" spans="1:25" x14ac:dyDescent="0.3">
      <c r="A231" s="3" t="s">
        <v>30</v>
      </c>
      <c r="B231" s="2">
        <v>2019</v>
      </c>
      <c r="C231" s="2" t="s">
        <v>39</v>
      </c>
      <c r="D231" s="9" t="str">
        <f t="shared" si="3"/>
        <v>2019 June Rural</v>
      </c>
      <c r="E231" s="11">
        <v>137.80000000000001</v>
      </c>
      <c r="F231" s="11">
        <v>163.5</v>
      </c>
      <c r="G231" s="11">
        <v>136.19999999999999</v>
      </c>
      <c r="H231" s="11">
        <v>143.19999999999999</v>
      </c>
      <c r="I231" s="11">
        <v>124.3</v>
      </c>
      <c r="J231" s="11">
        <v>143.30000000000001</v>
      </c>
      <c r="K231" s="11">
        <v>140.6</v>
      </c>
      <c r="L231" s="11">
        <v>128.69999999999999</v>
      </c>
      <c r="M231" s="11">
        <v>110.6</v>
      </c>
      <c r="N231" s="11">
        <v>140.4</v>
      </c>
      <c r="O231" s="11">
        <v>138</v>
      </c>
      <c r="P231" s="11">
        <v>156.6</v>
      </c>
      <c r="Q231" s="11">
        <v>141</v>
      </c>
      <c r="R231" s="11">
        <v>151.4</v>
      </c>
      <c r="S231" s="11">
        <v>146.5</v>
      </c>
      <c r="T231" s="11">
        <v>150.69999999999999</v>
      </c>
      <c r="U231" s="11">
        <v>149.4</v>
      </c>
      <c r="V231" s="11">
        <v>149.6</v>
      </c>
      <c r="W231" s="11">
        <v>151.69999999999999</v>
      </c>
      <c r="X231" s="11">
        <v>134.80000000000001</v>
      </c>
      <c r="Y231" s="12">
        <v>143.6</v>
      </c>
    </row>
    <row r="232" spans="1:25" x14ac:dyDescent="0.3">
      <c r="A232" s="3" t="s">
        <v>33</v>
      </c>
      <c r="B232" s="2">
        <v>2019</v>
      </c>
      <c r="C232" s="2" t="s">
        <v>39</v>
      </c>
      <c r="D232" s="9" t="str">
        <f t="shared" si="3"/>
        <v>2019 June Urban</v>
      </c>
      <c r="E232" s="11">
        <v>140.69999999999999</v>
      </c>
      <c r="F232" s="11">
        <v>159.6</v>
      </c>
      <c r="G232" s="11">
        <v>140.4</v>
      </c>
      <c r="H232" s="11">
        <v>143.4</v>
      </c>
      <c r="I232" s="11">
        <v>118.6</v>
      </c>
      <c r="J232" s="11">
        <v>150.9</v>
      </c>
      <c r="K232" s="11">
        <v>169.8</v>
      </c>
      <c r="L232" s="11">
        <v>127.4</v>
      </c>
      <c r="M232" s="11">
        <v>111.8</v>
      </c>
      <c r="N232" s="11">
        <v>141</v>
      </c>
      <c r="O232" s="11">
        <v>129</v>
      </c>
      <c r="P232" s="11">
        <v>155.1</v>
      </c>
      <c r="Q232" s="11">
        <v>145.6</v>
      </c>
      <c r="R232" s="11">
        <v>144.30000000000001</v>
      </c>
      <c r="S232" s="11">
        <v>131.69999999999999</v>
      </c>
      <c r="T232" s="11">
        <v>142.4</v>
      </c>
      <c r="U232" s="11">
        <v>149.4</v>
      </c>
      <c r="V232" s="11">
        <v>137.4</v>
      </c>
      <c r="W232" s="11">
        <v>140.30000000000001</v>
      </c>
      <c r="X232" s="11">
        <v>133.69999999999999</v>
      </c>
      <c r="Y232" s="12">
        <v>142.1</v>
      </c>
    </row>
    <row r="233" spans="1:25" x14ac:dyDescent="0.3">
      <c r="A233" s="3" t="s">
        <v>58</v>
      </c>
      <c r="B233" s="2">
        <v>2019</v>
      </c>
      <c r="C233" s="2" t="s">
        <v>39</v>
      </c>
      <c r="D233" s="9" t="str">
        <f t="shared" si="3"/>
        <v>2019 June Sub Urban</v>
      </c>
      <c r="E233" s="11">
        <v>138.69999999999999</v>
      </c>
      <c r="F233" s="11">
        <v>162.1</v>
      </c>
      <c r="G233" s="11">
        <v>137.80000000000001</v>
      </c>
      <c r="H233" s="11">
        <v>143.30000000000001</v>
      </c>
      <c r="I233" s="11">
        <v>122.2</v>
      </c>
      <c r="J233" s="11">
        <v>146.80000000000001</v>
      </c>
      <c r="K233" s="11">
        <v>150.5</v>
      </c>
      <c r="L233" s="11">
        <v>128.30000000000001</v>
      </c>
      <c r="M233" s="11">
        <v>111</v>
      </c>
      <c r="N233" s="11">
        <v>140.6</v>
      </c>
      <c r="O233" s="11">
        <v>134.19999999999999</v>
      </c>
      <c r="P233" s="11">
        <v>155.9</v>
      </c>
      <c r="Q233" s="11">
        <v>142.69999999999999</v>
      </c>
      <c r="R233" s="11">
        <v>148.6</v>
      </c>
      <c r="S233" s="11">
        <v>140.4</v>
      </c>
      <c r="T233" s="11">
        <v>147.4</v>
      </c>
      <c r="U233" s="11">
        <v>149.4</v>
      </c>
      <c r="V233" s="11">
        <v>143.80000000000001</v>
      </c>
      <c r="W233" s="11">
        <v>147.4</v>
      </c>
      <c r="X233" s="11">
        <v>134.30000000000001</v>
      </c>
      <c r="Y233" s="12">
        <v>142.9</v>
      </c>
    </row>
    <row r="234" spans="1:25" x14ac:dyDescent="0.3">
      <c r="A234" s="3" t="s">
        <v>30</v>
      </c>
      <c r="B234" s="2">
        <v>2019</v>
      </c>
      <c r="C234" s="2" t="s">
        <v>40</v>
      </c>
      <c r="D234" s="9" t="str">
        <f t="shared" si="3"/>
        <v>2019 July Rural</v>
      </c>
      <c r="E234" s="11">
        <v>138.4</v>
      </c>
      <c r="F234" s="11">
        <v>164</v>
      </c>
      <c r="G234" s="11">
        <v>138.4</v>
      </c>
      <c r="H234" s="11">
        <v>143.9</v>
      </c>
      <c r="I234" s="11">
        <v>124.4</v>
      </c>
      <c r="J234" s="11">
        <v>146.4</v>
      </c>
      <c r="K234" s="11">
        <v>150.1</v>
      </c>
      <c r="L234" s="11">
        <v>130.6</v>
      </c>
      <c r="M234" s="11">
        <v>110.8</v>
      </c>
      <c r="N234" s="11">
        <v>141.69999999999999</v>
      </c>
      <c r="O234" s="11">
        <v>138.5</v>
      </c>
      <c r="P234" s="11">
        <v>156.69999999999999</v>
      </c>
      <c r="Q234" s="11">
        <v>143</v>
      </c>
      <c r="R234" s="11">
        <v>151.6</v>
      </c>
      <c r="S234" s="11">
        <v>146.6</v>
      </c>
      <c r="T234" s="11">
        <v>150.9</v>
      </c>
      <c r="U234" s="11">
        <v>150.6</v>
      </c>
      <c r="V234" s="11">
        <v>150</v>
      </c>
      <c r="W234" s="11">
        <v>152.19999999999999</v>
      </c>
      <c r="X234" s="11">
        <v>136.1</v>
      </c>
      <c r="Y234" s="12">
        <v>144.9</v>
      </c>
    </row>
    <row r="235" spans="1:25" x14ac:dyDescent="0.3">
      <c r="A235" s="3" t="s">
        <v>33</v>
      </c>
      <c r="B235" s="2">
        <v>2019</v>
      </c>
      <c r="C235" s="2" t="s">
        <v>40</v>
      </c>
      <c r="D235" s="9" t="str">
        <f t="shared" si="3"/>
        <v>2019 July Urban</v>
      </c>
      <c r="E235" s="11">
        <v>141.4</v>
      </c>
      <c r="F235" s="11">
        <v>160.19999999999999</v>
      </c>
      <c r="G235" s="11">
        <v>142.5</v>
      </c>
      <c r="H235" s="11">
        <v>144.1</v>
      </c>
      <c r="I235" s="11">
        <v>119.3</v>
      </c>
      <c r="J235" s="11">
        <v>154.69999999999999</v>
      </c>
      <c r="K235" s="11">
        <v>180.1</v>
      </c>
      <c r="L235" s="11">
        <v>128.9</v>
      </c>
      <c r="M235" s="11">
        <v>111.8</v>
      </c>
      <c r="N235" s="11">
        <v>141.6</v>
      </c>
      <c r="O235" s="11">
        <v>129.5</v>
      </c>
      <c r="P235" s="11">
        <v>155.6</v>
      </c>
      <c r="Q235" s="11">
        <v>147.69999999999999</v>
      </c>
      <c r="R235" s="11">
        <v>144.69999999999999</v>
      </c>
      <c r="S235" s="11">
        <v>131.9</v>
      </c>
      <c r="T235" s="11">
        <v>142.69999999999999</v>
      </c>
      <c r="U235" s="11">
        <v>150.6</v>
      </c>
      <c r="V235" s="11">
        <v>137.69999999999999</v>
      </c>
      <c r="W235" s="11">
        <v>140.80000000000001</v>
      </c>
      <c r="X235" s="11">
        <v>135.1</v>
      </c>
      <c r="Y235" s="12">
        <v>143.30000000000001</v>
      </c>
    </row>
    <row r="236" spans="1:25" x14ac:dyDescent="0.3">
      <c r="A236" s="3" t="s">
        <v>58</v>
      </c>
      <c r="B236" s="2">
        <v>2019</v>
      </c>
      <c r="C236" s="2" t="s">
        <v>40</v>
      </c>
      <c r="D236" s="9" t="str">
        <f t="shared" si="3"/>
        <v>2019 July Sub Urban</v>
      </c>
      <c r="E236" s="11">
        <v>139.30000000000001</v>
      </c>
      <c r="F236" s="11">
        <v>162.69999999999999</v>
      </c>
      <c r="G236" s="11">
        <v>140</v>
      </c>
      <c r="H236" s="11">
        <v>144</v>
      </c>
      <c r="I236" s="11">
        <v>122.5</v>
      </c>
      <c r="J236" s="11">
        <v>150.30000000000001</v>
      </c>
      <c r="K236" s="11">
        <v>160.30000000000001</v>
      </c>
      <c r="L236" s="11">
        <v>130</v>
      </c>
      <c r="M236" s="11">
        <v>111.1</v>
      </c>
      <c r="N236" s="11">
        <v>141.69999999999999</v>
      </c>
      <c r="O236" s="11">
        <v>134.69999999999999</v>
      </c>
      <c r="P236" s="11">
        <v>156.19999999999999</v>
      </c>
      <c r="Q236" s="11">
        <v>144.69999999999999</v>
      </c>
      <c r="R236" s="11">
        <v>148.9</v>
      </c>
      <c r="S236" s="11">
        <v>140.5</v>
      </c>
      <c r="T236" s="11">
        <v>147.6</v>
      </c>
      <c r="U236" s="11">
        <v>150.6</v>
      </c>
      <c r="V236" s="11">
        <v>144.19999999999999</v>
      </c>
      <c r="W236" s="11">
        <v>147.9</v>
      </c>
      <c r="X236" s="11">
        <v>135.69999999999999</v>
      </c>
      <c r="Y236" s="12">
        <v>144.19999999999999</v>
      </c>
    </row>
    <row r="237" spans="1:25" x14ac:dyDescent="0.3">
      <c r="A237" s="3" t="s">
        <v>30</v>
      </c>
      <c r="B237" s="2">
        <v>2019</v>
      </c>
      <c r="C237" s="2" t="s">
        <v>41</v>
      </c>
      <c r="D237" s="9" t="str">
        <f t="shared" si="3"/>
        <v>2019 August Rural</v>
      </c>
      <c r="E237" s="11">
        <v>139.19999999999999</v>
      </c>
      <c r="F237" s="11">
        <v>161.9</v>
      </c>
      <c r="G237" s="11">
        <v>137.1</v>
      </c>
      <c r="H237" s="11">
        <v>144.6</v>
      </c>
      <c r="I237" s="11">
        <v>124.7</v>
      </c>
      <c r="J237" s="11">
        <v>145.5</v>
      </c>
      <c r="K237" s="11">
        <v>156.19999999999999</v>
      </c>
      <c r="L237" s="11">
        <v>131.5</v>
      </c>
      <c r="M237" s="11">
        <v>111.7</v>
      </c>
      <c r="N237" s="11">
        <v>142.69999999999999</v>
      </c>
      <c r="O237" s="11">
        <v>138.5</v>
      </c>
      <c r="P237" s="11">
        <v>156.9</v>
      </c>
      <c r="Q237" s="11">
        <v>144</v>
      </c>
      <c r="R237" s="11">
        <v>151.80000000000001</v>
      </c>
      <c r="S237" s="11">
        <v>146.6</v>
      </c>
      <c r="T237" s="11">
        <v>151.1</v>
      </c>
      <c r="U237" s="11">
        <v>151.6</v>
      </c>
      <c r="V237" s="11">
        <v>150.19999999999999</v>
      </c>
      <c r="W237" s="11">
        <v>152.69999999999999</v>
      </c>
      <c r="X237" s="11">
        <v>138.80000000000001</v>
      </c>
      <c r="Y237" s="12">
        <v>145.69999999999999</v>
      </c>
    </row>
    <row r="238" spans="1:25" x14ac:dyDescent="0.3">
      <c r="A238" s="3" t="s">
        <v>33</v>
      </c>
      <c r="B238" s="2">
        <v>2019</v>
      </c>
      <c r="C238" s="2" t="s">
        <v>41</v>
      </c>
      <c r="D238" s="9" t="str">
        <f t="shared" si="3"/>
        <v>2019 August Urban</v>
      </c>
      <c r="E238" s="11">
        <v>142.1</v>
      </c>
      <c r="F238" s="11">
        <v>158.30000000000001</v>
      </c>
      <c r="G238" s="11">
        <v>140.80000000000001</v>
      </c>
      <c r="H238" s="11">
        <v>144.9</v>
      </c>
      <c r="I238" s="11">
        <v>119.9</v>
      </c>
      <c r="J238" s="11">
        <v>153.9</v>
      </c>
      <c r="K238" s="11">
        <v>189.1</v>
      </c>
      <c r="L238" s="11">
        <v>129.80000000000001</v>
      </c>
      <c r="M238" s="11">
        <v>112.7</v>
      </c>
      <c r="N238" s="11">
        <v>142.5</v>
      </c>
      <c r="O238" s="11">
        <v>129.80000000000001</v>
      </c>
      <c r="P238" s="11">
        <v>156.19999999999999</v>
      </c>
      <c r="Q238" s="11">
        <v>149.1</v>
      </c>
      <c r="R238" s="11">
        <v>145</v>
      </c>
      <c r="S238" s="11">
        <v>132.19999999999999</v>
      </c>
      <c r="T238" s="11">
        <v>143</v>
      </c>
      <c r="U238" s="11">
        <v>151.6</v>
      </c>
      <c r="V238" s="11">
        <v>138.1</v>
      </c>
      <c r="W238" s="11">
        <v>141.5</v>
      </c>
      <c r="X238" s="11">
        <v>137.80000000000001</v>
      </c>
      <c r="Y238" s="12">
        <v>144.19999999999999</v>
      </c>
    </row>
    <row r="239" spans="1:25" x14ac:dyDescent="0.3">
      <c r="A239" s="3" t="s">
        <v>58</v>
      </c>
      <c r="B239" s="2">
        <v>2019</v>
      </c>
      <c r="C239" s="2" t="s">
        <v>41</v>
      </c>
      <c r="D239" s="9" t="str">
        <f t="shared" si="3"/>
        <v>2019 August Sub Urban</v>
      </c>
      <c r="E239" s="11">
        <v>140.1</v>
      </c>
      <c r="F239" s="11">
        <v>160.6</v>
      </c>
      <c r="G239" s="11">
        <v>138.5</v>
      </c>
      <c r="H239" s="11">
        <v>144.69999999999999</v>
      </c>
      <c r="I239" s="11">
        <v>122.9</v>
      </c>
      <c r="J239" s="11">
        <v>149.4</v>
      </c>
      <c r="K239" s="11">
        <v>167.4</v>
      </c>
      <c r="L239" s="11">
        <v>130.9</v>
      </c>
      <c r="M239" s="11">
        <v>112</v>
      </c>
      <c r="N239" s="11">
        <v>142.6</v>
      </c>
      <c r="O239" s="11">
        <v>134.9</v>
      </c>
      <c r="P239" s="11">
        <v>156.6</v>
      </c>
      <c r="Q239" s="11">
        <v>145.9</v>
      </c>
      <c r="R239" s="11">
        <v>149.1</v>
      </c>
      <c r="S239" s="11">
        <v>140.6</v>
      </c>
      <c r="T239" s="11">
        <v>147.9</v>
      </c>
      <c r="U239" s="11">
        <v>151.6</v>
      </c>
      <c r="V239" s="11">
        <v>144.5</v>
      </c>
      <c r="W239" s="11">
        <v>148.5</v>
      </c>
      <c r="X239" s="11">
        <v>138.4</v>
      </c>
      <c r="Y239" s="12">
        <v>145</v>
      </c>
    </row>
    <row r="240" spans="1:25" x14ac:dyDescent="0.3">
      <c r="A240" s="3" t="s">
        <v>30</v>
      </c>
      <c r="B240" s="2">
        <v>2019</v>
      </c>
      <c r="C240" s="2" t="s">
        <v>42</v>
      </c>
      <c r="D240" s="9" t="str">
        <f t="shared" si="3"/>
        <v>2019 September Rural</v>
      </c>
      <c r="E240" s="11">
        <v>140.1</v>
      </c>
      <c r="F240" s="11">
        <v>161.9</v>
      </c>
      <c r="G240" s="11">
        <v>138.30000000000001</v>
      </c>
      <c r="H240" s="11">
        <v>145.69999999999999</v>
      </c>
      <c r="I240" s="11">
        <v>125.1</v>
      </c>
      <c r="J240" s="11">
        <v>143.80000000000001</v>
      </c>
      <c r="K240" s="11">
        <v>163.4</v>
      </c>
      <c r="L240" s="11">
        <v>132.19999999999999</v>
      </c>
      <c r="M240" s="11">
        <v>112.8</v>
      </c>
      <c r="N240" s="11">
        <v>144.19999999999999</v>
      </c>
      <c r="O240" s="11">
        <v>138.5</v>
      </c>
      <c r="P240" s="11">
        <v>157.19999999999999</v>
      </c>
      <c r="Q240" s="11">
        <v>145.5</v>
      </c>
      <c r="R240" s="11">
        <v>151.69999999999999</v>
      </c>
      <c r="S240" s="11">
        <v>146.6</v>
      </c>
      <c r="T240" s="11">
        <v>151</v>
      </c>
      <c r="U240" s="11">
        <v>152.19999999999999</v>
      </c>
      <c r="V240" s="11">
        <v>150.30000000000001</v>
      </c>
      <c r="W240" s="11">
        <v>153.4</v>
      </c>
      <c r="X240" s="11">
        <v>140.19999999999999</v>
      </c>
      <c r="Y240" s="12">
        <v>146.69999999999999</v>
      </c>
    </row>
    <row r="241" spans="1:25" x14ac:dyDescent="0.3">
      <c r="A241" s="3" t="s">
        <v>33</v>
      </c>
      <c r="B241" s="2">
        <v>2019</v>
      </c>
      <c r="C241" s="2" t="s">
        <v>42</v>
      </c>
      <c r="D241" s="9" t="str">
        <f t="shared" si="3"/>
        <v>2019 September Urban</v>
      </c>
      <c r="E241" s="11">
        <v>142.69999999999999</v>
      </c>
      <c r="F241" s="11">
        <v>158.69999999999999</v>
      </c>
      <c r="G241" s="11">
        <v>141.6</v>
      </c>
      <c r="H241" s="11">
        <v>144.9</v>
      </c>
      <c r="I241" s="11">
        <v>120.8</v>
      </c>
      <c r="J241" s="11">
        <v>149.80000000000001</v>
      </c>
      <c r="K241" s="11">
        <v>192.4</v>
      </c>
      <c r="L241" s="11">
        <v>130.30000000000001</v>
      </c>
      <c r="M241" s="11">
        <v>114</v>
      </c>
      <c r="N241" s="11">
        <v>143.80000000000001</v>
      </c>
      <c r="O241" s="11">
        <v>130</v>
      </c>
      <c r="P241" s="11">
        <v>156.4</v>
      </c>
      <c r="Q241" s="11">
        <v>149.5</v>
      </c>
      <c r="R241" s="11">
        <v>145.30000000000001</v>
      </c>
      <c r="S241" s="11">
        <v>132.19999999999999</v>
      </c>
      <c r="T241" s="11">
        <v>143.30000000000001</v>
      </c>
      <c r="U241" s="11">
        <v>152.19999999999999</v>
      </c>
      <c r="V241" s="11">
        <v>138.30000000000001</v>
      </c>
      <c r="W241" s="11">
        <v>141.9</v>
      </c>
      <c r="X241" s="11">
        <v>139</v>
      </c>
      <c r="Y241" s="12">
        <v>144.69999999999999</v>
      </c>
    </row>
    <row r="242" spans="1:25" x14ac:dyDescent="0.3">
      <c r="A242" s="3" t="s">
        <v>58</v>
      </c>
      <c r="B242" s="2">
        <v>2019</v>
      </c>
      <c r="C242" s="2" t="s">
        <v>42</v>
      </c>
      <c r="D242" s="9" t="str">
        <f t="shared" si="3"/>
        <v>2019 September Sub Urban</v>
      </c>
      <c r="E242" s="11">
        <v>140.9</v>
      </c>
      <c r="F242" s="11">
        <v>160.80000000000001</v>
      </c>
      <c r="G242" s="11">
        <v>139.6</v>
      </c>
      <c r="H242" s="11">
        <v>145.4</v>
      </c>
      <c r="I242" s="11">
        <v>123.5</v>
      </c>
      <c r="J242" s="11">
        <v>146.6</v>
      </c>
      <c r="K242" s="11">
        <v>173.2</v>
      </c>
      <c r="L242" s="11">
        <v>131.6</v>
      </c>
      <c r="M242" s="11">
        <v>113.2</v>
      </c>
      <c r="N242" s="11">
        <v>144.1</v>
      </c>
      <c r="O242" s="11">
        <v>135</v>
      </c>
      <c r="P242" s="11">
        <v>156.80000000000001</v>
      </c>
      <c r="Q242" s="11">
        <v>147</v>
      </c>
      <c r="R242" s="11">
        <v>149.19999999999999</v>
      </c>
      <c r="S242" s="11">
        <v>140.6</v>
      </c>
      <c r="T242" s="11">
        <v>147.9</v>
      </c>
      <c r="U242" s="11">
        <v>152.19999999999999</v>
      </c>
      <c r="V242" s="11">
        <v>144.6</v>
      </c>
      <c r="W242" s="11">
        <v>149</v>
      </c>
      <c r="X242" s="11">
        <v>139.69999999999999</v>
      </c>
      <c r="Y242" s="12">
        <v>145.80000000000001</v>
      </c>
    </row>
    <row r="243" spans="1:25" x14ac:dyDescent="0.3">
      <c r="A243" s="3" t="s">
        <v>30</v>
      </c>
      <c r="B243" s="2">
        <v>2019</v>
      </c>
      <c r="C243" s="2" t="s">
        <v>43</v>
      </c>
      <c r="D243" s="9" t="str">
        <f t="shared" si="3"/>
        <v>2019 October Rural</v>
      </c>
      <c r="E243" s="11">
        <v>141</v>
      </c>
      <c r="F243" s="11">
        <v>161.6</v>
      </c>
      <c r="G243" s="11">
        <v>141.19999999999999</v>
      </c>
      <c r="H243" s="11">
        <v>146.5</v>
      </c>
      <c r="I243" s="11">
        <v>125.6</v>
      </c>
      <c r="J243" s="11">
        <v>145.69999999999999</v>
      </c>
      <c r="K243" s="11">
        <v>178.8</v>
      </c>
      <c r="L243" s="11">
        <v>133.1</v>
      </c>
      <c r="M243" s="11">
        <v>113.6</v>
      </c>
      <c r="N243" s="11">
        <v>145.5</v>
      </c>
      <c r="O243" s="11">
        <v>138.6</v>
      </c>
      <c r="P243" s="11">
        <v>157.4</v>
      </c>
      <c r="Q243" s="11">
        <v>148.30000000000001</v>
      </c>
      <c r="R243" s="11">
        <v>151.69999999999999</v>
      </c>
      <c r="S243" s="11">
        <v>146.69999999999999</v>
      </c>
      <c r="T243" s="11">
        <v>151</v>
      </c>
      <c r="U243" s="11">
        <v>153</v>
      </c>
      <c r="V243" s="11">
        <v>150.6</v>
      </c>
      <c r="W243" s="11">
        <v>153.69999999999999</v>
      </c>
      <c r="X243" s="11">
        <v>140.30000000000001</v>
      </c>
      <c r="Y243" s="12">
        <v>148.30000000000001</v>
      </c>
    </row>
    <row r="244" spans="1:25" x14ac:dyDescent="0.3">
      <c r="A244" s="3" t="s">
        <v>33</v>
      </c>
      <c r="B244" s="2">
        <v>2019</v>
      </c>
      <c r="C244" s="2" t="s">
        <v>43</v>
      </c>
      <c r="D244" s="9" t="str">
        <f t="shared" si="3"/>
        <v>2019 October Urban</v>
      </c>
      <c r="E244" s="11">
        <v>143.5</v>
      </c>
      <c r="F244" s="11">
        <v>159.80000000000001</v>
      </c>
      <c r="G244" s="11">
        <v>144.69999999999999</v>
      </c>
      <c r="H244" s="11">
        <v>145.6</v>
      </c>
      <c r="I244" s="11">
        <v>121.1</v>
      </c>
      <c r="J244" s="11">
        <v>150.6</v>
      </c>
      <c r="K244" s="11">
        <v>207.2</v>
      </c>
      <c r="L244" s="11">
        <v>131.19999999999999</v>
      </c>
      <c r="M244" s="11">
        <v>114.8</v>
      </c>
      <c r="N244" s="11">
        <v>145.19999999999999</v>
      </c>
      <c r="O244" s="11">
        <v>130.19999999999999</v>
      </c>
      <c r="P244" s="11">
        <v>156.80000000000001</v>
      </c>
      <c r="Q244" s="11">
        <v>151.9</v>
      </c>
      <c r="R244" s="11">
        <v>145.9</v>
      </c>
      <c r="S244" s="11">
        <v>132.4</v>
      </c>
      <c r="T244" s="11">
        <v>143.9</v>
      </c>
      <c r="U244" s="11">
        <v>153</v>
      </c>
      <c r="V244" s="11">
        <v>138.69999999999999</v>
      </c>
      <c r="W244" s="11">
        <v>142.4</v>
      </c>
      <c r="X244" s="11">
        <v>139.5</v>
      </c>
      <c r="Y244" s="12">
        <v>146</v>
      </c>
    </row>
    <row r="245" spans="1:25" x14ac:dyDescent="0.3">
      <c r="A245" s="3" t="s">
        <v>58</v>
      </c>
      <c r="B245" s="2">
        <v>2019</v>
      </c>
      <c r="C245" s="2" t="s">
        <v>43</v>
      </c>
      <c r="D245" s="9" t="str">
        <f t="shared" si="3"/>
        <v>2019 October Sub Urban</v>
      </c>
      <c r="E245" s="11">
        <v>141.80000000000001</v>
      </c>
      <c r="F245" s="11">
        <v>161</v>
      </c>
      <c r="G245" s="11">
        <v>142.6</v>
      </c>
      <c r="H245" s="11">
        <v>146.19999999999999</v>
      </c>
      <c r="I245" s="11">
        <v>123.9</v>
      </c>
      <c r="J245" s="11">
        <v>148</v>
      </c>
      <c r="K245" s="11">
        <v>188.4</v>
      </c>
      <c r="L245" s="11">
        <v>132.5</v>
      </c>
      <c r="M245" s="11">
        <v>114</v>
      </c>
      <c r="N245" s="11">
        <v>145.4</v>
      </c>
      <c r="O245" s="11">
        <v>135.1</v>
      </c>
      <c r="P245" s="11">
        <v>157.1</v>
      </c>
      <c r="Q245" s="11">
        <v>149.6</v>
      </c>
      <c r="R245" s="11">
        <v>149.4</v>
      </c>
      <c r="S245" s="11">
        <v>140.80000000000001</v>
      </c>
      <c r="T245" s="11">
        <v>148.19999999999999</v>
      </c>
      <c r="U245" s="11">
        <v>153</v>
      </c>
      <c r="V245" s="11">
        <v>145</v>
      </c>
      <c r="W245" s="11">
        <v>149.4</v>
      </c>
      <c r="X245" s="11">
        <v>140</v>
      </c>
      <c r="Y245" s="12">
        <v>147.19999999999999</v>
      </c>
    </row>
    <row r="246" spans="1:25" x14ac:dyDescent="0.3">
      <c r="A246" s="3" t="s">
        <v>30</v>
      </c>
      <c r="B246" s="2">
        <v>2019</v>
      </c>
      <c r="C246" s="2" t="s">
        <v>45</v>
      </c>
      <c r="D246" s="9" t="str">
        <f t="shared" si="3"/>
        <v>2019 November Rural</v>
      </c>
      <c r="E246" s="11">
        <v>141.80000000000001</v>
      </c>
      <c r="F246" s="11">
        <v>163.69999999999999</v>
      </c>
      <c r="G246" s="11">
        <v>143.80000000000001</v>
      </c>
      <c r="H246" s="11">
        <v>147.1</v>
      </c>
      <c r="I246" s="11">
        <v>126</v>
      </c>
      <c r="J246" s="11">
        <v>146.19999999999999</v>
      </c>
      <c r="K246" s="11">
        <v>191.4</v>
      </c>
      <c r="L246" s="11">
        <v>136.19999999999999</v>
      </c>
      <c r="M246" s="11">
        <v>113.8</v>
      </c>
      <c r="N246" s="11">
        <v>147.30000000000001</v>
      </c>
      <c r="O246" s="11">
        <v>138.69999999999999</v>
      </c>
      <c r="P246" s="11">
        <v>157.69999999999999</v>
      </c>
      <c r="Q246" s="11">
        <v>150.9</v>
      </c>
      <c r="R246" s="11">
        <v>152.30000000000001</v>
      </c>
      <c r="S246" s="11">
        <v>147</v>
      </c>
      <c r="T246" s="11">
        <v>151.5</v>
      </c>
      <c r="U246" s="11">
        <v>153.5</v>
      </c>
      <c r="V246" s="11">
        <v>150.9</v>
      </c>
      <c r="W246" s="11">
        <v>154.30000000000001</v>
      </c>
      <c r="X246" s="11">
        <v>140.6</v>
      </c>
      <c r="Y246" s="12">
        <v>149.9</v>
      </c>
    </row>
    <row r="247" spans="1:25" x14ac:dyDescent="0.3">
      <c r="A247" s="3" t="s">
        <v>33</v>
      </c>
      <c r="B247" s="2">
        <v>2019</v>
      </c>
      <c r="C247" s="2" t="s">
        <v>45</v>
      </c>
      <c r="D247" s="9" t="str">
        <f t="shared" si="3"/>
        <v>2019 November Urban</v>
      </c>
      <c r="E247" s="11">
        <v>144.1</v>
      </c>
      <c r="F247" s="11">
        <v>162.4</v>
      </c>
      <c r="G247" s="11">
        <v>148.4</v>
      </c>
      <c r="H247" s="11">
        <v>145.9</v>
      </c>
      <c r="I247" s="11">
        <v>121.5</v>
      </c>
      <c r="J247" s="11">
        <v>148.80000000000001</v>
      </c>
      <c r="K247" s="11">
        <v>215.7</v>
      </c>
      <c r="L247" s="11">
        <v>134.6</v>
      </c>
      <c r="M247" s="11">
        <v>115</v>
      </c>
      <c r="N247" s="11">
        <v>146.30000000000001</v>
      </c>
      <c r="O247" s="11">
        <v>130.5</v>
      </c>
      <c r="P247" s="11">
        <v>157.19999999999999</v>
      </c>
      <c r="Q247" s="11">
        <v>153.6</v>
      </c>
      <c r="R247" s="11">
        <v>146.30000000000001</v>
      </c>
      <c r="S247" s="11">
        <v>132.6</v>
      </c>
      <c r="T247" s="11">
        <v>144.19999999999999</v>
      </c>
      <c r="U247" s="11">
        <v>153.5</v>
      </c>
      <c r="V247" s="11">
        <v>139.1</v>
      </c>
      <c r="W247" s="11">
        <v>142.80000000000001</v>
      </c>
      <c r="X247" s="11">
        <v>139.80000000000001</v>
      </c>
      <c r="Y247" s="12">
        <v>147</v>
      </c>
    </row>
    <row r="248" spans="1:25" x14ac:dyDescent="0.3">
      <c r="A248" s="3" t="s">
        <v>58</v>
      </c>
      <c r="B248" s="2">
        <v>2019</v>
      </c>
      <c r="C248" s="2" t="s">
        <v>45</v>
      </c>
      <c r="D248" s="9" t="str">
        <f t="shared" si="3"/>
        <v>2019 November Sub Urban</v>
      </c>
      <c r="E248" s="11">
        <v>142.5</v>
      </c>
      <c r="F248" s="11">
        <v>163.19999999999999</v>
      </c>
      <c r="G248" s="11">
        <v>145.6</v>
      </c>
      <c r="H248" s="11">
        <v>146.69999999999999</v>
      </c>
      <c r="I248" s="11">
        <v>124.3</v>
      </c>
      <c r="J248" s="11">
        <v>147.4</v>
      </c>
      <c r="K248" s="11">
        <v>199.6</v>
      </c>
      <c r="L248" s="11">
        <v>135.69999999999999</v>
      </c>
      <c r="M248" s="11">
        <v>114.2</v>
      </c>
      <c r="N248" s="11">
        <v>147</v>
      </c>
      <c r="O248" s="11">
        <v>135.30000000000001</v>
      </c>
      <c r="P248" s="11">
        <v>157.5</v>
      </c>
      <c r="Q248" s="11">
        <v>151.9</v>
      </c>
      <c r="R248" s="11">
        <v>149.9</v>
      </c>
      <c r="S248" s="11">
        <v>141</v>
      </c>
      <c r="T248" s="11">
        <v>148.6</v>
      </c>
      <c r="U248" s="11">
        <v>153.5</v>
      </c>
      <c r="V248" s="11">
        <v>145.30000000000001</v>
      </c>
      <c r="W248" s="11">
        <v>149.9</v>
      </c>
      <c r="X248" s="11">
        <v>140.30000000000001</v>
      </c>
      <c r="Y248" s="12">
        <v>148.6</v>
      </c>
    </row>
    <row r="249" spans="1:25" x14ac:dyDescent="0.3">
      <c r="A249" s="3" t="s">
        <v>30</v>
      </c>
      <c r="B249" s="2">
        <v>2019</v>
      </c>
      <c r="C249" s="2" t="s">
        <v>46</v>
      </c>
      <c r="D249" s="9" t="str">
        <f t="shared" si="3"/>
        <v>2019 December Rural</v>
      </c>
      <c r="E249" s="11">
        <v>142.80000000000001</v>
      </c>
      <c r="F249" s="11">
        <v>165.3</v>
      </c>
      <c r="G249" s="11">
        <v>149.5</v>
      </c>
      <c r="H249" s="11">
        <v>148.69999999999999</v>
      </c>
      <c r="I249" s="11">
        <v>127.5</v>
      </c>
      <c r="J249" s="11">
        <v>144.30000000000001</v>
      </c>
      <c r="K249" s="11">
        <v>209.5</v>
      </c>
      <c r="L249" s="11">
        <v>138.80000000000001</v>
      </c>
      <c r="M249" s="11">
        <v>113.6</v>
      </c>
      <c r="N249" s="11">
        <v>149.1</v>
      </c>
      <c r="O249" s="11">
        <v>139.30000000000001</v>
      </c>
      <c r="P249" s="11">
        <v>158.30000000000001</v>
      </c>
      <c r="Q249" s="11">
        <v>154.30000000000001</v>
      </c>
      <c r="R249" s="11">
        <v>152.6</v>
      </c>
      <c r="S249" s="11">
        <v>147.30000000000001</v>
      </c>
      <c r="T249" s="11">
        <v>151.9</v>
      </c>
      <c r="U249" s="11">
        <v>152.80000000000001</v>
      </c>
      <c r="V249" s="11">
        <v>151.19999999999999</v>
      </c>
      <c r="W249" s="11">
        <v>154.80000000000001</v>
      </c>
      <c r="X249" s="11">
        <v>140.6</v>
      </c>
      <c r="Y249" s="12">
        <v>152.30000000000001</v>
      </c>
    </row>
    <row r="250" spans="1:25" x14ac:dyDescent="0.3">
      <c r="A250" s="3" t="s">
        <v>33</v>
      </c>
      <c r="B250" s="2">
        <v>2019</v>
      </c>
      <c r="C250" s="2" t="s">
        <v>46</v>
      </c>
      <c r="D250" s="9" t="str">
        <f t="shared" si="3"/>
        <v>2019 December Urban</v>
      </c>
      <c r="E250" s="11">
        <v>144.9</v>
      </c>
      <c r="F250" s="11">
        <v>164.5</v>
      </c>
      <c r="G250" s="11">
        <v>153.69999999999999</v>
      </c>
      <c r="H250" s="11">
        <v>147.5</v>
      </c>
      <c r="I250" s="11">
        <v>122.7</v>
      </c>
      <c r="J250" s="11">
        <v>147.19999999999999</v>
      </c>
      <c r="K250" s="11">
        <v>231.5</v>
      </c>
      <c r="L250" s="11">
        <v>137.19999999999999</v>
      </c>
      <c r="M250" s="11">
        <v>114.7</v>
      </c>
      <c r="N250" s="11">
        <v>148</v>
      </c>
      <c r="O250" s="11">
        <v>130.80000000000001</v>
      </c>
      <c r="P250" s="11">
        <v>157.69999999999999</v>
      </c>
      <c r="Q250" s="11">
        <v>156.30000000000001</v>
      </c>
      <c r="R250" s="11">
        <v>146.80000000000001</v>
      </c>
      <c r="S250" s="11">
        <v>132.80000000000001</v>
      </c>
      <c r="T250" s="11">
        <v>144.6</v>
      </c>
      <c r="U250" s="11">
        <v>152.80000000000001</v>
      </c>
      <c r="V250" s="11">
        <v>139.80000000000001</v>
      </c>
      <c r="W250" s="11">
        <v>143.19999999999999</v>
      </c>
      <c r="X250" s="11">
        <v>140.19999999999999</v>
      </c>
      <c r="Y250" s="12">
        <v>148.30000000000001</v>
      </c>
    </row>
    <row r="251" spans="1:25" x14ac:dyDescent="0.3">
      <c r="A251" s="3" t="s">
        <v>58</v>
      </c>
      <c r="B251" s="2">
        <v>2019</v>
      </c>
      <c r="C251" s="2" t="s">
        <v>46</v>
      </c>
      <c r="D251" s="9" t="str">
        <f t="shared" si="3"/>
        <v>2019 December Sub Urban</v>
      </c>
      <c r="E251" s="11">
        <v>143.5</v>
      </c>
      <c r="F251" s="11">
        <v>165</v>
      </c>
      <c r="G251" s="11">
        <v>151.1</v>
      </c>
      <c r="H251" s="11">
        <v>148.30000000000001</v>
      </c>
      <c r="I251" s="11">
        <v>125.7</v>
      </c>
      <c r="J251" s="11">
        <v>145.69999999999999</v>
      </c>
      <c r="K251" s="11">
        <v>217</v>
      </c>
      <c r="L251" s="11">
        <v>138.30000000000001</v>
      </c>
      <c r="M251" s="11">
        <v>114</v>
      </c>
      <c r="N251" s="11">
        <v>148.69999999999999</v>
      </c>
      <c r="O251" s="11">
        <v>135.80000000000001</v>
      </c>
      <c r="P251" s="11">
        <v>158</v>
      </c>
      <c r="Q251" s="11">
        <v>155</v>
      </c>
      <c r="R251" s="11">
        <v>150.30000000000001</v>
      </c>
      <c r="S251" s="11">
        <v>141.30000000000001</v>
      </c>
      <c r="T251" s="11">
        <v>149</v>
      </c>
      <c r="U251" s="11">
        <v>152.80000000000001</v>
      </c>
      <c r="V251" s="11">
        <v>145.80000000000001</v>
      </c>
      <c r="W251" s="11">
        <v>150.4</v>
      </c>
      <c r="X251" s="11">
        <v>140.4</v>
      </c>
      <c r="Y251" s="12">
        <v>150.4</v>
      </c>
    </row>
    <row r="252" spans="1:25" x14ac:dyDescent="0.3">
      <c r="A252" s="3" t="s">
        <v>30</v>
      </c>
      <c r="B252" s="2">
        <v>2020</v>
      </c>
      <c r="C252" s="2" t="s">
        <v>31</v>
      </c>
      <c r="D252" s="9" t="str">
        <f t="shared" si="3"/>
        <v>2020 January Rural</v>
      </c>
      <c r="E252" s="11">
        <v>143.69999999999999</v>
      </c>
      <c r="F252" s="11">
        <v>167.3</v>
      </c>
      <c r="G252" s="11">
        <v>153.5</v>
      </c>
      <c r="H252" s="11">
        <v>150.5</v>
      </c>
      <c r="I252" s="11">
        <v>132</v>
      </c>
      <c r="J252" s="11">
        <v>142.19999999999999</v>
      </c>
      <c r="K252" s="11">
        <v>191.5</v>
      </c>
      <c r="L252" s="11">
        <v>141.1</v>
      </c>
      <c r="M252" s="11">
        <v>113.8</v>
      </c>
      <c r="N252" s="11">
        <v>151.6</v>
      </c>
      <c r="O252" s="11">
        <v>139.69999999999999</v>
      </c>
      <c r="P252" s="11">
        <v>158.69999999999999</v>
      </c>
      <c r="Q252" s="11">
        <v>153</v>
      </c>
      <c r="R252" s="11">
        <v>152.80000000000001</v>
      </c>
      <c r="S252" s="11">
        <v>147.4</v>
      </c>
      <c r="T252" s="11">
        <v>152.1</v>
      </c>
      <c r="U252" s="11">
        <v>153.9</v>
      </c>
      <c r="V252" s="11">
        <v>151.69999999999999</v>
      </c>
      <c r="W252" s="11">
        <v>155.69999999999999</v>
      </c>
      <c r="X252" s="11">
        <v>142.5</v>
      </c>
      <c r="Y252" s="12">
        <v>151.9</v>
      </c>
    </row>
    <row r="253" spans="1:25" x14ac:dyDescent="0.3">
      <c r="A253" s="3" t="s">
        <v>33</v>
      </c>
      <c r="B253" s="2">
        <v>2020</v>
      </c>
      <c r="C253" s="2" t="s">
        <v>31</v>
      </c>
      <c r="D253" s="9" t="str">
        <f t="shared" si="3"/>
        <v>2020 January Urban</v>
      </c>
      <c r="E253" s="11">
        <v>145.6</v>
      </c>
      <c r="F253" s="11">
        <v>167.6</v>
      </c>
      <c r="G253" s="11">
        <v>157</v>
      </c>
      <c r="H253" s="11">
        <v>149.30000000000001</v>
      </c>
      <c r="I253" s="11">
        <v>126.3</v>
      </c>
      <c r="J253" s="11">
        <v>144.4</v>
      </c>
      <c r="K253" s="11">
        <v>207.8</v>
      </c>
      <c r="L253" s="11">
        <v>139.1</v>
      </c>
      <c r="M253" s="11">
        <v>114.8</v>
      </c>
      <c r="N253" s="11">
        <v>149.5</v>
      </c>
      <c r="O253" s="11">
        <v>131.1</v>
      </c>
      <c r="P253" s="11">
        <v>158.5</v>
      </c>
      <c r="Q253" s="11">
        <v>154.4</v>
      </c>
      <c r="R253" s="11">
        <v>147</v>
      </c>
      <c r="S253" s="11">
        <v>133.19999999999999</v>
      </c>
      <c r="T253" s="11">
        <v>144.9</v>
      </c>
      <c r="U253" s="11">
        <v>153.9</v>
      </c>
      <c r="V253" s="11">
        <v>140.1</v>
      </c>
      <c r="W253" s="11">
        <v>143.80000000000001</v>
      </c>
      <c r="X253" s="11">
        <v>142.1</v>
      </c>
      <c r="Y253" s="12">
        <v>148.19999999999999</v>
      </c>
    </row>
    <row r="254" spans="1:25" x14ac:dyDescent="0.3">
      <c r="A254" s="3" t="s">
        <v>58</v>
      </c>
      <c r="B254" s="2">
        <v>2020</v>
      </c>
      <c r="C254" s="2" t="s">
        <v>31</v>
      </c>
      <c r="D254" s="9" t="str">
        <f t="shared" si="3"/>
        <v>2020 January Sub Urban</v>
      </c>
      <c r="E254" s="11">
        <v>144.30000000000001</v>
      </c>
      <c r="F254" s="11">
        <v>167.4</v>
      </c>
      <c r="G254" s="11">
        <v>154.9</v>
      </c>
      <c r="H254" s="11">
        <v>150.1</v>
      </c>
      <c r="I254" s="11">
        <v>129.9</v>
      </c>
      <c r="J254" s="11">
        <v>143.19999999999999</v>
      </c>
      <c r="K254" s="11">
        <v>197</v>
      </c>
      <c r="L254" s="11">
        <v>140.4</v>
      </c>
      <c r="M254" s="11">
        <v>114.1</v>
      </c>
      <c r="N254" s="11">
        <v>150.9</v>
      </c>
      <c r="O254" s="11">
        <v>136.1</v>
      </c>
      <c r="P254" s="11">
        <v>158.6</v>
      </c>
      <c r="Q254" s="11">
        <v>153.5</v>
      </c>
      <c r="R254" s="11">
        <v>150.5</v>
      </c>
      <c r="S254" s="11">
        <v>141.5</v>
      </c>
      <c r="T254" s="11">
        <v>149.19999999999999</v>
      </c>
      <c r="U254" s="11">
        <v>153.9</v>
      </c>
      <c r="V254" s="11">
        <v>146.19999999999999</v>
      </c>
      <c r="W254" s="11">
        <v>151.19999999999999</v>
      </c>
      <c r="X254" s="11">
        <v>142.30000000000001</v>
      </c>
      <c r="Y254" s="12">
        <v>150.19999999999999</v>
      </c>
    </row>
    <row r="255" spans="1:25" x14ac:dyDescent="0.3">
      <c r="A255" s="3" t="s">
        <v>30</v>
      </c>
      <c r="B255" s="2">
        <v>2020</v>
      </c>
      <c r="C255" s="2" t="s">
        <v>35</v>
      </c>
      <c r="D255" s="9" t="str">
        <f t="shared" si="3"/>
        <v>2020 February Rural</v>
      </c>
      <c r="E255" s="11">
        <v>144.19999999999999</v>
      </c>
      <c r="F255" s="11">
        <v>167.5</v>
      </c>
      <c r="G255" s="11">
        <v>150.9</v>
      </c>
      <c r="H255" s="11">
        <v>150.9</v>
      </c>
      <c r="I255" s="11">
        <v>133.69999999999999</v>
      </c>
      <c r="J255" s="11">
        <v>140.69999999999999</v>
      </c>
      <c r="K255" s="11">
        <v>165.1</v>
      </c>
      <c r="L255" s="11">
        <v>141.80000000000001</v>
      </c>
      <c r="M255" s="11">
        <v>113.1</v>
      </c>
      <c r="N255" s="11">
        <v>152.80000000000001</v>
      </c>
      <c r="O255" s="11">
        <v>140.1</v>
      </c>
      <c r="P255" s="11">
        <v>159.19999999999999</v>
      </c>
      <c r="Q255" s="11">
        <v>149.80000000000001</v>
      </c>
      <c r="R255" s="11">
        <v>153</v>
      </c>
      <c r="S255" s="11">
        <v>147.5</v>
      </c>
      <c r="T255" s="11">
        <v>152.30000000000001</v>
      </c>
      <c r="U255" s="11">
        <v>154.80000000000001</v>
      </c>
      <c r="V255" s="11">
        <v>151.80000000000001</v>
      </c>
      <c r="W255" s="11">
        <v>156.19999999999999</v>
      </c>
      <c r="X255" s="11">
        <v>143.4</v>
      </c>
      <c r="Y255" s="12">
        <v>150.4</v>
      </c>
    </row>
    <row r="256" spans="1:25" x14ac:dyDescent="0.3">
      <c r="A256" s="3" t="s">
        <v>33</v>
      </c>
      <c r="B256" s="2">
        <v>2020</v>
      </c>
      <c r="C256" s="2" t="s">
        <v>35</v>
      </c>
      <c r="D256" s="9" t="str">
        <f t="shared" si="3"/>
        <v>2020 February Urban</v>
      </c>
      <c r="E256" s="11">
        <v>146.19999999999999</v>
      </c>
      <c r="F256" s="11">
        <v>167.6</v>
      </c>
      <c r="G256" s="11">
        <v>153.1</v>
      </c>
      <c r="H256" s="11">
        <v>150.69999999999999</v>
      </c>
      <c r="I256" s="11">
        <v>127.4</v>
      </c>
      <c r="J256" s="11">
        <v>143.1</v>
      </c>
      <c r="K256" s="11">
        <v>181.7</v>
      </c>
      <c r="L256" s="11">
        <v>139.6</v>
      </c>
      <c r="M256" s="11">
        <v>114.6</v>
      </c>
      <c r="N256" s="11">
        <v>150.4</v>
      </c>
      <c r="O256" s="11">
        <v>131.5</v>
      </c>
      <c r="P256" s="11">
        <v>159</v>
      </c>
      <c r="Q256" s="11">
        <v>151.69999999999999</v>
      </c>
      <c r="R256" s="11">
        <v>147.30000000000001</v>
      </c>
      <c r="S256" s="11">
        <v>133.5</v>
      </c>
      <c r="T256" s="11">
        <v>145.19999999999999</v>
      </c>
      <c r="U256" s="11">
        <v>154.80000000000001</v>
      </c>
      <c r="V256" s="11">
        <v>140.4</v>
      </c>
      <c r="W256" s="11">
        <v>144.4</v>
      </c>
      <c r="X256" s="11">
        <v>143.5</v>
      </c>
      <c r="Y256" s="12">
        <v>147.69999999999999</v>
      </c>
    </row>
    <row r="257" spans="1:25" x14ac:dyDescent="0.3">
      <c r="A257" s="3" t="s">
        <v>58</v>
      </c>
      <c r="B257" s="2">
        <v>2020</v>
      </c>
      <c r="C257" s="2" t="s">
        <v>35</v>
      </c>
      <c r="D257" s="9" t="str">
        <f t="shared" si="3"/>
        <v>2020 February Sub Urban</v>
      </c>
      <c r="E257" s="11">
        <v>144.80000000000001</v>
      </c>
      <c r="F257" s="11">
        <v>167.5</v>
      </c>
      <c r="G257" s="11">
        <v>151.80000000000001</v>
      </c>
      <c r="H257" s="11">
        <v>150.80000000000001</v>
      </c>
      <c r="I257" s="11">
        <v>131.4</v>
      </c>
      <c r="J257" s="11">
        <v>141.80000000000001</v>
      </c>
      <c r="K257" s="11">
        <v>170.7</v>
      </c>
      <c r="L257" s="11">
        <v>141.1</v>
      </c>
      <c r="M257" s="11">
        <v>113.6</v>
      </c>
      <c r="N257" s="11">
        <v>152</v>
      </c>
      <c r="O257" s="11">
        <v>136.5</v>
      </c>
      <c r="P257" s="11">
        <v>159.1</v>
      </c>
      <c r="Q257" s="11">
        <v>150.5</v>
      </c>
      <c r="R257" s="11">
        <v>150.80000000000001</v>
      </c>
      <c r="S257" s="11">
        <v>141.69999999999999</v>
      </c>
      <c r="T257" s="11">
        <v>149.5</v>
      </c>
      <c r="U257" s="11">
        <v>154.80000000000001</v>
      </c>
      <c r="V257" s="11">
        <v>146.4</v>
      </c>
      <c r="W257" s="11">
        <v>151.69999999999999</v>
      </c>
      <c r="X257" s="11">
        <v>143.4</v>
      </c>
      <c r="Y257" s="12">
        <v>149.1</v>
      </c>
    </row>
    <row r="258" spans="1:25" x14ac:dyDescent="0.3">
      <c r="A258" s="3" t="s">
        <v>30</v>
      </c>
      <c r="B258" s="2">
        <v>2020</v>
      </c>
      <c r="C258" s="2" t="s">
        <v>36</v>
      </c>
      <c r="D258" s="9" t="str">
        <f t="shared" si="3"/>
        <v>2020 March Rural</v>
      </c>
      <c r="E258" s="11">
        <v>144.4</v>
      </c>
      <c r="F258" s="11">
        <v>166.8</v>
      </c>
      <c r="G258" s="11">
        <v>147.6</v>
      </c>
      <c r="H258" s="11">
        <v>151.69999999999999</v>
      </c>
      <c r="I258" s="11">
        <v>133.30000000000001</v>
      </c>
      <c r="J258" s="11">
        <v>141.80000000000001</v>
      </c>
      <c r="K258" s="11">
        <v>152.30000000000001</v>
      </c>
      <c r="L258" s="11">
        <v>141.80000000000001</v>
      </c>
      <c r="M258" s="11">
        <v>112.6</v>
      </c>
      <c r="N258" s="11">
        <v>154</v>
      </c>
      <c r="O258" s="11">
        <v>140.1</v>
      </c>
      <c r="P258" s="11">
        <v>160</v>
      </c>
      <c r="Q258" s="11">
        <v>148.19999999999999</v>
      </c>
      <c r="R258" s="11">
        <v>153.4</v>
      </c>
      <c r="S258" s="11">
        <v>147.6</v>
      </c>
      <c r="T258" s="11">
        <v>152.5</v>
      </c>
      <c r="U258" s="11">
        <v>154.5</v>
      </c>
      <c r="V258" s="11">
        <v>151.5</v>
      </c>
      <c r="W258" s="11">
        <v>156.69999999999999</v>
      </c>
      <c r="X258" s="11">
        <v>145.1</v>
      </c>
      <c r="Y258" s="12">
        <v>149.80000000000001</v>
      </c>
    </row>
    <row r="259" spans="1:25" x14ac:dyDescent="0.3">
      <c r="A259" s="3" t="s">
        <v>33</v>
      </c>
      <c r="B259" s="2">
        <v>2020</v>
      </c>
      <c r="C259" s="2" t="s">
        <v>36</v>
      </c>
      <c r="D259" s="9" t="str">
        <f t="shared" si="3"/>
        <v>2020 March Urban</v>
      </c>
      <c r="E259" s="11">
        <v>146.5</v>
      </c>
      <c r="F259" s="11">
        <v>167.5</v>
      </c>
      <c r="G259" s="11">
        <v>148.9</v>
      </c>
      <c r="H259" s="11">
        <v>151.1</v>
      </c>
      <c r="I259" s="11">
        <v>127.5</v>
      </c>
      <c r="J259" s="11">
        <v>143.30000000000001</v>
      </c>
      <c r="K259" s="11">
        <v>167</v>
      </c>
      <c r="L259" s="11">
        <v>139.69999999999999</v>
      </c>
      <c r="M259" s="11">
        <v>114.4</v>
      </c>
      <c r="N259" s="11">
        <v>151.5</v>
      </c>
      <c r="O259" s="11">
        <v>131.9</v>
      </c>
      <c r="P259" s="11">
        <v>159.1</v>
      </c>
      <c r="Q259" s="11">
        <v>150.1</v>
      </c>
      <c r="R259" s="11">
        <v>147.69999999999999</v>
      </c>
      <c r="S259" s="11">
        <v>133.80000000000001</v>
      </c>
      <c r="T259" s="11">
        <v>145.6</v>
      </c>
      <c r="U259" s="11">
        <v>154.5</v>
      </c>
      <c r="V259" s="11">
        <v>140.80000000000001</v>
      </c>
      <c r="W259" s="11">
        <v>145</v>
      </c>
      <c r="X259" s="11">
        <v>145.30000000000001</v>
      </c>
      <c r="Y259" s="12">
        <v>147.30000000000001</v>
      </c>
    </row>
    <row r="260" spans="1:25" x14ac:dyDescent="0.3">
      <c r="A260" s="3" t="s">
        <v>58</v>
      </c>
      <c r="B260" s="2">
        <v>2020</v>
      </c>
      <c r="C260" s="2" t="s">
        <v>36</v>
      </c>
      <c r="D260" s="9" t="str">
        <f t="shared" ref="D260:D323" si="4">_xlfn.CONCAT(B260," ",C260," ",A260)</f>
        <v>2020 March Sub Urban</v>
      </c>
      <c r="E260" s="11">
        <v>145.1</v>
      </c>
      <c r="F260" s="11">
        <v>167</v>
      </c>
      <c r="G260" s="11">
        <v>148.1</v>
      </c>
      <c r="H260" s="11">
        <v>151.5</v>
      </c>
      <c r="I260" s="11">
        <v>131.19999999999999</v>
      </c>
      <c r="J260" s="11">
        <v>142.5</v>
      </c>
      <c r="K260" s="11">
        <v>157.30000000000001</v>
      </c>
      <c r="L260" s="11">
        <v>141.1</v>
      </c>
      <c r="M260" s="11">
        <v>113.2</v>
      </c>
      <c r="N260" s="11">
        <v>153.19999999999999</v>
      </c>
      <c r="O260" s="11">
        <v>136.69999999999999</v>
      </c>
      <c r="P260" s="11">
        <v>159.6</v>
      </c>
      <c r="Q260" s="11">
        <v>148.9</v>
      </c>
      <c r="R260" s="11">
        <v>151.19999999999999</v>
      </c>
      <c r="S260" s="11">
        <v>141.9</v>
      </c>
      <c r="T260" s="11">
        <v>149.80000000000001</v>
      </c>
      <c r="U260" s="11">
        <v>154.5</v>
      </c>
      <c r="V260" s="11">
        <v>146.4</v>
      </c>
      <c r="W260" s="11">
        <v>152.30000000000001</v>
      </c>
      <c r="X260" s="11">
        <v>145.19999999999999</v>
      </c>
      <c r="Y260" s="12">
        <v>148.6</v>
      </c>
    </row>
    <row r="261" spans="1:25" x14ac:dyDescent="0.3">
      <c r="A261" s="3" t="s">
        <v>30</v>
      </c>
      <c r="B261" s="2">
        <v>2020</v>
      </c>
      <c r="C261" s="2" t="s">
        <v>37</v>
      </c>
      <c r="D261" s="9" t="str">
        <f t="shared" si="4"/>
        <v>2020 April Rural</v>
      </c>
      <c r="E261" s="11">
        <v>147.19999999999999</v>
      </c>
      <c r="F261" s="11">
        <v>167.15</v>
      </c>
      <c r="G261" s="11">
        <v>146.9</v>
      </c>
      <c r="H261" s="11">
        <v>155.6</v>
      </c>
      <c r="I261" s="11">
        <v>137.1</v>
      </c>
      <c r="J261" s="11">
        <v>147.30000000000001</v>
      </c>
      <c r="K261" s="11">
        <v>162.69999999999999</v>
      </c>
      <c r="L261" s="11">
        <v>150.19999999999999</v>
      </c>
      <c r="M261" s="11">
        <v>119.8</v>
      </c>
      <c r="N261" s="11">
        <v>158.69999999999999</v>
      </c>
      <c r="O261" s="11">
        <v>139.19999999999999</v>
      </c>
      <c r="P261" s="11">
        <v>159.6</v>
      </c>
      <c r="Q261" s="11">
        <v>150.1</v>
      </c>
      <c r="R261" s="11">
        <v>153.19999999999999</v>
      </c>
      <c r="S261" s="11">
        <v>147.55000000000001</v>
      </c>
      <c r="T261" s="11">
        <v>152.4</v>
      </c>
      <c r="U261" s="11">
        <v>155.6</v>
      </c>
      <c r="V261" s="11">
        <v>151.65</v>
      </c>
      <c r="W261" s="11">
        <v>154.30000000000001</v>
      </c>
      <c r="X261" s="11">
        <v>144.25</v>
      </c>
      <c r="Y261" s="12">
        <v>150.10000000000002</v>
      </c>
    </row>
    <row r="262" spans="1:25" x14ac:dyDescent="0.3">
      <c r="A262" s="3" t="s">
        <v>33</v>
      </c>
      <c r="B262" s="2">
        <v>2020</v>
      </c>
      <c r="C262" s="2" t="s">
        <v>37</v>
      </c>
      <c r="D262" s="9" t="str">
        <f t="shared" si="4"/>
        <v>2020 April Urban</v>
      </c>
      <c r="E262" s="11">
        <v>151.80000000000001</v>
      </c>
      <c r="F262" s="11">
        <v>167.55</v>
      </c>
      <c r="G262" s="11">
        <v>151.9</v>
      </c>
      <c r="H262" s="11">
        <v>155.5</v>
      </c>
      <c r="I262" s="11">
        <v>131.6</v>
      </c>
      <c r="J262" s="11">
        <v>152.9</v>
      </c>
      <c r="K262" s="11">
        <v>180</v>
      </c>
      <c r="L262" s="11">
        <v>150.80000000000001</v>
      </c>
      <c r="M262" s="11">
        <v>121.2</v>
      </c>
      <c r="N262" s="11">
        <v>154</v>
      </c>
      <c r="O262" s="11">
        <v>133.5</v>
      </c>
      <c r="P262" s="11">
        <v>159.05000000000001</v>
      </c>
      <c r="Q262" s="11">
        <v>153.5</v>
      </c>
      <c r="R262" s="11">
        <v>147.5</v>
      </c>
      <c r="S262" s="11">
        <v>133.65</v>
      </c>
      <c r="T262" s="11">
        <v>145.39999999999998</v>
      </c>
      <c r="U262" s="11">
        <v>155.6</v>
      </c>
      <c r="V262" s="11">
        <v>140.60000000000002</v>
      </c>
      <c r="W262" s="11">
        <v>144.80000000000001</v>
      </c>
      <c r="X262" s="11">
        <v>144.4</v>
      </c>
      <c r="Y262" s="12">
        <v>147.5</v>
      </c>
    </row>
    <row r="263" spans="1:25" ht="18" customHeight="1" x14ac:dyDescent="0.3">
      <c r="A263" s="3" t="s">
        <v>58</v>
      </c>
      <c r="B263" s="2">
        <v>2020</v>
      </c>
      <c r="C263" s="2" t="s">
        <v>37</v>
      </c>
      <c r="D263" s="9" t="str">
        <f t="shared" si="4"/>
        <v>2020 April Sub Urban</v>
      </c>
      <c r="E263" s="11">
        <v>148.69999999999999</v>
      </c>
      <c r="F263" s="11">
        <v>167.25</v>
      </c>
      <c r="G263" s="11">
        <v>148.80000000000001</v>
      </c>
      <c r="H263" s="11">
        <v>155.6</v>
      </c>
      <c r="I263" s="11">
        <v>135.1</v>
      </c>
      <c r="J263" s="11">
        <v>149.9</v>
      </c>
      <c r="K263" s="11">
        <v>168.6</v>
      </c>
      <c r="L263" s="11">
        <v>150.4</v>
      </c>
      <c r="M263" s="11">
        <v>120.3</v>
      </c>
      <c r="N263" s="11">
        <v>157.1</v>
      </c>
      <c r="O263" s="11">
        <v>136.80000000000001</v>
      </c>
      <c r="P263" s="11">
        <v>159.35</v>
      </c>
      <c r="Q263" s="11">
        <v>151.4</v>
      </c>
      <c r="R263" s="11">
        <v>151</v>
      </c>
      <c r="S263" s="11">
        <v>141.80000000000001</v>
      </c>
      <c r="T263" s="11">
        <v>149.65</v>
      </c>
      <c r="U263" s="11">
        <v>155.6</v>
      </c>
      <c r="V263" s="11">
        <v>146.4</v>
      </c>
      <c r="W263" s="11">
        <v>150.69999999999999</v>
      </c>
      <c r="X263" s="11">
        <v>144.30000000000001</v>
      </c>
      <c r="Y263" s="12">
        <v>148.85</v>
      </c>
    </row>
    <row r="264" spans="1:25" x14ac:dyDescent="0.3">
      <c r="A264" s="3" t="s">
        <v>30</v>
      </c>
      <c r="B264" s="2">
        <v>2020</v>
      </c>
      <c r="C264" s="2" t="s">
        <v>38</v>
      </c>
      <c r="D264" s="9" t="str">
        <f t="shared" si="4"/>
        <v>2020 May Rural</v>
      </c>
      <c r="E264" s="11">
        <v>145.80000000000001</v>
      </c>
      <c r="F264" s="11">
        <v>166.8</v>
      </c>
      <c r="G264" s="11">
        <v>147.25</v>
      </c>
      <c r="H264" s="11">
        <v>153.64999999999998</v>
      </c>
      <c r="I264" s="11">
        <v>135.19999999999999</v>
      </c>
      <c r="J264" s="11">
        <v>144.55000000000001</v>
      </c>
      <c r="K264" s="11">
        <v>157.5</v>
      </c>
      <c r="L264" s="11">
        <v>146</v>
      </c>
      <c r="M264" s="11">
        <v>116.19999999999999</v>
      </c>
      <c r="N264" s="11">
        <v>156.35</v>
      </c>
      <c r="O264" s="11">
        <v>139.64999999999998</v>
      </c>
      <c r="P264" s="11">
        <v>160</v>
      </c>
      <c r="Q264" s="11">
        <v>149.14999999999998</v>
      </c>
      <c r="R264" s="11">
        <v>153.4</v>
      </c>
      <c r="S264" s="11">
        <v>147.6</v>
      </c>
      <c r="T264" s="11">
        <v>152.5</v>
      </c>
      <c r="U264" s="11">
        <v>155.14999999999998</v>
      </c>
      <c r="V264" s="11">
        <v>151.5</v>
      </c>
      <c r="W264" s="11">
        <v>155.5</v>
      </c>
      <c r="X264" s="11">
        <v>145.1</v>
      </c>
      <c r="Y264" s="12">
        <v>149.80000000000001</v>
      </c>
    </row>
    <row r="265" spans="1:25" x14ac:dyDescent="0.3">
      <c r="A265" s="3" t="s">
        <v>33</v>
      </c>
      <c r="B265" s="2">
        <v>2020</v>
      </c>
      <c r="C265" s="2" t="s">
        <v>38</v>
      </c>
      <c r="D265" s="9" t="str">
        <f t="shared" si="4"/>
        <v>2020 May Urban</v>
      </c>
      <c r="E265" s="11">
        <v>149.15</v>
      </c>
      <c r="F265" s="11">
        <v>167.5</v>
      </c>
      <c r="G265" s="11">
        <v>150.4</v>
      </c>
      <c r="H265" s="11">
        <v>153.30000000000001</v>
      </c>
      <c r="I265" s="11">
        <v>129.55000000000001</v>
      </c>
      <c r="J265" s="11">
        <v>148.10000000000002</v>
      </c>
      <c r="K265" s="11">
        <v>173.5</v>
      </c>
      <c r="L265" s="11">
        <v>145.25</v>
      </c>
      <c r="M265" s="11">
        <v>117.80000000000001</v>
      </c>
      <c r="N265" s="11">
        <v>152.75</v>
      </c>
      <c r="O265" s="11">
        <v>132.69999999999999</v>
      </c>
      <c r="P265" s="11">
        <v>159.1</v>
      </c>
      <c r="Q265" s="11">
        <v>151.80000000000001</v>
      </c>
      <c r="R265" s="11">
        <v>147.69999999999999</v>
      </c>
      <c r="S265" s="11">
        <v>133.80000000000001</v>
      </c>
      <c r="T265" s="11">
        <v>145.6</v>
      </c>
      <c r="U265" s="11">
        <v>155.14999999999998</v>
      </c>
      <c r="V265" s="11">
        <v>140.80000000000001</v>
      </c>
      <c r="W265" s="11">
        <v>144.9</v>
      </c>
      <c r="X265" s="11">
        <v>145.30000000000001</v>
      </c>
      <c r="Y265" s="12">
        <v>147.30000000000001</v>
      </c>
    </row>
    <row r="266" spans="1:25" x14ac:dyDescent="0.3">
      <c r="A266" s="3" t="s">
        <v>58</v>
      </c>
      <c r="B266" s="2">
        <v>2020</v>
      </c>
      <c r="C266" s="2" t="s">
        <v>38</v>
      </c>
      <c r="D266" s="9" t="str">
        <f t="shared" si="4"/>
        <v>2020 May Sub Urban</v>
      </c>
      <c r="E266" s="11">
        <v>146.89999999999998</v>
      </c>
      <c r="F266" s="11">
        <v>167</v>
      </c>
      <c r="G266" s="11">
        <v>148.44999999999999</v>
      </c>
      <c r="H266" s="11">
        <v>153.55000000000001</v>
      </c>
      <c r="I266" s="11">
        <v>133.14999999999998</v>
      </c>
      <c r="J266" s="11">
        <v>146.19999999999999</v>
      </c>
      <c r="K266" s="11">
        <v>162.94999999999999</v>
      </c>
      <c r="L266" s="11">
        <v>145.75</v>
      </c>
      <c r="M266" s="11">
        <v>116.75</v>
      </c>
      <c r="N266" s="11">
        <v>155.14999999999998</v>
      </c>
      <c r="O266" s="11">
        <v>136.75</v>
      </c>
      <c r="P266" s="11">
        <v>159.6</v>
      </c>
      <c r="Q266" s="11">
        <v>150.15</v>
      </c>
      <c r="R266" s="11">
        <v>151.19999999999999</v>
      </c>
      <c r="S266" s="11">
        <v>141.9</v>
      </c>
      <c r="T266" s="11">
        <v>149.80000000000001</v>
      </c>
      <c r="U266" s="11">
        <v>155.14999999999998</v>
      </c>
      <c r="V266" s="11">
        <v>146.4</v>
      </c>
      <c r="W266" s="11">
        <v>151.5</v>
      </c>
      <c r="X266" s="11">
        <v>145.19999999999999</v>
      </c>
      <c r="Y266" s="12">
        <v>148.6</v>
      </c>
    </row>
    <row r="267" spans="1:25" x14ac:dyDescent="0.3">
      <c r="A267" s="3" t="s">
        <v>30</v>
      </c>
      <c r="B267" s="2">
        <v>2020</v>
      </c>
      <c r="C267" s="2" t="s">
        <v>39</v>
      </c>
      <c r="D267" s="9" t="str">
        <f t="shared" si="4"/>
        <v>2020 June Rural</v>
      </c>
      <c r="E267" s="11">
        <v>148.19999999999999</v>
      </c>
      <c r="F267" s="11">
        <v>190.3</v>
      </c>
      <c r="G267" s="11">
        <v>149.4</v>
      </c>
      <c r="H267" s="11">
        <v>153.30000000000001</v>
      </c>
      <c r="I267" s="11">
        <v>138.19999999999999</v>
      </c>
      <c r="J267" s="11">
        <v>143.19999999999999</v>
      </c>
      <c r="K267" s="11">
        <v>148.9</v>
      </c>
      <c r="L267" s="11">
        <v>150.30000000000001</v>
      </c>
      <c r="M267" s="11">
        <v>113.2</v>
      </c>
      <c r="N267" s="11">
        <v>159.80000000000001</v>
      </c>
      <c r="O267" s="11">
        <v>142.1</v>
      </c>
      <c r="P267" s="11">
        <v>161.80000000000001</v>
      </c>
      <c r="Q267" s="11">
        <v>152.30000000000001</v>
      </c>
      <c r="R267" s="11">
        <v>154.69999999999999</v>
      </c>
      <c r="S267" s="11">
        <v>150</v>
      </c>
      <c r="T267" s="11">
        <v>154.1</v>
      </c>
      <c r="U267" s="11">
        <v>154.69999999999999</v>
      </c>
      <c r="V267" s="11">
        <v>151.69999999999999</v>
      </c>
      <c r="W267" s="11">
        <v>158.19999999999999</v>
      </c>
      <c r="X267" s="11">
        <v>151.19999999999999</v>
      </c>
      <c r="Y267" s="12">
        <v>152.69999999999999</v>
      </c>
    </row>
    <row r="268" spans="1:25" x14ac:dyDescent="0.3">
      <c r="A268" s="3" t="s">
        <v>33</v>
      </c>
      <c r="B268" s="2">
        <v>2020</v>
      </c>
      <c r="C268" s="2" t="s">
        <v>39</v>
      </c>
      <c r="D268" s="9" t="str">
        <f t="shared" si="4"/>
        <v>2020 June Urban</v>
      </c>
      <c r="E268" s="11">
        <v>152.69999999999999</v>
      </c>
      <c r="F268" s="11">
        <v>197</v>
      </c>
      <c r="G268" s="11">
        <v>154.6</v>
      </c>
      <c r="H268" s="11">
        <v>153.4</v>
      </c>
      <c r="I268" s="11">
        <v>132.9</v>
      </c>
      <c r="J268" s="11">
        <v>151.80000000000001</v>
      </c>
      <c r="K268" s="11">
        <v>171.2</v>
      </c>
      <c r="L268" s="11">
        <v>152</v>
      </c>
      <c r="M268" s="11">
        <v>116.3</v>
      </c>
      <c r="N268" s="11">
        <v>158.80000000000001</v>
      </c>
      <c r="O268" s="11">
        <v>135.6</v>
      </c>
      <c r="P268" s="11">
        <v>161.69999999999999</v>
      </c>
      <c r="Q268" s="11">
        <v>157</v>
      </c>
      <c r="R268" s="11">
        <v>149.1</v>
      </c>
      <c r="S268" s="11">
        <v>136.6</v>
      </c>
      <c r="T268" s="11">
        <v>147.19999999999999</v>
      </c>
      <c r="U268" s="11">
        <v>154.69999999999999</v>
      </c>
      <c r="V268" s="11">
        <v>140.4</v>
      </c>
      <c r="W268" s="11">
        <v>148.1</v>
      </c>
      <c r="X268" s="11">
        <v>152.19999999999999</v>
      </c>
      <c r="Y268" s="12">
        <v>150.80000000000001</v>
      </c>
    </row>
    <row r="269" spans="1:25" x14ac:dyDescent="0.3">
      <c r="A269" s="3" t="s">
        <v>58</v>
      </c>
      <c r="B269" s="2">
        <v>2020</v>
      </c>
      <c r="C269" s="2" t="s">
        <v>39</v>
      </c>
      <c r="D269" s="9" t="str">
        <f t="shared" si="4"/>
        <v>2020 June Sub Urban</v>
      </c>
      <c r="E269" s="11">
        <v>149.6</v>
      </c>
      <c r="F269" s="11">
        <v>192.7</v>
      </c>
      <c r="G269" s="11">
        <v>151.4</v>
      </c>
      <c r="H269" s="11">
        <v>153.30000000000001</v>
      </c>
      <c r="I269" s="11">
        <v>136.30000000000001</v>
      </c>
      <c r="J269" s="11">
        <v>147.19999999999999</v>
      </c>
      <c r="K269" s="11">
        <v>156.5</v>
      </c>
      <c r="L269" s="11">
        <v>150.9</v>
      </c>
      <c r="M269" s="11">
        <v>114.2</v>
      </c>
      <c r="N269" s="11">
        <v>159.5</v>
      </c>
      <c r="O269" s="11">
        <v>139.4</v>
      </c>
      <c r="P269" s="11">
        <v>161.80000000000001</v>
      </c>
      <c r="Q269" s="11">
        <v>154</v>
      </c>
      <c r="R269" s="11">
        <v>152.5</v>
      </c>
      <c r="S269" s="11">
        <v>144.4</v>
      </c>
      <c r="T269" s="11">
        <v>151.4</v>
      </c>
      <c r="U269" s="11">
        <v>154.69999999999999</v>
      </c>
      <c r="V269" s="11">
        <v>146.4</v>
      </c>
      <c r="W269" s="11">
        <v>154.4</v>
      </c>
      <c r="X269" s="11">
        <v>151.6</v>
      </c>
      <c r="Y269" s="12">
        <v>151.80000000000001</v>
      </c>
    </row>
    <row r="270" spans="1:25" x14ac:dyDescent="0.3">
      <c r="A270" s="3" t="s">
        <v>30</v>
      </c>
      <c r="B270" s="2">
        <v>2020</v>
      </c>
      <c r="C270" s="2" t="s">
        <v>40</v>
      </c>
      <c r="D270" s="9" t="str">
        <f t="shared" si="4"/>
        <v>2020 July Rural</v>
      </c>
      <c r="E270" s="11">
        <v>148.19999999999999</v>
      </c>
      <c r="F270" s="11">
        <v>190.3</v>
      </c>
      <c r="G270" s="11">
        <v>149.4</v>
      </c>
      <c r="H270" s="11">
        <v>153.30000000000001</v>
      </c>
      <c r="I270" s="11">
        <v>138.19999999999999</v>
      </c>
      <c r="J270" s="11">
        <v>143.19999999999999</v>
      </c>
      <c r="K270" s="11">
        <v>148.9</v>
      </c>
      <c r="L270" s="11">
        <v>150.30000000000001</v>
      </c>
      <c r="M270" s="11">
        <v>113.2</v>
      </c>
      <c r="N270" s="11">
        <v>159.80000000000001</v>
      </c>
      <c r="O270" s="11">
        <v>142.1</v>
      </c>
      <c r="P270" s="11">
        <v>161.80000000000001</v>
      </c>
      <c r="Q270" s="11">
        <v>152.30000000000001</v>
      </c>
      <c r="R270" s="11">
        <v>154.69999999999999</v>
      </c>
      <c r="S270" s="11">
        <v>150</v>
      </c>
      <c r="T270" s="11">
        <v>154.1</v>
      </c>
      <c r="U270" s="11">
        <v>154.69999999999999</v>
      </c>
      <c r="V270" s="11">
        <v>151.69999999999999</v>
      </c>
      <c r="W270" s="11">
        <v>158.19999999999999</v>
      </c>
      <c r="X270" s="11">
        <v>151.19999999999999</v>
      </c>
      <c r="Y270" s="12">
        <v>152.69999999999999</v>
      </c>
    </row>
    <row r="271" spans="1:25" x14ac:dyDescent="0.3">
      <c r="A271" s="3" t="s">
        <v>33</v>
      </c>
      <c r="B271" s="2">
        <v>2020</v>
      </c>
      <c r="C271" s="2" t="s">
        <v>40</v>
      </c>
      <c r="D271" s="9" t="str">
        <f t="shared" si="4"/>
        <v>2020 July Urban</v>
      </c>
      <c r="E271" s="11">
        <v>152.69999999999999</v>
      </c>
      <c r="F271" s="11">
        <v>197</v>
      </c>
      <c r="G271" s="11">
        <v>154.6</v>
      </c>
      <c r="H271" s="11">
        <v>153.4</v>
      </c>
      <c r="I271" s="11">
        <v>132.9</v>
      </c>
      <c r="J271" s="11">
        <v>151.80000000000001</v>
      </c>
      <c r="K271" s="11">
        <v>171.2</v>
      </c>
      <c r="L271" s="11">
        <v>152</v>
      </c>
      <c r="M271" s="11">
        <v>116.3</v>
      </c>
      <c r="N271" s="11">
        <v>158.80000000000001</v>
      </c>
      <c r="O271" s="11">
        <v>135.6</v>
      </c>
      <c r="P271" s="11">
        <v>161.69999999999999</v>
      </c>
      <c r="Q271" s="11">
        <v>157</v>
      </c>
      <c r="R271" s="11">
        <v>149.1</v>
      </c>
      <c r="S271" s="11">
        <v>136.6</v>
      </c>
      <c r="T271" s="11">
        <v>147.19999999999999</v>
      </c>
      <c r="U271" s="11">
        <v>154.69999999999999</v>
      </c>
      <c r="V271" s="11">
        <v>140.4</v>
      </c>
      <c r="W271" s="11">
        <v>148.1</v>
      </c>
      <c r="X271" s="11">
        <v>152.19999999999999</v>
      </c>
      <c r="Y271" s="12">
        <v>150.80000000000001</v>
      </c>
    </row>
    <row r="272" spans="1:25" x14ac:dyDescent="0.3">
      <c r="A272" s="3" t="s">
        <v>58</v>
      </c>
      <c r="B272" s="2">
        <v>2020</v>
      </c>
      <c r="C272" s="2" t="s">
        <v>40</v>
      </c>
      <c r="D272" s="9" t="str">
        <f t="shared" si="4"/>
        <v>2020 July Sub Urban</v>
      </c>
      <c r="E272" s="11">
        <v>149.6</v>
      </c>
      <c r="F272" s="11">
        <v>192.7</v>
      </c>
      <c r="G272" s="11">
        <v>151.4</v>
      </c>
      <c r="H272" s="11">
        <v>153.30000000000001</v>
      </c>
      <c r="I272" s="11">
        <v>136.30000000000001</v>
      </c>
      <c r="J272" s="11">
        <v>147.19999999999999</v>
      </c>
      <c r="K272" s="11">
        <v>156.5</v>
      </c>
      <c r="L272" s="11">
        <v>150.9</v>
      </c>
      <c r="M272" s="11">
        <v>114.2</v>
      </c>
      <c r="N272" s="11">
        <v>159.5</v>
      </c>
      <c r="O272" s="11">
        <v>139.4</v>
      </c>
      <c r="P272" s="11">
        <v>161.80000000000001</v>
      </c>
      <c r="Q272" s="11">
        <v>154</v>
      </c>
      <c r="R272" s="11">
        <v>152.5</v>
      </c>
      <c r="S272" s="11">
        <v>144.4</v>
      </c>
      <c r="T272" s="11">
        <v>151.4</v>
      </c>
      <c r="U272" s="11">
        <v>154.69999999999999</v>
      </c>
      <c r="V272" s="11">
        <v>146.4</v>
      </c>
      <c r="W272" s="11">
        <v>154.4</v>
      </c>
      <c r="X272" s="11">
        <v>151.6</v>
      </c>
      <c r="Y272" s="12">
        <v>151.80000000000001</v>
      </c>
    </row>
    <row r="273" spans="1:25" x14ac:dyDescent="0.3">
      <c r="A273" s="3" t="s">
        <v>30</v>
      </c>
      <c r="B273" s="2">
        <v>2020</v>
      </c>
      <c r="C273" s="2" t="s">
        <v>41</v>
      </c>
      <c r="D273" s="9" t="str">
        <f t="shared" si="4"/>
        <v>2020 August Rural</v>
      </c>
      <c r="E273" s="11">
        <v>147.6</v>
      </c>
      <c r="F273" s="11">
        <v>187.2</v>
      </c>
      <c r="G273" s="11">
        <v>148.4</v>
      </c>
      <c r="H273" s="11">
        <v>153.30000000000001</v>
      </c>
      <c r="I273" s="11">
        <v>139.80000000000001</v>
      </c>
      <c r="J273" s="11">
        <v>146.9</v>
      </c>
      <c r="K273" s="11">
        <v>171</v>
      </c>
      <c r="L273" s="11">
        <v>149.9</v>
      </c>
      <c r="M273" s="11">
        <v>114.2</v>
      </c>
      <c r="N273" s="11">
        <v>160</v>
      </c>
      <c r="O273" s="11">
        <v>143.5</v>
      </c>
      <c r="P273" s="11">
        <v>161.5</v>
      </c>
      <c r="Q273" s="11">
        <v>155.30000000000001</v>
      </c>
      <c r="R273" s="11">
        <v>155.1</v>
      </c>
      <c r="S273" s="11">
        <v>149.30000000000001</v>
      </c>
      <c r="T273" s="11">
        <v>154.30000000000001</v>
      </c>
      <c r="U273" s="11">
        <v>155.5</v>
      </c>
      <c r="V273" s="11">
        <v>151.9</v>
      </c>
      <c r="W273" s="11">
        <v>158.80000000000001</v>
      </c>
      <c r="X273" s="11">
        <v>153.6</v>
      </c>
      <c r="Y273" s="12">
        <v>154.69999999999999</v>
      </c>
    </row>
    <row r="274" spans="1:25" x14ac:dyDescent="0.3">
      <c r="A274" s="3" t="s">
        <v>33</v>
      </c>
      <c r="B274" s="2">
        <v>2020</v>
      </c>
      <c r="C274" s="2" t="s">
        <v>41</v>
      </c>
      <c r="D274" s="9" t="str">
        <f t="shared" si="4"/>
        <v>2020 August Urban</v>
      </c>
      <c r="E274" s="11">
        <v>151.6</v>
      </c>
      <c r="F274" s="11">
        <v>197.8</v>
      </c>
      <c r="G274" s="11">
        <v>154.5</v>
      </c>
      <c r="H274" s="11">
        <v>153.4</v>
      </c>
      <c r="I274" s="11">
        <v>133.4</v>
      </c>
      <c r="J274" s="11">
        <v>154.5</v>
      </c>
      <c r="K274" s="11">
        <v>191.9</v>
      </c>
      <c r="L274" s="11">
        <v>151.30000000000001</v>
      </c>
      <c r="M274" s="11">
        <v>116.8</v>
      </c>
      <c r="N274" s="11">
        <v>160</v>
      </c>
      <c r="O274" s="11">
        <v>136.5</v>
      </c>
      <c r="P274" s="11">
        <v>163.30000000000001</v>
      </c>
      <c r="Q274" s="11">
        <v>159.9</v>
      </c>
      <c r="R274" s="11">
        <v>150</v>
      </c>
      <c r="S274" s="11">
        <v>135.19999999999999</v>
      </c>
      <c r="T274" s="11">
        <v>147.80000000000001</v>
      </c>
      <c r="U274" s="11">
        <v>155.5</v>
      </c>
      <c r="V274" s="11">
        <v>144.5</v>
      </c>
      <c r="W274" s="11">
        <v>148.69999999999999</v>
      </c>
      <c r="X274" s="11">
        <v>155.19999999999999</v>
      </c>
      <c r="Y274" s="12">
        <v>152.9</v>
      </c>
    </row>
    <row r="275" spans="1:25" x14ac:dyDescent="0.3">
      <c r="A275" s="3" t="s">
        <v>58</v>
      </c>
      <c r="B275" s="2">
        <v>2020</v>
      </c>
      <c r="C275" s="2" t="s">
        <v>41</v>
      </c>
      <c r="D275" s="9" t="str">
        <f t="shared" si="4"/>
        <v>2020 August Sub Urban</v>
      </c>
      <c r="E275" s="11">
        <v>148.9</v>
      </c>
      <c r="F275" s="11">
        <v>190.9</v>
      </c>
      <c r="G275" s="11">
        <v>150.80000000000001</v>
      </c>
      <c r="H275" s="11">
        <v>153.30000000000001</v>
      </c>
      <c r="I275" s="11">
        <v>137.4</v>
      </c>
      <c r="J275" s="11">
        <v>150.4</v>
      </c>
      <c r="K275" s="11">
        <v>178.1</v>
      </c>
      <c r="L275" s="11">
        <v>150.4</v>
      </c>
      <c r="M275" s="11">
        <v>115.1</v>
      </c>
      <c r="N275" s="11">
        <v>160</v>
      </c>
      <c r="O275" s="11">
        <v>140.6</v>
      </c>
      <c r="P275" s="11">
        <v>162.30000000000001</v>
      </c>
      <c r="Q275" s="11">
        <v>157</v>
      </c>
      <c r="R275" s="11">
        <v>153.1</v>
      </c>
      <c r="S275" s="11">
        <v>143.4</v>
      </c>
      <c r="T275" s="11">
        <v>151.69999999999999</v>
      </c>
      <c r="U275" s="11">
        <v>155.5</v>
      </c>
      <c r="V275" s="11">
        <v>148.4</v>
      </c>
      <c r="W275" s="11">
        <v>155</v>
      </c>
      <c r="X275" s="11">
        <v>154.30000000000001</v>
      </c>
      <c r="Y275" s="12">
        <v>153.9</v>
      </c>
    </row>
    <row r="276" spans="1:25" x14ac:dyDescent="0.3">
      <c r="A276" s="3" t="s">
        <v>30</v>
      </c>
      <c r="B276" s="2">
        <v>2020</v>
      </c>
      <c r="C276" s="2" t="s">
        <v>42</v>
      </c>
      <c r="D276" s="9" t="str">
        <f t="shared" si="4"/>
        <v>2020 September Rural</v>
      </c>
      <c r="E276" s="11">
        <v>146.9</v>
      </c>
      <c r="F276" s="11">
        <v>183.9</v>
      </c>
      <c r="G276" s="11">
        <v>149.5</v>
      </c>
      <c r="H276" s="11">
        <v>153.4</v>
      </c>
      <c r="I276" s="11">
        <v>140.4</v>
      </c>
      <c r="J276" s="11">
        <v>147</v>
      </c>
      <c r="K276" s="11">
        <v>178.8</v>
      </c>
      <c r="L276" s="11">
        <v>149.30000000000001</v>
      </c>
      <c r="M276" s="11">
        <v>115.1</v>
      </c>
      <c r="N276" s="11">
        <v>160</v>
      </c>
      <c r="O276" s="11">
        <v>145.4</v>
      </c>
      <c r="P276" s="11">
        <v>161.6</v>
      </c>
      <c r="Q276" s="11">
        <v>156.1</v>
      </c>
      <c r="R276" s="11">
        <v>155.4</v>
      </c>
      <c r="S276" s="11">
        <v>149.9</v>
      </c>
      <c r="T276" s="11">
        <v>154.6</v>
      </c>
      <c r="U276" s="11">
        <v>156.30000000000001</v>
      </c>
      <c r="V276" s="11">
        <v>151.6</v>
      </c>
      <c r="W276" s="11">
        <v>159.1</v>
      </c>
      <c r="X276" s="11">
        <v>157.4</v>
      </c>
      <c r="Y276" s="12">
        <v>155.4</v>
      </c>
    </row>
    <row r="277" spans="1:25" x14ac:dyDescent="0.3">
      <c r="A277" s="3" t="s">
        <v>33</v>
      </c>
      <c r="B277" s="2">
        <v>2020</v>
      </c>
      <c r="C277" s="2" t="s">
        <v>42</v>
      </c>
      <c r="D277" s="9" t="str">
        <f t="shared" si="4"/>
        <v>2020 September Urban</v>
      </c>
      <c r="E277" s="11">
        <v>151.5</v>
      </c>
      <c r="F277" s="11">
        <v>193.1</v>
      </c>
      <c r="G277" s="11">
        <v>157.30000000000001</v>
      </c>
      <c r="H277" s="11">
        <v>153.9</v>
      </c>
      <c r="I277" s="11">
        <v>134.4</v>
      </c>
      <c r="J277" s="11">
        <v>155.4</v>
      </c>
      <c r="K277" s="11">
        <v>202</v>
      </c>
      <c r="L277" s="11">
        <v>150.80000000000001</v>
      </c>
      <c r="M277" s="11">
        <v>118.9</v>
      </c>
      <c r="N277" s="11">
        <v>160.9</v>
      </c>
      <c r="O277" s="11">
        <v>137.69999999999999</v>
      </c>
      <c r="P277" s="11">
        <v>164.4</v>
      </c>
      <c r="Q277" s="11">
        <v>161.30000000000001</v>
      </c>
      <c r="R277" s="11">
        <v>150.19999999999999</v>
      </c>
      <c r="S277" s="11">
        <v>136.30000000000001</v>
      </c>
      <c r="T277" s="11">
        <v>148.1</v>
      </c>
      <c r="U277" s="11">
        <v>156.30000000000001</v>
      </c>
      <c r="V277" s="11">
        <v>145.4</v>
      </c>
      <c r="W277" s="11">
        <v>150</v>
      </c>
      <c r="X277" s="11">
        <v>159.80000000000001</v>
      </c>
      <c r="Y277" s="12">
        <v>154</v>
      </c>
    </row>
    <row r="278" spans="1:25" x14ac:dyDescent="0.3">
      <c r="A278" s="3" t="s">
        <v>58</v>
      </c>
      <c r="B278" s="2">
        <v>2020</v>
      </c>
      <c r="C278" s="2" t="s">
        <v>42</v>
      </c>
      <c r="D278" s="9" t="str">
        <f t="shared" si="4"/>
        <v>2020 September Sub Urban</v>
      </c>
      <c r="E278" s="11">
        <v>148.4</v>
      </c>
      <c r="F278" s="11">
        <v>187.1</v>
      </c>
      <c r="G278" s="11">
        <v>152.5</v>
      </c>
      <c r="H278" s="11">
        <v>153.6</v>
      </c>
      <c r="I278" s="11">
        <v>138.19999999999999</v>
      </c>
      <c r="J278" s="11">
        <v>150.9</v>
      </c>
      <c r="K278" s="11">
        <v>186.7</v>
      </c>
      <c r="L278" s="11">
        <v>149.80000000000001</v>
      </c>
      <c r="M278" s="11">
        <v>116.4</v>
      </c>
      <c r="N278" s="11">
        <v>160.30000000000001</v>
      </c>
      <c r="O278" s="11">
        <v>142.19999999999999</v>
      </c>
      <c r="P278" s="11">
        <v>162.9</v>
      </c>
      <c r="Q278" s="11">
        <v>158</v>
      </c>
      <c r="R278" s="11">
        <v>153.4</v>
      </c>
      <c r="S278" s="11">
        <v>144.30000000000001</v>
      </c>
      <c r="T278" s="11">
        <v>152</v>
      </c>
      <c r="U278" s="11">
        <v>156.30000000000001</v>
      </c>
      <c r="V278" s="11">
        <v>148.69999999999999</v>
      </c>
      <c r="W278" s="11">
        <v>155.6</v>
      </c>
      <c r="X278" s="11">
        <v>158.4</v>
      </c>
      <c r="Y278" s="12">
        <v>154.69999999999999</v>
      </c>
    </row>
    <row r="279" spans="1:25" x14ac:dyDescent="0.3">
      <c r="A279" s="3" t="s">
        <v>30</v>
      </c>
      <c r="B279" s="2">
        <v>2020</v>
      </c>
      <c r="C279" s="2" t="s">
        <v>43</v>
      </c>
      <c r="D279" s="9" t="str">
        <f t="shared" si="4"/>
        <v>2020 October Rural</v>
      </c>
      <c r="E279" s="11">
        <v>146</v>
      </c>
      <c r="F279" s="11">
        <v>186.3</v>
      </c>
      <c r="G279" s="11">
        <v>159.19999999999999</v>
      </c>
      <c r="H279" s="11">
        <v>153.6</v>
      </c>
      <c r="I279" s="11">
        <v>142.6</v>
      </c>
      <c r="J279" s="11">
        <v>147.19999999999999</v>
      </c>
      <c r="K279" s="11">
        <v>200.6</v>
      </c>
      <c r="L279" s="11">
        <v>150.30000000000001</v>
      </c>
      <c r="M279" s="11">
        <v>115.3</v>
      </c>
      <c r="N279" s="11">
        <v>160.9</v>
      </c>
      <c r="O279" s="11">
        <v>147.4</v>
      </c>
      <c r="P279" s="11">
        <v>161.9</v>
      </c>
      <c r="Q279" s="11">
        <v>159.6</v>
      </c>
      <c r="R279" s="11">
        <v>155.69999999999999</v>
      </c>
      <c r="S279" s="11">
        <v>150.6</v>
      </c>
      <c r="T279" s="11">
        <v>155</v>
      </c>
      <c r="U279" s="11">
        <v>156.5</v>
      </c>
      <c r="V279" s="11">
        <v>152</v>
      </c>
      <c r="W279" s="11">
        <v>159.5</v>
      </c>
      <c r="X279" s="11">
        <v>156.19999999999999</v>
      </c>
      <c r="Y279" s="12">
        <v>157.5</v>
      </c>
    </row>
    <row r="280" spans="1:25" x14ac:dyDescent="0.3">
      <c r="A280" s="3" t="s">
        <v>33</v>
      </c>
      <c r="B280" s="2">
        <v>2020</v>
      </c>
      <c r="C280" s="2" t="s">
        <v>43</v>
      </c>
      <c r="D280" s="9" t="str">
        <f t="shared" si="4"/>
        <v>2020 October Urban</v>
      </c>
      <c r="E280" s="11">
        <v>150.6</v>
      </c>
      <c r="F280" s="11">
        <v>193.7</v>
      </c>
      <c r="G280" s="11">
        <v>164.8</v>
      </c>
      <c r="H280" s="11">
        <v>153.69999999999999</v>
      </c>
      <c r="I280" s="11">
        <v>135.69999999999999</v>
      </c>
      <c r="J280" s="11">
        <v>155.69999999999999</v>
      </c>
      <c r="K280" s="11">
        <v>226</v>
      </c>
      <c r="L280" s="11">
        <v>152.19999999999999</v>
      </c>
      <c r="M280" s="11">
        <v>118.1</v>
      </c>
      <c r="N280" s="11">
        <v>161.30000000000001</v>
      </c>
      <c r="O280" s="11">
        <v>139.19999999999999</v>
      </c>
      <c r="P280" s="11">
        <v>164.8</v>
      </c>
      <c r="Q280" s="11">
        <v>164.4</v>
      </c>
      <c r="R280" s="11">
        <v>150.5</v>
      </c>
      <c r="S280" s="11">
        <v>136.1</v>
      </c>
      <c r="T280" s="11">
        <v>148.30000000000001</v>
      </c>
      <c r="U280" s="11">
        <v>156.5</v>
      </c>
      <c r="V280" s="11">
        <v>145.1</v>
      </c>
      <c r="W280" s="11">
        <v>151</v>
      </c>
      <c r="X280" s="11">
        <v>158.1</v>
      </c>
      <c r="Y280" s="12">
        <v>155.19999999999999</v>
      </c>
    </row>
    <row r="281" spans="1:25" x14ac:dyDescent="0.3">
      <c r="A281" s="3" t="s">
        <v>58</v>
      </c>
      <c r="B281" s="2">
        <v>2020</v>
      </c>
      <c r="C281" s="2" t="s">
        <v>43</v>
      </c>
      <c r="D281" s="9" t="str">
        <f t="shared" si="4"/>
        <v>2020 October Sub Urban</v>
      </c>
      <c r="E281" s="11">
        <v>147.5</v>
      </c>
      <c r="F281" s="11">
        <v>188.9</v>
      </c>
      <c r="G281" s="11">
        <v>161.4</v>
      </c>
      <c r="H281" s="11">
        <v>153.6</v>
      </c>
      <c r="I281" s="11">
        <v>140.1</v>
      </c>
      <c r="J281" s="11">
        <v>151.19999999999999</v>
      </c>
      <c r="K281" s="11">
        <v>209.2</v>
      </c>
      <c r="L281" s="11">
        <v>150.9</v>
      </c>
      <c r="M281" s="11">
        <v>116.2</v>
      </c>
      <c r="N281" s="11">
        <v>161</v>
      </c>
      <c r="O281" s="11">
        <v>144</v>
      </c>
      <c r="P281" s="11">
        <v>163.19999999999999</v>
      </c>
      <c r="Q281" s="11">
        <v>161.4</v>
      </c>
      <c r="R281" s="11">
        <v>153.69999999999999</v>
      </c>
      <c r="S281" s="11">
        <v>144.6</v>
      </c>
      <c r="T281" s="11">
        <v>152.30000000000001</v>
      </c>
      <c r="U281" s="11">
        <v>156.5</v>
      </c>
      <c r="V281" s="11">
        <v>148.69999999999999</v>
      </c>
      <c r="W281" s="11">
        <v>156.30000000000001</v>
      </c>
      <c r="X281" s="11">
        <v>157</v>
      </c>
      <c r="Y281" s="12">
        <v>156.4</v>
      </c>
    </row>
    <row r="282" spans="1:25" x14ac:dyDescent="0.3">
      <c r="A282" s="3" t="s">
        <v>30</v>
      </c>
      <c r="B282" s="2">
        <v>2020</v>
      </c>
      <c r="C282" s="2" t="s">
        <v>45</v>
      </c>
      <c r="D282" s="9" t="str">
        <f t="shared" si="4"/>
        <v>2020 November Rural</v>
      </c>
      <c r="E282" s="11">
        <v>145.4</v>
      </c>
      <c r="F282" s="11">
        <v>188.6</v>
      </c>
      <c r="G282" s="11">
        <v>171.6</v>
      </c>
      <c r="H282" s="11">
        <v>153.80000000000001</v>
      </c>
      <c r="I282" s="11">
        <v>145.4</v>
      </c>
      <c r="J282" s="11">
        <v>146.5</v>
      </c>
      <c r="K282" s="11">
        <v>222.2</v>
      </c>
      <c r="L282" s="11">
        <v>155.9</v>
      </c>
      <c r="M282" s="11">
        <v>114.9</v>
      </c>
      <c r="N282" s="11">
        <v>162</v>
      </c>
      <c r="O282" s="11">
        <v>150</v>
      </c>
      <c r="P282" s="11">
        <v>162.69999999999999</v>
      </c>
      <c r="Q282" s="11">
        <v>163.4</v>
      </c>
      <c r="R282" s="11">
        <v>156.30000000000001</v>
      </c>
      <c r="S282" s="11">
        <v>151</v>
      </c>
      <c r="T282" s="11">
        <v>155.5</v>
      </c>
      <c r="U282" s="11">
        <v>158</v>
      </c>
      <c r="V282" s="11">
        <v>152.80000000000001</v>
      </c>
      <c r="W282" s="11">
        <v>160.4</v>
      </c>
      <c r="X282" s="11">
        <v>156.19999999999999</v>
      </c>
      <c r="Y282" s="12">
        <v>159.80000000000001</v>
      </c>
    </row>
    <row r="283" spans="1:25" x14ac:dyDescent="0.3">
      <c r="A283" s="3" t="s">
        <v>33</v>
      </c>
      <c r="B283" s="2">
        <v>2020</v>
      </c>
      <c r="C283" s="2" t="s">
        <v>45</v>
      </c>
      <c r="D283" s="9" t="str">
        <f t="shared" si="4"/>
        <v>2020 November Urban</v>
      </c>
      <c r="E283" s="11">
        <v>149.69999999999999</v>
      </c>
      <c r="F283" s="11">
        <v>195.5</v>
      </c>
      <c r="G283" s="11">
        <v>176.9</v>
      </c>
      <c r="H283" s="11">
        <v>153.9</v>
      </c>
      <c r="I283" s="11">
        <v>138</v>
      </c>
      <c r="J283" s="11">
        <v>150.5</v>
      </c>
      <c r="K283" s="11">
        <v>245.3</v>
      </c>
      <c r="L283" s="11">
        <v>158.69999999999999</v>
      </c>
      <c r="M283" s="11">
        <v>117.2</v>
      </c>
      <c r="N283" s="11">
        <v>161.4</v>
      </c>
      <c r="O283" s="11">
        <v>141.5</v>
      </c>
      <c r="P283" s="11">
        <v>165.1</v>
      </c>
      <c r="Q283" s="11">
        <v>167</v>
      </c>
      <c r="R283" s="11">
        <v>151.1</v>
      </c>
      <c r="S283" s="11">
        <v>136.4</v>
      </c>
      <c r="T283" s="11">
        <v>148.80000000000001</v>
      </c>
      <c r="U283" s="11">
        <v>158</v>
      </c>
      <c r="V283" s="11">
        <v>145.1</v>
      </c>
      <c r="W283" s="11">
        <v>152</v>
      </c>
      <c r="X283" s="11">
        <v>157.9</v>
      </c>
      <c r="Y283" s="12">
        <v>156.69999999999999</v>
      </c>
    </row>
    <row r="284" spans="1:25" x14ac:dyDescent="0.3">
      <c r="A284" s="3" t="s">
        <v>58</v>
      </c>
      <c r="B284" s="2">
        <v>2020</v>
      </c>
      <c r="C284" s="2" t="s">
        <v>45</v>
      </c>
      <c r="D284" s="9" t="str">
        <f t="shared" si="4"/>
        <v>2020 November Sub Urban</v>
      </c>
      <c r="E284" s="11">
        <v>146.80000000000001</v>
      </c>
      <c r="F284" s="11">
        <v>191</v>
      </c>
      <c r="G284" s="11">
        <v>173.6</v>
      </c>
      <c r="H284" s="11">
        <v>153.80000000000001</v>
      </c>
      <c r="I284" s="11">
        <v>142.69999999999999</v>
      </c>
      <c r="J284" s="11">
        <v>148.4</v>
      </c>
      <c r="K284" s="11">
        <v>230</v>
      </c>
      <c r="L284" s="11">
        <v>156.80000000000001</v>
      </c>
      <c r="M284" s="11">
        <v>115.7</v>
      </c>
      <c r="N284" s="11">
        <v>161.80000000000001</v>
      </c>
      <c r="O284" s="11">
        <v>146.5</v>
      </c>
      <c r="P284" s="11">
        <v>163.80000000000001</v>
      </c>
      <c r="Q284" s="11">
        <v>164.7</v>
      </c>
      <c r="R284" s="11">
        <v>154.30000000000001</v>
      </c>
      <c r="S284" s="11">
        <v>144.9</v>
      </c>
      <c r="T284" s="11">
        <v>152.80000000000001</v>
      </c>
      <c r="U284" s="11">
        <v>158</v>
      </c>
      <c r="V284" s="11">
        <v>149.19999999999999</v>
      </c>
      <c r="W284" s="11">
        <v>157.19999999999999</v>
      </c>
      <c r="X284" s="11">
        <v>156.9</v>
      </c>
      <c r="Y284" s="12">
        <v>158.4</v>
      </c>
    </row>
    <row r="285" spans="1:25" x14ac:dyDescent="0.3">
      <c r="A285" s="3" t="s">
        <v>30</v>
      </c>
      <c r="B285" s="2">
        <v>2020</v>
      </c>
      <c r="C285" s="2" t="s">
        <v>46</v>
      </c>
      <c r="D285" s="9" t="str">
        <f t="shared" si="4"/>
        <v>2020 December Rural</v>
      </c>
      <c r="E285" s="11">
        <v>144.6</v>
      </c>
      <c r="F285" s="11">
        <v>188.5</v>
      </c>
      <c r="G285" s="11">
        <v>173.4</v>
      </c>
      <c r="H285" s="11">
        <v>154</v>
      </c>
      <c r="I285" s="11">
        <v>150</v>
      </c>
      <c r="J285" s="11">
        <v>145.9</v>
      </c>
      <c r="K285" s="11">
        <v>225.2</v>
      </c>
      <c r="L285" s="11">
        <v>159.5</v>
      </c>
      <c r="M285" s="11">
        <v>114.4</v>
      </c>
      <c r="N285" s="11">
        <v>163.5</v>
      </c>
      <c r="O285" s="11">
        <v>153.4</v>
      </c>
      <c r="P285" s="11">
        <v>163.6</v>
      </c>
      <c r="Q285" s="11">
        <v>164.5</v>
      </c>
      <c r="R285" s="11">
        <v>157</v>
      </c>
      <c r="S285" s="11">
        <v>151.6</v>
      </c>
      <c r="T285" s="11">
        <v>156.30000000000001</v>
      </c>
      <c r="U285" s="11">
        <v>158.4</v>
      </c>
      <c r="V285" s="11">
        <v>153.4</v>
      </c>
      <c r="W285" s="11">
        <v>161.6</v>
      </c>
      <c r="X285" s="11">
        <v>156.6</v>
      </c>
      <c r="Y285" s="12">
        <v>160.69999999999999</v>
      </c>
    </row>
    <row r="286" spans="1:25" x14ac:dyDescent="0.3">
      <c r="A286" s="3" t="s">
        <v>33</v>
      </c>
      <c r="B286" s="2">
        <v>2020</v>
      </c>
      <c r="C286" s="2" t="s">
        <v>46</v>
      </c>
      <c r="D286" s="9" t="str">
        <f t="shared" si="4"/>
        <v>2020 December Urban</v>
      </c>
      <c r="E286" s="11">
        <v>149</v>
      </c>
      <c r="F286" s="11">
        <v>195.7</v>
      </c>
      <c r="G286" s="11">
        <v>178.3</v>
      </c>
      <c r="H286" s="11">
        <v>154.19999999999999</v>
      </c>
      <c r="I286" s="11">
        <v>140.69999999999999</v>
      </c>
      <c r="J286" s="11">
        <v>149.69999999999999</v>
      </c>
      <c r="K286" s="11">
        <v>240.9</v>
      </c>
      <c r="L286" s="11">
        <v>161.5</v>
      </c>
      <c r="M286" s="11">
        <v>117.1</v>
      </c>
      <c r="N286" s="11">
        <v>161.9</v>
      </c>
      <c r="O286" s="11">
        <v>143.30000000000001</v>
      </c>
      <c r="P286" s="11">
        <v>166.1</v>
      </c>
      <c r="Q286" s="11">
        <v>167</v>
      </c>
      <c r="R286" s="11">
        <v>151.9</v>
      </c>
      <c r="S286" s="11">
        <v>136.69999999999999</v>
      </c>
      <c r="T286" s="11">
        <v>149.6</v>
      </c>
      <c r="U286" s="11">
        <v>158.4</v>
      </c>
      <c r="V286" s="11">
        <v>145.5</v>
      </c>
      <c r="W286" s="11">
        <v>152.9</v>
      </c>
      <c r="X286" s="11">
        <v>157.9</v>
      </c>
      <c r="Y286" s="12">
        <v>156.9</v>
      </c>
    </row>
    <row r="287" spans="1:25" x14ac:dyDescent="0.3">
      <c r="A287" s="3" t="s">
        <v>58</v>
      </c>
      <c r="B287" s="2">
        <v>2020</v>
      </c>
      <c r="C287" s="2" t="s">
        <v>46</v>
      </c>
      <c r="D287" s="9" t="str">
        <f t="shared" si="4"/>
        <v>2020 December Sub Urban</v>
      </c>
      <c r="E287" s="11">
        <v>146</v>
      </c>
      <c r="F287" s="11">
        <v>191</v>
      </c>
      <c r="G287" s="11">
        <v>175.3</v>
      </c>
      <c r="H287" s="11">
        <v>154.1</v>
      </c>
      <c r="I287" s="11">
        <v>146.6</v>
      </c>
      <c r="J287" s="11">
        <v>147.69999999999999</v>
      </c>
      <c r="K287" s="11">
        <v>230.5</v>
      </c>
      <c r="L287" s="11">
        <v>160.19999999999999</v>
      </c>
      <c r="M287" s="11">
        <v>115.3</v>
      </c>
      <c r="N287" s="11">
        <v>163</v>
      </c>
      <c r="O287" s="11">
        <v>149.19999999999999</v>
      </c>
      <c r="P287" s="11">
        <v>164.8</v>
      </c>
      <c r="Q287" s="11">
        <v>165.4</v>
      </c>
      <c r="R287" s="11">
        <v>155</v>
      </c>
      <c r="S287" s="11">
        <v>145.4</v>
      </c>
      <c r="T287" s="11">
        <v>153.6</v>
      </c>
      <c r="U287" s="11">
        <v>158.4</v>
      </c>
      <c r="V287" s="11">
        <v>149.69999999999999</v>
      </c>
      <c r="W287" s="11">
        <v>158.30000000000001</v>
      </c>
      <c r="X287" s="11">
        <v>157.1</v>
      </c>
      <c r="Y287" s="12">
        <v>158.9</v>
      </c>
    </row>
    <row r="288" spans="1:25" x14ac:dyDescent="0.3">
      <c r="A288" s="3" t="s">
        <v>30</v>
      </c>
      <c r="B288" s="2">
        <v>2021</v>
      </c>
      <c r="C288" s="2" t="s">
        <v>31</v>
      </c>
      <c r="D288" s="9" t="str">
        <f t="shared" si="4"/>
        <v>2021 January Rural</v>
      </c>
      <c r="E288" s="11">
        <v>143.4</v>
      </c>
      <c r="F288" s="11">
        <v>187.5</v>
      </c>
      <c r="G288" s="11">
        <v>173.4</v>
      </c>
      <c r="H288" s="11">
        <v>154</v>
      </c>
      <c r="I288" s="11">
        <v>154.80000000000001</v>
      </c>
      <c r="J288" s="11">
        <v>147</v>
      </c>
      <c r="K288" s="11">
        <v>187.8</v>
      </c>
      <c r="L288" s="11">
        <v>159.5</v>
      </c>
      <c r="M288" s="11">
        <v>113.8</v>
      </c>
      <c r="N288" s="11">
        <v>164.5</v>
      </c>
      <c r="O288" s="11">
        <v>156.1</v>
      </c>
      <c r="P288" s="11">
        <v>164.3</v>
      </c>
      <c r="Q288" s="11">
        <v>159.6</v>
      </c>
      <c r="R288" s="11">
        <v>157.5</v>
      </c>
      <c r="S288" s="11">
        <v>152.4</v>
      </c>
      <c r="T288" s="11">
        <v>156.80000000000001</v>
      </c>
      <c r="U288" s="11">
        <v>157.69999999999999</v>
      </c>
      <c r="V288" s="11">
        <v>153.9</v>
      </c>
      <c r="W288" s="11">
        <v>162.5</v>
      </c>
      <c r="X288" s="11">
        <v>156.19999999999999</v>
      </c>
      <c r="Y288" s="12">
        <v>158.5</v>
      </c>
    </row>
    <row r="289" spans="1:25" x14ac:dyDescent="0.3">
      <c r="A289" s="3" t="s">
        <v>33</v>
      </c>
      <c r="B289" s="2">
        <v>2021</v>
      </c>
      <c r="C289" s="2" t="s">
        <v>31</v>
      </c>
      <c r="D289" s="9" t="str">
        <f t="shared" si="4"/>
        <v>2021 January Urban</v>
      </c>
      <c r="E289" s="11">
        <v>148</v>
      </c>
      <c r="F289" s="11">
        <v>194.8</v>
      </c>
      <c r="G289" s="11">
        <v>178.4</v>
      </c>
      <c r="H289" s="11">
        <v>154.4</v>
      </c>
      <c r="I289" s="11">
        <v>144.1</v>
      </c>
      <c r="J289" s="11">
        <v>152.6</v>
      </c>
      <c r="K289" s="11">
        <v>206.8</v>
      </c>
      <c r="L289" s="11">
        <v>162.1</v>
      </c>
      <c r="M289" s="11">
        <v>116.3</v>
      </c>
      <c r="N289" s="11">
        <v>163</v>
      </c>
      <c r="O289" s="11">
        <v>145.9</v>
      </c>
      <c r="P289" s="11">
        <v>167.2</v>
      </c>
      <c r="Q289" s="11">
        <v>163.4</v>
      </c>
      <c r="R289" s="11">
        <v>152.5</v>
      </c>
      <c r="S289" s="11">
        <v>137.30000000000001</v>
      </c>
      <c r="T289" s="11">
        <v>150.19999999999999</v>
      </c>
      <c r="U289" s="11">
        <v>157.69999999999999</v>
      </c>
      <c r="V289" s="11">
        <v>145.69999999999999</v>
      </c>
      <c r="W289" s="11">
        <v>154.1</v>
      </c>
      <c r="X289" s="11">
        <v>157.69999999999999</v>
      </c>
      <c r="Y289" s="12">
        <v>156</v>
      </c>
    </row>
    <row r="290" spans="1:25" x14ac:dyDescent="0.3">
      <c r="A290" s="3" t="s">
        <v>58</v>
      </c>
      <c r="B290" s="2">
        <v>2021</v>
      </c>
      <c r="C290" s="2" t="s">
        <v>31</v>
      </c>
      <c r="D290" s="9" t="str">
        <f t="shared" si="4"/>
        <v>2021 January Sub Urban</v>
      </c>
      <c r="E290" s="11">
        <v>144.9</v>
      </c>
      <c r="F290" s="11">
        <v>190.1</v>
      </c>
      <c r="G290" s="11">
        <v>175.3</v>
      </c>
      <c r="H290" s="11">
        <v>154.1</v>
      </c>
      <c r="I290" s="11">
        <v>150.9</v>
      </c>
      <c r="J290" s="11">
        <v>149.6</v>
      </c>
      <c r="K290" s="11">
        <v>194.2</v>
      </c>
      <c r="L290" s="11">
        <v>160.4</v>
      </c>
      <c r="M290" s="11">
        <v>114.6</v>
      </c>
      <c r="N290" s="11">
        <v>164</v>
      </c>
      <c r="O290" s="11">
        <v>151.80000000000001</v>
      </c>
      <c r="P290" s="11">
        <v>165.6</v>
      </c>
      <c r="Q290" s="11">
        <v>161</v>
      </c>
      <c r="R290" s="11">
        <v>155.5</v>
      </c>
      <c r="S290" s="11">
        <v>146.1</v>
      </c>
      <c r="T290" s="11">
        <v>154.19999999999999</v>
      </c>
      <c r="U290" s="11">
        <v>157.69999999999999</v>
      </c>
      <c r="V290" s="11">
        <v>150</v>
      </c>
      <c r="W290" s="11">
        <v>159.30000000000001</v>
      </c>
      <c r="X290" s="11">
        <v>156.80000000000001</v>
      </c>
      <c r="Y290" s="12">
        <v>157.30000000000001</v>
      </c>
    </row>
    <row r="291" spans="1:25" x14ac:dyDescent="0.3">
      <c r="A291" s="3" t="s">
        <v>30</v>
      </c>
      <c r="B291" s="2">
        <v>2021</v>
      </c>
      <c r="C291" s="2" t="s">
        <v>35</v>
      </c>
      <c r="D291" s="9" t="str">
        <f t="shared" si="4"/>
        <v>2021 February Rural</v>
      </c>
      <c r="E291" s="11">
        <v>142.80000000000001</v>
      </c>
      <c r="F291" s="11">
        <v>184</v>
      </c>
      <c r="G291" s="11">
        <v>168</v>
      </c>
      <c r="H291" s="11">
        <v>154.4</v>
      </c>
      <c r="I291" s="11">
        <v>163</v>
      </c>
      <c r="J291" s="11">
        <v>147.80000000000001</v>
      </c>
      <c r="K291" s="11">
        <v>149.69999999999999</v>
      </c>
      <c r="L291" s="11">
        <v>158.30000000000001</v>
      </c>
      <c r="M291" s="11">
        <v>111.8</v>
      </c>
      <c r="N291" s="11">
        <v>165</v>
      </c>
      <c r="O291" s="11">
        <v>160</v>
      </c>
      <c r="P291" s="11">
        <v>165.8</v>
      </c>
      <c r="Q291" s="11">
        <v>154.69999999999999</v>
      </c>
      <c r="R291" s="11">
        <v>159.1</v>
      </c>
      <c r="S291" s="11">
        <v>153.9</v>
      </c>
      <c r="T291" s="11">
        <v>158.4</v>
      </c>
      <c r="U291" s="11">
        <v>159.80000000000001</v>
      </c>
      <c r="V291" s="11">
        <v>154.80000000000001</v>
      </c>
      <c r="W291" s="11">
        <v>164.3</v>
      </c>
      <c r="X291" s="11">
        <v>155.19999999999999</v>
      </c>
      <c r="Y291" s="12">
        <v>156.69999999999999</v>
      </c>
    </row>
    <row r="292" spans="1:25" x14ac:dyDescent="0.3">
      <c r="A292" s="3" t="s">
        <v>33</v>
      </c>
      <c r="B292" s="2">
        <v>2021</v>
      </c>
      <c r="C292" s="2" t="s">
        <v>35</v>
      </c>
      <c r="D292" s="9" t="str">
        <f t="shared" si="4"/>
        <v>2021 February Urban</v>
      </c>
      <c r="E292" s="11">
        <v>147.6</v>
      </c>
      <c r="F292" s="11">
        <v>191.2</v>
      </c>
      <c r="G292" s="11">
        <v>169.9</v>
      </c>
      <c r="H292" s="11">
        <v>155.1</v>
      </c>
      <c r="I292" s="11">
        <v>151.4</v>
      </c>
      <c r="J292" s="11">
        <v>154</v>
      </c>
      <c r="K292" s="11">
        <v>180.2</v>
      </c>
      <c r="L292" s="11">
        <v>159.80000000000001</v>
      </c>
      <c r="M292" s="11">
        <v>114.9</v>
      </c>
      <c r="N292" s="11">
        <v>162.5</v>
      </c>
      <c r="O292" s="11">
        <v>149.19999999999999</v>
      </c>
      <c r="P292" s="11">
        <v>169.4</v>
      </c>
      <c r="Q292" s="11">
        <v>160.80000000000001</v>
      </c>
      <c r="R292" s="11">
        <v>154.19999999999999</v>
      </c>
      <c r="S292" s="11">
        <v>138.19999999999999</v>
      </c>
      <c r="T292" s="11">
        <v>151.80000000000001</v>
      </c>
      <c r="U292" s="11">
        <v>159.80000000000001</v>
      </c>
      <c r="V292" s="11">
        <v>146.5</v>
      </c>
      <c r="W292" s="11">
        <v>156.30000000000001</v>
      </c>
      <c r="X292" s="11">
        <v>156.69999999999999</v>
      </c>
      <c r="Y292" s="12">
        <v>156.5</v>
      </c>
    </row>
    <row r="293" spans="1:25" x14ac:dyDescent="0.3">
      <c r="A293" s="3" t="s">
        <v>58</v>
      </c>
      <c r="B293" s="2">
        <v>2021</v>
      </c>
      <c r="C293" s="2" t="s">
        <v>35</v>
      </c>
      <c r="D293" s="9" t="str">
        <f t="shared" si="4"/>
        <v>2021 February Sub Urban</v>
      </c>
      <c r="E293" s="11">
        <v>144.30000000000001</v>
      </c>
      <c r="F293" s="11">
        <v>186.5</v>
      </c>
      <c r="G293" s="11">
        <v>168.7</v>
      </c>
      <c r="H293" s="11">
        <v>154.69999999999999</v>
      </c>
      <c r="I293" s="11">
        <v>158.69999999999999</v>
      </c>
      <c r="J293" s="11">
        <v>150.69999999999999</v>
      </c>
      <c r="K293" s="11">
        <v>160</v>
      </c>
      <c r="L293" s="11">
        <v>158.80000000000001</v>
      </c>
      <c r="M293" s="11">
        <v>112.8</v>
      </c>
      <c r="N293" s="11">
        <v>164.2</v>
      </c>
      <c r="O293" s="11">
        <v>155.5</v>
      </c>
      <c r="P293" s="11">
        <v>167.5</v>
      </c>
      <c r="Q293" s="11">
        <v>156.9</v>
      </c>
      <c r="R293" s="11">
        <v>157.19999999999999</v>
      </c>
      <c r="S293" s="11">
        <v>147.4</v>
      </c>
      <c r="T293" s="11">
        <v>155.80000000000001</v>
      </c>
      <c r="U293" s="11">
        <v>159.80000000000001</v>
      </c>
      <c r="V293" s="11">
        <v>150.9</v>
      </c>
      <c r="W293" s="11">
        <v>161.30000000000001</v>
      </c>
      <c r="X293" s="11">
        <v>155.80000000000001</v>
      </c>
      <c r="Y293" s="12">
        <v>156.6</v>
      </c>
    </row>
    <row r="294" spans="1:25" x14ac:dyDescent="0.3">
      <c r="A294" s="3" t="s">
        <v>30</v>
      </c>
      <c r="B294" s="2">
        <v>2021</v>
      </c>
      <c r="C294" s="2" t="s">
        <v>36</v>
      </c>
      <c r="D294" s="9" t="str">
        <f t="shared" si="4"/>
        <v>2021 March Rural</v>
      </c>
      <c r="E294" s="11">
        <v>142.5</v>
      </c>
      <c r="F294" s="11">
        <v>189.4</v>
      </c>
      <c r="G294" s="11">
        <v>163.19999999999999</v>
      </c>
      <c r="H294" s="11">
        <v>154.5</v>
      </c>
      <c r="I294" s="11">
        <v>168.2</v>
      </c>
      <c r="J294" s="11">
        <v>150.5</v>
      </c>
      <c r="K294" s="11">
        <v>141</v>
      </c>
      <c r="L294" s="11">
        <v>159.19999999999999</v>
      </c>
      <c r="M294" s="11">
        <v>111.7</v>
      </c>
      <c r="N294" s="11">
        <v>164</v>
      </c>
      <c r="O294" s="11">
        <v>160.6</v>
      </c>
      <c r="P294" s="11">
        <v>166.4</v>
      </c>
      <c r="Q294" s="11">
        <v>154.5</v>
      </c>
      <c r="R294" s="11">
        <v>159.6</v>
      </c>
      <c r="S294" s="11">
        <v>154.4</v>
      </c>
      <c r="T294" s="11">
        <v>158.9</v>
      </c>
      <c r="U294" s="11">
        <v>159.9</v>
      </c>
      <c r="V294" s="11">
        <v>154.80000000000001</v>
      </c>
      <c r="W294" s="11">
        <v>164.6</v>
      </c>
      <c r="X294" s="11">
        <v>153.1</v>
      </c>
      <c r="Y294" s="12">
        <v>156.69999999999999</v>
      </c>
    </row>
    <row r="295" spans="1:25" x14ac:dyDescent="0.3">
      <c r="A295" s="3" t="s">
        <v>33</v>
      </c>
      <c r="B295" s="2">
        <v>2021</v>
      </c>
      <c r="C295" s="2" t="s">
        <v>36</v>
      </c>
      <c r="D295" s="9" t="str">
        <f t="shared" si="4"/>
        <v>2021 March Urban</v>
      </c>
      <c r="E295" s="11">
        <v>147.5</v>
      </c>
      <c r="F295" s="11">
        <v>197.5</v>
      </c>
      <c r="G295" s="11">
        <v>164.7</v>
      </c>
      <c r="H295" s="11">
        <v>155.6</v>
      </c>
      <c r="I295" s="11">
        <v>156.4</v>
      </c>
      <c r="J295" s="11">
        <v>157.30000000000001</v>
      </c>
      <c r="K295" s="11">
        <v>166.1</v>
      </c>
      <c r="L295" s="11">
        <v>161.1</v>
      </c>
      <c r="M295" s="11">
        <v>114.3</v>
      </c>
      <c r="N295" s="11">
        <v>162.6</v>
      </c>
      <c r="O295" s="11">
        <v>150.69999999999999</v>
      </c>
      <c r="P295" s="11">
        <v>170.3</v>
      </c>
      <c r="Q295" s="11">
        <v>160.4</v>
      </c>
      <c r="R295" s="11">
        <v>155.1</v>
      </c>
      <c r="S295" s="11">
        <v>138.69999999999999</v>
      </c>
      <c r="T295" s="11">
        <v>152.6</v>
      </c>
      <c r="U295" s="11">
        <v>159.9</v>
      </c>
      <c r="V295" s="11">
        <v>147.19999999999999</v>
      </c>
      <c r="W295" s="11">
        <v>156.9</v>
      </c>
      <c r="X295" s="11">
        <v>154.9</v>
      </c>
      <c r="Y295" s="12">
        <v>156.9</v>
      </c>
    </row>
    <row r="296" spans="1:25" x14ac:dyDescent="0.3">
      <c r="A296" s="3" t="s">
        <v>58</v>
      </c>
      <c r="B296" s="2">
        <v>2021</v>
      </c>
      <c r="C296" s="2" t="s">
        <v>36</v>
      </c>
      <c r="D296" s="9" t="str">
        <f t="shared" si="4"/>
        <v>2021 March Sub Urban</v>
      </c>
      <c r="E296" s="11">
        <v>144.1</v>
      </c>
      <c r="F296" s="11">
        <v>192.2</v>
      </c>
      <c r="G296" s="11">
        <v>163.80000000000001</v>
      </c>
      <c r="H296" s="11">
        <v>154.9</v>
      </c>
      <c r="I296" s="11">
        <v>163.9</v>
      </c>
      <c r="J296" s="11">
        <v>153.69999999999999</v>
      </c>
      <c r="K296" s="11">
        <v>149.5</v>
      </c>
      <c r="L296" s="11">
        <v>159.80000000000001</v>
      </c>
      <c r="M296" s="11">
        <v>112.6</v>
      </c>
      <c r="N296" s="11">
        <v>163.5</v>
      </c>
      <c r="O296" s="11">
        <v>156.5</v>
      </c>
      <c r="P296" s="11">
        <v>168.2</v>
      </c>
      <c r="Q296" s="11">
        <v>156.69999999999999</v>
      </c>
      <c r="R296" s="11">
        <v>157.80000000000001</v>
      </c>
      <c r="S296" s="11">
        <v>147.9</v>
      </c>
      <c r="T296" s="11">
        <v>156.4</v>
      </c>
      <c r="U296" s="11">
        <v>159.9</v>
      </c>
      <c r="V296" s="11">
        <v>151.19999999999999</v>
      </c>
      <c r="W296" s="11">
        <v>161.69999999999999</v>
      </c>
      <c r="X296" s="11">
        <v>153.80000000000001</v>
      </c>
      <c r="Y296" s="12">
        <v>156.80000000000001</v>
      </c>
    </row>
    <row r="297" spans="1:25" x14ac:dyDescent="0.3">
      <c r="A297" s="3" t="s">
        <v>30</v>
      </c>
      <c r="B297" s="2">
        <v>2021</v>
      </c>
      <c r="C297" s="2" t="s">
        <v>37</v>
      </c>
      <c r="D297" s="9" t="str">
        <f t="shared" si="4"/>
        <v>2021 April Rural</v>
      </c>
      <c r="E297" s="11">
        <v>142.69999999999999</v>
      </c>
      <c r="F297" s="11">
        <v>195.5</v>
      </c>
      <c r="G297" s="11">
        <v>163.4</v>
      </c>
      <c r="H297" s="11">
        <v>155</v>
      </c>
      <c r="I297" s="11">
        <v>175.2</v>
      </c>
      <c r="J297" s="11">
        <v>160.6</v>
      </c>
      <c r="K297" s="11">
        <v>135.1</v>
      </c>
      <c r="L297" s="11">
        <v>161.1</v>
      </c>
      <c r="M297" s="11">
        <v>112.2</v>
      </c>
      <c r="N297" s="11">
        <v>164.4</v>
      </c>
      <c r="O297" s="11">
        <v>161.9</v>
      </c>
      <c r="P297" s="11">
        <v>166.8</v>
      </c>
      <c r="Q297" s="11">
        <v>155.6</v>
      </c>
      <c r="R297" s="11">
        <v>160.69999999999999</v>
      </c>
      <c r="S297" s="11">
        <v>155.1</v>
      </c>
      <c r="T297" s="11">
        <v>159.9</v>
      </c>
      <c r="U297" s="11">
        <v>161.4</v>
      </c>
      <c r="V297" s="11">
        <v>155.5</v>
      </c>
      <c r="W297" s="11">
        <v>165.3</v>
      </c>
      <c r="X297" s="11">
        <v>154.6</v>
      </c>
      <c r="Y297" s="12">
        <v>157.6</v>
      </c>
    </row>
    <row r="298" spans="1:25" x14ac:dyDescent="0.3">
      <c r="A298" s="3" t="s">
        <v>33</v>
      </c>
      <c r="B298" s="2">
        <v>2021</v>
      </c>
      <c r="C298" s="2" t="s">
        <v>37</v>
      </c>
      <c r="D298" s="9" t="str">
        <f t="shared" si="4"/>
        <v>2021 April Urban</v>
      </c>
      <c r="E298" s="11">
        <v>147.6</v>
      </c>
      <c r="F298" s="11">
        <v>202.5</v>
      </c>
      <c r="G298" s="11">
        <v>166.4</v>
      </c>
      <c r="H298" s="11">
        <v>156</v>
      </c>
      <c r="I298" s="11">
        <v>161.4</v>
      </c>
      <c r="J298" s="11">
        <v>168.8</v>
      </c>
      <c r="K298" s="11">
        <v>161.6</v>
      </c>
      <c r="L298" s="11">
        <v>162.80000000000001</v>
      </c>
      <c r="M298" s="11">
        <v>114.8</v>
      </c>
      <c r="N298" s="11">
        <v>162.80000000000001</v>
      </c>
      <c r="O298" s="11">
        <v>151.5</v>
      </c>
      <c r="P298" s="11">
        <v>171.4</v>
      </c>
      <c r="Q298" s="11">
        <v>162</v>
      </c>
      <c r="R298" s="11">
        <v>155.9</v>
      </c>
      <c r="S298" s="11">
        <v>139.30000000000001</v>
      </c>
      <c r="T298" s="11">
        <v>153.4</v>
      </c>
      <c r="U298" s="11">
        <v>161.4</v>
      </c>
      <c r="V298" s="11">
        <v>147.6</v>
      </c>
      <c r="W298" s="11">
        <v>157.5</v>
      </c>
      <c r="X298" s="11">
        <v>156.6</v>
      </c>
      <c r="Y298" s="12">
        <v>158</v>
      </c>
    </row>
    <row r="299" spans="1:25" x14ac:dyDescent="0.3">
      <c r="A299" s="3" t="s">
        <v>58</v>
      </c>
      <c r="B299" s="2">
        <v>2021</v>
      </c>
      <c r="C299" s="2" t="s">
        <v>37</v>
      </c>
      <c r="D299" s="9" t="str">
        <f t="shared" si="4"/>
        <v>2021 April Sub Urban</v>
      </c>
      <c r="E299" s="11">
        <v>144.30000000000001</v>
      </c>
      <c r="F299" s="11">
        <v>198</v>
      </c>
      <c r="G299" s="11">
        <v>164.6</v>
      </c>
      <c r="H299" s="11">
        <v>155.4</v>
      </c>
      <c r="I299" s="11">
        <v>170.1</v>
      </c>
      <c r="J299" s="11">
        <v>164.4</v>
      </c>
      <c r="K299" s="11">
        <v>144.1</v>
      </c>
      <c r="L299" s="11">
        <v>161.69999999999999</v>
      </c>
      <c r="M299" s="11">
        <v>113.1</v>
      </c>
      <c r="N299" s="11">
        <v>163.9</v>
      </c>
      <c r="O299" s="11">
        <v>157.6</v>
      </c>
      <c r="P299" s="11">
        <v>168.9</v>
      </c>
      <c r="Q299" s="11">
        <v>158</v>
      </c>
      <c r="R299" s="11">
        <v>158.80000000000001</v>
      </c>
      <c r="S299" s="11">
        <v>148.5</v>
      </c>
      <c r="T299" s="11">
        <v>157.30000000000001</v>
      </c>
      <c r="U299" s="11">
        <v>161.4</v>
      </c>
      <c r="V299" s="11">
        <v>151.80000000000001</v>
      </c>
      <c r="W299" s="11">
        <v>162.30000000000001</v>
      </c>
      <c r="X299" s="11">
        <v>155.4</v>
      </c>
      <c r="Y299" s="12">
        <v>157.80000000000001</v>
      </c>
    </row>
    <row r="300" spans="1:25" x14ac:dyDescent="0.3">
      <c r="A300" s="3" t="s">
        <v>30</v>
      </c>
      <c r="B300" s="2">
        <v>2021</v>
      </c>
      <c r="C300" s="2" t="s">
        <v>38</v>
      </c>
      <c r="D300" s="9" t="str">
        <f t="shared" si="4"/>
        <v>2021 May Rural</v>
      </c>
      <c r="E300" s="11">
        <v>145.1</v>
      </c>
      <c r="F300" s="11">
        <v>198.5</v>
      </c>
      <c r="G300" s="11">
        <v>168.6</v>
      </c>
      <c r="H300" s="11">
        <v>155.80000000000001</v>
      </c>
      <c r="I300" s="11">
        <v>184.4</v>
      </c>
      <c r="J300" s="11">
        <v>162.30000000000001</v>
      </c>
      <c r="K300" s="11">
        <v>138.4</v>
      </c>
      <c r="L300" s="11">
        <v>165.1</v>
      </c>
      <c r="M300" s="11">
        <v>114.3</v>
      </c>
      <c r="N300" s="11">
        <v>169.7</v>
      </c>
      <c r="O300" s="11">
        <v>164.6</v>
      </c>
      <c r="P300" s="11">
        <v>169.8</v>
      </c>
      <c r="Q300" s="11">
        <v>158.69999999999999</v>
      </c>
      <c r="R300" s="11">
        <v>165.3</v>
      </c>
      <c r="S300" s="11">
        <v>160.6</v>
      </c>
      <c r="T300" s="11">
        <v>164.5</v>
      </c>
      <c r="U300" s="11">
        <v>161.6</v>
      </c>
      <c r="V300" s="11">
        <v>158.80000000000001</v>
      </c>
      <c r="W300" s="11">
        <v>169.1</v>
      </c>
      <c r="X300" s="11">
        <v>159.30000000000001</v>
      </c>
      <c r="Y300" s="12">
        <v>161.1</v>
      </c>
    </row>
    <row r="301" spans="1:25" x14ac:dyDescent="0.3">
      <c r="A301" s="3" t="s">
        <v>33</v>
      </c>
      <c r="B301" s="2">
        <v>2021</v>
      </c>
      <c r="C301" s="2" t="s">
        <v>38</v>
      </c>
      <c r="D301" s="9" t="str">
        <f t="shared" si="4"/>
        <v>2021 May Urban</v>
      </c>
      <c r="E301" s="11">
        <v>148.80000000000001</v>
      </c>
      <c r="F301" s="11">
        <v>204.3</v>
      </c>
      <c r="G301" s="11">
        <v>173</v>
      </c>
      <c r="H301" s="11">
        <v>156.5</v>
      </c>
      <c r="I301" s="11">
        <v>168.8</v>
      </c>
      <c r="J301" s="11">
        <v>172.5</v>
      </c>
      <c r="K301" s="11">
        <v>166.5</v>
      </c>
      <c r="L301" s="11">
        <v>165.9</v>
      </c>
      <c r="M301" s="11">
        <v>115.9</v>
      </c>
      <c r="N301" s="11">
        <v>165.2</v>
      </c>
      <c r="O301" s="11">
        <v>152</v>
      </c>
      <c r="P301" s="11">
        <v>171.1</v>
      </c>
      <c r="Q301" s="11">
        <v>164.2</v>
      </c>
      <c r="R301" s="11">
        <v>156.5</v>
      </c>
      <c r="S301" s="11">
        <v>140.19999999999999</v>
      </c>
      <c r="T301" s="11">
        <v>154.1</v>
      </c>
      <c r="U301" s="11">
        <v>161.6</v>
      </c>
      <c r="V301" s="11">
        <v>150.1</v>
      </c>
      <c r="W301" s="11">
        <v>160.4</v>
      </c>
      <c r="X301" s="11">
        <v>157.5</v>
      </c>
      <c r="Y301" s="12">
        <v>159.5</v>
      </c>
    </row>
    <row r="302" spans="1:25" x14ac:dyDescent="0.3">
      <c r="A302" s="3" t="s">
        <v>58</v>
      </c>
      <c r="B302" s="2">
        <v>2021</v>
      </c>
      <c r="C302" s="2" t="s">
        <v>38</v>
      </c>
      <c r="D302" s="9" t="str">
        <f t="shared" si="4"/>
        <v>2021 May Sub Urban</v>
      </c>
      <c r="E302" s="11">
        <v>146.30000000000001</v>
      </c>
      <c r="F302" s="11">
        <v>200.5</v>
      </c>
      <c r="G302" s="11">
        <v>170.3</v>
      </c>
      <c r="H302" s="11">
        <v>156.1</v>
      </c>
      <c r="I302" s="11">
        <v>178.7</v>
      </c>
      <c r="J302" s="11">
        <v>167.1</v>
      </c>
      <c r="K302" s="11">
        <v>147.9</v>
      </c>
      <c r="L302" s="11">
        <v>165.4</v>
      </c>
      <c r="M302" s="11">
        <v>114.8</v>
      </c>
      <c r="N302" s="11">
        <v>168.2</v>
      </c>
      <c r="O302" s="11">
        <v>159.30000000000001</v>
      </c>
      <c r="P302" s="11">
        <v>170.4</v>
      </c>
      <c r="Q302" s="11">
        <v>160.69999999999999</v>
      </c>
      <c r="R302" s="11">
        <v>161.80000000000001</v>
      </c>
      <c r="S302" s="11">
        <v>152.1</v>
      </c>
      <c r="T302" s="11">
        <v>160.4</v>
      </c>
      <c r="U302" s="11">
        <v>161.6</v>
      </c>
      <c r="V302" s="11">
        <v>154.69999999999999</v>
      </c>
      <c r="W302" s="11">
        <v>165.8</v>
      </c>
      <c r="X302" s="11">
        <v>158.6</v>
      </c>
      <c r="Y302" s="12">
        <v>160.4</v>
      </c>
    </row>
    <row r="303" spans="1:25" x14ac:dyDescent="0.3">
      <c r="A303" s="3" t="s">
        <v>30</v>
      </c>
      <c r="B303" s="2">
        <v>2021</v>
      </c>
      <c r="C303" s="2" t="s">
        <v>39</v>
      </c>
      <c r="D303" s="9" t="str">
        <f t="shared" si="4"/>
        <v>2021 June Rural</v>
      </c>
      <c r="E303" s="11">
        <v>145.6</v>
      </c>
      <c r="F303" s="11">
        <v>200.1</v>
      </c>
      <c r="G303" s="11">
        <v>179.3</v>
      </c>
      <c r="H303" s="11">
        <v>156.1</v>
      </c>
      <c r="I303" s="11">
        <v>190.4</v>
      </c>
      <c r="J303" s="11">
        <v>158.6</v>
      </c>
      <c r="K303" s="11">
        <v>144.69999999999999</v>
      </c>
      <c r="L303" s="11">
        <v>165.5</v>
      </c>
      <c r="M303" s="11">
        <v>114.6</v>
      </c>
      <c r="N303" s="11">
        <v>170</v>
      </c>
      <c r="O303" s="11">
        <v>165.5</v>
      </c>
      <c r="P303" s="11">
        <v>171.7</v>
      </c>
      <c r="Q303" s="11">
        <v>160.5</v>
      </c>
      <c r="R303" s="11">
        <v>165.3</v>
      </c>
      <c r="S303" s="11">
        <v>159.9</v>
      </c>
      <c r="T303" s="11">
        <v>164.6</v>
      </c>
      <c r="U303" s="11">
        <v>160.5</v>
      </c>
      <c r="V303" s="11">
        <v>159.19999999999999</v>
      </c>
      <c r="W303" s="11">
        <v>169.7</v>
      </c>
      <c r="X303" s="11">
        <v>159.4</v>
      </c>
      <c r="Y303" s="12">
        <v>162.1</v>
      </c>
    </row>
    <row r="304" spans="1:25" x14ac:dyDescent="0.3">
      <c r="A304" s="3" t="s">
        <v>33</v>
      </c>
      <c r="B304" s="2">
        <v>2021</v>
      </c>
      <c r="C304" s="2" t="s">
        <v>39</v>
      </c>
      <c r="D304" s="9" t="str">
        <f t="shared" si="4"/>
        <v>2021 June Urban</v>
      </c>
      <c r="E304" s="11">
        <v>149.19999999999999</v>
      </c>
      <c r="F304" s="11">
        <v>205.5</v>
      </c>
      <c r="G304" s="11">
        <v>182.8</v>
      </c>
      <c r="H304" s="11">
        <v>156.5</v>
      </c>
      <c r="I304" s="11">
        <v>172.2</v>
      </c>
      <c r="J304" s="11">
        <v>171.5</v>
      </c>
      <c r="K304" s="11">
        <v>176.2</v>
      </c>
      <c r="L304" s="11">
        <v>166.9</v>
      </c>
      <c r="M304" s="11">
        <v>116.1</v>
      </c>
      <c r="N304" s="11">
        <v>165.5</v>
      </c>
      <c r="O304" s="11">
        <v>152.30000000000001</v>
      </c>
      <c r="P304" s="11">
        <v>173.3</v>
      </c>
      <c r="Q304" s="11">
        <v>166.2</v>
      </c>
      <c r="R304" s="11">
        <v>157.30000000000001</v>
      </c>
      <c r="S304" s="11">
        <v>140.5</v>
      </c>
      <c r="T304" s="11">
        <v>154.80000000000001</v>
      </c>
      <c r="U304" s="11">
        <v>160.5</v>
      </c>
      <c r="V304" s="11">
        <v>149.80000000000001</v>
      </c>
      <c r="W304" s="11">
        <v>160.80000000000001</v>
      </c>
      <c r="X304" s="11">
        <v>158</v>
      </c>
      <c r="Y304" s="12">
        <v>160.4</v>
      </c>
    </row>
    <row r="305" spans="1:25" x14ac:dyDescent="0.3">
      <c r="A305" s="3" t="s">
        <v>58</v>
      </c>
      <c r="B305" s="2">
        <v>2021</v>
      </c>
      <c r="C305" s="2" t="s">
        <v>39</v>
      </c>
      <c r="D305" s="9" t="str">
        <f t="shared" si="4"/>
        <v>2021 June Sub Urban</v>
      </c>
      <c r="E305" s="11">
        <v>146.69999999999999</v>
      </c>
      <c r="F305" s="11">
        <v>202</v>
      </c>
      <c r="G305" s="11">
        <v>180.7</v>
      </c>
      <c r="H305" s="11">
        <v>156.19999999999999</v>
      </c>
      <c r="I305" s="11">
        <v>183.7</v>
      </c>
      <c r="J305" s="11">
        <v>164.6</v>
      </c>
      <c r="K305" s="11">
        <v>155.4</v>
      </c>
      <c r="L305" s="11">
        <v>166</v>
      </c>
      <c r="M305" s="11">
        <v>115.1</v>
      </c>
      <c r="N305" s="11">
        <v>168.5</v>
      </c>
      <c r="O305" s="11">
        <v>160</v>
      </c>
      <c r="P305" s="11">
        <v>172.4</v>
      </c>
      <c r="Q305" s="11">
        <v>162.6</v>
      </c>
      <c r="R305" s="11">
        <v>162.19999999999999</v>
      </c>
      <c r="S305" s="11">
        <v>151.80000000000001</v>
      </c>
      <c r="T305" s="11">
        <v>160.69999999999999</v>
      </c>
      <c r="U305" s="11">
        <v>160.5</v>
      </c>
      <c r="V305" s="11">
        <v>154.80000000000001</v>
      </c>
      <c r="W305" s="11">
        <v>166.3</v>
      </c>
      <c r="X305" s="11">
        <v>158.80000000000001</v>
      </c>
      <c r="Y305" s="12">
        <v>161.30000000000001</v>
      </c>
    </row>
    <row r="306" spans="1:25" x14ac:dyDescent="0.3">
      <c r="A306" s="3" t="s">
        <v>30</v>
      </c>
      <c r="B306" s="2">
        <v>2021</v>
      </c>
      <c r="C306" s="2" t="s">
        <v>40</v>
      </c>
      <c r="D306" s="9" t="str">
        <f t="shared" si="4"/>
        <v>2021 July Rural</v>
      </c>
      <c r="E306" s="11">
        <v>145.1</v>
      </c>
      <c r="F306" s="11">
        <v>204.5</v>
      </c>
      <c r="G306" s="11">
        <v>180.4</v>
      </c>
      <c r="H306" s="11">
        <v>157.1</v>
      </c>
      <c r="I306" s="11">
        <v>188.7</v>
      </c>
      <c r="J306" s="11">
        <v>157.69999999999999</v>
      </c>
      <c r="K306" s="11">
        <v>152.80000000000001</v>
      </c>
      <c r="L306" s="11">
        <v>163.6</v>
      </c>
      <c r="M306" s="11">
        <v>113.9</v>
      </c>
      <c r="N306" s="11">
        <v>169.7</v>
      </c>
      <c r="O306" s="11">
        <v>166.2</v>
      </c>
      <c r="P306" s="11">
        <v>171</v>
      </c>
      <c r="Q306" s="11">
        <v>161.69999999999999</v>
      </c>
      <c r="R306" s="11">
        <v>166</v>
      </c>
      <c r="S306" s="11">
        <v>161.1</v>
      </c>
      <c r="T306" s="11">
        <v>165.3</v>
      </c>
      <c r="U306" s="11">
        <v>161.5</v>
      </c>
      <c r="V306" s="11">
        <v>160.30000000000001</v>
      </c>
      <c r="W306" s="11">
        <v>170.4</v>
      </c>
      <c r="X306" s="11">
        <v>160.4</v>
      </c>
      <c r="Y306" s="12">
        <v>163.19999999999999</v>
      </c>
    </row>
    <row r="307" spans="1:25" x14ac:dyDescent="0.3">
      <c r="A307" s="3" t="s">
        <v>33</v>
      </c>
      <c r="B307" s="2">
        <v>2021</v>
      </c>
      <c r="C307" s="2" t="s">
        <v>40</v>
      </c>
      <c r="D307" s="9" t="str">
        <f t="shared" si="4"/>
        <v>2021 July Urban</v>
      </c>
      <c r="E307" s="11">
        <v>149.1</v>
      </c>
      <c r="F307" s="11">
        <v>210.9</v>
      </c>
      <c r="G307" s="11">
        <v>185</v>
      </c>
      <c r="H307" s="11">
        <v>158.19999999999999</v>
      </c>
      <c r="I307" s="11">
        <v>170.6</v>
      </c>
      <c r="J307" s="11">
        <v>170.9</v>
      </c>
      <c r="K307" s="11">
        <v>186.4</v>
      </c>
      <c r="L307" s="11">
        <v>164.7</v>
      </c>
      <c r="M307" s="11">
        <v>115.7</v>
      </c>
      <c r="N307" s="11">
        <v>165.5</v>
      </c>
      <c r="O307" s="11">
        <v>153.4</v>
      </c>
      <c r="P307" s="11">
        <v>173.5</v>
      </c>
      <c r="Q307" s="11">
        <v>167.9</v>
      </c>
      <c r="R307" s="11">
        <v>157.9</v>
      </c>
      <c r="S307" s="11">
        <v>141.9</v>
      </c>
      <c r="T307" s="11">
        <v>155.5</v>
      </c>
      <c r="U307" s="11">
        <v>161.5</v>
      </c>
      <c r="V307" s="11">
        <v>150.69999999999999</v>
      </c>
      <c r="W307" s="11">
        <v>161.5</v>
      </c>
      <c r="X307" s="11">
        <v>159.6</v>
      </c>
      <c r="Y307" s="12">
        <v>161.80000000000001</v>
      </c>
    </row>
    <row r="308" spans="1:25" x14ac:dyDescent="0.3">
      <c r="A308" s="3" t="s">
        <v>58</v>
      </c>
      <c r="B308" s="2">
        <v>2021</v>
      </c>
      <c r="C308" s="2" t="s">
        <v>40</v>
      </c>
      <c r="D308" s="9" t="str">
        <f t="shared" si="4"/>
        <v>2021 July Sub Urban</v>
      </c>
      <c r="E308" s="11">
        <v>146.4</v>
      </c>
      <c r="F308" s="11">
        <v>206.8</v>
      </c>
      <c r="G308" s="11">
        <v>182.2</v>
      </c>
      <c r="H308" s="11">
        <v>157.5</v>
      </c>
      <c r="I308" s="11">
        <v>182.1</v>
      </c>
      <c r="J308" s="11">
        <v>163.9</v>
      </c>
      <c r="K308" s="11">
        <v>164.2</v>
      </c>
      <c r="L308" s="11">
        <v>164</v>
      </c>
      <c r="M308" s="11">
        <v>114.5</v>
      </c>
      <c r="N308" s="11">
        <v>168.3</v>
      </c>
      <c r="O308" s="11">
        <v>160.9</v>
      </c>
      <c r="P308" s="11">
        <v>172.2</v>
      </c>
      <c r="Q308" s="11">
        <v>164</v>
      </c>
      <c r="R308" s="11">
        <v>162.80000000000001</v>
      </c>
      <c r="S308" s="11">
        <v>153.1</v>
      </c>
      <c r="T308" s="11">
        <v>161.4</v>
      </c>
      <c r="U308" s="11">
        <v>161.5</v>
      </c>
      <c r="V308" s="11">
        <v>155.80000000000001</v>
      </c>
      <c r="W308" s="11">
        <v>167</v>
      </c>
      <c r="X308" s="11">
        <v>160.1</v>
      </c>
      <c r="Y308" s="12">
        <v>162.5</v>
      </c>
    </row>
    <row r="309" spans="1:25" x14ac:dyDescent="0.3">
      <c r="A309" s="3" t="s">
        <v>30</v>
      </c>
      <c r="B309" s="2">
        <v>2021</v>
      </c>
      <c r="C309" s="2" t="s">
        <v>41</v>
      </c>
      <c r="D309" s="9" t="str">
        <f t="shared" si="4"/>
        <v>2021 August Rural</v>
      </c>
      <c r="E309" s="11">
        <v>144.9</v>
      </c>
      <c r="F309" s="11">
        <v>202.3</v>
      </c>
      <c r="G309" s="11">
        <v>176.5</v>
      </c>
      <c r="H309" s="11">
        <v>157.5</v>
      </c>
      <c r="I309" s="11">
        <v>190.9</v>
      </c>
      <c r="J309" s="11">
        <v>155.69999999999999</v>
      </c>
      <c r="K309" s="11">
        <v>153.9</v>
      </c>
      <c r="L309" s="11">
        <v>162.80000000000001</v>
      </c>
      <c r="M309" s="11">
        <v>115.2</v>
      </c>
      <c r="N309" s="11">
        <v>169.8</v>
      </c>
      <c r="O309" s="11">
        <v>167.6</v>
      </c>
      <c r="P309" s="11">
        <v>171.9</v>
      </c>
      <c r="Q309" s="11">
        <v>161.80000000000001</v>
      </c>
      <c r="R309" s="11">
        <v>167</v>
      </c>
      <c r="S309" s="11">
        <v>162.6</v>
      </c>
      <c r="T309" s="11">
        <v>166.3</v>
      </c>
      <c r="U309" s="11">
        <v>162.1</v>
      </c>
      <c r="V309" s="11">
        <v>160.9</v>
      </c>
      <c r="W309" s="11">
        <v>171.1</v>
      </c>
      <c r="X309" s="11">
        <v>160.30000000000001</v>
      </c>
      <c r="Y309" s="12">
        <v>163.6</v>
      </c>
    </row>
    <row r="310" spans="1:25" x14ac:dyDescent="0.3">
      <c r="A310" s="3" t="s">
        <v>33</v>
      </c>
      <c r="B310" s="2">
        <v>2021</v>
      </c>
      <c r="C310" s="2" t="s">
        <v>41</v>
      </c>
      <c r="D310" s="9" t="str">
        <f t="shared" si="4"/>
        <v>2021 August Urban</v>
      </c>
      <c r="E310" s="11">
        <v>149.30000000000001</v>
      </c>
      <c r="F310" s="11">
        <v>207.4</v>
      </c>
      <c r="G310" s="11">
        <v>174.1</v>
      </c>
      <c r="H310" s="11">
        <v>159.19999999999999</v>
      </c>
      <c r="I310" s="11">
        <v>175</v>
      </c>
      <c r="J310" s="11">
        <v>161.30000000000001</v>
      </c>
      <c r="K310" s="11">
        <v>183.3</v>
      </c>
      <c r="L310" s="11">
        <v>164.5</v>
      </c>
      <c r="M310" s="11">
        <v>120.4</v>
      </c>
      <c r="N310" s="11">
        <v>166.2</v>
      </c>
      <c r="O310" s="11">
        <v>154.80000000000001</v>
      </c>
      <c r="P310" s="11">
        <v>175.1</v>
      </c>
      <c r="Q310" s="11">
        <v>167.3</v>
      </c>
      <c r="R310" s="11">
        <v>159.80000000000001</v>
      </c>
      <c r="S310" s="11">
        <v>143.6</v>
      </c>
      <c r="T310" s="11">
        <v>157.30000000000001</v>
      </c>
      <c r="U310" s="11">
        <v>162.1</v>
      </c>
      <c r="V310" s="11">
        <v>153.19999999999999</v>
      </c>
      <c r="W310" s="11">
        <v>162.80000000000001</v>
      </c>
      <c r="X310" s="11">
        <v>159.6</v>
      </c>
      <c r="Y310" s="12">
        <v>162.30000000000001</v>
      </c>
    </row>
    <row r="311" spans="1:25" x14ac:dyDescent="0.3">
      <c r="A311" s="3" t="s">
        <v>58</v>
      </c>
      <c r="B311" s="2">
        <v>2021</v>
      </c>
      <c r="C311" s="2" t="s">
        <v>41</v>
      </c>
      <c r="D311" s="9" t="str">
        <f t="shared" si="4"/>
        <v>2021 August Sub Urban</v>
      </c>
      <c r="E311" s="11">
        <v>146.6</v>
      </c>
      <c r="F311" s="11">
        <v>204</v>
      </c>
      <c r="G311" s="11">
        <v>172.8</v>
      </c>
      <c r="H311" s="11">
        <v>158.4</v>
      </c>
      <c r="I311" s="11">
        <v>188</v>
      </c>
      <c r="J311" s="11">
        <v>156.80000000000001</v>
      </c>
      <c r="K311" s="11">
        <v>162.19999999999999</v>
      </c>
      <c r="L311" s="11">
        <v>164.1</v>
      </c>
      <c r="M311" s="11">
        <v>119.7</v>
      </c>
      <c r="N311" s="11">
        <v>168.8</v>
      </c>
      <c r="O311" s="11">
        <v>162.69999999999999</v>
      </c>
      <c r="P311" s="11">
        <v>173.9</v>
      </c>
      <c r="Q311" s="11">
        <v>164</v>
      </c>
      <c r="R311" s="11">
        <v>164.5</v>
      </c>
      <c r="S311" s="11">
        <v>155.30000000000001</v>
      </c>
      <c r="T311" s="11">
        <v>163.19999999999999</v>
      </c>
      <c r="U311" s="11">
        <v>162.1</v>
      </c>
      <c r="V311" s="11">
        <v>157.5</v>
      </c>
      <c r="W311" s="11">
        <v>168.4</v>
      </c>
      <c r="X311" s="11">
        <v>160</v>
      </c>
      <c r="Y311" s="12">
        <v>163.19999999999999</v>
      </c>
    </row>
    <row r="312" spans="1:25" x14ac:dyDescent="0.3">
      <c r="A312" s="3" t="s">
        <v>30</v>
      </c>
      <c r="B312" s="2">
        <v>2021</v>
      </c>
      <c r="C312" s="2" t="s">
        <v>42</v>
      </c>
      <c r="D312" s="9" t="str">
        <f t="shared" si="4"/>
        <v>2021 September Rural</v>
      </c>
      <c r="E312" s="11">
        <v>145.4</v>
      </c>
      <c r="F312" s="11">
        <v>202.1</v>
      </c>
      <c r="G312" s="11">
        <v>172</v>
      </c>
      <c r="H312" s="11">
        <v>158</v>
      </c>
      <c r="I312" s="11">
        <v>195.5</v>
      </c>
      <c r="J312" s="11">
        <v>152.69999999999999</v>
      </c>
      <c r="K312" s="11">
        <v>151.4</v>
      </c>
      <c r="L312" s="11">
        <v>163.9</v>
      </c>
      <c r="M312" s="11">
        <v>119.3</v>
      </c>
      <c r="N312" s="11">
        <v>170.1</v>
      </c>
      <c r="O312" s="11">
        <v>168.3</v>
      </c>
      <c r="P312" s="11">
        <v>172.8</v>
      </c>
      <c r="Q312" s="11">
        <v>162.1</v>
      </c>
      <c r="R312" s="11">
        <v>167.7</v>
      </c>
      <c r="S312" s="11">
        <v>163.6</v>
      </c>
      <c r="T312" s="11">
        <v>167.1</v>
      </c>
      <c r="U312" s="11">
        <v>162.1</v>
      </c>
      <c r="V312" s="11">
        <v>161.30000000000001</v>
      </c>
      <c r="W312" s="11">
        <v>171.9</v>
      </c>
      <c r="X312" s="11">
        <v>160.19999999999999</v>
      </c>
      <c r="Y312" s="12">
        <v>164</v>
      </c>
    </row>
    <row r="313" spans="1:25" x14ac:dyDescent="0.3">
      <c r="A313" s="3" t="s">
        <v>33</v>
      </c>
      <c r="B313" s="2">
        <v>2021</v>
      </c>
      <c r="C313" s="2" t="s">
        <v>42</v>
      </c>
      <c r="D313" s="9" t="str">
        <f t="shared" si="4"/>
        <v>2021 September Urban</v>
      </c>
      <c r="E313" s="11">
        <v>149.30000000000001</v>
      </c>
      <c r="F313" s="11">
        <v>207.4</v>
      </c>
      <c r="G313" s="11">
        <v>174.1</v>
      </c>
      <c r="H313" s="11">
        <v>159.1</v>
      </c>
      <c r="I313" s="11">
        <v>175</v>
      </c>
      <c r="J313" s="11">
        <v>161.19999999999999</v>
      </c>
      <c r="K313" s="11">
        <v>183.5</v>
      </c>
      <c r="L313" s="11">
        <v>164.5</v>
      </c>
      <c r="M313" s="11">
        <v>120.4</v>
      </c>
      <c r="N313" s="11">
        <v>166.2</v>
      </c>
      <c r="O313" s="11">
        <v>154.80000000000001</v>
      </c>
      <c r="P313" s="11">
        <v>175.1</v>
      </c>
      <c r="Q313" s="11">
        <v>167.3</v>
      </c>
      <c r="R313" s="11">
        <v>159.80000000000001</v>
      </c>
      <c r="S313" s="11">
        <v>143.6</v>
      </c>
      <c r="T313" s="11">
        <v>157.4</v>
      </c>
      <c r="U313" s="11">
        <v>162.1</v>
      </c>
      <c r="V313" s="11">
        <v>153.30000000000001</v>
      </c>
      <c r="W313" s="11">
        <v>162.80000000000001</v>
      </c>
      <c r="X313" s="11">
        <v>159.6</v>
      </c>
      <c r="Y313" s="12">
        <v>162.30000000000001</v>
      </c>
    </row>
    <row r="314" spans="1:25" x14ac:dyDescent="0.3">
      <c r="A314" s="3" t="s">
        <v>58</v>
      </c>
      <c r="B314" s="2">
        <v>2021</v>
      </c>
      <c r="C314" s="2" t="s">
        <v>42</v>
      </c>
      <c r="D314" s="9" t="str">
        <f t="shared" si="4"/>
        <v>2021 September Sub Urban</v>
      </c>
      <c r="E314" s="11">
        <v>146.6</v>
      </c>
      <c r="F314" s="11">
        <v>204</v>
      </c>
      <c r="G314" s="11">
        <v>172.8</v>
      </c>
      <c r="H314" s="11">
        <v>158.4</v>
      </c>
      <c r="I314" s="11">
        <v>188</v>
      </c>
      <c r="J314" s="11">
        <v>156.69999999999999</v>
      </c>
      <c r="K314" s="11">
        <v>162.30000000000001</v>
      </c>
      <c r="L314" s="11">
        <v>164.1</v>
      </c>
      <c r="M314" s="11">
        <v>119.7</v>
      </c>
      <c r="N314" s="11">
        <v>168.8</v>
      </c>
      <c r="O314" s="11">
        <v>162.69999999999999</v>
      </c>
      <c r="P314" s="11">
        <v>173.9</v>
      </c>
      <c r="Q314" s="11">
        <v>164</v>
      </c>
      <c r="R314" s="11">
        <v>164.6</v>
      </c>
      <c r="S314" s="11">
        <v>155.30000000000001</v>
      </c>
      <c r="T314" s="11">
        <v>163.30000000000001</v>
      </c>
      <c r="U314" s="11">
        <v>162.1</v>
      </c>
      <c r="V314" s="11">
        <v>157.5</v>
      </c>
      <c r="W314" s="11">
        <v>168.4</v>
      </c>
      <c r="X314" s="11">
        <v>160</v>
      </c>
      <c r="Y314" s="12">
        <v>163.19999999999999</v>
      </c>
    </row>
    <row r="315" spans="1:25" x14ac:dyDescent="0.3">
      <c r="A315" s="3" t="s">
        <v>30</v>
      </c>
      <c r="B315" s="2">
        <v>2021</v>
      </c>
      <c r="C315" s="2" t="s">
        <v>43</v>
      </c>
      <c r="D315" s="9" t="str">
        <f t="shared" si="4"/>
        <v>2021 October Rural</v>
      </c>
      <c r="E315" s="11">
        <v>146.1</v>
      </c>
      <c r="F315" s="11">
        <v>202.5</v>
      </c>
      <c r="G315" s="11">
        <v>170.1</v>
      </c>
      <c r="H315" s="11">
        <v>158.4</v>
      </c>
      <c r="I315" s="11">
        <v>198.8</v>
      </c>
      <c r="J315" s="11">
        <v>152.6</v>
      </c>
      <c r="K315" s="11">
        <v>170.4</v>
      </c>
      <c r="L315" s="11">
        <v>165.2</v>
      </c>
      <c r="M315" s="11">
        <v>121.6</v>
      </c>
      <c r="N315" s="11">
        <v>170.6</v>
      </c>
      <c r="O315" s="11">
        <v>168.8</v>
      </c>
      <c r="P315" s="11">
        <v>173.6</v>
      </c>
      <c r="Q315" s="11">
        <v>165.5</v>
      </c>
      <c r="R315" s="11">
        <v>168.9</v>
      </c>
      <c r="S315" s="11">
        <v>164.8</v>
      </c>
      <c r="T315" s="11">
        <v>168.3</v>
      </c>
      <c r="U315" s="11">
        <v>163.6</v>
      </c>
      <c r="V315" s="11">
        <v>162</v>
      </c>
      <c r="W315" s="11">
        <v>172.5</v>
      </c>
      <c r="X315" s="11">
        <v>161.1</v>
      </c>
      <c r="Y315" s="12">
        <v>166.3</v>
      </c>
    </row>
    <row r="316" spans="1:25" x14ac:dyDescent="0.3">
      <c r="A316" s="3" t="s">
        <v>33</v>
      </c>
      <c r="B316" s="2">
        <v>2021</v>
      </c>
      <c r="C316" s="2" t="s">
        <v>43</v>
      </c>
      <c r="D316" s="9" t="str">
        <f t="shared" si="4"/>
        <v>2021 October Urban</v>
      </c>
      <c r="E316" s="11">
        <v>150.1</v>
      </c>
      <c r="F316" s="11">
        <v>208.4</v>
      </c>
      <c r="G316" s="11">
        <v>173</v>
      </c>
      <c r="H316" s="11">
        <v>159.19999999999999</v>
      </c>
      <c r="I316" s="11">
        <v>176.6</v>
      </c>
      <c r="J316" s="11">
        <v>159.30000000000001</v>
      </c>
      <c r="K316" s="11">
        <v>214.4</v>
      </c>
      <c r="L316" s="11">
        <v>165.3</v>
      </c>
      <c r="M316" s="11">
        <v>122.5</v>
      </c>
      <c r="N316" s="11">
        <v>166.8</v>
      </c>
      <c r="O316" s="11">
        <v>155.4</v>
      </c>
      <c r="P316" s="11">
        <v>175.9</v>
      </c>
      <c r="Q316" s="11">
        <v>171.5</v>
      </c>
      <c r="R316" s="11">
        <v>160.80000000000001</v>
      </c>
      <c r="S316" s="11">
        <v>144.4</v>
      </c>
      <c r="T316" s="11">
        <v>158.30000000000001</v>
      </c>
      <c r="U316" s="11">
        <v>163.6</v>
      </c>
      <c r="V316" s="11">
        <v>154.30000000000001</v>
      </c>
      <c r="W316" s="11">
        <v>163.5</v>
      </c>
      <c r="X316" s="11">
        <v>160.30000000000001</v>
      </c>
      <c r="Y316" s="12">
        <v>164.6</v>
      </c>
    </row>
    <row r="317" spans="1:25" x14ac:dyDescent="0.3">
      <c r="A317" s="3" t="s">
        <v>58</v>
      </c>
      <c r="B317" s="2">
        <v>2021</v>
      </c>
      <c r="C317" s="2" t="s">
        <v>43</v>
      </c>
      <c r="D317" s="9" t="str">
        <f t="shared" si="4"/>
        <v>2021 October Sub Urban</v>
      </c>
      <c r="E317" s="11">
        <v>147.4</v>
      </c>
      <c r="F317" s="11">
        <v>204.6</v>
      </c>
      <c r="G317" s="11">
        <v>171.2</v>
      </c>
      <c r="H317" s="11">
        <v>158.69999999999999</v>
      </c>
      <c r="I317" s="11">
        <v>190.6</v>
      </c>
      <c r="J317" s="11">
        <v>155.69999999999999</v>
      </c>
      <c r="K317" s="11">
        <v>185.3</v>
      </c>
      <c r="L317" s="11">
        <v>165.2</v>
      </c>
      <c r="M317" s="11">
        <v>121.9</v>
      </c>
      <c r="N317" s="11">
        <v>169.3</v>
      </c>
      <c r="O317" s="11">
        <v>163.19999999999999</v>
      </c>
      <c r="P317" s="11">
        <v>174.7</v>
      </c>
      <c r="Q317" s="11">
        <v>167.7</v>
      </c>
      <c r="R317" s="11">
        <v>165.7</v>
      </c>
      <c r="S317" s="11">
        <v>156.30000000000001</v>
      </c>
      <c r="T317" s="11">
        <v>164.3</v>
      </c>
      <c r="U317" s="11">
        <v>163.6</v>
      </c>
      <c r="V317" s="11">
        <v>158.4</v>
      </c>
      <c r="W317" s="11">
        <v>169.1</v>
      </c>
      <c r="X317" s="11">
        <v>160.80000000000001</v>
      </c>
      <c r="Y317" s="12">
        <v>165.5</v>
      </c>
    </row>
    <row r="318" spans="1:25" x14ac:dyDescent="0.3">
      <c r="A318" s="3" t="s">
        <v>30</v>
      </c>
      <c r="B318" s="2">
        <v>2021</v>
      </c>
      <c r="C318" s="2" t="s">
        <v>45</v>
      </c>
      <c r="D318" s="9" t="str">
        <f t="shared" si="4"/>
        <v>2021 November Rural</v>
      </c>
      <c r="E318" s="11">
        <v>146.9</v>
      </c>
      <c r="F318" s="11">
        <v>199.8</v>
      </c>
      <c r="G318" s="11">
        <v>171.5</v>
      </c>
      <c r="H318" s="11">
        <v>159.1</v>
      </c>
      <c r="I318" s="11">
        <v>198.4</v>
      </c>
      <c r="J318" s="11">
        <v>153.19999999999999</v>
      </c>
      <c r="K318" s="11">
        <v>183.9</v>
      </c>
      <c r="L318" s="11">
        <v>165.4</v>
      </c>
      <c r="M318" s="11">
        <v>122.1</v>
      </c>
      <c r="N318" s="11">
        <v>170.8</v>
      </c>
      <c r="O318" s="11">
        <v>169.1</v>
      </c>
      <c r="P318" s="11">
        <v>174.3</v>
      </c>
      <c r="Q318" s="11">
        <v>167.5</v>
      </c>
      <c r="R318" s="11">
        <v>170.4</v>
      </c>
      <c r="S318" s="11">
        <v>166</v>
      </c>
      <c r="T318" s="11">
        <v>169.8</v>
      </c>
      <c r="U318" s="11">
        <v>164.2</v>
      </c>
      <c r="V318" s="11">
        <v>162.9</v>
      </c>
      <c r="W318" s="11">
        <v>173.4</v>
      </c>
      <c r="X318" s="11">
        <v>162.4</v>
      </c>
      <c r="Y318" s="12">
        <v>167.6</v>
      </c>
    </row>
    <row r="319" spans="1:25" x14ac:dyDescent="0.3">
      <c r="A319" s="3" t="s">
        <v>33</v>
      </c>
      <c r="B319" s="2">
        <v>2021</v>
      </c>
      <c r="C319" s="2" t="s">
        <v>45</v>
      </c>
      <c r="D319" s="9" t="str">
        <f t="shared" si="4"/>
        <v>2021 November Urban</v>
      </c>
      <c r="E319" s="11">
        <v>151</v>
      </c>
      <c r="F319" s="11">
        <v>204.9</v>
      </c>
      <c r="G319" s="11">
        <v>175.4</v>
      </c>
      <c r="H319" s="11">
        <v>159.6</v>
      </c>
      <c r="I319" s="11">
        <v>175.8</v>
      </c>
      <c r="J319" s="11">
        <v>160.30000000000001</v>
      </c>
      <c r="K319" s="11">
        <v>229.1</v>
      </c>
      <c r="L319" s="11">
        <v>165.1</v>
      </c>
      <c r="M319" s="11">
        <v>123.1</v>
      </c>
      <c r="N319" s="11">
        <v>167.2</v>
      </c>
      <c r="O319" s="11">
        <v>156.1</v>
      </c>
      <c r="P319" s="11">
        <v>176.8</v>
      </c>
      <c r="Q319" s="11">
        <v>173.5</v>
      </c>
      <c r="R319" s="11">
        <v>162.30000000000001</v>
      </c>
      <c r="S319" s="11">
        <v>145.30000000000001</v>
      </c>
      <c r="T319" s="11">
        <v>159.69999999999999</v>
      </c>
      <c r="U319" s="11">
        <v>164.2</v>
      </c>
      <c r="V319" s="11">
        <v>155.19999999999999</v>
      </c>
      <c r="W319" s="11">
        <v>164.2</v>
      </c>
      <c r="X319" s="11">
        <v>161.80000000000001</v>
      </c>
      <c r="Y319" s="12">
        <v>165.6</v>
      </c>
    </row>
    <row r="320" spans="1:25" x14ac:dyDescent="0.3">
      <c r="A320" s="3" t="s">
        <v>58</v>
      </c>
      <c r="B320" s="2">
        <v>2021</v>
      </c>
      <c r="C320" s="2" t="s">
        <v>45</v>
      </c>
      <c r="D320" s="9" t="str">
        <f t="shared" si="4"/>
        <v>2021 November Sub Urban</v>
      </c>
      <c r="E320" s="11">
        <v>148.19999999999999</v>
      </c>
      <c r="F320" s="11">
        <v>201.6</v>
      </c>
      <c r="G320" s="11">
        <v>173</v>
      </c>
      <c r="H320" s="11">
        <v>159.30000000000001</v>
      </c>
      <c r="I320" s="11">
        <v>190.1</v>
      </c>
      <c r="J320" s="11">
        <v>156.5</v>
      </c>
      <c r="K320" s="11">
        <v>199.2</v>
      </c>
      <c r="L320" s="11">
        <v>165.3</v>
      </c>
      <c r="M320" s="11">
        <v>122.4</v>
      </c>
      <c r="N320" s="11">
        <v>169.6</v>
      </c>
      <c r="O320" s="11">
        <v>163.69999999999999</v>
      </c>
      <c r="P320" s="11">
        <v>175.5</v>
      </c>
      <c r="Q320" s="11">
        <v>169.7</v>
      </c>
      <c r="R320" s="11">
        <v>167.2</v>
      </c>
      <c r="S320" s="11">
        <v>157.4</v>
      </c>
      <c r="T320" s="11">
        <v>165.8</v>
      </c>
      <c r="U320" s="11">
        <v>164.2</v>
      </c>
      <c r="V320" s="11">
        <v>159.30000000000001</v>
      </c>
      <c r="W320" s="11">
        <v>169.9</v>
      </c>
      <c r="X320" s="11">
        <v>162.19999999999999</v>
      </c>
      <c r="Y320" s="12">
        <v>166.7</v>
      </c>
    </row>
    <row r="321" spans="1:25" x14ac:dyDescent="0.3">
      <c r="A321" s="3" t="s">
        <v>30</v>
      </c>
      <c r="B321" s="2">
        <v>2021</v>
      </c>
      <c r="C321" s="2" t="s">
        <v>46</v>
      </c>
      <c r="D321" s="9" t="str">
        <f t="shared" si="4"/>
        <v>2021 December Rural</v>
      </c>
      <c r="E321" s="11">
        <v>147.4</v>
      </c>
      <c r="F321" s="11">
        <v>197</v>
      </c>
      <c r="G321" s="11">
        <v>176.5</v>
      </c>
      <c r="H321" s="11">
        <v>159.80000000000001</v>
      </c>
      <c r="I321" s="11">
        <v>195.8</v>
      </c>
      <c r="J321" s="11">
        <v>152</v>
      </c>
      <c r="K321" s="11">
        <v>172.3</v>
      </c>
      <c r="L321" s="11">
        <v>164.5</v>
      </c>
      <c r="M321" s="11">
        <v>120.6</v>
      </c>
      <c r="N321" s="11">
        <v>171.7</v>
      </c>
      <c r="O321" s="11">
        <v>169.7</v>
      </c>
      <c r="P321" s="11">
        <v>175.1</v>
      </c>
      <c r="Q321" s="11">
        <v>165.8</v>
      </c>
      <c r="R321" s="11">
        <v>171.8</v>
      </c>
      <c r="S321" s="11">
        <v>167.3</v>
      </c>
      <c r="T321" s="11">
        <v>171.2</v>
      </c>
      <c r="U321" s="11">
        <v>163.4</v>
      </c>
      <c r="V321" s="11">
        <v>163.9</v>
      </c>
      <c r="W321" s="11">
        <v>174</v>
      </c>
      <c r="X321" s="11">
        <v>162.80000000000001</v>
      </c>
      <c r="Y321" s="12">
        <v>167</v>
      </c>
    </row>
    <row r="322" spans="1:25" x14ac:dyDescent="0.3">
      <c r="A322" s="3" t="s">
        <v>33</v>
      </c>
      <c r="B322" s="2">
        <v>2021</v>
      </c>
      <c r="C322" s="2" t="s">
        <v>46</v>
      </c>
      <c r="D322" s="9" t="str">
        <f t="shared" si="4"/>
        <v>2021 December Urban</v>
      </c>
      <c r="E322" s="11">
        <v>151.6</v>
      </c>
      <c r="F322" s="11">
        <v>202.2</v>
      </c>
      <c r="G322" s="11">
        <v>180</v>
      </c>
      <c r="H322" s="11">
        <v>160</v>
      </c>
      <c r="I322" s="11">
        <v>173.5</v>
      </c>
      <c r="J322" s="11">
        <v>158.30000000000001</v>
      </c>
      <c r="K322" s="11">
        <v>219.5</v>
      </c>
      <c r="L322" s="11">
        <v>164.2</v>
      </c>
      <c r="M322" s="11">
        <v>121.9</v>
      </c>
      <c r="N322" s="11">
        <v>168.2</v>
      </c>
      <c r="O322" s="11">
        <v>156.5</v>
      </c>
      <c r="P322" s="11">
        <v>178.2</v>
      </c>
      <c r="Q322" s="11">
        <v>172.2</v>
      </c>
      <c r="R322" s="11">
        <v>163.30000000000001</v>
      </c>
      <c r="S322" s="11">
        <v>146.69999999999999</v>
      </c>
      <c r="T322" s="11">
        <v>160.69999999999999</v>
      </c>
      <c r="U322" s="11">
        <v>163.4</v>
      </c>
      <c r="V322" s="11">
        <v>156</v>
      </c>
      <c r="W322" s="11">
        <v>165.1</v>
      </c>
      <c r="X322" s="11">
        <v>162.4</v>
      </c>
      <c r="Y322" s="12">
        <v>165.2</v>
      </c>
    </row>
    <row r="323" spans="1:25" x14ac:dyDescent="0.3">
      <c r="A323" s="3" t="s">
        <v>58</v>
      </c>
      <c r="B323" s="2">
        <v>2021</v>
      </c>
      <c r="C323" s="2" t="s">
        <v>46</v>
      </c>
      <c r="D323" s="9" t="str">
        <f t="shared" si="4"/>
        <v>2021 December Sub Urban</v>
      </c>
      <c r="E323" s="11">
        <v>148.69999999999999</v>
      </c>
      <c r="F323" s="11">
        <v>198.8</v>
      </c>
      <c r="G323" s="11">
        <v>177.9</v>
      </c>
      <c r="H323" s="11">
        <v>159.9</v>
      </c>
      <c r="I323" s="11">
        <v>187.6</v>
      </c>
      <c r="J323" s="11">
        <v>154.9</v>
      </c>
      <c r="K323" s="11">
        <v>188.3</v>
      </c>
      <c r="L323" s="11">
        <v>164.4</v>
      </c>
      <c r="M323" s="11">
        <v>121</v>
      </c>
      <c r="N323" s="11">
        <v>170.5</v>
      </c>
      <c r="O323" s="11">
        <v>164.2</v>
      </c>
      <c r="P323" s="11">
        <v>176.5</v>
      </c>
      <c r="Q323" s="11">
        <v>168.2</v>
      </c>
      <c r="R323" s="11">
        <v>168.5</v>
      </c>
      <c r="S323" s="11">
        <v>158.69999999999999</v>
      </c>
      <c r="T323" s="11">
        <v>167</v>
      </c>
      <c r="U323" s="11">
        <v>163.4</v>
      </c>
      <c r="V323" s="11">
        <v>160.19999999999999</v>
      </c>
      <c r="W323" s="11">
        <v>170.6</v>
      </c>
      <c r="X323" s="11">
        <v>162.6</v>
      </c>
      <c r="Y323" s="12">
        <v>166.2</v>
      </c>
    </row>
    <row r="324" spans="1:25" x14ac:dyDescent="0.3">
      <c r="A324" s="3" t="s">
        <v>30</v>
      </c>
      <c r="B324" s="2">
        <v>2022</v>
      </c>
      <c r="C324" s="2" t="s">
        <v>31</v>
      </c>
      <c r="D324" s="9" t="str">
        <f t="shared" ref="D324:D374" si="5">_xlfn.CONCAT(B324," ",C324," ",A324)</f>
        <v>2022 January Rural</v>
      </c>
      <c r="E324" s="11">
        <v>148.30000000000001</v>
      </c>
      <c r="F324" s="11">
        <v>196.9</v>
      </c>
      <c r="G324" s="11">
        <v>178</v>
      </c>
      <c r="H324" s="11">
        <v>160.5</v>
      </c>
      <c r="I324" s="11">
        <v>192.6</v>
      </c>
      <c r="J324" s="11">
        <v>151.19999999999999</v>
      </c>
      <c r="K324" s="11">
        <v>159.19999999999999</v>
      </c>
      <c r="L324" s="11">
        <v>164</v>
      </c>
      <c r="M324" s="11">
        <v>119.3</v>
      </c>
      <c r="N324" s="11">
        <v>173.3</v>
      </c>
      <c r="O324" s="11">
        <v>169.8</v>
      </c>
      <c r="P324" s="11">
        <v>175.8</v>
      </c>
      <c r="Q324" s="11">
        <v>164.1</v>
      </c>
      <c r="R324" s="11">
        <v>173.2</v>
      </c>
      <c r="S324" s="11">
        <v>169.3</v>
      </c>
      <c r="T324" s="11">
        <v>172.7</v>
      </c>
      <c r="U324" s="11">
        <v>164.5</v>
      </c>
      <c r="V324" s="11">
        <v>164.9</v>
      </c>
      <c r="W324" s="11">
        <v>174.7</v>
      </c>
      <c r="X324" s="11">
        <v>163.19999999999999</v>
      </c>
      <c r="Y324" s="12">
        <v>166.4</v>
      </c>
    </row>
    <row r="325" spans="1:25" x14ac:dyDescent="0.3">
      <c r="A325" s="3" t="s">
        <v>33</v>
      </c>
      <c r="B325" s="2">
        <v>2022</v>
      </c>
      <c r="C325" s="2" t="s">
        <v>31</v>
      </c>
      <c r="D325" s="9" t="str">
        <f t="shared" si="5"/>
        <v>2022 January Urban</v>
      </c>
      <c r="E325" s="11">
        <v>152.19999999999999</v>
      </c>
      <c r="F325" s="11">
        <v>202.1</v>
      </c>
      <c r="G325" s="11">
        <v>180.1</v>
      </c>
      <c r="H325" s="11">
        <v>160.4</v>
      </c>
      <c r="I325" s="11">
        <v>171</v>
      </c>
      <c r="J325" s="11">
        <v>156.5</v>
      </c>
      <c r="K325" s="11">
        <v>203.6</v>
      </c>
      <c r="L325" s="11">
        <v>163.80000000000001</v>
      </c>
      <c r="M325" s="11">
        <v>121.3</v>
      </c>
      <c r="N325" s="11">
        <v>169.8</v>
      </c>
      <c r="O325" s="11">
        <v>156.6</v>
      </c>
      <c r="P325" s="11">
        <v>179</v>
      </c>
      <c r="Q325" s="11">
        <v>170.3</v>
      </c>
      <c r="R325" s="11">
        <v>164.7</v>
      </c>
      <c r="S325" s="11">
        <v>148.5</v>
      </c>
      <c r="T325" s="11">
        <v>162.19999999999999</v>
      </c>
      <c r="U325" s="11">
        <v>164.5</v>
      </c>
      <c r="V325" s="11">
        <v>156.80000000000001</v>
      </c>
      <c r="W325" s="11">
        <v>166.1</v>
      </c>
      <c r="X325" s="11">
        <v>162.80000000000001</v>
      </c>
      <c r="Y325" s="12">
        <v>165</v>
      </c>
    </row>
    <row r="326" spans="1:25" x14ac:dyDescent="0.3">
      <c r="A326" s="3" t="s">
        <v>58</v>
      </c>
      <c r="B326" s="2">
        <v>2022</v>
      </c>
      <c r="C326" s="2" t="s">
        <v>31</v>
      </c>
      <c r="D326" s="9" t="str">
        <f t="shared" si="5"/>
        <v>2022 January Sub Urban</v>
      </c>
      <c r="E326" s="11">
        <v>149.5</v>
      </c>
      <c r="F326" s="11">
        <v>198.7</v>
      </c>
      <c r="G326" s="11">
        <v>178.8</v>
      </c>
      <c r="H326" s="11">
        <v>160.5</v>
      </c>
      <c r="I326" s="11">
        <v>184.7</v>
      </c>
      <c r="J326" s="11">
        <v>153.69999999999999</v>
      </c>
      <c r="K326" s="11">
        <v>174.3</v>
      </c>
      <c r="L326" s="11">
        <v>163.9</v>
      </c>
      <c r="M326" s="11">
        <v>120</v>
      </c>
      <c r="N326" s="11">
        <v>172.1</v>
      </c>
      <c r="O326" s="11">
        <v>164.3</v>
      </c>
      <c r="P326" s="11">
        <v>177.3</v>
      </c>
      <c r="Q326" s="11">
        <v>166.4</v>
      </c>
      <c r="R326" s="11">
        <v>169.9</v>
      </c>
      <c r="S326" s="11">
        <v>160.69999999999999</v>
      </c>
      <c r="T326" s="11">
        <v>168.5</v>
      </c>
      <c r="U326" s="11">
        <v>164.5</v>
      </c>
      <c r="V326" s="11">
        <v>161.1</v>
      </c>
      <c r="W326" s="11">
        <v>171.4</v>
      </c>
      <c r="X326" s="11">
        <v>163</v>
      </c>
      <c r="Y326" s="12">
        <v>165.7</v>
      </c>
    </row>
    <row r="327" spans="1:25" x14ac:dyDescent="0.3">
      <c r="A327" s="3" t="s">
        <v>30</v>
      </c>
      <c r="B327" s="2">
        <v>2022</v>
      </c>
      <c r="C327" s="2" t="s">
        <v>35</v>
      </c>
      <c r="D327" s="9" t="str">
        <f t="shared" si="5"/>
        <v>2022 February Rural</v>
      </c>
      <c r="E327" s="11">
        <v>148.80000000000001</v>
      </c>
      <c r="F327" s="11">
        <v>198.1</v>
      </c>
      <c r="G327" s="11">
        <v>175.5</v>
      </c>
      <c r="H327" s="11">
        <v>160.69999999999999</v>
      </c>
      <c r="I327" s="11">
        <v>192.6</v>
      </c>
      <c r="J327" s="11">
        <v>151.4</v>
      </c>
      <c r="K327" s="11">
        <v>155.19999999999999</v>
      </c>
      <c r="L327" s="11">
        <v>163.9</v>
      </c>
      <c r="M327" s="11">
        <v>118.1</v>
      </c>
      <c r="N327" s="11">
        <v>175.4</v>
      </c>
      <c r="O327" s="11">
        <v>170.5</v>
      </c>
      <c r="P327" s="11">
        <v>176.3</v>
      </c>
      <c r="Q327" s="11">
        <v>163.9</v>
      </c>
      <c r="R327" s="11">
        <v>174.1</v>
      </c>
      <c r="S327" s="11">
        <v>171</v>
      </c>
      <c r="T327" s="11">
        <v>173.7</v>
      </c>
      <c r="U327" s="11">
        <v>165.5</v>
      </c>
      <c r="V327" s="11">
        <v>165.7</v>
      </c>
      <c r="W327" s="11">
        <v>175.3</v>
      </c>
      <c r="X327" s="11">
        <v>164.5</v>
      </c>
      <c r="Y327" s="12">
        <v>166.7</v>
      </c>
    </row>
    <row r="328" spans="1:25" x14ac:dyDescent="0.3">
      <c r="A328" s="3" t="s">
        <v>33</v>
      </c>
      <c r="B328" s="2">
        <v>2022</v>
      </c>
      <c r="C328" s="2" t="s">
        <v>35</v>
      </c>
      <c r="D328" s="9" t="str">
        <f t="shared" si="5"/>
        <v>2022 February Urban</v>
      </c>
      <c r="E328" s="11">
        <v>152.5</v>
      </c>
      <c r="F328" s="11">
        <v>205.2</v>
      </c>
      <c r="G328" s="11">
        <v>176.4</v>
      </c>
      <c r="H328" s="11">
        <v>160.6</v>
      </c>
      <c r="I328" s="11">
        <v>171.5</v>
      </c>
      <c r="J328" s="11">
        <v>156.4</v>
      </c>
      <c r="K328" s="11">
        <v>198</v>
      </c>
      <c r="L328" s="11">
        <v>163.19999999999999</v>
      </c>
      <c r="M328" s="11">
        <v>120.6</v>
      </c>
      <c r="N328" s="11">
        <v>172.2</v>
      </c>
      <c r="O328" s="11">
        <v>156.69999999999999</v>
      </c>
      <c r="P328" s="11">
        <v>180</v>
      </c>
      <c r="Q328" s="11">
        <v>170.2</v>
      </c>
      <c r="R328" s="11">
        <v>165.7</v>
      </c>
      <c r="S328" s="11">
        <v>150.4</v>
      </c>
      <c r="T328" s="11">
        <v>163.4</v>
      </c>
      <c r="U328" s="11">
        <v>165.5</v>
      </c>
      <c r="V328" s="11">
        <v>157.4</v>
      </c>
      <c r="W328" s="11">
        <v>167.2</v>
      </c>
      <c r="X328" s="11">
        <v>164.2</v>
      </c>
      <c r="Y328" s="12">
        <v>165.5</v>
      </c>
    </row>
    <row r="329" spans="1:25" x14ac:dyDescent="0.3">
      <c r="A329" s="3" t="s">
        <v>58</v>
      </c>
      <c r="B329" s="2">
        <v>2022</v>
      </c>
      <c r="C329" s="2" t="s">
        <v>35</v>
      </c>
      <c r="D329" s="9" t="str">
        <f t="shared" si="5"/>
        <v>2022 February Sub Urban</v>
      </c>
      <c r="E329" s="11">
        <v>150</v>
      </c>
      <c r="F329" s="11">
        <v>200.6</v>
      </c>
      <c r="G329" s="11">
        <v>175.8</v>
      </c>
      <c r="H329" s="11">
        <v>160.69999999999999</v>
      </c>
      <c r="I329" s="11">
        <v>184.9</v>
      </c>
      <c r="J329" s="11">
        <v>153.69999999999999</v>
      </c>
      <c r="K329" s="11">
        <v>169.7</v>
      </c>
      <c r="L329" s="11">
        <v>163.69999999999999</v>
      </c>
      <c r="M329" s="11">
        <v>118.9</v>
      </c>
      <c r="N329" s="11">
        <v>174.3</v>
      </c>
      <c r="O329" s="11">
        <v>164.7</v>
      </c>
      <c r="P329" s="11">
        <v>178</v>
      </c>
      <c r="Q329" s="11">
        <v>166.2</v>
      </c>
      <c r="R329" s="11">
        <v>170.8</v>
      </c>
      <c r="S329" s="11">
        <v>162.4</v>
      </c>
      <c r="T329" s="11">
        <v>169.6</v>
      </c>
      <c r="U329" s="11">
        <v>165.5</v>
      </c>
      <c r="V329" s="11">
        <v>161.80000000000001</v>
      </c>
      <c r="W329" s="11">
        <v>172.2</v>
      </c>
      <c r="X329" s="11">
        <v>164.4</v>
      </c>
      <c r="Y329" s="12">
        <v>166.1</v>
      </c>
    </row>
    <row r="330" spans="1:25" x14ac:dyDescent="0.3">
      <c r="A330" s="3" t="s">
        <v>30</v>
      </c>
      <c r="B330" s="2">
        <v>2022</v>
      </c>
      <c r="C330" s="2" t="s">
        <v>36</v>
      </c>
      <c r="D330" s="9" t="str">
        <f t="shared" si="5"/>
        <v>2022 March Rural</v>
      </c>
      <c r="E330" s="11">
        <v>150.19999999999999</v>
      </c>
      <c r="F330" s="11">
        <v>208</v>
      </c>
      <c r="G330" s="11">
        <v>167.9</v>
      </c>
      <c r="H330" s="11">
        <v>162</v>
      </c>
      <c r="I330" s="11">
        <v>203.1</v>
      </c>
      <c r="J330" s="11">
        <v>155.9</v>
      </c>
      <c r="K330" s="11">
        <v>155.80000000000001</v>
      </c>
      <c r="L330" s="11">
        <v>164.2</v>
      </c>
      <c r="M330" s="11">
        <v>118.1</v>
      </c>
      <c r="N330" s="11">
        <v>178.7</v>
      </c>
      <c r="O330" s="11">
        <v>171.2</v>
      </c>
      <c r="P330" s="11">
        <v>177.4</v>
      </c>
      <c r="Q330" s="11">
        <v>166.6</v>
      </c>
      <c r="R330" s="11">
        <v>175.4</v>
      </c>
      <c r="S330" s="11">
        <v>173.2</v>
      </c>
      <c r="T330" s="11">
        <v>175.1</v>
      </c>
      <c r="U330" s="11">
        <v>165.3</v>
      </c>
      <c r="V330" s="11">
        <v>166.5</v>
      </c>
      <c r="W330" s="11">
        <v>176</v>
      </c>
      <c r="X330" s="11">
        <v>167.4</v>
      </c>
      <c r="Y330" s="12">
        <v>168.7</v>
      </c>
    </row>
    <row r="331" spans="1:25" x14ac:dyDescent="0.3">
      <c r="A331" s="3" t="s">
        <v>33</v>
      </c>
      <c r="B331" s="2">
        <v>2022</v>
      </c>
      <c r="C331" s="2" t="s">
        <v>36</v>
      </c>
      <c r="D331" s="9" t="str">
        <f t="shared" si="5"/>
        <v>2022 March Urban</v>
      </c>
      <c r="E331" s="11">
        <v>153.69999999999999</v>
      </c>
      <c r="F331" s="11">
        <v>215.8</v>
      </c>
      <c r="G331" s="11">
        <v>167.7</v>
      </c>
      <c r="H331" s="11">
        <v>162.6</v>
      </c>
      <c r="I331" s="11">
        <v>180</v>
      </c>
      <c r="J331" s="11">
        <v>159.6</v>
      </c>
      <c r="K331" s="11">
        <v>188.4</v>
      </c>
      <c r="L331" s="11">
        <v>163.4</v>
      </c>
      <c r="M331" s="11">
        <v>120.3</v>
      </c>
      <c r="N331" s="11">
        <v>174.7</v>
      </c>
      <c r="O331" s="11">
        <v>157.1</v>
      </c>
      <c r="P331" s="11">
        <v>181.5</v>
      </c>
      <c r="Q331" s="11">
        <v>171.5</v>
      </c>
      <c r="R331" s="11">
        <v>167.1</v>
      </c>
      <c r="S331" s="11">
        <v>152.6</v>
      </c>
      <c r="T331" s="11">
        <v>164.9</v>
      </c>
      <c r="U331" s="11">
        <v>165.3</v>
      </c>
      <c r="V331" s="11">
        <v>158.6</v>
      </c>
      <c r="W331" s="11">
        <v>168.2</v>
      </c>
      <c r="X331" s="11">
        <v>166.8</v>
      </c>
      <c r="Y331" s="12">
        <v>166.5</v>
      </c>
    </row>
    <row r="332" spans="1:25" x14ac:dyDescent="0.3">
      <c r="A332" s="3" t="s">
        <v>58</v>
      </c>
      <c r="B332" s="2">
        <v>2022</v>
      </c>
      <c r="C332" s="2" t="s">
        <v>36</v>
      </c>
      <c r="D332" s="9" t="str">
        <f t="shared" si="5"/>
        <v>2022 March Sub Urban</v>
      </c>
      <c r="E332" s="11">
        <v>151.30000000000001</v>
      </c>
      <c r="F332" s="11">
        <v>210.7</v>
      </c>
      <c r="G332" s="11">
        <v>167.8</v>
      </c>
      <c r="H332" s="11">
        <v>162.19999999999999</v>
      </c>
      <c r="I332" s="11">
        <v>194.6</v>
      </c>
      <c r="J332" s="11">
        <v>157.6</v>
      </c>
      <c r="K332" s="11">
        <v>166.9</v>
      </c>
      <c r="L332" s="11">
        <v>163.9</v>
      </c>
      <c r="M332" s="11">
        <v>118.8</v>
      </c>
      <c r="N332" s="11">
        <v>177.4</v>
      </c>
      <c r="O332" s="11">
        <v>165.3</v>
      </c>
      <c r="P332" s="11">
        <v>179.3</v>
      </c>
      <c r="Q332" s="11">
        <v>168.4</v>
      </c>
      <c r="R332" s="11">
        <v>172.1</v>
      </c>
      <c r="S332" s="11">
        <v>164.6</v>
      </c>
      <c r="T332" s="11">
        <v>171.1</v>
      </c>
      <c r="U332" s="11">
        <v>165.3</v>
      </c>
      <c r="V332" s="11">
        <v>162.80000000000001</v>
      </c>
      <c r="W332" s="11">
        <v>173</v>
      </c>
      <c r="X332" s="11">
        <v>167.2</v>
      </c>
      <c r="Y332" s="12">
        <v>167.7</v>
      </c>
    </row>
    <row r="333" spans="1:25" x14ac:dyDescent="0.3">
      <c r="A333" s="3" t="s">
        <v>30</v>
      </c>
      <c r="B333" s="2">
        <v>2022</v>
      </c>
      <c r="C333" s="2" t="s">
        <v>37</v>
      </c>
      <c r="D333" s="9" t="str">
        <f t="shared" si="5"/>
        <v>2022 April Rural</v>
      </c>
      <c r="E333" s="11">
        <v>151.80000000000001</v>
      </c>
      <c r="F333" s="11">
        <v>209.7</v>
      </c>
      <c r="G333" s="11">
        <v>164.5</v>
      </c>
      <c r="H333" s="11">
        <v>163.80000000000001</v>
      </c>
      <c r="I333" s="11">
        <v>207.4</v>
      </c>
      <c r="J333" s="11">
        <v>169.7</v>
      </c>
      <c r="K333" s="11">
        <v>153.6</v>
      </c>
      <c r="L333" s="11">
        <v>165.1</v>
      </c>
      <c r="M333" s="11">
        <v>118.2</v>
      </c>
      <c r="N333" s="11">
        <v>182.9</v>
      </c>
      <c r="O333" s="11">
        <v>172.4</v>
      </c>
      <c r="P333" s="11">
        <v>178.9</v>
      </c>
      <c r="Q333" s="11">
        <v>168.6</v>
      </c>
      <c r="R333" s="11">
        <v>177.5</v>
      </c>
      <c r="S333" s="11">
        <v>175.1</v>
      </c>
      <c r="T333" s="11">
        <v>177.1</v>
      </c>
      <c r="U333" s="11">
        <v>167</v>
      </c>
      <c r="V333" s="11">
        <v>167.7</v>
      </c>
      <c r="W333" s="11">
        <v>177</v>
      </c>
      <c r="X333" s="11">
        <v>169</v>
      </c>
      <c r="Y333" s="12">
        <v>170.8</v>
      </c>
    </row>
    <row r="334" spans="1:25" x14ac:dyDescent="0.3">
      <c r="A334" s="3" t="s">
        <v>33</v>
      </c>
      <c r="B334" s="2">
        <v>2022</v>
      </c>
      <c r="C334" s="2" t="s">
        <v>37</v>
      </c>
      <c r="D334" s="9" t="str">
        <f t="shared" si="5"/>
        <v>2022 April Urban</v>
      </c>
      <c r="E334" s="11">
        <v>155.4</v>
      </c>
      <c r="F334" s="11">
        <v>215.8</v>
      </c>
      <c r="G334" s="11">
        <v>164.6</v>
      </c>
      <c r="H334" s="11">
        <v>164.2</v>
      </c>
      <c r="I334" s="11">
        <v>186</v>
      </c>
      <c r="J334" s="11">
        <v>175.9</v>
      </c>
      <c r="K334" s="11">
        <v>190.7</v>
      </c>
      <c r="L334" s="11">
        <v>164</v>
      </c>
      <c r="M334" s="11">
        <v>120.5</v>
      </c>
      <c r="N334" s="11">
        <v>178</v>
      </c>
      <c r="O334" s="11">
        <v>157.5</v>
      </c>
      <c r="P334" s="11">
        <v>183.3</v>
      </c>
      <c r="Q334" s="11">
        <v>174.5</v>
      </c>
      <c r="R334" s="11">
        <v>168.4</v>
      </c>
      <c r="S334" s="11">
        <v>154.5</v>
      </c>
      <c r="T334" s="11">
        <v>166.3</v>
      </c>
      <c r="U334" s="11">
        <v>167</v>
      </c>
      <c r="V334" s="11">
        <v>159.80000000000001</v>
      </c>
      <c r="W334" s="11">
        <v>169</v>
      </c>
      <c r="X334" s="11">
        <v>168.4</v>
      </c>
      <c r="Y334" s="12">
        <v>169.2</v>
      </c>
    </row>
    <row r="335" spans="1:25" x14ac:dyDescent="0.3">
      <c r="A335" s="3" t="s">
        <v>58</v>
      </c>
      <c r="B335" s="2">
        <v>2022</v>
      </c>
      <c r="C335" s="2" t="s">
        <v>37</v>
      </c>
      <c r="D335" s="9" t="str">
        <f t="shared" si="5"/>
        <v>2022 April Sub Urban</v>
      </c>
      <c r="E335" s="11">
        <v>152.9</v>
      </c>
      <c r="F335" s="11">
        <v>211.8</v>
      </c>
      <c r="G335" s="11">
        <v>164.5</v>
      </c>
      <c r="H335" s="11">
        <v>163.9</v>
      </c>
      <c r="I335" s="11">
        <v>199.5</v>
      </c>
      <c r="J335" s="11">
        <v>172.6</v>
      </c>
      <c r="K335" s="11">
        <v>166.2</v>
      </c>
      <c r="L335" s="11">
        <v>164.7</v>
      </c>
      <c r="M335" s="11">
        <v>119</v>
      </c>
      <c r="N335" s="11">
        <v>181.3</v>
      </c>
      <c r="O335" s="11">
        <v>166.2</v>
      </c>
      <c r="P335" s="11">
        <v>180.9</v>
      </c>
      <c r="Q335" s="11">
        <v>170.8</v>
      </c>
      <c r="R335" s="11">
        <v>173.9</v>
      </c>
      <c r="S335" s="11">
        <v>166.5</v>
      </c>
      <c r="T335" s="11">
        <v>172.8</v>
      </c>
      <c r="U335" s="11">
        <v>167</v>
      </c>
      <c r="V335" s="11">
        <v>164</v>
      </c>
      <c r="W335" s="11">
        <v>174</v>
      </c>
      <c r="X335" s="11">
        <v>168.8</v>
      </c>
      <c r="Y335" s="12">
        <v>170.1</v>
      </c>
    </row>
    <row r="336" spans="1:25" x14ac:dyDescent="0.3">
      <c r="A336" s="3" t="s">
        <v>30</v>
      </c>
      <c r="B336" s="2">
        <v>2022</v>
      </c>
      <c r="C336" s="2" t="s">
        <v>38</v>
      </c>
      <c r="D336" s="9" t="str">
        <f t="shared" si="5"/>
        <v>2022 May Rural</v>
      </c>
      <c r="E336" s="11">
        <v>152.9</v>
      </c>
      <c r="F336" s="11">
        <v>214.7</v>
      </c>
      <c r="G336" s="11">
        <v>161.4</v>
      </c>
      <c r="H336" s="11">
        <v>164.6</v>
      </c>
      <c r="I336" s="11">
        <v>209.9</v>
      </c>
      <c r="J336" s="11">
        <v>168</v>
      </c>
      <c r="K336" s="11">
        <v>160.4</v>
      </c>
      <c r="L336" s="11">
        <v>165</v>
      </c>
      <c r="M336" s="11">
        <v>118.9</v>
      </c>
      <c r="N336" s="11">
        <v>186.6</v>
      </c>
      <c r="O336" s="11">
        <v>173.2</v>
      </c>
      <c r="P336" s="11">
        <v>180.4</v>
      </c>
      <c r="Q336" s="11">
        <v>170.8</v>
      </c>
      <c r="R336" s="11">
        <v>179.3</v>
      </c>
      <c r="S336" s="11">
        <v>177.2</v>
      </c>
      <c r="T336" s="11">
        <v>179</v>
      </c>
      <c r="U336" s="11">
        <v>167.5</v>
      </c>
      <c r="V336" s="11">
        <v>168.9</v>
      </c>
      <c r="W336" s="11">
        <v>177.7</v>
      </c>
      <c r="X336" s="11">
        <v>168.5</v>
      </c>
      <c r="Y336" s="12">
        <v>172.5</v>
      </c>
    </row>
    <row r="337" spans="1:25" x14ac:dyDescent="0.3">
      <c r="A337" s="3" t="s">
        <v>33</v>
      </c>
      <c r="B337" s="2">
        <v>2022</v>
      </c>
      <c r="C337" s="2" t="s">
        <v>38</v>
      </c>
      <c r="D337" s="9" t="str">
        <f t="shared" si="5"/>
        <v>2022 May Urban</v>
      </c>
      <c r="E337" s="11">
        <v>156.69999999999999</v>
      </c>
      <c r="F337" s="11">
        <v>221.2</v>
      </c>
      <c r="G337" s="11">
        <v>164.1</v>
      </c>
      <c r="H337" s="11">
        <v>165.4</v>
      </c>
      <c r="I337" s="11">
        <v>189.5</v>
      </c>
      <c r="J337" s="11">
        <v>174.5</v>
      </c>
      <c r="K337" s="11">
        <v>203.2</v>
      </c>
      <c r="L337" s="11">
        <v>164.1</v>
      </c>
      <c r="M337" s="11">
        <v>121.2</v>
      </c>
      <c r="N337" s="11">
        <v>181.4</v>
      </c>
      <c r="O337" s="11">
        <v>158.5</v>
      </c>
      <c r="P337" s="11">
        <v>184.9</v>
      </c>
      <c r="Q337" s="11">
        <v>177.5</v>
      </c>
      <c r="R337" s="11">
        <v>170</v>
      </c>
      <c r="S337" s="11">
        <v>155.9</v>
      </c>
      <c r="T337" s="11">
        <v>167.8</v>
      </c>
      <c r="U337" s="11">
        <v>167.5</v>
      </c>
      <c r="V337" s="11">
        <v>161.1</v>
      </c>
      <c r="W337" s="11">
        <v>170.1</v>
      </c>
      <c r="X337" s="11">
        <v>168.2</v>
      </c>
      <c r="Y337" s="12">
        <v>170.8</v>
      </c>
    </row>
    <row r="338" spans="1:25" x14ac:dyDescent="0.3">
      <c r="A338" s="3" t="s">
        <v>58</v>
      </c>
      <c r="B338" s="2">
        <v>2022</v>
      </c>
      <c r="C338" s="2" t="s">
        <v>38</v>
      </c>
      <c r="D338" s="9" t="str">
        <f t="shared" si="5"/>
        <v>2022 May Sub Urban</v>
      </c>
      <c r="E338" s="11">
        <v>154.1</v>
      </c>
      <c r="F338" s="11">
        <v>217</v>
      </c>
      <c r="G338" s="11">
        <v>162.4</v>
      </c>
      <c r="H338" s="11">
        <v>164.9</v>
      </c>
      <c r="I338" s="11">
        <v>202.4</v>
      </c>
      <c r="J338" s="11">
        <v>171</v>
      </c>
      <c r="K338" s="11">
        <v>174.9</v>
      </c>
      <c r="L338" s="11">
        <v>164.7</v>
      </c>
      <c r="M338" s="11">
        <v>119.7</v>
      </c>
      <c r="N338" s="11">
        <v>184.9</v>
      </c>
      <c r="O338" s="11">
        <v>167.1</v>
      </c>
      <c r="P338" s="11">
        <v>182.5</v>
      </c>
      <c r="Q338" s="11">
        <v>173.3</v>
      </c>
      <c r="R338" s="11">
        <v>175.6</v>
      </c>
      <c r="S338" s="11">
        <v>168.4</v>
      </c>
      <c r="T338" s="11">
        <v>174.6</v>
      </c>
      <c r="U338" s="11">
        <v>167.5</v>
      </c>
      <c r="V338" s="11">
        <v>165.2</v>
      </c>
      <c r="W338" s="11">
        <v>174.8</v>
      </c>
      <c r="X338" s="11">
        <v>168.4</v>
      </c>
      <c r="Y338" s="12">
        <v>171.7</v>
      </c>
    </row>
    <row r="339" spans="1:25" x14ac:dyDescent="0.3">
      <c r="A339" s="3" t="s">
        <v>30</v>
      </c>
      <c r="B339" s="2">
        <v>2022</v>
      </c>
      <c r="C339" s="2" t="s">
        <v>39</v>
      </c>
      <c r="D339" s="9" t="str">
        <f t="shared" si="5"/>
        <v>2022 June Rural</v>
      </c>
      <c r="E339" s="11">
        <v>153.80000000000001</v>
      </c>
      <c r="F339" s="11">
        <v>217.2</v>
      </c>
      <c r="G339" s="11">
        <v>169.6</v>
      </c>
      <c r="H339" s="11">
        <v>165.4</v>
      </c>
      <c r="I339" s="11">
        <v>208.1</v>
      </c>
      <c r="J339" s="11">
        <v>165.8</v>
      </c>
      <c r="K339" s="11">
        <v>167.3</v>
      </c>
      <c r="L339" s="11">
        <v>164.6</v>
      </c>
      <c r="M339" s="11">
        <v>119.1</v>
      </c>
      <c r="N339" s="11">
        <v>188.9</v>
      </c>
      <c r="O339" s="11">
        <v>174.2</v>
      </c>
      <c r="P339" s="11">
        <v>181.9</v>
      </c>
      <c r="Q339" s="11">
        <v>172.4</v>
      </c>
      <c r="R339" s="11">
        <v>180.7</v>
      </c>
      <c r="S339" s="11">
        <v>178.7</v>
      </c>
      <c r="T339" s="11">
        <v>180.4</v>
      </c>
      <c r="U339" s="11">
        <v>166.8</v>
      </c>
      <c r="V339" s="11">
        <v>170.3</v>
      </c>
      <c r="W339" s="11">
        <v>178.2</v>
      </c>
      <c r="X339" s="11">
        <v>169.5</v>
      </c>
      <c r="Y339" s="12">
        <v>173.6</v>
      </c>
    </row>
    <row r="340" spans="1:25" x14ac:dyDescent="0.3">
      <c r="A340" s="3" t="s">
        <v>33</v>
      </c>
      <c r="B340" s="2">
        <v>2022</v>
      </c>
      <c r="C340" s="2" t="s">
        <v>39</v>
      </c>
      <c r="D340" s="9" t="str">
        <f t="shared" si="5"/>
        <v>2022 June Urban</v>
      </c>
      <c r="E340" s="11">
        <v>157.5</v>
      </c>
      <c r="F340" s="11">
        <v>223.4</v>
      </c>
      <c r="G340" s="11">
        <v>172.8</v>
      </c>
      <c r="H340" s="11">
        <v>166.4</v>
      </c>
      <c r="I340" s="11">
        <v>188.6</v>
      </c>
      <c r="J340" s="11">
        <v>174.1</v>
      </c>
      <c r="K340" s="11">
        <v>211.5</v>
      </c>
      <c r="L340" s="11">
        <v>163.6</v>
      </c>
      <c r="M340" s="11">
        <v>121.4</v>
      </c>
      <c r="N340" s="11">
        <v>183.5</v>
      </c>
      <c r="O340" s="11">
        <v>159.1</v>
      </c>
      <c r="P340" s="11">
        <v>186.3</v>
      </c>
      <c r="Q340" s="11">
        <v>179.3</v>
      </c>
      <c r="R340" s="11">
        <v>171.6</v>
      </c>
      <c r="S340" s="11">
        <v>157.4</v>
      </c>
      <c r="T340" s="11">
        <v>169.4</v>
      </c>
      <c r="U340" s="11">
        <v>166.8</v>
      </c>
      <c r="V340" s="11">
        <v>162.1</v>
      </c>
      <c r="W340" s="11">
        <v>170.9</v>
      </c>
      <c r="X340" s="11">
        <v>169.2</v>
      </c>
      <c r="Y340" s="12">
        <v>171.4</v>
      </c>
    </row>
    <row r="341" spans="1:25" x14ac:dyDescent="0.3">
      <c r="A341" s="3" t="s">
        <v>58</v>
      </c>
      <c r="B341" s="2">
        <v>2022</v>
      </c>
      <c r="C341" s="2" t="s">
        <v>39</v>
      </c>
      <c r="D341" s="9" t="str">
        <f t="shared" si="5"/>
        <v>2022 June Sub Urban</v>
      </c>
      <c r="E341" s="11">
        <v>155</v>
      </c>
      <c r="F341" s="11">
        <v>219.4</v>
      </c>
      <c r="G341" s="11">
        <v>170.8</v>
      </c>
      <c r="H341" s="11">
        <v>165.8</v>
      </c>
      <c r="I341" s="11">
        <v>200.9</v>
      </c>
      <c r="J341" s="11">
        <v>169.7</v>
      </c>
      <c r="K341" s="11">
        <v>182.3</v>
      </c>
      <c r="L341" s="11">
        <v>164.3</v>
      </c>
      <c r="M341" s="11">
        <v>119.9</v>
      </c>
      <c r="N341" s="11">
        <v>187.1</v>
      </c>
      <c r="O341" s="11">
        <v>167.9</v>
      </c>
      <c r="P341" s="11">
        <v>183.9</v>
      </c>
      <c r="Q341" s="11">
        <v>174.9</v>
      </c>
      <c r="R341" s="11">
        <v>177.1</v>
      </c>
      <c r="S341" s="11">
        <v>169.9</v>
      </c>
      <c r="T341" s="11">
        <v>176</v>
      </c>
      <c r="U341" s="11">
        <v>166.8</v>
      </c>
      <c r="V341" s="11">
        <v>166.4</v>
      </c>
      <c r="W341" s="11">
        <v>175.4</v>
      </c>
      <c r="X341" s="11">
        <v>169.4</v>
      </c>
      <c r="Y341" s="12">
        <v>172.6</v>
      </c>
    </row>
    <row r="342" spans="1:25" x14ac:dyDescent="0.3">
      <c r="A342" s="3" t="s">
        <v>30</v>
      </c>
      <c r="B342" s="2">
        <v>2022</v>
      </c>
      <c r="C342" s="2" t="s">
        <v>40</v>
      </c>
      <c r="D342" s="9" t="str">
        <f t="shared" si="5"/>
        <v>2022 July Rural</v>
      </c>
      <c r="E342" s="11">
        <v>155.19999999999999</v>
      </c>
      <c r="F342" s="11">
        <v>210.8</v>
      </c>
      <c r="G342" s="11">
        <v>174.3</v>
      </c>
      <c r="H342" s="11">
        <v>166.3</v>
      </c>
      <c r="I342" s="11">
        <v>202.2</v>
      </c>
      <c r="J342" s="11">
        <v>169.6</v>
      </c>
      <c r="K342" s="11">
        <v>168.6</v>
      </c>
      <c r="L342" s="11">
        <v>164.4</v>
      </c>
      <c r="M342" s="11">
        <v>119.2</v>
      </c>
      <c r="N342" s="11">
        <v>191.8</v>
      </c>
      <c r="O342" s="11">
        <v>174.5</v>
      </c>
      <c r="P342" s="11">
        <v>183.1</v>
      </c>
      <c r="Q342" s="11">
        <v>172.5</v>
      </c>
      <c r="R342" s="11">
        <v>182</v>
      </c>
      <c r="S342" s="11">
        <v>180.3</v>
      </c>
      <c r="T342" s="11">
        <v>181.7</v>
      </c>
      <c r="U342" s="11">
        <v>167.8</v>
      </c>
      <c r="V342" s="11">
        <v>171.3</v>
      </c>
      <c r="W342" s="11">
        <v>178.8</v>
      </c>
      <c r="X342" s="11">
        <v>169.7</v>
      </c>
      <c r="Y342" s="12">
        <v>174.3</v>
      </c>
    </row>
    <row r="343" spans="1:25" x14ac:dyDescent="0.3">
      <c r="A343" s="3" t="s">
        <v>33</v>
      </c>
      <c r="B343" s="2">
        <v>2022</v>
      </c>
      <c r="C343" s="2" t="s">
        <v>40</v>
      </c>
      <c r="D343" s="9" t="str">
        <f t="shared" si="5"/>
        <v>2022 July Urban</v>
      </c>
      <c r="E343" s="11">
        <v>159.30000000000001</v>
      </c>
      <c r="F343" s="11">
        <v>217.1</v>
      </c>
      <c r="G343" s="11">
        <v>176.6</v>
      </c>
      <c r="H343" s="11">
        <v>167.1</v>
      </c>
      <c r="I343" s="11">
        <v>184.8</v>
      </c>
      <c r="J343" s="11">
        <v>179.5</v>
      </c>
      <c r="K343" s="11">
        <v>208.5</v>
      </c>
      <c r="L343" s="11">
        <v>164</v>
      </c>
      <c r="M343" s="11">
        <v>121.5</v>
      </c>
      <c r="N343" s="11">
        <v>186.3</v>
      </c>
      <c r="O343" s="11">
        <v>159.80000000000001</v>
      </c>
      <c r="P343" s="11">
        <v>187.7</v>
      </c>
      <c r="Q343" s="11">
        <v>179.4</v>
      </c>
      <c r="R343" s="11">
        <v>172.7</v>
      </c>
      <c r="S343" s="11">
        <v>158.69999999999999</v>
      </c>
      <c r="T343" s="11">
        <v>170.6</v>
      </c>
      <c r="U343" s="11">
        <v>167.8</v>
      </c>
      <c r="V343" s="11">
        <v>163.1</v>
      </c>
      <c r="W343" s="11">
        <v>171.7</v>
      </c>
      <c r="X343" s="11">
        <v>169.8</v>
      </c>
      <c r="Y343" s="12">
        <v>172.3</v>
      </c>
    </row>
    <row r="344" spans="1:25" x14ac:dyDescent="0.3">
      <c r="A344" s="3" t="s">
        <v>58</v>
      </c>
      <c r="B344" s="2">
        <v>2022</v>
      </c>
      <c r="C344" s="2" t="s">
        <v>40</v>
      </c>
      <c r="D344" s="9" t="str">
        <f t="shared" si="5"/>
        <v>2022 July Sub Urban</v>
      </c>
      <c r="E344" s="11">
        <v>156.5</v>
      </c>
      <c r="F344" s="11">
        <v>213</v>
      </c>
      <c r="G344" s="11">
        <v>175.2</v>
      </c>
      <c r="H344" s="11">
        <v>166.6</v>
      </c>
      <c r="I344" s="11">
        <v>195.8</v>
      </c>
      <c r="J344" s="11">
        <v>174.2</v>
      </c>
      <c r="K344" s="11">
        <v>182.1</v>
      </c>
      <c r="L344" s="11">
        <v>164.3</v>
      </c>
      <c r="M344" s="11">
        <v>120</v>
      </c>
      <c r="N344" s="11">
        <v>190</v>
      </c>
      <c r="O344" s="11">
        <v>168.4</v>
      </c>
      <c r="P344" s="11">
        <v>185.2</v>
      </c>
      <c r="Q344" s="11">
        <v>175</v>
      </c>
      <c r="R344" s="11">
        <v>178.3</v>
      </c>
      <c r="S344" s="11">
        <v>171.3</v>
      </c>
      <c r="T344" s="11">
        <v>177.3</v>
      </c>
      <c r="U344" s="11">
        <v>167.8</v>
      </c>
      <c r="V344" s="11">
        <v>167.4</v>
      </c>
      <c r="W344" s="11">
        <v>176.1</v>
      </c>
      <c r="X344" s="11">
        <v>169.7</v>
      </c>
      <c r="Y344" s="12">
        <v>173.4</v>
      </c>
    </row>
    <row r="345" spans="1:25" x14ac:dyDescent="0.3">
      <c r="A345" s="3" t="s">
        <v>30</v>
      </c>
      <c r="B345" s="2">
        <v>2022</v>
      </c>
      <c r="C345" s="2" t="s">
        <v>41</v>
      </c>
      <c r="D345" s="9" t="str">
        <f t="shared" si="5"/>
        <v>2022 August Rural</v>
      </c>
      <c r="E345" s="11">
        <v>159.5</v>
      </c>
      <c r="F345" s="11">
        <v>204.1</v>
      </c>
      <c r="G345" s="11">
        <v>168.3</v>
      </c>
      <c r="H345" s="11">
        <v>167.9</v>
      </c>
      <c r="I345" s="11">
        <v>198.1</v>
      </c>
      <c r="J345" s="11">
        <v>169.2</v>
      </c>
      <c r="K345" s="11">
        <v>173.1</v>
      </c>
      <c r="L345" s="11">
        <v>167.1</v>
      </c>
      <c r="M345" s="11">
        <v>120.2</v>
      </c>
      <c r="N345" s="11">
        <v>195.6</v>
      </c>
      <c r="O345" s="11">
        <v>174.8</v>
      </c>
      <c r="P345" s="11">
        <v>184</v>
      </c>
      <c r="Q345" s="11">
        <v>173.9</v>
      </c>
      <c r="R345" s="11">
        <v>183.2</v>
      </c>
      <c r="S345" s="11">
        <v>181.7</v>
      </c>
      <c r="T345" s="11">
        <v>183</v>
      </c>
      <c r="U345" s="11">
        <v>169</v>
      </c>
      <c r="V345" s="11">
        <v>172.3</v>
      </c>
      <c r="W345" s="11">
        <v>179.4</v>
      </c>
      <c r="X345" s="11">
        <v>171.1</v>
      </c>
      <c r="Y345" s="12">
        <v>175.3</v>
      </c>
    </row>
    <row r="346" spans="1:25" x14ac:dyDescent="0.3">
      <c r="A346" s="3" t="s">
        <v>33</v>
      </c>
      <c r="B346" s="2">
        <v>2022</v>
      </c>
      <c r="C346" s="2" t="s">
        <v>41</v>
      </c>
      <c r="D346" s="9" t="str">
        <f t="shared" si="5"/>
        <v>2022 August Urban</v>
      </c>
      <c r="E346" s="11">
        <v>162.1</v>
      </c>
      <c r="F346" s="11">
        <v>210.9</v>
      </c>
      <c r="G346" s="11">
        <v>170.6</v>
      </c>
      <c r="H346" s="11">
        <v>168.4</v>
      </c>
      <c r="I346" s="11">
        <v>182.5</v>
      </c>
      <c r="J346" s="11">
        <v>177.1</v>
      </c>
      <c r="K346" s="11">
        <v>213.1</v>
      </c>
      <c r="L346" s="11">
        <v>167.3</v>
      </c>
      <c r="M346" s="11">
        <v>122.2</v>
      </c>
      <c r="N346" s="11">
        <v>189.7</v>
      </c>
      <c r="O346" s="11">
        <v>160.5</v>
      </c>
      <c r="P346" s="11">
        <v>188.9</v>
      </c>
      <c r="Q346" s="11">
        <v>180.4</v>
      </c>
      <c r="R346" s="11">
        <v>173.7</v>
      </c>
      <c r="S346" s="11">
        <v>160</v>
      </c>
      <c r="T346" s="11">
        <v>171.6</v>
      </c>
      <c r="U346" s="11">
        <v>169</v>
      </c>
      <c r="V346" s="11">
        <v>164.2</v>
      </c>
      <c r="W346" s="11">
        <v>172.6</v>
      </c>
      <c r="X346" s="11">
        <v>171.4</v>
      </c>
      <c r="Y346" s="12">
        <v>173.1</v>
      </c>
    </row>
    <row r="347" spans="1:25" x14ac:dyDescent="0.3">
      <c r="A347" s="3" t="s">
        <v>58</v>
      </c>
      <c r="B347" s="2">
        <v>2022</v>
      </c>
      <c r="C347" s="2" t="s">
        <v>41</v>
      </c>
      <c r="D347" s="9" t="str">
        <f t="shared" si="5"/>
        <v>2022 August Sub Urban</v>
      </c>
      <c r="E347" s="11">
        <v>160.30000000000001</v>
      </c>
      <c r="F347" s="11">
        <v>206.5</v>
      </c>
      <c r="G347" s="11">
        <v>169.2</v>
      </c>
      <c r="H347" s="11">
        <v>168.1</v>
      </c>
      <c r="I347" s="11">
        <v>192.4</v>
      </c>
      <c r="J347" s="11">
        <v>172.9</v>
      </c>
      <c r="K347" s="11">
        <v>186.7</v>
      </c>
      <c r="L347" s="11">
        <v>167.2</v>
      </c>
      <c r="M347" s="11">
        <v>120.9</v>
      </c>
      <c r="N347" s="11">
        <v>193.6</v>
      </c>
      <c r="O347" s="11">
        <v>168.8</v>
      </c>
      <c r="P347" s="11">
        <v>186.3</v>
      </c>
      <c r="Q347" s="11">
        <v>176.3</v>
      </c>
      <c r="R347" s="11">
        <v>179.5</v>
      </c>
      <c r="S347" s="11">
        <v>172.7</v>
      </c>
      <c r="T347" s="11">
        <v>178.5</v>
      </c>
      <c r="U347" s="11">
        <v>169</v>
      </c>
      <c r="V347" s="11">
        <v>168.5</v>
      </c>
      <c r="W347" s="11">
        <v>176.8</v>
      </c>
      <c r="X347" s="11">
        <v>171.2</v>
      </c>
      <c r="Y347" s="12">
        <v>174.3</v>
      </c>
    </row>
    <row r="348" spans="1:25" x14ac:dyDescent="0.3">
      <c r="A348" s="3" t="s">
        <v>30</v>
      </c>
      <c r="B348" s="2">
        <v>2022</v>
      </c>
      <c r="C348" s="2" t="s">
        <v>42</v>
      </c>
      <c r="D348" s="9" t="str">
        <f t="shared" si="5"/>
        <v>2022 September Rural</v>
      </c>
      <c r="E348" s="11">
        <v>162.9</v>
      </c>
      <c r="F348" s="11">
        <v>206.7</v>
      </c>
      <c r="G348" s="11">
        <v>169</v>
      </c>
      <c r="H348" s="11">
        <v>169.5</v>
      </c>
      <c r="I348" s="11">
        <v>194.1</v>
      </c>
      <c r="J348" s="11">
        <v>164.1</v>
      </c>
      <c r="K348" s="11">
        <v>176.9</v>
      </c>
      <c r="L348" s="11">
        <v>169</v>
      </c>
      <c r="M348" s="11">
        <v>120.8</v>
      </c>
      <c r="N348" s="11">
        <v>199.1</v>
      </c>
      <c r="O348" s="11">
        <v>175.4</v>
      </c>
      <c r="P348" s="11">
        <v>184.8</v>
      </c>
      <c r="Q348" s="11">
        <v>175.5</v>
      </c>
      <c r="R348" s="11">
        <v>184.7</v>
      </c>
      <c r="S348" s="11">
        <v>183.3</v>
      </c>
      <c r="T348" s="11">
        <v>184.5</v>
      </c>
      <c r="U348" s="11">
        <v>169.5</v>
      </c>
      <c r="V348" s="11">
        <v>173.6</v>
      </c>
      <c r="W348" s="11">
        <v>180.2</v>
      </c>
      <c r="X348" s="11">
        <v>170.8</v>
      </c>
      <c r="Y348" s="12">
        <v>176.4</v>
      </c>
    </row>
    <row r="349" spans="1:25" x14ac:dyDescent="0.3">
      <c r="A349" s="3" t="s">
        <v>33</v>
      </c>
      <c r="B349" s="2">
        <v>2022</v>
      </c>
      <c r="C349" s="2" t="s">
        <v>42</v>
      </c>
      <c r="D349" s="9" t="str">
        <f t="shared" si="5"/>
        <v>2022 September Urban</v>
      </c>
      <c r="E349" s="11">
        <v>164.9</v>
      </c>
      <c r="F349" s="11">
        <v>213.7</v>
      </c>
      <c r="G349" s="11">
        <v>170.9</v>
      </c>
      <c r="H349" s="11">
        <v>170.1</v>
      </c>
      <c r="I349" s="11">
        <v>179.3</v>
      </c>
      <c r="J349" s="11">
        <v>167.5</v>
      </c>
      <c r="K349" s="11">
        <v>220.8</v>
      </c>
      <c r="L349" s="11">
        <v>169.2</v>
      </c>
      <c r="M349" s="11">
        <v>123.1</v>
      </c>
      <c r="N349" s="11">
        <v>193.6</v>
      </c>
      <c r="O349" s="11">
        <v>161.1</v>
      </c>
      <c r="P349" s="11">
        <v>190.4</v>
      </c>
      <c r="Q349" s="11">
        <v>181.8</v>
      </c>
      <c r="R349" s="11">
        <v>175</v>
      </c>
      <c r="S349" s="11">
        <v>161.69999999999999</v>
      </c>
      <c r="T349" s="11">
        <v>173</v>
      </c>
      <c r="U349" s="11">
        <v>169.5</v>
      </c>
      <c r="V349" s="11">
        <v>165</v>
      </c>
      <c r="W349" s="11">
        <v>173.8</v>
      </c>
      <c r="X349" s="11">
        <v>171.1</v>
      </c>
      <c r="Y349" s="12">
        <v>174.1</v>
      </c>
    </row>
    <row r="350" spans="1:25" x14ac:dyDescent="0.3">
      <c r="A350" s="3" t="s">
        <v>58</v>
      </c>
      <c r="B350" s="2">
        <v>2022</v>
      </c>
      <c r="C350" s="2" t="s">
        <v>42</v>
      </c>
      <c r="D350" s="9" t="str">
        <f t="shared" si="5"/>
        <v>2022 September Sub Urban</v>
      </c>
      <c r="E350" s="11">
        <v>163.5</v>
      </c>
      <c r="F350" s="11">
        <v>209.2</v>
      </c>
      <c r="G350" s="11">
        <v>169.7</v>
      </c>
      <c r="H350" s="11">
        <v>169.7</v>
      </c>
      <c r="I350" s="11">
        <v>188.7</v>
      </c>
      <c r="J350" s="11">
        <v>165.7</v>
      </c>
      <c r="K350" s="11">
        <v>191.8</v>
      </c>
      <c r="L350" s="11">
        <v>169.1</v>
      </c>
      <c r="M350" s="11">
        <v>121.6</v>
      </c>
      <c r="N350" s="11">
        <v>197.3</v>
      </c>
      <c r="O350" s="11">
        <v>169.4</v>
      </c>
      <c r="P350" s="11">
        <v>187.4</v>
      </c>
      <c r="Q350" s="11">
        <v>177.8</v>
      </c>
      <c r="R350" s="11">
        <v>180.9</v>
      </c>
      <c r="S350" s="11">
        <v>174.3</v>
      </c>
      <c r="T350" s="11">
        <v>179.9</v>
      </c>
      <c r="U350" s="11">
        <v>169.5</v>
      </c>
      <c r="V350" s="11">
        <v>169.5</v>
      </c>
      <c r="W350" s="11">
        <v>177.8</v>
      </c>
      <c r="X350" s="11">
        <v>170.9</v>
      </c>
      <c r="Y350" s="12">
        <v>175.3</v>
      </c>
    </row>
    <row r="351" spans="1:25" x14ac:dyDescent="0.3">
      <c r="A351" s="3" t="s">
        <v>30</v>
      </c>
      <c r="B351" s="2">
        <v>2022</v>
      </c>
      <c r="C351" s="2" t="s">
        <v>43</v>
      </c>
      <c r="D351" s="9" t="str">
        <f t="shared" si="5"/>
        <v>2022 October Rural</v>
      </c>
      <c r="E351" s="11">
        <v>164.7</v>
      </c>
      <c r="F351" s="11">
        <v>208.8</v>
      </c>
      <c r="G351" s="11">
        <v>170.3</v>
      </c>
      <c r="H351" s="11">
        <v>170.9</v>
      </c>
      <c r="I351" s="11">
        <v>191.6</v>
      </c>
      <c r="J351" s="11">
        <v>162.19999999999999</v>
      </c>
      <c r="K351" s="11">
        <v>184.8</v>
      </c>
      <c r="L351" s="11">
        <v>169.7</v>
      </c>
      <c r="M351" s="11">
        <v>121.1</v>
      </c>
      <c r="N351" s="11">
        <v>201.6</v>
      </c>
      <c r="O351" s="11">
        <v>175.8</v>
      </c>
      <c r="P351" s="11">
        <v>185.6</v>
      </c>
      <c r="Q351" s="11">
        <v>177.4</v>
      </c>
      <c r="R351" s="11">
        <v>186.1</v>
      </c>
      <c r="S351" s="11">
        <v>184.4</v>
      </c>
      <c r="T351" s="11">
        <v>185.9</v>
      </c>
      <c r="U351" s="11">
        <v>171.2</v>
      </c>
      <c r="V351" s="11">
        <v>174.4</v>
      </c>
      <c r="W351" s="11">
        <v>181.2</v>
      </c>
      <c r="X351" s="11">
        <v>172</v>
      </c>
      <c r="Y351" s="12">
        <v>177.9</v>
      </c>
    </row>
    <row r="352" spans="1:25" x14ac:dyDescent="0.3">
      <c r="A352" s="3" t="s">
        <v>33</v>
      </c>
      <c r="B352" s="2">
        <v>2022</v>
      </c>
      <c r="C352" s="2" t="s">
        <v>43</v>
      </c>
      <c r="D352" s="9" t="str">
        <f t="shared" si="5"/>
        <v>2022 October Urban</v>
      </c>
      <c r="E352" s="11">
        <v>166.4</v>
      </c>
      <c r="F352" s="11">
        <v>214.9</v>
      </c>
      <c r="G352" s="11">
        <v>171.9</v>
      </c>
      <c r="H352" s="11">
        <v>171</v>
      </c>
      <c r="I352" s="11">
        <v>177.7</v>
      </c>
      <c r="J352" s="11">
        <v>165.7</v>
      </c>
      <c r="K352" s="11">
        <v>228.6</v>
      </c>
      <c r="L352" s="11">
        <v>169.9</v>
      </c>
      <c r="M352" s="11">
        <v>123.4</v>
      </c>
      <c r="N352" s="11">
        <v>196.4</v>
      </c>
      <c r="O352" s="11">
        <v>161.6</v>
      </c>
      <c r="P352" s="11">
        <v>191.5</v>
      </c>
      <c r="Q352" s="11">
        <v>183.3</v>
      </c>
      <c r="R352" s="11">
        <v>175.5</v>
      </c>
      <c r="S352" s="11">
        <v>162.6</v>
      </c>
      <c r="T352" s="11">
        <v>173.6</v>
      </c>
      <c r="U352" s="11">
        <v>171.2</v>
      </c>
      <c r="V352" s="11">
        <v>166</v>
      </c>
      <c r="W352" s="11">
        <v>174.7</v>
      </c>
      <c r="X352" s="11">
        <v>172.3</v>
      </c>
      <c r="Y352" s="12">
        <v>175.3</v>
      </c>
    </row>
    <row r="353" spans="1:25" x14ac:dyDescent="0.3">
      <c r="A353" s="3" t="s">
        <v>58</v>
      </c>
      <c r="B353" s="2">
        <v>2022</v>
      </c>
      <c r="C353" s="2" t="s">
        <v>43</v>
      </c>
      <c r="D353" s="9" t="str">
        <f t="shared" si="5"/>
        <v>2022 October Sub Urban</v>
      </c>
      <c r="E353" s="11">
        <v>165.2</v>
      </c>
      <c r="F353" s="11">
        <v>210.9</v>
      </c>
      <c r="G353" s="11">
        <v>170.9</v>
      </c>
      <c r="H353" s="11">
        <v>170.9</v>
      </c>
      <c r="I353" s="11">
        <v>186.5</v>
      </c>
      <c r="J353" s="11">
        <v>163.80000000000001</v>
      </c>
      <c r="K353" s="11">
        <v>199.7</v>
      </c>
      <c r="L353" s="11">
        <v>169.8</v>
      </c>
      <c r="M353" s="11">
        <v>121.9</v>
      </c>
      <c r="N353" s="11">
        <v>199.9</v>
      </c>
      <c r="O353" s="11">
        <v>169.9</v>
      </c>
      <c r="P353" s="11">
        <v>188.3</v>
      </c>
      <c r="Q353" s="11">
        <v>179.6</v>
      </c>
      <c r="R353" s="11">
        <v>181.9</v>
      </c>
      <c r="S353" s="11">
        <v>175.3</v>
      </c>
      <c r="T353" s="11">
        <v>181</v>
      </c>
      <c r="U353" s="11">
        <v>171.2</v>
      </c>
      <c r="V353" s="11">
        <v>170.4</v>
      </c>
      <c r="W353" s="11">
        <v>178.7</v>
      </c>
      <c r="X353" s="11">
        <v>172.1</v>
      </c>
      <c r="Y353" s="12">
        <v>176.7</v>
      </c>
    </row>
    <row r="354" spans="1:25" x14ac:dyDescent="0.3">
      <c r="A354" s="3" t="s">
        <v>30</v>
      </c>
      <c r="B354" s="2">
        <v>2022</v>
      </c>
      <c r="C354" s="2" t="s">
        <v>45</v>
      </c>
      <c r="D354" s="9" t="str">
        <f t="shared" si="5"/>
        <v>2022 November Rural</v>
      </c>
      <c r="E354" s="11">
        <v>166.9</v>
      </c>
      <c r="F354" s="11">
        <v>207.2</v>
      </c>
      <c r="G354" s="11">
        <v>180.2</v>
      </c>
      <c r="H354" s="11">
        <v>172.3</v>
      </c>
      <c r="I354" s="11">
        <v>194</v>
      </c>
      <c r="J354" s="11">
        <v>159.1</v>
      </c>
      <c r="K354" s="11">
        <v>171.6</v>
      </c>
      <c r="L354" s="11">
        <v>170.2</v>
      </c>
      <c r="M354" s="11">
        <v>121.5</v>
      </c>
      <c r="N354" s="11">
        <v>204.8</v>
      </c>
      <c r="O354" s="11">
        <v>176.4</v>
      </c>
      <c r="P354" s="11">
        <v>186.9</v>
      </c>
      <c r="Q354" s="11">
        <v>176.6</v>
      </c>
      <c r="R354" s="11">
        <v>187.2</v>
      </c>
      <c r="S354" s="11">
        <v>185.2</v>
      </c>
      <c r="T354" s="11">
        <v>186.9</v>
      </c>
      <c r="U354" s="11">
        <v>171.8</v>
      </c>
      <c r="V354" s="11">
        <v>175.5</v>
      </c>
      <c r="W354" s="11">
        <v>182.3</v>
      </c>
      <c r="X354" s="11">
        <v>173.4</v>
      </c>
      <c r="Y354" s="12">
        <v>177.8</v>
      </c>
    </row>
    <row r="355" spans="1:25" x14ac:dyDescent="0.3">
      <c r="A355" s="3" t="s">
        <v>33</v>
      </c>
      <c r="B355" s="2">
        <v>2022</v>
      </c>
      <c r="C355" s="2" t="s">
        <v>45</v>
      </c>
      <c r="D355" s="9" t="str">
        <f t="shared" si="5"/>
        <v>2022 November Urban</v>
      </c>
      <c r="E355" s="11">
        <v>168.4</v>
      </c>
      <c r="F355" s="11">
        <v>213.4</v>
      </c>
      <c r="G355" s="11">
        <v>183.2</v>
      </c>
      <c r="H355" s="11">
        <v>172.3</v>
      </c>
      <c r="I355" s="11">
        <v>180</v>
      </c>
      <c r="J355" s="11">
        <v>162.6</v>
      </c>
      <c r="K355" s="11">
        <v>205.5</v>
      </c>
      <c r="L355" s="11">
        <v>171</v>
      </c>
      <c r="M355" s="11">
        <v>123.4</v>
      </c>
      <c r="N355" s="11">
        <v>198.8</v>
      </c>
      <c r="O355" s="11">
        <v>162.1</v>
      </c>
      <c r="P355" s="11">
        <v>192.4</v>
      </c>
      <c r="Q355" s="11">
        <v>181.3</v>
      </c>
      <c r="R355" s="11">
        <v>176.7</v>
      </c>
      <c r="S355" s="11">
        <v>163.5</v>
      </c>
      <c r="T355" s="11">
        <v>174.7</v>
      </c>
      <c r="U355" s="11">
        <v>171.8</v>
      </c>
      <c r="V355" s="11">
        <v>166.9</v>
      </c>
      <c r="W355" s="11">
        <v>175.8</v>
      </c>
      <c r="X355" s="11">
        <v>173.8</v>
      </c>
      <c r="Y355" s="12">
        <v>174.1</v>
      </c>
    </row>
    <row r="356" spans="1:25" x14ac:dyDescent="0.3">
      <c r="A356" s="3" t="s">
        <v>58</v>
      </c>
      <c r="B356" s="2">
        <v>2022</v>
      </c>
      <c r="C356" s="2" t="s">
        <v>45</v>
      </c>
      <c r="D356" s="9" t="str">
        <f t="shared" si="5"/>
        <v>2022 November Sub Urban</v>
      </c>
      <c r="E356" s="11">
        <v>167.4</v>
      </c>
      <c r="F356" s="11">
        <v>209.4</v>
      </c>
      <c r="G356" s="11">
        <v>181.4</v>
      </c>
      <c r="H356" s="11">
        <v>172.3</v>
      </c>
      <c r="I356" s="11">
        <v>188.9</v>
      </c>
      <c r="J356" s="11">
        <v>160.69999999999999</v>
      </c>
      <c r="K356" s="11">
        <v>183.1</v>
      </c>
      <c r="L356" s="11">
        <v>170.5</v>
      </c>
      <c r="M356" s="11">
        <v>122.1</v>
      </c>
      <c r="N356" s="11">
        <v>202.8</v>
      </c>
      <c r="O356" s="11">
        <v>170.4</v>
      </c>
      <c r="P356" s="11">
        <v>189.5</v>
      </c>
      <c r="Q356" s="11">
        <v>178.3</v>
      </c>
      <c r="R356" s="11">
        <v>183.1</v>
      </c>
      <c r="S356" s="11">
        <v>176.2</v>
      </c>
      <c r="T356" s="11">
        <v>182.1</v>
      </c>
      <c r="U356" s="11">
        <v>171.8</v>
      </c>
      <c r="V356" s="11">
        <v>171.4</v>
      </c>
      <c r="W356" s="11">
        <v>179.8</v>
      </c>
      <c r="X356" s="11">
        <v>173.6</v>
      </c>
      <c r="Y356" s="12">
        <v>176.5</v>
      </c>
    </row>
    <row r="357" spans="1:25" x14ac:dyDescent="0.3">
      <c r="A357" s="3" t="s">
        <v>30</v>
      </c>
      <c r="B357" s="2">
        <v>2022</v>
      </c>
      <c r="C357" s="2" t="s">
        <v>46</v>
      </c>
      <c r="D357" s="9" t="str">
        <f t="shared" si="5"/>
        <v>2022 December Rural</v>
      </c>
      <c r="E357" s="11">
        <v>168.8</v>
      </c>
      <c r="F357" s="11">
        <v>206.9</v>
      </c>
      <c r="G357" s="11">
        <v>189.1</v>
      </c>
      <c r="H357" s="11">
        <v>173.4</v>
      </c>
      <c r="I357" s="11">
        <v>193.9</v>
      </c>
      <c r="J357" s="11">
        <v>156.69999999999999</v>
      </c>
      <c r="K357" s="11">
        <v>150.19999999999999</v>
      </c>
      <c r="L357" s="11">
        <v>170.5</v>
      </c>
      <c r="M357" s="11">
        <v>121.2</v>
      </c>
      <c r="N357" s="11">
        <v>207.5</v>
      </c>
      <c r="O357" s="11">
        <v>176.8</v>
      </c>
      <c r="P357" s="11">
        <v>187.7</v>
      </c>
      <c r="Q357" s="11">
        <v>174.4</v>
      </c>
      <c r="R357" s="11">
        <v>188.1</v>
      </c>
      <c r="S357" s="11">
        <v>185.9</v>
      </c>
      <c r="T357" s="11">
        <v>187.8</v>
      </c>
      <c r="U357" s="11">
        <v>170.7</v>
      </c>
      <c r="V357" s="11">
        <v>176.4</v>
      </c>
      <c r="W357" s="11">
        <v>183.5</v>
      </c>
      <c r="X357" s="11">
        <v>175.7</v>
      </c>
      <c r="Y357" s="12">
        <v>177.1</v>
      </c>
    </row>
    <row r="358" spans="1:25" x14ac:dyDescent="0.3">
      <c r="A358" s="3" t="s">
        <v>33</v>
      </c>
      <c r="B358" s="2">
        <v>2022</v>
      </c>
      <c r="C358" s="2" t="s">
        <v>46</v>
      </c>
      <c r="D358" s="9" t="str">
        <f t="shared" si="5"/>
        <v>2022 December Urban</v>
      </c>
      <c r="E358" s="11">
        <v>170.2</v>
      </c>
      <c r="F358" s="11">
        <v>212.9</v>
      </c>
      <c r="G358" s="11">
        <v>191.9</v>
      </c>
      <c r="H358" s="11">
        <v>173.9</v>
      </c>
      <c r="I358" s="11">
        <v>179.1</v>
      </c>
      <c r="J358" s="11">
        <v>159.5</v>
      </c>
      <c r="K358" s="11">
        <v>178.7</v>
      </c>
      <c r="L358" s="11">
        <v>171.3</v>
      </c>
      <c r="M358" s="11">
        <v>123.1</v>
      </c>
      <c r="N358" s="11">
        <v>200.5</v>
      </c>
      <c r="O358" s="11">
        <v>162.80000000000001</v>
      </c>
      <c r="P358" s="11">
        <v>193.3</v>
      </c>
      <c r="Q358" s="11">
        <v>178.6</v>
      </c>
      <c r="R358" s="11">
        <v>177.7</v>
      </c>
      <c r="S358" s="11">
        <v>164.5</v>
      </c>
      <c r="T358" s="11">
        <v>175.7</v>
      </c>
      <c r="U358" s="11">
        <v>170.7</v>
      </c>
      <c r="V358" s="11">
        <v>167.3</v>
      </c>
      <c r="W358" s="11">
        <v>177.2</v>
      </c>
      <c r="X358" s="11">
        <v>176</v>
      </c>
      <c r="Y358" s="12">
        <v>174.1</v>
      </c>
    </row>
    <row r="359" spans="1:25" x14ac:dyDescent="0.3">
      <c r="A359" s="3" t="s">
        <v>58</v>
      </c>
      <c r="B359" s="2">
        <v>2022</v>
      </c>
      <c r="C359" s="2" t="s">
        <v>46</v>
      </c>
      <c r="D359" s="9" t="str">
        <f t="shared" si="5"/>
        <v>2022 December Sub Urban</v>
      </c>
      <c r="E359" s="11">
        <v>169.2</v>
      </c>
      <c r="F359" s="11">
        <v>209</v>
      </c>
      <c r="G359" s="11">
        <v>190.2</v>
      </c>
      <c r="H359" s="11">
        <v>173.6</v>
      </c>
      <c r="I359" s="11">
        <v>188.5</v>
      </c>
      <c r="J359" s="11">
        <v>158</v>
      </c>
      <c r="K359" s="11">
        <v>159.9</v>
      </c>
      <c r="L359" s="11">
        <v>170.8</v>
      </c>
      <c r="M359" s="11">
        <v>121.8</v>
      </c>
      <c r="N359" s="11">
        <v>205.2</v>
      </c>
      <c r="O359" s="11">
        <v>171</v>
      </c>
      <c r="P359" s="11">
        <v>190.3</v>
      </c>
      <c r="Q359" s="11">
        <v>175.9</v>
      </c>
      <c r="R359" s="11">
        <v>184</v>
      </c>
      <c r="S359" s="11">
        <v>177</v>
      </c>
      <c r="T359" s="11">
        <v>183</v>
      </c>
      <c r="U359" s="11">
        <v>170.7</v>
      </c>
      <c r="V359" s="11">
        <v>172.1</v>
      </c>
      <c r="W359" s="11">
        <v>181.1</v>
      </c>
      <c r="X359" s="11">
        <v>175.8</v>
      </c>
      <c r="Y359" s="12">
        <v>175.7</v>
      </c>
    </row>
    <row r="360" spans="1:25" x14ac:dyDescent="0.3">
      <c r="A360" s="3" t="s">
        <v>30</v>
      </c>
      <c r="B360" s="2">
        <v>2023</v>
      </c>
      <c r="C360" s="2" t="s">
        <v>31</v>
      </c>
      <c r="D360" s="9" t="str">
        <f t="shared" si="5"/>
        <v>2023 January Rural</v>
      </c>
      <c r="E360" s="11">
        <v>174</v>
      </c>
      <c r="F360" s="11">
        <v>208.3</v>
      </c>
      <c r="G360" s="11">
        <v>192.9</v>
      </c>
      <c r="H360" s="11">
        <v>174.3</v>
      </c>
      <c r="I360" s="11">
        <v>192.6</v>
      </c>
      <c r="J360" s="11">
        <v>156.30000000000001</v>
      </c>
      <c r="K360" s="11">
        <v>142.9</v>
      </c>
      <c r="L360" s="11">
        <v>170.7</v>
      </c>
      <c r="M360" s="11">
        <v>120.3</v>
      </c>
      <c r="N360" s="11">
        <v>210.5</v>
      </c>
      <c r="O360" s="11">
        <v>176.9</v>
      </c>
      <c r="P360" s="11">
        <v>188.5</v>
      </c>
      <c r="Q360" s="11">
        <v>175</v>
      </c>
      <c r="R360" s="11">
        <v>189</v>
      </c>
      <c r="S360" s="11">
        <v>186.3</v>
      </c>
      <c r="T360" s="11">
        <v>188.6</v>
      </c>
      <c r="U360" s="11">
        <v>172.1</v>
      </c>
      <c r="V360" s="11">
        <v>177.2</v>
      </c>
      <c r="W360" s="11">
        <v>184.7</v>
      </c>
      <c r="X360" s="11">
        <v>178.4</v>
      </c>
      <c r="Y360" s="12">
        <v>177.8</v>
      </c>
    </row>
    <row r="361" spans="1:25" x14ac:dyDescent="0.3">
      <c r="A361" s="3" t="s">
        <v>33</v>
      </c>
      <c r="B361" s="2">
        <v>2023</v>
      </c>
      <c r="C361" s="2" t="s">
        <v>31</v>
      </c>
      <c r="D361" s="9" t="str">
        <f t="shared" si="5"/>
        <v>2023 January Urban</v>
      </c>
      <c r="E361" s="11">
        <v>173.3</v>
      </c>
      <c r="F361" s="11">
        <v>215.2</v>
      </c>
      <c r="G361" s="11">
        <v>197</v>
      </c>
      <c r="H361" s="11">
        <v>175.2</v>
      </c>
      <c r="I361" s="11">
        <v>178</v>
      </c>
      <c r="J361" s="11">
        <v>160.5</v>
      </c>
      <c r="K361" s="11">
        <v>175.3</v>
      </c>
      <c r="L361" s="11">
        <v>171.2</v>
      </c>
      <c r="M361" s="11">
        <v>122.7</v>
      </c>
      <c r="N361" s="11">
        <v>204.3</v>
      </c>
      <c r="O361" s="11">
        <v>163.69999999999999</v>
      </c>
      <c r="P361" s="11">
        <v>194.3</v>
      </c>
      <c r="Q361" s="11">
        <v>179.5</v>
      </c>
      <c r="R361" s="11">
        <v>178.7</v>
      </c>
      <c r="S361" s="11">
        <v>165.3</v>
      </c>
      <c r="T361" s="11">
        <v>176.6</v>
      </c>
      <c r="U361" s="11">
        <v>172.1</v>
      </c>
      <c r="V361" s="11">
        <v>168</v>
      </c>
      <c r="W361" s="11">
        <v>178.5</v>
      </c>
      <c r="X361" s="11">
        <v>178.8</v>
      </c>
      <c r="Y361" s="12">
        <v>174.9</v>
      </c>
    </row>
    <row r="362" spans="1:25" x14ac:dyDescent="0.3">
      <c r="A362" s="3" t="s">
        <v>58</v>
      </c>
      <c r="B362" s="2">
        <v>2023</v>
      </c>
      <c r="C362" s="2" t="s">
        <v>31</v>
      </c>
      <c r="D362" s="9" t="str">
        <f t="shared" si="5"/>
        <v>2023 January Sub Urban</v>
      </c>
      <c r="E362" s="11">
        <v>173.8</v>
      </c>
      <c r="F362" s="11">
        <v>210.7</v>
      </c>
      <c r="G362" s="11">
        <v>194.5</v>
      </c>
      <c r="H362" s="11">
        <v>174.6</v>
      </c>
      <c r="I362" s="11">
        <v>187.2</v>
      </c>
      <c r="J362" s="11">
        <v>158.30000000000001</v>
      </c>
      <c r="K362" s="11">
        <v>153.9</v>
      </c>
      <c r="L362" s="11">
        <v>170.9</v>
      </c>
      <c r="M362" s="11">
        <v>121.1</v>
      </c>
      <c r="N362" s="11">
        <v>208.4</v>
      </c>
      <c r="O362" s="11">
        <v>171.4</v>
      </c>
      <c r="P362" s="11">
        <v>191.2</v>
      </c>
      <c r="Q362" s="11">
        <v>176.7</v>
      </c>
      <c r="R362" s="11">
        <v>184.9</v>
      </c>
      <c r="S362" s="11">
        <v>177.6</v>
      </c>
      <c r="T362" s="11">
        <v>183.8</v>
      </c>
      <c r="U362" s="11">
        <v>172.1</v>
      </c>
      <c r="V362" s="11">
        <v>172.9</v>
      </c>
      <c r="W362" s="11">
        <v>182.3</v>
      </c>
      <c r="X362" s="11">
        <v>178.6</v>
      </c>
      <c r="Y362" s="12">
        <v>176.5</v>
      </c>
    </row>
    <row r="363" spans="1:25" x14ac:dyDescent="0.3">
      <c r="A363" s="3" t="s">
        <v>30</v>
      </c>
      <c r="B363" s="2">
        <v>2023</v>
      </c>
      <c r="C363" s="2" t="s">
        <v>35</v>
      </c>
      <c r="D363" s="9" t="str">
        <f t="shared" si="5"/>
        <v>2023 February Rural</v>
      </c>
      <c r="E363" s="11">
        <v>174.2</v>
      </c>
      <c r="F363" s="11">
        <v>205.2</v>
      </c>
      <c r="G363" s="11">
        <v>173.9</v>
      </c>
      <c r="H363" s="11">
        <v>177</v>
      </c>
      <c r="I363" s="11">
        <v>183.4</v>
      </c>
      <c r="J363" s="11">
        <v>167.2</v>
      </c>
      <c r="K363" s="11">
        <v>140.9</v>
      </c>
      <c r="L363" s="11">
        <v>170.4</v>
      </c>
      <c r="M363" s="11">
        <v>119.1</v>
      </c>
      <c r="N363" s="11">
        <v>212.1</v>
      </c>
      <c r="O363" s="11">
        <v>177.6</v>
      </c>
      <c r="P363" s="11">
        <v>189.9</v>
      </c>
      <c r="Q363" s="11">
        <v>174.8</v>
      </c>
      <c r="R363" s="11">
        <v>190</v>
      </c>
      <c r="S363" s="11">
        <v>187</v>
      </c>
      <c r="T363" s="11">
        <v>189.6</v>
      </c>
      <c r="U363" s="11">
        <v>173.5</v>
      </c>
      <c r="V363" s="11">
        <v>178.6</v>
      </c>
      <c r="W363" s="11">
        <v>186.6</v>
      </c>
      <c r="X363" s="11">
        <v>180.7</v>
      </c>
      <c r="Y363" s="12">
        <v>178</v>
      </c>
    </row>
    <row r="364" spans="1:25" x14ac:dyDescent="0.3">
      <c r="A364" s="3" t="s">
        <v>33</v>
      </c>
      <c r="B364" s="2">
        <v>2023</v>
      </c>
      <c r="C364" s="2" t="s">
        <v>35</v>
      </c>
      <c r="D364" s="9" t="str">
        <f t="shared" si="5"/>
        <v>2023 February Urban</v>
      </c>
      <c r="E364" s="11">
        <v>174.7</v>
      </c>
      <c r="F364" s="11">
        <v>212.2</v>
      </c>
      <c r="G364" s="11">
        <v>177.2</v>
      </c>
      <c r="H364" s="11">
        <v>177.9</v>
      </c>
      <c r="I364" s="11">
        <v>172.2</v>
      </c>
      <c r="J364" s="11">
        <v>172.1</v>
      </c>
      <c r="K364" s="11">
        <v>175.8</v>
      </c>
      <c r="L364" s="11">
        <v>172.2</v>
      </c>
      <c r="M364" s="11">
        <v>121.9</v>
      </c>
      <c r="N364" s="11">
        <v>204.8</v>
      </c>
      <c r="O364" s="11">
        <v>164.9</v>
      </c>
      <c r="P364" s="11">
        <v>196.6</v>
      </c>
      <c r="Q364" s="11">
        <v>180.7</v>
      </c>
      <c r="R364" s="11">
        <v>180.3</v>
      </c>
      <c r="S364" s="11">
        <v>167</v>
      </c>
      <c r="T364" s="11">
        <v>178.2</v>
      </c>
      <c r="U364" s="11">
        <v>173.5</v>
      </c>
      <c r="V364" s="11">
        <v>169.2</v>
      </c>
      <c r="W364" s="11">
        <v>180.8</v>
      </c>
      <c r="X364" s="11">
        <v>181.4</v>
      </c>
      <c r="Y364" s="12">
        <v>176.3</v>
      </c>
    </row>
    <row r="365" spans="1:25" x14ac:dyDescent="0.3">
      <c r="A365" s="3" t="s">
        <v>58</v>
      </c>
      <c r="B365" s="2">
        <v>2023</v>
      </c>
      <c r="C365" s="2" t="s">
        <v>35</v>
      </c>
      <c r="D365" s="9" t="str">
        <f t="shared" si="5"/>
        <v>2023 February Sub Urban</v>
      </c>
      <c r="E365" s="11">
        <v>174.4</v>
      </c>
      <c r="F365" s="11">
        <v>207.7</v>
      </c>
      <c r="G365" s="11">
        <v>175.2</v>
      </c>
      <c r="H365" s="11">
        <v>177.3</v>
      </c>
      <c r="I365" s="11">
        <v>179.3</v>
      </c>
      <c r="J365" s="11">
        <v>169.5</v>
      </c>
      <c r="K365" s="11">
        <v>152.69999999999999</v>
      </c>
      <c r="L365" s="11">
        <v>171</v>
      </c>
      <c r="M365" s="11">
        <v>120</v>
      </c>
      <c r="N365" s="11">
        <v>209.7</v>
      </c>
      <c r="O365" s="11">
        <v>172.3</v>
      </c>
      <c r="P365" s="11">
        <v>193</v>
      </c>
      <c r="Q365" s="11">
        <v>177</v>
      </c>
      <c r="R365" s="11">
        <v>186.2</v>
      </c>
      <c r="S365" s="11">
        <v>178.7</v>
      </c>
      <c r="T365" s="11">
        <v>185.1</v>
      </c>
      <c r="U365" s="11">
        <v>173.5</v>
      </c>
      <c r="V365" s="11">
        <v>174.2</v>
      </c>
      <c r="W365" s="11">
        <v>184.4</v>
      </c>
      <c r="X365" s="11">
        <v>181</v>
      </c>
      <c r="Y365" s="12">
        <v>177.2</v>
      </c>
    </row>
    <row r="366" spans="1:25" x14ac:dyDescent="0.3">
      <c r="A366" s="3" t="s">
        <v>30</v>
      </c>
      <c r="B366" s="2">
        <v>2023</v>
      </c>
      <c r="C366" s="2" t="s">
        <v>36</v>
      </c>
      <c r="D366" s="9" t="str">
        <f t="shared" si="5"/>
        <v>2023 March Rural</v>
      </c>
      <c r="E366" s="11">
        <v>174.3</v>
      </c>
      <c r="F366" s="11">
        <v>205.2</v>
      </c>
      <c r="G366" s="11">
        <v>173.9</v>
      </c>
      <c r="H366" s="11">
        <v>177</v>
      </c>
      <c r="I366" s="11">
        <v>183.3</v>
      </c>
      <c r="J366" s="11">
        <v>167.2</v>
      </c>
      <c r="K366" s="11">
        <v>140.9</v>
      </c>
      <c r="L366" s="11">
        <v>170.5</v>
      </c>
      <c r="M366" s="11">
        <v>119.1</v>
      </c>
      <c r="N366" s="11">
        <v>212.1</v>
      </c>
      <c r="O366" s="11">
        <v>177.6</v>
      </c>
      <c r="P366" s="11">
        <v>189.9</v>
      </c>
      <c r="Q366" s="11">
        <v>174.8</v>
      </c>
      <c r="R366" s="11">
        <v>190</v>
      </c>
      <c r="S366" s="11">
        <v>187</v>
      </c>
      <c r="T366" s="11">
        <v>189.6</v>
      </c>
      <c r="U366" s="11">
        <v>173.5</v>
      </c>
      <c r="V366" s="11">
        <v>178.6</v>
      </c>
      <c r="W366" s="11">
        <v>186.6</v>
      </c>
      <c r="X366" s="11">
        <v>180.7</v>
      </c>
      <c r="Y366" s="12">
        <v>178</v>
      </c>
    </row>
    <row r="367" spans="1:25" x14ac:dyDescent="0.3">
      <c r="A367" s="3" t="s">
        <v>33</v>
      </c>
      <c r="B367" s="2">
        <v>2023</v>
      </c>
      <c r="C367" s="2" t="s">
        <v>36</v>
      </c>
      <c r="D367" s="9" t="str">
        <f t="shared" si="5"/>
        <v>2023 March Urban</v>
      </c>
      <c r="E367" s="11">
        <v>174.7</v>
      </c>
      <c r="F367" s="11">
        <v>212.2</v>
      </c>
      <c r="G367" s="11">
        <v>177.2</v>
      </c>
      <c r="H367" s="11">
        <v>177.9</v>
      </c>
      <c r="I367" s="11">
        <v>172.2</v>
      </c>
      <c r="J367" s="11">
        <v>172.1</v>
      </c>
      <c r="K367" s="11">
        <v>175.9</v>
      </c>
      <c r="L367" s="11">
        <v>172.2</v>
      </c>
      <c r="M367" s="11">
        <v>121.9</v>
      </c>
      <c r="N367" s="11">
        <v>204.8</v>
      </c>
      <c r="O367" s="11">
        <v>164.9</v>
      </c>
      <c r="P367" s="11">
        <v>196.6</v>
      </c>
      <c r="Q367" s="11">
        <v>180.8</v>
      </c>
      <c r="R367" s="11">
        <v>180.2</v>
      </c>
      <c r="S367" s="11">
        <v>167</v>
      </c>
      <c r="T367" s="11">
        <v>178.2</v>
      </c>
      <c r="U367" s="11">
        <v>173.5</v>
      </c>
      <c r="V367" s="11">
        <v>169.2</v>
      </c>
      <c r="W367" s="11">
        <v>180.8</v>
      </c>
      <c r="X367" s="11">
        <v>181.5</v>
      </c>
      <c r="Y367" s="12">
        <v>176.3</v>
      </c>
    </row>
    <row r="368" spans="1:25" x14ac:dyDescent="0.3">
      <c r="A368" s="3" t="s">
        <v>58</v>
      </c>
      <c r="B368" s="2">
        <v>2023</v>
      </c>
      <c r="C368" s="2" t="s">
        <v>36</v>
      </c>
      <c r="D368" s="9" t="str">
        <f t="shared" si="5"/>
        <v>2023 March Sub Urban</v>
      </c>
      <c r="E368" s="11">
        <v>174.4</v>
      </c>
      <c r="F368" s="11">
        <v>207.7</v>
      </c>
      <c r="G368" s="11">
        <v>175.2</v>
      </c>
      <c r="H368" s="11">
        <v>177.3</v>
      </c>
      <c r="I368" s="11">
        <v>179.2</v>
      </c>
      <c r="J368" s="11">
        <v>169.5</v>
      </c>
      <c r="K368" s="11">
        <v>152.80000000000001</v>
      </c>
      <c r="L368" s="11">
        <v>171.1</v>
      </c>
      <c r="M368" s="11">
        <v>120</v>
      </c>
      <c r="N368" s="11">
        <v>209.7</v>
      </c>
      <c r="O368" s="11">
        <v>172.3</v>
      </c>
      <c r="P368" s="11">
        <v>193</v>
      </c>
      <c r="Q368" s="11">
        <v>177</v>
      </c>
      <c r="R368" s="11">
        <v>186.1</v>
      </c>
      <c r="S368" s="11">
        <v>178.7</v>
      </c>
      <c r="T368" s="11">
        <v>185.1</v>
      </c>
      <c r="U368" s="11">
        <v>173.5</v>
      </c>
      <c r="V368" s="11">
        <v>174.2</v>
      </c>
      <c r="W368" s="11">
        <v>184.4</v>
      </c>
      <c r="X368" s="11">
        <v>181</v>
      </c>
      <c r="Y368" s="12">
        <v>177.2</v>
      </c>
    </row>
    <row r="369" spans="1:25" x14ac:dyDescent="0.3">
      <c r="A369" s="3" t="s">
        <v>30</v>
      </c>
      <c r="B369" s="2">
        <v>2023</v>
      </c>
      <c r="C369" s="2" t="s">
        <v>37</v>
      </c>
      <c r="D369" s="9" t="str">
        <f t="shared" si="5"/>
        <v>2023 April Rural</v>
      </c>
      <c r="E369" s="11">
        <v>173.3</v>
      </c>
      <c r="F369" s="11">
        <v>206.9</v>
      </c>
      <c r="G369" s="11">
        <v>167.9</v>
      </c>
      <c r="H369" s="11">
        <v>178.2</v>
      </c>
      <c r="I369" s="11">
        <v>178.5</v>
      </c>
      <c r="J369" s="11">
        <v>173.7</v>
      </c>
      <c r="K369" s="11">
        <v>142.80000000000001</v>
      </c>
      <c r="L369" s="11">
        <v>172.8</v>
      </c>
      <c r="M369" s="11">
        <v>120.4</v>
      </c>
      <c r="N369" s="11">
        <v>215.5</v>
      </c>
      <c r="O369" s="11">
        <v>178.2</v>
      </c>
      <c r="P369" s="11">
        <v>190.5</v>
      </c>
      <c r="Q369" s="11">
        <v>175.5</v>
      </c>
      <c r="R369" s="11">
        <v>190.7</v>
      </c>
      <c r="S369" s="11">
        <v>187.3</v>
      </c>
      <c r="T369" s="11">
        <v>190.2</v>
      </c>
      <c r="U369" s="11">
        <v>175.2</v>
      </c>
      <c r="V369" s="11">
        <v>179.1</v>
      </c>
      <c r="W369" s="11">
        <v>187.2</v>
      </c>
      <c r="X369" s="11">
        <v>183.8</v>
      </c>
      <c r="Y369" s="12">
        <v>178.8</v>
      </c>
    </row>
    <row r="370" spans="1:25" x14ac:dyDescent="0.3">
      <c r="A370" s="3" t="s">
        <v>33</v>
      </c>
      <c r="B370" s="2">
        <v>2023</v>
      </c>
      <c r="C370" s="2" t="s">
        <v>37</v>
      </c>
      <c r="D370" s="9" t="str">
        <f t="shared" si="5"/>
        <v>2023 April Urban</v>
      </c>
      <c r="E370" s="11">
        <v>174.8</v>
      </c>
      <c r="F370" s="11">
        <v>213.7</v>
      </c>
      <c r="G370" s="11">
        <v>172.4</v>
      </c>
      <c r="H370" s="11">
        <v>178.8</v>
      </c>
      <c r="I370" s="11">
        <v>168.7</v>
      </c>
      <c r="J370" s="11">
        <v>179.2</v>
      </c>
      <c r="K370" s="11">
        <v>179.9</v>
      </c>
      <c r="L370" s="11">
        <v>174.7</v>
      </c>
      <c r="M370" s="11">
        <v>123.1</v>
      </c>
      <c r="N370" s="11">
        <v>207.8</v>
      </c>
      <c r="O370" s="11">
        <v>165.5</v>
      </c>
      <c r="P370" s="11">
        <v>197</v>
      </c>
      <c r="Q370" s="11">
        <v>182.1</v>
      </c>
      <c r="R370" s="11">
        <v>181</v>
      </c>
      <c r="S370" s="11">
        <v>167.7</v>
      </c>
      <c r="T370" s="11">
        <v>178.9</v>
      </c>
      <c r="U370" s="11">
        <v>175.2</v>
      </c>
      <c r="V370" s="11">
        <v>169.6</v>
      </c>
      <c r="W370" s="11">
        <v>181.5</v>
      </c>
      <c r="X370" s="11">
        <v>184.4</v>
      </c>
      <c r="Y370" s="12">
        <v>177.4</v>
      </c>
    </row>
    <row r="371" spans="1:25" x14ac:dyDescent="0.3">
      <c r="A371" s="3" t="s">
        <v>58</v>
      </c>
      <c r="B371" s="2">
        <v>2023</v>
      </c>
      <c r="C371" s="2" t="s">
        <v>37</v>
      </c>
      <c r="D371" s="9" t="str">
        <f t="shared" si="5"/>
        <v>2023 April Sub Urban</v>
      </c>
      <c r="E371" s="11">
        <v>173.8</v>
      </c>
      <c r="F371" s="11">
        <v>209.3</v>
      </c>
      <c r="G371" s="11">
        <v>169.6</v>
      </c>
      <c r="H371" s="11">
        <v>178.4</v>
      </c>
      <c r="I371" s="11">
        <v>174.9</v>
      </c>
      <c r="J371" s="11">
        <v>176.3</v>
      </c>
      <c r="K371" s="11">
        <v>155.4</v>
      </c>
      <c r="L371" s="11">
        <v>173.4</v>
      </c>
      <c r="M371" s="11">
        <v>121.3</v>
      </c>
      <c r="N371" s="11">
        <v>212.9</v>
      </c>
      <c r="O371" s="11">
        <v>172.9</v>
      </c>
      <c r="P371" s="11">
        <v>193.5</v>
      </c>
      <c r="Q371" s="11">
        <v>177.9</v>
      </c>
      <c r="R371" s="11">
        <v>186.9</v>
      </c>
      <c r="S371" s="11">
        <v>179.2</v>
      </c>
      <c r="T371" s="11">
        <v>185.7</v>
      </c>
      <c r="U371" s="11">
        <v>175.2</v>
      </c>
      <c r="V371" s="11">
        <v>174.6</v>
      </c>
      <c r="W371" s="11">
        <v>185</v>
      </c>
      <c r="X371" s="11">
        <v>184</v>
      </c>
      <c r="Y371" s="12">
        <v>178.1</v>
      </c>
    </row>
    <row r="372" spans="1:25" x14ac:dyDescent="0.3">
      <c r="A372" s="3" t="s">
        <v>30</v>
      </c>
      <c r="B372" s="2">
        <v>2023</v>
      </c>
      <c r="C372" s="2" t="s">
        <v>38</v>
      </c>
      <c r="D372" s="9" t="str">
        <f t="shared" si="5"/>
        <v>2023 May Rural</v>
      </c>
      <c r="E372" s="11">
        <v>173.2</v>
      </c>
      <c r="F372" s="11">
        <v>211.5</v>
      </c>
      <c r="G372" s="11">
        <v>171</v>
      </c>
      <c r="H372" s="11">
        <v>179.6</v>
      </c>
      <c r="I372" s="11">
        <v>173.3</v>
      </c>
      <c r="J372" s="11">
        <v>169</v>
      </c>
      <c r="K372" s="11">
        <v>148.69999999999999</v>
      </c>
      <c r="L372" s="11">
        <v>174.9</v>
      </c>
      <c r="M372" s="11">
        <v>121.9</v>
      </c>
      <c r="N372" s="11">
        <v>221</v>
      </c>
      <c r="O372" s="11">
        <v>178.7</v>
      </c>
      <c r="P372" s="11">
        <v>191.1</v>
      </c>
      <c r="Q372" s="11">
        <v>176.8</v>
      </c>
      <c r="R372" s="11">
        <v>191.2</v>
      </c>
      <c r="S372" s="11">
        <v>187.9</v>
      </c>
      <c r="T372" s="11">
        <v>190.8</v>
      </c>
      <c r="U372" s="11">
        <v>175.6</v>
      </c>
      <c r="V372" s="11">
        <v>179.8</v>
      </c>
      <c r="W372" s="11">
        <v>187.8</v>
      </c>
      <c r="X372" s="11">
        <v>184.9</v>
      </c>
      <c r="Y372" s="12">
        <v>179.8</v>
      </c>
    </row>
    <row r="373" spans="1:25" x14ac:dyDescent="0.3">
      <c r="A373" s="3" t="s">
        <v>33</v>
      </c>
      <c r="B373" s="2">
        <v>2023</v>
      </c>
      <c r="C373" s="2" t="s">
        <v>38</v>
      </c>
      <c r="D373" s="9" t="str">
        <f t="shared" si="5"/>
        <v>2023 May Urban</v>
      </c>
      <c r="E373" s="11">
        <v>174.7</v>
      </c>
      <c r="F373" s="11">
        <v>219.4</v>
      </c>
      <c r="G373" s="11">
        <v>176.7</v>
      </c>
      <c r="H373" s="11">
        <v>179.4</v>
      </c>
      <c r="I373" s="11">
        <v>164.4</v>
      </c>
      <c r="J373" s="11">
        <v>175.8</v>
      </c>
      <c r="K373" s="11">
        <v>185</v>
      </c>
      <c r="L373" s="11">
        <v>176.9</v>
      </c>
      <c r="M373" s="11">
        <v>124.2</v>
      </c>
      <c r="N373" s="11">
        <v>211.9</v>
      </c>
      <c r="O373" s="11">
        <v>165.9</v>
      </c>
      <c r="P373" s="11">
        <v>197.7</v>
      </c>
      <c r="Q373" s="11">
        <v>183.1</v>
      </c>
      <c r="R373" s="11">
        <v>181.3</v>
      </c>
      <c r="S373" s="11">
        <v>168.1</v>
      </c>
      <c r="T373" s="11">
        <v>179.3</v>
      </c>
      <c r="U373" s="11">
        <v>175.6</v>
      </c>
      <c r="V373" s="11">
        <v>170.1</v>
      </c>
      <c r="W373" s="11">
        <v>182.2</v>
      </c>
      <c r="X373" s="11">
        <v>185.6</v>
      </c>
      <c r="Y373" s="12">
        <v>178.2</v>
      </c>
    </row>
    <row r="374" spans="1:25" ht="15" thickBot="1" x14ac:dyDescent="0.35">
      <c r="A374" s="4" t="s">
        <v>58</v>
      </c>
      <c r="B374" s="15">
        <v>2023</v>
      </c>
      <c r="C374" s="15" t="s">
        <v>38</v>
      </c>
      <c r="D374" s="9" t="str">
        <f t="shared" si="5"/>
        <v>2023 May Sub Urban</v>
      </c>
      <c r="E374" s="16">
        <v>173.7</v>
      </c>
      <c r="F374" s="16">
        <v>214.3</v>
      </c>
      <c r="G374" s="16">
        <v>173.2</v>
      </c>
      <c r="H374" s="16">
        <v>179.5</v>
      </c>
      <c r="I374" s="16">
        <v>170</v>
      </c>
      <c r="J374" s="16">
        <v>172.2</v>
      </c>
      <c r="K374" s="16">
        <v>161</v>
      </c>
      <c r="L374" s="16">
        <v>175.6</v>
      </c>
      <c r="M374" s="16">
        <v>122.7</v>
      </c>
      <c r="N374" s="16">
        <v>218</v>
      </c>
      <c r="O374" s="16">
        <v>173.4</v>
      </c>
      <c r="P374" s="16">
        <v>194.2</v>
      </c>
      <c r="Q374" s="16">
        <v>179.1</v>
      </c>
      <c r="R374" s="16">
        <v>187.3</v>
      </c>
      <c r="S374" s="16">
        <v>179.7</v>
      </c>
      <c r="T374" s="16">
        <v>186.2</v>
      </c>
      <c r="U374" s="16">
        <v>175.6</v>
      </c>
      <c r="V374" s="16">
        <v>175.2</v>
      </c>
      <c r="W374" s="16">
        <v>185.7</v>
      </c>
      <c r="X374" s="16">
        <v>185.2</v>
      </c>
      <c r="Y374" s="17">
        <v>179.1</v>
      </c>
    </row>
  </sheetData>
  <mergeCells count="1">
    <mergeCell ref="A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46DA-6D8B-4E74-AC27-EBA817002B9A}">
  <dimension ref="A1:O375"/>
  <sheetViews>
    <sheetView topLeftCell="A349" workbookViewId="0">
      <selection activeCell="E372" sqref="E372:E374"/>
    </sheetView>
  </sheetViews>
  <sheetFormatPr defaultRowHeight="14.4" x14ac:dyDescent="0.3"/>
  <cols>
    <col min="1" max="1" width="11.44140625" bestFit="1" customWidth="1"/>
    <col min="2" max="2" width="10.33203125" bestFit="1" customWidth="1"/>
    <col min="3" max="3" width="14" customWidth="1"/>
    <col min="4" max="4" width="26.44140625" style="1" bestFit="1" customWidth="1"/>
    <col min="5" max="5" width="12.109375" bestFit="1" customWidth="1"/>
    <col min="6" max="6" width="27.88671875" customWidth="1"/>
    <col min="7" max="7" width="22.33203125" customWidth="1"/>
    <col min="8" max="8" width="26.109375" customWidth="1"/>
    <col min="9" max="9" width="10.5546875" bestFit="1" customWidth="1"/>
    <col min="10" max="10" width="25.109375" customWidth="1"/>
    <col min="11" max="11" width="29.21875" customWidth="1"/>
    <col min="12" max="12" width="26.33203125" customWidth="1"/>
    <col min="13" max="13" width="11.6640625" customWidth="1"/>
    <col min="14" max="14" width="15" customWidth="1"/>
    <col min="15" max="15" width="14.88671875" customWidth="1"/>
  </cols>
  <sheetData>
    <row r="1" spans="1:15" x14ac:dyDescent="0.3">
      <c r="A1" s="65" t="s">
        <v>57</v>
      </c>
      <c r="B1" s="66"/>
      <c r="C1" s="66"/>
      <c r="D1" s="66"/>
      <c r="E1" s="66"/>
      <c r="F1" s="66"/>
      <c r="G1" s="66"/>
      <c r="H1" s="66"/>
      <c r="I1" s="66"/>
      <c r="J1" s="66"/>
      <c r="K1" s="66"/>
      <c r="L1" s="66"/>
      <c r="M1" s="66"/>
      <c r="N1" s="66"/>
      <c r="O1" s="67"/>
    </row>
    <row r="2" spans="1:15" x14ac:dyDescent="0.3">
      <c r="A2" s="28" t="s">
        <v>0</v>
      </c>
      <c r="B2" s="29" t="s">
        <v>1</v>
      </c>
      <c r="C2" s="29" t="s">
        <v>2</v>
      </c>
      <c r="D2" s="30" t="s">
        <v>59</v>
      </c>
      <c r="E2" s="29" t="s">
        <v>54</v>
      </c>
      <c r="F2" s="29" t="s">
        <v>16</v>
      </c>
      <c r="G2" s="29" t="s">
        <v>19</v>
      </c>
      <c r="H2" s="29" t="s">
        <v>55</v>
      </c>
      <c r="I2" s="29" t="s">
        <v>50</v>
      </c>
      <c r="J2" s="29" t="s">
        <v>49</v>
      </c>
      <c r="K2" s="29" t="s">
        <v>24</v>
      </c>
      <c r="L2" s="29" t="s">
        <v>25</v>
      </c>
      <c r="M2" s="29" t="s">
        <v>26</v>
      </c>
      <c r="N2" s="29" t="s">
        <v>28</v>
      </c>
      <c r="O2" s="31" t="s">
        <v>29</v>
      </c>
    </row>
    <row r="3" spans="1:15" x14ac:dyDescent="0.3">
      <c r="A3" s="19" t="s">
        <v>30</v>
      </c>
      <c r="B3" s="20">
        <v>2013</v>
      </c>
      <c r="C3" s="21" t="s">
        <v>31</v>
      </c>
      <c r="D3" s="22" t="str">
        <f>_xlfn.CONCAT(B3," ",C3," ",A3)</f>
        <v>2013 January Rural</v>
      </c>
      <c r="E3" s="23">
        <v>105.5153846153846</v>
      </c>
      <c r="F3" s="23">
        <v>105.1</v>
      </c>
      <c r="G3" s="23">
        <v>106.23333333333335</v>
      </c>
      <c r="H3" s="23">
        <v>102.55</v>
      </c>
      <c r="I3" s="23">
        <v>105.5</v>
      </c>
      <c r="J3" s="23">
        <v>104.35</v>
      </c>
      <c r="K3" s="23">
        <v>103.3</v>
      </c>
      <c r="L3" s="23">
        <v>103.4</v>
      </c>
      <c r="M3" s="23">
        <v>103.8</v>
      </c>
      <c r="N3" s="23">
        <v>104</v>
      </c>
      <c r="O3" s="24">
        <v>105.1</v>
      </c>
    </row>
    <row r="4" spans="1:15" x14ac:dyDescent="0.3">
      <c r="A4" s="19" t="s">
        <v>33</v>
      </c>
      <c r="B4" s="20">
        <v>2013</v>
      </c>
      <c r="C4" s="21" t="s">
        <v>31</v>
      </c>
      <c r="D4" s="22" t="str">
        <f t="shared" ref="D4:D67" si="0">_xlfn.CONCAT(B4," ",C4," ",A4)</f>
        <v>2013 January Urban</v>
      </c>
      <c r="E4" s="23">
        <v>105.87692307692308</v>
      </c>
      <c r="F4" s="23">
        <v>105.2</v>
      </c>
      <c r="G4" s="23">
        <v>105.56666666666666</v>
      </c>
      <c r="H4" s="23">
        <v>102.55</v>
      </c>
      <c r="I4" s="23">
        <v>105.4</v>
      </c>
      <c r="J4" s="23">
        <v>104.19999999999999</v>
      </c>
      <c r="K4" s="23">
        <v>103.2</v>
      </c>
      <c r="L4" s="23">
        <v>102.9</v>
      </c>
      <c r="M4" s="23">
        <v>103.5</v>
      </c>
      <c r="N4" s="23">
        <v>103.7</v>
      </c>
      <c r="O4" s="24">
        <v>104</v>
      </c>
    </row>
    <row r="5" spans="1:15" x14ac:dyDescent="0.3">
      <c r="A5" s="19" t="s">
        <v>58</v>
      </c>
      <c r="B5" s="20">
        <v>2013</v>
      </c>
      <c r="C5" s="21" t="s">
        <v>31</v>
      </c>
      <c r="D5" s="22" t="str">
        <f t="shared" si="0"/>
        <v>2013 January Sub Urban</v>
      </c>
      <c r="E5" s="23">
        <v>105.63846153846156</v>
      </c>
      <c r="F5" s="23">
        <v>105.1</v>
      </c>
      <c r="G5" s="23">
        <v>106</v>
      </c>
      <c r="H5" s="23">
        <v>102.55</v>
      </c>
      <c r="I5" s="23">
        <v>105.5</v>
      </c>
      <c r="J5" s="23">
        <v>104.25</v>
      </c>
      <c r="K5" s="23">
        <v>103.2</v>
      </c>
      <c r="L5" s="23">
        <v>103.1</v>
      </c>
      <c r="M5" s="23">
        <v>103.6</v>
      </c>
      <c r="N5" s="23">
        <v>103.9</v>
      </c>
      <c r="O5" s="24">
        <v>104.6</v>
      </c>
    </row>
    <row r="6" spans="1:15" x14ac:dyDescent="0.3">
      <c r="A6" s="19" t="s">
        <v>30</v>
      </c>
      <c r="B6" s="20">
        <v>2013</v>
      </c>
      <c r="C6" s="21" t="s">
        <v>35</v>
      </c>
      <c r="D6" s="22" t="str">
        <f t="shared" si="0"/>
        <v>2013 February Rural</v>
      </c>
      <c r="E6" s="23">
        <v>106.18461538461537</v>
      </c>
      <c r="F6" s="23">
        <v>105.6</v>
      </c>
      <c r="G6" s="23">
        <v>106.8</v>
      </c>
      <c r="H6" s="23">
        <v>102.80000000000001</v>
      </c>
      <c r="I6" s="23">
        <v>106.2</v>
      </c>
      <c r="J6" s="23">
        <v>104.5</v>
      </c>
      <c r="K6" s="23">
        <v>103.9</v>
      </c>
      <c r="L6" s="23">
        <v>104</v>
      </c>
      <c r="M6" s="23">
        <v>104.1</v>
      </c>
      <c r="N6" s="23">
        <v>104.4</v>
      </c>
      <c r="O6" s="24">
        <v>105.8</v>
      </c>
    </row>
    <row r="7" spans="1:15" x14ac:dyDescent="0.3">
      <c r="A7" s="19" t="s">
        <v>33</v>
      </c>
      <c r="B7" s="20">
        <v>2013</v>
      </c>
      <c r="C7" s="21" t="s">
        <v>35</v>
      </c>
      <c r="D7" s="22" t="str">
        <f t="shared" si="0"/>
        <v>2013 February Urban</v>
      </c>
      <c r="E7" s="23">
        <v>106.96923076923078</v>
      </c>
      <c r="F7" s="23">
        <v>106</v>
      </c>
      <c r="G7" s="23">
        <v>106.16666666666667</v>
      </c>
      <c r="H7" s="23">
        <v>102.80000000000001</v>
      </c>
      <c r="I7" s="23">
        <v>105.7</v>
      </c>
      <c r="J7" s="23">
        <v>104.5</v>
      </c>
      <c r="K7" s="23">
        <v>104.4</v>
      </c>
      <c r="L7" s="23">
        <v>103.3</v>
      </c>
      <c r="M7" s="23">
        <v>103.7</v>
      </c>
      <c r="N7" s="23">
        <v>104.3</v>
      </c>
      <c r="O7" s="24">
        <v>104.7</v>
      </c>
    </row>
    <row r="8" spans="1:15" x14ac:dyDescent="0.3">
      <c r="A8" s="19" t="s">
        <v>58</v>
      </c>
      <c r="B8" s="20">
        <v>2013</v>
      </c>
      <c r="C8" s="21" t="s">
        <v>35</v>
      </c>
      <c r="D8" s="22" t="str">
        <f t="shared" si="0"/>
        <v>2013 February Sub Urban</v>
      </c>
      <c r="E8" s="23">
        <v>106.47692307692309</v>
      </c>
      <c r="F8" s="23">
        <v>105.7</v>
      </c>
      <c r="G8" s="23">
        <v>106.56666666666666</v>
      </c>
      <c r="H8" s="23">
        <v>102.80000000000001</v>
      </c>
      <c r="I8" s="23">
        <v>106</v>
      </c>
      <c r="J8" s="23">
        <v>104.5</v>
      </c>
      <c r="K8" s="23">
        <v>104.2</v>
      </c>
      <c r="L8" s="23">
        <v>103.6</v>
      </c>
      <c r="M8" s="23">
        <v>103.9</v>
      </c>
      <c r="N8" s="23">
        <v>104.4</v>
      </c>
      <c r="O8" s="24">
        <v>105.3</v>
      </c>
    </row>
    <row r="9" spans="1:15" x14ac:dyDescent="0.3">
      <c r="A9" s="19" t="s">
        <v>30</v>
      </c>
      <c r="B9" s="20">
        <v>2013</v>
      </c>
      <c r="C9" s="21" t="s">
        <v>36</v>
      </c>
      <c r="D9" s="22" t="str">
        <f t="shared" si="0"/>
        <v>2013 March Rural</v>
      </c>
      <c r="E9" s="23">
        <v>106.32307692307693</v>
      </c>
      <c r="F9" s="23">
        <v>106.5</v>
      </c>
      <c r="G9" s="23">
        <v>107.3</v>
      </c>
      <c r="H9" s="23">
        <v>103</v>
      </c>
      <c r="I9" s="23">
        <v>106.1</v>
      </c>
      <c r="J9" s="23">
        <v>104.5</v>
      </c>
      <c r="K9" s="23">
        <v>104.6</v>
      </c>
      <c r="L9" s="23">
        <v>104</v>
      </c>
      <c r="M9" s="23">
        <v>104.3</v>
      </c>
      <c r="N9" s="23">
        <v>104.6</v>
      </c>
      <c r="O9" s="24">
        <v>106</v>
      </c>
    </row>
    <row r="10" spans="1:15" x14ac:dyDescent="0.3">
      <c r="A10" s="19" t="s">
        <v>33</v>
      </c>
      <c r="B10" s="20">
        <v>2013</v>
      </c>
      <c r="C10" s="21" t="s">
        <v>36</v>
      </c>
      <c r="D10" s="22" t="str">
        <f t="shared" si="0"/>
        <v>2013 March Urban</v>
      </c>
      <c r="E10" s="23">
        <v>106.67692307692307</v>
      </c>
      <c r="F10" s="23">
        <v>106.8</v>
      </c>
      <c r="G10" s="23">
        <v>106.73333333333333</v>
      </c>
      <c r="H10" s="23">
        <v>103.05000000000001</v>
      </c>
      <c r="I10" s="23">
        <v>106</v>
      </c>
      <c r="J10" s="23">
        <v>104.7</v>
      </c>
      <c r="K10" s="23">
        <v>105.5</v>
      </c>
      <c r="L10" s="23">
        <v>103.5</v>
      </c>
      <c r="M10" s="23">
        <v>103.8</v>
      </c>
      <c r="N10" s="23">
        <v>104.9</v>
      </c>
      <c r="O10" s="24">
        <v>105</v>
      </c>
    </row>
    <row r="11" spans="1:15" x14ac:dyDescent="0.3">
      <c r="A11" s="19" t="s">
        <v>58</v>
      </c>
      <c r="B11" s="20">
        <v>2013</v>
      </c>
      <c r="C11" s="21" t="s">
        <v>36</v>
      </c>
      <c r="D11" s="22" t="str">
        <f t="shared" si="0"/>
        <v>2013 March Sub Urban</v>
      </c>
      <c r="E11" s="23">
        <v>106.46153846153848</v>
      </c>
      <c r="F11" s="23">
        <v>106.6</v>
      </c>
      <c r="G11" s="23">
        <v>107.06666666666666</v>
      </c>
      <c r="H11" s="23">
        <v>103</v>
      </c>
      <c r="I11" s="23">
        <v>106.1</v>
      </c>
      <c r="J11" s="23">
        <v>104.6</v>
      </c>
      <c r="K11" s="23">
        <v>105.1</v>
      </c>
      <c r="L11" s="23">
        <v>103.7</v>
      </c>
      <c r="M11" s="23">
        <v>104</v>
      </c>
      <c r="N11" s="23">
        <v>104.7</v>
      </c>
      <c r="O11" s="24">
        <v>105.5</v>
      </c>
    </row>
    <row r="12" spans="1:15" x14ac:dyDescent="0.3">
      <c r="A12" s="19" t="s">
        <v>30</v>
      </c>
      <c r="B12" s="20">
        <v>2013</v>
      </c>
      <c r="C12" s="21" t="s">
        <v>37</v>
      </c>
      <c r="D12" s="22" t="str">
        <f t="shared" si="0"/>
        <v>2013 April Rural</v>
      </c>
      <c r="E12" s="23">
        <v>106.6</v>
      </c>
      <c r="F12" s="23">
        <v>107.1</v>
      </c>
      <c r="G12" s="23">
        <v>107.83333333333333</v>
      </c>
      <c r="H12" s="23">
        <v>103.3</v>
      </c>
      <c r="I12" s="23">
        <v>106.5</v>
      </c>
      <c r="J12" s="23">
        <v>103.9</v>
      </c>
      <c r="K12" s="23">
        <v>104.4</v>
      </c>
      <c r="L12" s="23">
        <v>104.5</v>
      </c>
      <c r="M12" s="23">
        <v>104.8</v>
      </c>
      <c r="N12" s="23">
        <v>104.6</v>
      </c>
      <c r="O12" s="24">
        <v>106.4</v>
      </c>
    </row>
    <row r="13" spans="1:15" x14ac:dyDescent="0.3">
      <c r="A13" s="19" t="s">
        <v>33</v>
      </c>
      <c r="B13" s="20">
        <v>2013</v>
      </c>
      <c r="C13" s="21" t="s">
        <v>37</v>
      </c>
      <c r="D13" s="22" t="str">
        <f t="shared" si="0"/>
        <v>2013 April Urban</v>
      </c>
      <c r="E13" s="23">
        <v>107.5153846153846</v>
      </c>
      <c r="F13" s="23">
        <v>108.5</v>
      </c>
      <c r="G13" s="23">
        <v>107.33333333333333</v>
      </c>
      <c r="H13" s="23">
        <v>103.5</v>
      </c>
      <c r="I13" s="23">
        <v>106.4</v>
      </c>
      <c r="J13" s="23">
        <v>104.45</v>
      </c>
      <c r="K13" s="23">
        <v>105</v>
      </c>
      <c r="L13" s="23">
        <v>104</v>
      </c>
      <c r="M13" s="23">
        <v>105.2</v>
      </c>
      <c r="N13" s="23">
        <v>105.1</v>
      </c>
      <c r="O13" s="24">
        <v>105.7</v>
      </c>
    </row>
    <row r="14" spans="1:15" x14ac:dyDescent="0.3">
      <c r="A14" s="19" t="s">
        <v>58</v>
      </c>
      <c r="B14" s="20">
        <v>2013</v>
      </c>
      <c r="C14" s="21" t="s">
        <v>37</v>
      </c>
      <c r="D14" s="22" t="str">
        <f t="shared" si="0"/>
        <v>2013 April Sub Urban</v>
      </c>
      <c r="E14" s="23">
        <v>106.93846153846154</v>
      </c>
      <c r="F14" s="23">
        <v>107.5</v>
      </c>
      <c r="G14" s="23">
        <v>107.63333333333333</v>
      </c>
      <c r="H14" s="23">
        <v>103.4</v>
      </c>
      <c r="I14" s="23">
        <v>106.5</v>
      </c>
      <c r="J14" s="23">
        <v>104.1</v>
      </c>
      <c r="K14" s="23">
        <v>104.7</v>
      </c>
      <c r="L14" s="23">
        <v>104.2</v>
      </c>
      <c r="M14" s="23">
        <v>105</v>
      </c>
      <c r="N14" s="23">
        <v>104.8</v>
      </c>
      <c r="O14" s="24">
        <v>106.1</v>
      </c>
    </row>
    <row r="15" spans="1:15" x14ac:dyDescent="0.3">
      <c r="A15" s="19" t="s">
        <v>30</v>
      </c>
      <c r="B15" s="20">
        <v>2013</v>
      </c>
      <c r="C15" s="21" t="s">
        <v>38</v>
      </c>
      <c r="D15" s="22" t="str">
        <f t="shared" si="0"/>
        <v>2013 May Rural</v>
      </c>
      <c r="E15" s="23">
        <v>107.23076923076923</v>
      </c>
      <c r="F15" s="23">
        <v>108.1</v>
      </c>
      <c r="G15" s="23">
        <v>108.43333333333332</v>
      </c>
      <c r="H15" s="23">
        <v>103.65</v>
      </c>
      <c r="I15" s="23">
        <v>107.5</v>
      </c>
      <c r="J15" s="23">
        <v>103.9</v>
      </c>
      <c r="K15" s="23">
        <v>104.1</v>
      </c>
      <c r="L15" s="23">
        <v>105</v>
      </c>
      <c r="M15" s="23">
        <v>105.5</v>
      </c>
      <c r="N15" s="23">
        <v>104.8</v>
      </c>
      <c r="O15" s="24">
        <v>107.2</v>
      </c>
    </row>
    <row r="16" spans="1:15" x14ac:dyDescent="0.3">
      <c r="A16" s="19" t="s">
        <v>33</v>
      </c>
      <c r="B16" s="20">
        <v>2013</v>
      </c>
      <c r="C16" s="21" t="s">
        <v>38</v>
      </c>
      <c r="D16" s="22" t="str">
        <f t="shared" si="0"/>
        <v>2013 May Urban</v>
      </c>
      <c r="E16" s="23">
        <v>109.0153846153846</v>
      </c>
      <c r="F16" s="23">
        <v>109.8</v>
      </c>
      <c r="G16" s="23">
        <v>107.83333333333333</v>
      </c>
      <c r="H16" s="23">
        <v>103.8</v>
      </c>
      <c r="I16" s="23">
        <v>107.2</v>
      </c>
      <c r="J16" s="23">
        <v>104.4</v>
      </c>
      <c r="K16" s="23">
        <v>103.9</v>
      </c>
      <c r="L16" s="23">
        <v>104.6</v>
      </c>
      <c r="M16" s="23">
        <v>105.7</v>
      </c>
      <c r="N16" s="23">
        <v>104.9</v>
      </c>
      <c r="O16" s="24">
        <v>106.6</v>
      </c>
    </row>
    <row r="17" spans="1:15" x14ac:dyDescent="0.3">
      <c r="A17" s="19" t="s">
        <v>58</v>
      </c>
      <c r="B17" s="20">
        <v>2013</v>
      </c>
      <c r="C17" s="21" t="s">
        <v>38</v>
      </c>
      <c r="D17" s="22" t="str">
        <f t="shared" si="0"/>
        <v>2013 May Sub Urban</v>
      </c>
      <c r="E17" s="23">
        <v>107.86153846153844</v>
      </c>
      <c r="F17" s="23">
        <v>108.6</v>
      </c>
      <c r="G17" s="23">
        <v>108.2</v>
      </c>
      <c r="H17" s="23">
        <v>103.7</v>
      </c>
      <c r="I17" s="23">
        <v>107.4</v>
      </c>
      <c r="J17" s="23">
        <v>104.1</v>
      </c>
      <c r="K17" s="23">
        <v>104</v>
      </c>
      <c r="L17" s="23">
        <v>104.8</v>
      </c>
      <c r="M17" s="23">
        <v>105.6</v>
      </c>
      <c r="N17" s="23">
        <v>104.8</v>
      </c>
      <c r="O17" s="24">
        <v>106.9</v>
      </c>
    </row>
    <row r="18" spans="1:15" x14ac:dyDescent="0.3">
      <c r="A18" s="19" t="s">
        <v>30</v>
      </c>
      <c r="B18" s="20">
        <v>2013</v>
      </c>
      <c r="C18" s="21" t="s">
        <v>39</v>
      </c>
      <c r="D18" s="22" t="str">
        <f t="shared" si="0"/>
        <v>2013 June Rural</v>
      </c>
      <c r="E18" s="23">
        <v>109.23076923076923</v>
      </c>
      <c r="F18" s="23">
        <v>109</v>
      </c>
      <c r="G18" s="23">
        <v>109.33333333333333</v>
      </c>
      <c r="H18" s="23">
        <v>107.05</v>
      </c>
      <c r="I18" s="23">
        <v>108.5</v>
      </c>
      <c r="J18" s="23">
        <v>104.4</v>
      </c>
      <c r="K18" s="23">
        <v>105</v>
      </c>
      <c r="L18" s="23">
        <v>105.6</v>
      </c>
      <c r="M18" s="23">
        <v>106.5</v>
      </c>
      <c r="N18" s="23">
        <v>105.5</v>
      </c>
      <c r="O18" s="24">
        <v>108.9</v>
      </c>
    </row>
    <row r="19" spans="1:15" x14ac:dyDescent="0.3">
      <c r="A19" s="19" t="s">
        <v>33</v>
      </c>
      <c r="B19" s="20">
        <v>2013</v>
      </c>
      <c r="C19" s="21" t="s">
        <v>39</v>
      </c>
      <c r="D19" s="22" t="str">
        <f t="shared" si="0"/>
        <v>2013 June Urban</v>
      </c>
      <c r="E19" s="23">
        <v>112.66153846153847</v>
      </c>
      <c r="F19" s="23">
        <v>110.9</v>
      </c>
      <c r="G19" s="23">
        <v>108.43333333333334</v>
      </c>
      <c r="H19" s="23">
        <v>107.15</v>
      </c>
      <c r="I19" s="23">
        <v>108</v>
      </c>
      <c r="J19" s="23">
        <v>104.9</v>
      </c>
      <c r="K19" s="23">
        <v>105.2</v>
      </c>
      <c r="L19" s="23">
        <v>105.2</v>
      </c>
      <c r="M19" s="23">
        <v>108.1</v>
      </c>
      <c r="N19" s="23">
        <v>106.1</v>
      </c>
      <c r="O19" s="24">
        <v>109.7</v>
      </c>
    </row>
    <row r="20" spans="1:15" x14ac:dyDescent="0.3">
      <c r="A20" s="19" t="s">
        <v>58</v>
      </c>
      <c r="B20" s="20">
        <v>2013</v>
      </c>
      <c r="C20" s="21" t="s">
        <v>39</v>
      </c>
      <c r="D20" s="22" t="str">
        <f t="shared" si="0"/>
        <v>2013 June Sub Urban</v>
      </c>
      <c r="E20" s="23">
        <v>110.46153846153847</v>
      </c>
      <c r="F20" s="23">
        <v>109.5</v>
      </c>
      <c r="G20" s="23">
        <v>108.96666666666665</v>
      </c>
      <c r="H20" s="23">
        <v>107.1</v>
      </c>
      <c r="I20" s="23">
        <v>108.3</v>
      </c>
      <c r="J20" s="23">
        <v>104.6</v>
      </c>
      <c r="K20" s="23">
        <v>105.1</v>
      </c>
      <c r="L20" s="23">
        <v>105.4</v>
      </c>
      <c r="M20" s="23">
        <v>107.4</v>
      </c>
      <c r="N20" s="23">
        <v>105.8</v>
      </c>
      <c r="O20" s="24">
        <v>109.3</v>
      </c>
    </row>
    <row r="21" spans="1:15" x14ac:dyDescent="0.3">
      <c r="A21" s="19" t="s">
        <v>30</v>
      </c>
      <c r="B21" s="20">
        <v>2013</v>
      </c>
      <c r="C21" s="21" t="s">
        <v>40</v>
      </c>
      <c r="D21" s="22" t="str">
        <f t="shared" si="0"/>
        <v>2013 July Rural</v>
      </c>
      <c r="E21" s="23">
        <v>111.22307692307689</v>
      </c>
      <c r="F21" s="23">
        <v>109.8</v>
      </c>
      <c r="G21" s="23">
        <v>110.10000000000001</v>
      </c>
      <c r="H21" s="23">
        <v>108</v>
      </c>
      <c r="I21" s="23">
        <v>109.5</v>
      </c>
      <c r="J21" s="23">
        <v>104.7</v>
      </c>
      <c r="K21" s="23">
        <v>106.8</v>
      </c>
      <c r="L21" s="23">
        <v>106.4</v>
      </c>
      <c r="M21" s="23">
        <v>107.8</v>
      </c>
      <c r="N21" s="23">
        <v>106.5</v>
      </c>
      <c r="O21" s="24">
        <v>110.7</v>
      </c>
    </row>
    <row r="22" spans="1:15" x14ac:dyDescent="0.3">
      <c r="A22" s="19" t="s">
        <v>33</v>
      </c>
      <c r="B22" s="20">
        <v>2013</v>
      </c>
      <c r="C22" s="21" t="s">
        <v>40</v>
      </c>
      <c r="D22" s="22" t="str">
        <f t="shared" si="0"/>
        <v>2013 July Urban</v>
      </c>
      <c r="E22" s="23">
        <v>114.56923076923077</v>
      </c>
      <c r="F22" s="23">
        <v>111.7</v>
      </c>
      <c r="G22" s="23">
        <v>109.03333333333335</v>
      </c>
      <c r="H22" s="23">
        <v>107.9</v>
      </c>
      <c r="I22" s="23">
        <v>108.6</v>
      </c>
      <c r="J22" s="23">
        <v>105.15</v>
      </c>
      <c r="K22" s="23">
        <v>107.3</v>
      </c>
      <c r="L22" s="23">
        <v>105.9</v>
      </c>
      <c r="M22" s="23">
        <v>110.1</v>
      </c>
      <c r="N22" s="23">
        <v>107.3</v>
      </c>
      <c r="O22" s="24">
        <v>111.4</v>
      </c>
    </row>
    <row r="23" spans="1:15" x14ac:dyDescent="0.3">
      <c r="A23" s="19" t="s">
        <v>58</v>
      </c>
      <c r="B23" s="20">
        <v>2013</v>
      </c>
      <c r="C23" s="21" t="s">
        <v>40</v>
      </c>
      <c r="D23" s="22" t="str">
        <f t="shared" si="0"/>
        <v>2013 July Sub Urban</v>
      </c>
      <c r="E23" s="23">
        <v>112.41538461538461</v>
      </c>
      <c r="F23" s="23">
        <v>110.3</v>
      </c>
      <c r="G23" s="23">
        <v>109.66666666666667</v>
      </c>
      <c r="H23" s="23">
        <v>107.95</v>
      </c>
      <c r="I23" s="23">
        <v>109.2</v>
      </c>
      <c r="J23" s="23">
        <v>104.9</v>
      </c>
      <c r="K23" s="23">
        <v>107.1</v>
      </c>
      <c r="L23" s="23">
        <v>106.1</v>
      </c>
      <c r="M23" s="23">
        <v>109.1</v>
      </c>
      <c r="N23" s="23">
        <v>106.9</v>
      </c>
      <c r="O23" s="24">
        <v>111</v>
      </c>
    </row>
    <row r="24" spans="1:15" x14ac:dyDescent="0.3">
      <c r="A24" s="19" t="s">
        <v>30</v>
      </c>
      <c r="B24" s="20">
        <v>2013</v>
      </c>
      <c r="C24" s="21" t="s">
        <v>41</v>
      </c>
      <c r="D24" s="22" t="str">
        <f t="shared" si="0"/>
        <v>2013 August Rural</v>
      </c>
      <c r="E24" s="23">
        <v>112.5</v>
      </c>
      <c r="F24" s="23">
        <v>110.7</v>
      </c>
      <c r="G24" s="23">
        <v>110.86666666666667</v>
      </c>
      <c r="H24" s="23">
        <v>108.80000000000001</v>
      </c>
      <c r="I24" s="23">
        <v>109.9</v>
      </c>
      <c r="J24" s="23">
        <v>106.25</v>
      </c>
      <c r="K24" s="23">
        <v>107.8</v>
      </c>
      <c r="L24" s="23">
        <v>106.8</v>
      </c>
      <c r="M24" s="23">
        <v>108.7</v>
      </c>
      <c r="N24" s="23">
        <v>107.5</v>
      </c>
      <c r="O24" s="24">
        <v>112.1</v>
      </c>
    </row>
    <row r="25" spans="1:15" x14ac:dyDescent="0.3">
      <c r="A25" s="19" t="s">
        <v>33</v>
      </c>
      <c r="B25" s="20">
        <v>2013</v>
      </c>
      <c r="C25" s="21" t="s">
        <v>41</v>
      </c>
      <c r="D25" s="22" t="str">
        <f t="shared" si="0"/>
        <v>2013 August Urban</v>
      </c>
      <c r="E25" s="23">
        <v>115.85384615384616</v>
      </c>
      <c r="F25" s="23">
        <v>112.4</v>
      </c>
      <c r="G25" s="23">
        <v>109.69999999999999</v>
      </c>
      <c r="H25" s="23">
        <v>108.80000000000001</v>
      </c>
      <c r="I25" s="23">
        <v>109.3</v>
      </c>
      <c r="J25" s="23">
        <v>106.8</v>
      </c>
      <c r="K25" s="23">
        <v>108.1</v>
      </c>
      <c r="L25" s="23">
        <v>106.5</v>
      </c>
      <c r="M25" s="23">
        <v>110.8</v>
      </c>
      <c r="N25" s="23">
        <v>108.3</v>
      </c>
      <c r="O25" s="24">
        <v>112.7</v>
      </c>
    </row>
    <row r="26" spans="1:15" x14ac:dyDescent="0.3">
      <c r="A26" s="19" t="s">
        <v>58</v>
      </c>
      <c r="B26" s="20">
        <v>2013</v>
      </c>
      <c r="C26" s="21" t="s">
        <v>41</v>
      </c>
      <c r="D26" s="22" t="str">
        <f t="shared" si="0"/>
        <v>2013 August Sub Urban</v>
      </c>
      <c r="E26" s="23">
        <v>113.64615384615385</v>
      </c>
      <c r="F26" s="23">
        <v>111.2</v>
      </c>
      <c r="G26" s="23">
        <v>110.36666666666667</v>
      </c>
      <c r="H26" s="23">
        <v>108.80000000000001</v>
      </c>
      <c r="I26" s="23">
        <v>109.7</v>
      </c>
      <c r="J26" s="23">
        <v>106.45</v>
      </c>
      <c r="K26" s="23">
        <v>108</v>
      </c>
      <c r="L26" s="23">
        <v>106.6</v>
      </c>
      <c r="M26" s="23">
        <v>109.9</v>
      </c>
      <c r="N26" s="23">
        <v>107.9</v>
      </c>
      <c r="O26" s="24">
        <v>112.4</v>
      </c>
    </row>
    <row r="27" spans="1:15" x14ac:dyDescent="0.3">
      <c r="A27" s="19" t="s">
        <v>30</v>
      </c>
      <c r="B27" s="20">
        <v>2013</v>
      </c>
      <c r="C27" s="21" t="s">
        <v>42</v>
      </c>
      <c r="D27" s="22" t="str">
        <f t="shared" si="0"/>
        <v>2013 September Rural</v>
      </c>
      <c r="E27" s="23">
        <v>114.50000000000001</v>
      </c>
      <c r="F27" s="23">
        <v>111.7</v>
      </c>
      <c r="G27" s="23">
        <v>112.2</v>
      </c>
      <c r="H27" s="23">
        <v>109.65</v>
      </c>
      <c r="I27" s="23">
        <v>111.1</v>
      </c>
      <c r="J27" s="23">
        <v>107.5</v>
      </c>
      <c r="K27" s="23">
        <v>109.3</v>
      </c>
      <c r="L27" s="23">
        <v>107.7</v>
      </c>
      <c r="M27" s="23">
        <v>109.8</v>
      </c>
      <c r="N27" s="23">
        <v>108.7</v>
      </c>
      <c r="O27" s="24">
        <v>114.2</v>
      </c>
    </row>
    <row r="28" spans="1:15" x14ac:dyDescent="0.3">
      <c r="A28" s="19" t="s">
        <v>33</v>
      </c>
      <c r="B28" s="20">
        <v>2013</v>
      </c>
      <c r="C28" s="21" t="s">
        <v>42</v>
      </c>
      <c r="D28" s="22" t="str">
        <f t="shared" si="0"/>
        <v>2013 September Urban</v>
      </c>
      <c r="E28" s="23">
        <v>115.41538461538462</v>
      </c>
      <c r="F28" s="23">
        <v>112.9</v>
      </c>
      <c r="G28" s="23">
        <v>110.5</v>
      </c>
      <c r="H28" s="23">
        <v>109.65</v>
      </c>
      <c r="I28" s="23">
        <v>109.5</v>
      </c>
      <c r="J28" s="23">
        <v>107.4</v>
      </c>
      <c r="K28" s="23">
        <v>110.4</v>
      </c>
      <c r="L28" s="23">
        <v>107.4</v>
      </c>
      <c r="M28" s="23">
        <v>111.2</v>
      </c>
      <c r="N28" s="23">
        <v>109.4</v>
      </c>
      <c r="O28" s="24">
        <v>113.2</v>
      </c>
    </row>
    <row r="29" spans="1:15" x14ac:dyDescent="0.3">
      <c r="A29" s="19" t="s">
        <v>58</v>
      </c>
      <c r="B29" s="20">
        <v>2013</v>
      </c>
      <c r="C29" s="21" t="s">
        <v>42</v>
      </c>
      <c r="D29" s="22" t="str">
        <f t="shared" si="0"/>
        <v>2013 September Sub Urban</v>
      </c>
      <c r="E29" s="23">
        <v>114.74615384615383</v>
      </c>
      <c r="F29" s="23">
        <v>112</v>
      </c>
      <c r="G29" s="23">
        <v>111.5</v>
      </c>
      <c r="H29" s="23">
        <v>109.65</v>
      </c>
      <c r="I29" s="23">
        <v>110.5</v>
      </c>
      <c r="J29" s="23">
        <v>107.44999999999999</v>
      </c>
      <c r="K29" s="23">
        <v>109.9</v>
      </c>
      <c r="L29" s="23">
        <v>107.5</v>
      </c>
      <c r="M29" s="23">
        <v>110.6</v>
      </c>
      <c r="N29" s="23">
        <v>109</v>
      </c>
      <c r="O29" s="24">
        <v>113.7</v>
      </c>
    </row>
    <row r="30" spans="1:15" x14ac:dyDescent="0.3">
      <c r="A30" s="19" t="s">
        <v>30</v>
      </c>
      <c r="B30" s="20">
        <v>2013</v>
      </c>
      <c r="C30" s="21" t="s">
        <v>43</v>
      </c>
      <c r="D30" s="22" t="str">
        <f t="shared" si="0"/>
        <v>2013 October Rural</v>
      </c>
      <c r="E30" s="23">
        <v>116</v>
      </c>
      <c r="F30" s="23">
        <v>112.2</v>
      </c>
      <c r="G30" s="23">
        <v>113.09999999999998</v>
      </c>
      <c r="H30" s="23">
        <v>110.45</v>
      </c>
      <c r="I30" s="23">
        <v>111.6</v>
      </c>
      <c r="J30" s="23">
        <v>108.2</v>
      </c>
      <c r="K30" s="23">
        <v>109.3</v>
      </c>
      <c r="L30" s="23">
        <v>108.3</v>
      </c>
      <c r="M30" s="23">
        <v>110.2</v>
      </c>
      <c r="N30" s="23">
        <v>109.1</v>
      </c>
      <c r="O30" s="24">
        <v>115.5</v>
      </c>
    </row>
    <row r="31" spans="1:15" x14ac:dyDescent="0.3">
      <c r="A31" s="19" t="s">
        <v>33</v>
      </c>
      <c r="B31" s="20">
        <v>2013</v>
      </c>
      <c r="C31" s="21" t="s">
        <v>43</v>
      </c>
      <c r="D31" s="22" t="str">
        <f t="shared" si="0"/>
        <v>2013 October Urban</v>
      </c>
      <c r="E31" s="23">
        <v>116.7076923076923</v>
      </c>
      <c r="F31" s="23">
        <v>113.5</v>
      </c>
      <c r="G31" s="23">
        <v>111.39999999999999</v>
      </c>
      <c r="H31" s="23">
        <v>110.35</v>
      </c>
      <c r="I31" s="23">
        <v>109.7</v>
      </c>
      <c r="J31" s="23">
        <v>107.75</v>
      </c>
      <c r="K31" s="23">
        <v>109.7</v>
      </c>
      <c r="L31" s="23">
        <v>108</v>
      </c>
      <c r="M31" s="23">
        <v>111.3</v>
      </c>
      <c r="N31" s="23">
        <v>109.4</v>
      </c>
      <c r="O31" s="24">
        <v>114</v>
      </c>
    </row>
    <row r="32" spans="1:15" x14ac:dyDescent="0.3">
      <c r="A32" s="19" t="s">
        <v>58</v>
      </c>
      <c r="B32" s="20">
        <v>2013</v>
      </c>
      <c r="C32" s="21" t="s">
        <v>43</v>
      </c>
      <c r="D32" s="22" t="str">
        <f t="shared" si="0"/>
        <v>2013 October Sub Urban</v>
      </c>
      <c r="E32" s="23">
        <v>116.16923076923079</v>
      </c>
      <c r="F32" s="23">
        <v>112.5</v>
      </c>
      <c r="G32" s="23">
        <v>112.39999999999999</v>
      </c>
      <c r="H32" s="23">
        <v>110.4</v>
      </c>
      <c r="I32" s="23">
        <v>110.9</v>
      </c>
      <c r="J32" s="23">
        <v>108</v>
      </c>
      <c r="K32" s="23">
        <v>109.5</v>
      </c>
      <c r="L32" s="23">
        <v>108.1</v>
      </c>
      <c r="M32" s="23">
        <v>110.8</v>
      </c>
      <c r="N32" s="23">
        <v>109.2</v>
      </c>
      <c r="O32" s="24">
        <v>114.8</v>
      </c>
    </row>
    <row r="33" spans="1:15" x14ac:dyDescent="0.3">
      <c r="A33" s="19" t="s">
        <v>30</v>
      </c>
      <c r="B33" s="20">
        <v>2013</v>
      </c>
      <c r="C33" s="21" t="s">
        <v>44</v>
      </c>
      <c r="D33" s="22" t="str">
        <f t="shared" si="0"/>
        <v>2013 November  Rural</v>
      </c>
      <c r="E33" s="23">
        <v>118.21538461538461</v>
      </c>
      <c r="F33" s="23">
        <v>112.8</v>
      </c>
      <c r="G33" s="23">
        <v>114.03333333333335</v>
      </c>
      <c r="H33" s="23">
        <v>111.19999999999999</v>
      </c>
      <c r="I33" s="23">
        <v>112.6</v>
      </c>
      <c r="J33" s="23">
        <v>108.95</v>
      </c>
      <c r="K33" s="23">
        <v>109.6</v>
      </c>
      <c r="L33" s="23">
        <v>108.7</v>
      </c>
      <c r="M33" s="23">
        <v>111</v>
      </c>
      <c r="N33" s="23">
        <v>109.8</v>
      </c>
      <c r="O33" s="24">
        <v>117.4</v>
      </c>
    </row>
    <row r="34" spans="1:15" x14ac:dyDescent="0.3">
      <c r="A34" s="19" t="s">
        <v>33</v>
      </c>
      <c r="B34" s="20">
        <v>2013</v>
      </c>
      <c r="C34" s="21" t="s">
        <v>45</v>
      </c>
      <c r="D34" s="22" t="str">
        <f t="shared" si="0"/>
        <v>2013 November Urban</v>
      </c>
      <c r="E34" s="23">
        <v>118.8153846153846</v>
      </c>
      <c r="F34" s="23">
        <v>114.1</v>
      </c>
      <c r="G34" s="23">
        <v>112.26666666666667</v>
      </c>
      <c r="H34" s="23">
        <v>111</v>
      </c>
      <c r="I34" s="23">
        <v>110</v>
      </c>
      <c r="J34" s="23">
        <v>108.25</v>
      </c>
      <c r="K34" s="23">
        <v>109.5</v>
      </c>
      <c r="L34" s="23">
        <v>108.5</v>
      </c>
      <c r="M34" s="23">
        <v>111.3</v>
      </c>
      <c r="N34" s="23">
        <v>109.6</v>
      </c>
      <c r="O34" s="24">
        <v>115</v>
      </c>
    </row>
    <row r="35" spans="1:15" x14ac:dyDescent="0.3">
      <c r="A35" s="19" t="s">
        <v>58</v>
      </c>
      <c r="B35" s="20">
        <v>2013</v>
      </c>
      <c r="C35" s="21" t="s">
        <v>45</v>
      </c>
      <c r="D35" s="22" t="str">
        <f t="shared" si="0"/>
        <v>2013 November Sub Urban</v>
      </c>
      <c r="E35" s="23">
        <v>118.36923076923077</v>
      </c>
      <c r="F35" s="23">
        <v>113.1</v>
      </c>
      <c r="G35" s="23">
        <v>113.30000000000001</v>
      </c>
      <c r="H35" s="23">
        <v>111.1</v>
      </c>
      <c r="I35" s="23">
        <v>111.6</v>
      </c>
      <c r="J35" s="23">
        <v>108.69999999999999</v>
      </c>
      <c r="K35" s="23">
        <v>109.5</v>
      </c>
      <c r="L35" s="23">
        <v>108.6</v>
      </c>
      <c r="M35" s="23">
        <v>111.2</v>
      </c>
      <c r="N35" s="23">
        <v>109.7</v>
      </c>
      <c r="O35" s="24">
        <v>116.3</v>
      </c>
    </row>
    <row r="36" spans="1:15" x14ac:dyDescent="0.3">
      <c r="A36" s="19" t="s">
        <v>30</v>
      </c>
      <c r="B36" s="20">
        <v>2013</v>
      </c>
      <c r="C36" s="21" t="s">
        <v>46</v>
      </c>
      <c r="D36" s="22" t="str">
        <f t="shared" si="0"/>
        <v>2013 December Rural</v>
      </c>
      <c r="E36" s="23">
        <v>116.07692307692308</v>
      </c>
      <c r="F36" s="23">
        <v>113.6</v>
      </c>
      <c r="G36" s="23">
        <v>115.10000000000001</v>
      </c>
      <c r="H36" s="23">
        <v>111.4</v>
      </c>
      <c r="I36" s="23">
        <v>112.8</v>
      </c>
      <c r="J36" s="23">
        <v>109.1</v>
      </c>
      <c r="K36" s="23">
        <v>109.9</v>
      </c>
      <c r="L36" s="23">
        <v>109.2</v>
      </c>
      <c r="M36" s="23">
        <v>111.6</v>
      </c>
      <c r="N36" s="23">
        <v>110.1</v>
      </c>
      <c r="O36" s="24">
        <v>115.5</v>
      </c>
    </row>
    <row r="37" spans="1:15" x14ac:dyDescent="0.3">
      <c r="A37" s="19" t="s">
        <v>33</v>
      </c>
      <c r="B37" s="20">
        <v>2013</v>
      </c>
      <c r="C37" s="21" t="s">
        <v>46</v>
      </c>
      <c r="D37" s="22" t="str">
        <f t="shared" si="0"/>
        <v>2013 December Urban</v>
      </c>
      <c r="E37" s="23">
        <v>115.72307692307693</v>
      </c>
      <c r="F37" s="23">
        <v>115</v>
      </c>
      <c r="G37" s="23">
        <v>112.93333333333334</v>
      </c>
      <c r="H37" s="23">
        <v>111</v>
      </c>
      <c r="I37" s="23">
        <v>110.4</v>
      </c>
      <c r="J37" s="23">
        <v>108.35</v>
      </c>
      <c r="K37" s="23">
        <v>109.7</v>
      </c>
      <c r="L37" s="23">
        <v>108.9</v>
      </c>
      <c r="M37" s="23">
        <v>111.4</v>
      </c>
      <c r="N37" s="23">
        <v>109.8</v>
      </c>
      <c r="O37" s="24">
        <v>113.3</v>
      </c>
    </row>
    <row r="38" spans="1:15" x14ac:dyDescent="0.3">
      <c r="A38" s="19" t="s">
        <v>58</v>
      </c>
      <c r="B38" s="20">
        <v>2013</v>
      </c>
      <c r="C38" s="21" t="s">
        <v>46</v>
      </c>
      <c r="D38" s="22" t="str">
        <f t="shared" si="0"/>
        <v>2013 December Sub Urban</v>
      </c>
      <c r="E38" s="23">
        <v>115.94615384615386</v>
      </c>
      <c r="F38" s="23">
        <v>114</v>
      </c>
      <c r="G38" s="23">
        <v>114.23333333333333</v>
      </c>
      <c r="H38" s="23">
        <v>111.2</v>
      </c>
      <c r="I38" s="23">
        <v>111.9</v>
      </c>
      <c r="J38" s="23">
        <v>108.80000000000001</v>
      </c>
      <c r="K38" s="23">
        <v>109.8</v>
      </c>
      <c r="L38" s="23">
        <v>109</v>
      </c>
      <c r="M38" s="23">
        <v>111.5</v>
      </c>
      <c r="N38" s="23">
        <v>110</v>
      </c>
      <c r="O38" s="24">
        <v>114.5</v>
      </c>
    </row>
    <row r="39" spans="1:15" x14ac:dyDescent="0.3">
      <c r="A39" s="19" t="s">
        <v>30</v>
      </c>
      <c r="B39" s="20">
        <v>2014</v>
      </c>
      <c r="C39" s="21" t="s">
        <v>31</v>
      </c>
      <c r="D39" s="22" t="str">
        <f t="shared" si="0"/>
        <v>2014 January Rural</v>
      </c>
      <c r="E39" s="23">
        <v>114.35384615384616</v>
      </c>
      <c r="F39" s="23">
        <v>114</v>
      </c>
      <c r="G39" s="23">
        <v>115.73333333333333</v>
      </c>
      <c r="H39" s="23">
        <v>112.1</v>
      </c>
      <c r="I39" s="23">
        <v>113</v>
      </c>
      <c r="J39" s="23">
        <v>109.44999999999999</v>
      </c>
      <c r="K39" s="23">
        <v>110.5</v>
      </c>
      <c r="L39" s="23">
        <v>109.6</v>
      </c>
      <c r="M39" s="23">
        <v>111.8</v>
      </c>
      <c r="N39" s="23">
        <v>110.6</v>
      </c>
      <c r="O39" s="24">
        <v>114.2</v>
      </c>
    </row>
    <row r="40" spans="1:15" x14ac:dyDescent="0.3">
      <c r="A40" s="19" t="s">
        <v>33</v>
      </c>
      <c r="B40" s="20">
        <v>2014</v>
      </c>
      <c r="C40" s="21" t="s">
        <v>31</v>
      </c>
      <c r="D40" s="22" t="str">
        <f t="shared" si="0"/>
        <v>2014 January Urban</v>
      </c>
      <c r="E40" s="23">
        <v>114.17692307692307</v>
      </c>
      <c r="F40" s="23">
        <v>115.7</v>
      </c>
      <c r="G40" s="23">
        <v>113.46666666666665</v>
      </c>
      <c r="H40" s="23">
        <v>111.75</v>
      </c>
      <c r="I40" s="23">
        <v>111</v>
      </c>
      <c r="J40" s="23">
        <v>108.85</v>
      </c>
      <c r="K40" s="23">
        <v>110.8</v>
      </c>
      <c r="L40" s="23">
        <v>109.8</v>
      </c>
      <c r="M40" s="23">
        <v>111.5</v>
      </c>
      <c r="N40" s="23">
        <v>110.5</v>
      </c>
      <c r="O40" s="24">
        <v>112.9</v>
      </c>
    </row>
    <row r="41" spans="1:15" x14ac:dyDescent="0.3">
      <c r="A41" s="19" t="s">
        <v>58</v>
      </c>
      <c r="B41" s="20">
        <v>2014</v>
      </c>
      <c r="C41" s="21" t="s">
        <v>31</v>
      </c>
      <c r="D41" s="22" t="str">
        <f t="shared" si="0"/>
        <v>2014 January Sub Urban</v>
      </c>
      <c r="E41" s="23">
        <v>114.29230769230767</v>
      </c>
      <c r="F41" s="23">
        <v>114.5</v>
      </c>
      <c r="G41" s="23">
        <v>114.8</v>
      </c>
      <c r="H41" s="23">
        <v>111.94999999999999</v>
      </c>
      <c r="I41" s="23">
        <v>112.2</v>
      </c>
      <c r="J41" s="23">
        <v>109.25</v>
      </c>
      <c r="K41" s="23">
        <v>110.7</v>
      </c>
      <c r="L41" s="23">
        <v>109.7</v>
      </c>
      <c r="M41" s="23">
        <v>111.6</v>
      </c>
      <c r="N41" s="23">
        <v>110.6</v>
      </c>
      <c r="O41" s="24">
        <v>113.6</v>
      </c>
    </row>
    <row r="42" spans="1:15" x14ac:dyDescent="0.3">
      <c r="A42" s="19" t="s">
        <v>30</v>
      </c>
      <c r="B42" s="20">
        <v>2014</v>
      </c>
      <c r="C42" s="21" t="s">
        <v>35</v>
      </c>
      <c r="D42" s="22" t="str">
        <f t="shared" si="0"/>
        <v>2014 February Rural</v>
      </c>
      <c r="E42" s="23">
        <v>114.01538461538462</v>
      </c>
      <c r="F42" s="23">
        <v>114.2</v>
      </c>
      <c r="G42" s="23">
        <v>116.10000000000001</v>
      </c>
      <c r="H42" s="23">
        <v>112.7</v>
      </c>
      <c r="I42" s="23">
        <v>113.2</v>
      </c>
      <c r="J42" s="23">
        <v>109.80000000000001</v>
      </c>
      <c r="K42" s="23">
        <v>110.8</v>
      </c>
      <c r="L42" s="23">
        <v>109.9</v>
      </c>
      <c r="M42" s="23">
        <v>112</v>
      </c>
      <c r="N42" s="23">
        <v>110.9</v>
      </c>
      <c r="O42" s="24">
        <v>114</v>
      </c>
    </row>
    <row r="43" spans="1:15" x14ac:dyDescent="0.3">
      <c r="A43" s="19" t="s">
        <v>33</v>
      </c>
      <c r="B43" s="20">
        <v>2014</v>
      </c>
      <c r="C43" s="21" t="s">
        <v>35</v>
      </c>
      <c r="D43" s="22" t="str">
        <f t="shared" si="0"/>
        <v>2014 February Urban</v>
      </c>
      <c r="E43" s="23">
        <v>113.53846153846153</v>
      </c>
      <c r="F43" s="23">
        <v>116.2</v>
      </c>
      <c r="G43" s="23">
        <v>113.89999999999999</v>
      </c>
      <c r="H43" s="23">
        <v>112.55</v>
      </c>
      <c r="I43" s="23">
        <v>111.1</v>
      </c>
      <c r="J43" s="23">
        <v>109.55000000000001</v>
      </c>
      <c r="K43" s="23">
        <v>111.3</v>
      </c>
      <c r="L43" s="23">
        <v>110.3</v>
      </c>
      <c r="M43" s="23">
        <v>111.6</v>
      </c>
      <c r="N43" s="23">
        <v>111</v>
      </c>
      <c r="O43" s="24">
        <v>113.1</v>
      </c>
    </row>
    <row r="44" spans="1:15" x14ac:dyDescent="0.3">
      <c r="A44" s="19" t="s">
        <v>58</v>
      </c>
      <c r="B44" s="20">
        <v>2014</v>
      </c>
      <c r="C44" s="21" t="s">
        <v>35</v>
      </c>
      <c r="D44" s="22" t="str">
        <f t="shared" si="0"/>
        <v>2014 February Sub Urban</v>
      </c>
      <c r="E44" s="23">
        <v>113.85384615384615</v>
      </c>
      <c r="F44" s="23">
        <v>114.7</v>
      </c>
      <c r="G44" s="23">
        <v>115.2</v>
      </c>
      <c r="H44" s="23">
        <v>112.65</v>
      </c>
      <c r="I44" s="23">
        <v>112.4</v>
      </c>
      <c r="J44" s="23">
        <v>109.7</v>
      </c>
      <c r="K44" s="23">
        <v>111.1</v>
      </c>
      <c r="L44" s="23">
        <v>110.1</v>
      </c>
      <c r="M44" s="23">
        <v>111.8</v>
      </c>
      <c r="N44" s="23">
        <v>110.9</v>
      </c>
      <c r="O44" s="24">
        <v>113.6</v>
      </c>
    </row>
    <row r="45" spans="1:15" x14ac:dyDescent="0.3">
      <c r="A45" s="19" t="s">
        <v>30</v>
      </c>
      <c r="B45" s="20">
        <v>2014</v>
      </c>
      <c r="C45" s="21" t="s">
        <v>36</v>
      </c>
      <c r="D45" s="22" t="str">
        <f t="shared" si="0"/>
        <v>2014 March Rural</v>
      </c>
      <c r="E45" s="23">
        <v>114.72307692307693</v>
      </c>
      <c r="F45" s="23">
        <v>114.6</v>
      </c>
      <c r="G45" s="23">
        <v>116.53333333333335</v>
      </c>
      <c r="H45" s="23">
        <v>113.30000000000001</v>
      </c>
      <c r="I45" s="23">
        <v>113.4</v>
      </c>
      <c r="J45" s="23">
        <v>110.15</v>
      </c>
      <c r="K45" s="23">
        <v>111.2</v>
      </c>
      <c r="L45" s="23">
        <v>110.2</v>
      </c>
      <c r="M45" s="23">
        <v>112.4</v>
      </c>
      <c r="N45" s="23">
        <v>111.3</v>
      </c>
      <c r="O45" s="24">
        <v>114.6</v>
      </c>
    </row>
    <row r="46" spans="1:15" x14ac:dyDescent="0.3">
      <c r="A46" s="19" t="s">
        <v>33</v>
      </c>
      <c r="B46" s="20">
        <v>2014</v>
      </c>
      <c r="C46" s="21" t="s">
        <v>36</v>
      </c>
      <c r="D46" s="22" t="str">
        <f t="shared" si="0"/>
        <v>2014 March Urban</v>
      </c>
      <c r="E46" s="23">
        <v>114.07692307692308</v>
      </c>
      <c r="F46" s="23">
        <v>116.7</v>
      </c>
      <c r="G46" s="23">
        <v>114.36666666666666</v>
      </c>
      <c r="H46" s="23">
        <v>113.1</v>
      </c>
      <c r="I46" s="23">
        <v>110.9</v>
      </c>
      <c r="J46" s="23">
        <v>110</v>
      </c>
      <c r="K46" s="23">
        <v>111.6</v>
      </c>
      <c r="L46" s="23">
        <v>110.9</v>
      </c>
      <c r="M46" s="23">
        <v>111.8</v>
      </c>
      <c r="N46" s="23">
        <v>111.4</v>
      </c>
      <c r="O46" s="24">
        <v>113.7</v>
      </c>
    </row>
    <row r="47" spans="1:15" x14ac:dyDescent="0.3">
      <c r="A47" s="19" t="s">
        <v>58</v>
      </c>
      <c r="B47" s="20">
        <v>2014</v>
      </c>
      <c r="C47" s="21" t="s">
        <v>47</v>
      </c>
      <c r="D47" s="22" t="str">
        <f t="shared" si="0"/>
        <v>2014 Marcrh Sub Urban</v>
      </c>
      <c r="E47" s="23">
        <v>114.48461538461537</v>
      </c>
      <c r="F47" s="23">
        <v>115.2</v>
      </c>
      <c r="G47" s="23">
        <v>115.63333333333333</v>
      </c>
      <c r="H47" s="23">
        <v>113.2</v>
      </c>
      <c r="I47" s="23">
        <v>112.5</v>
      </c>
      <c r="J47" s="23">
        <v>110.1</v>
      </c>
      <c r="K47" s="23">
        <v>111.4</v>
      </c>
      <c r="L47" s="23">
        <v>110.6</v>
      </c>
      <c r="M47" s="23">
        <v>112</v>
      </c>
      <c r="N47" s="23">
        <v>111.3</v>
      </c>
      <c r="O47" s="24">
        <v>114.2</v>
      </c>
    </row>
    <row r="48" spans="1:15" x14ac:dyDescent="0.3">
      <c r="A48" s="19" t="s">
        <v>30</v>
      </c>
      <c r="B48" s="20">
        <v>2014</v>
      </c>
      <c r="C48" s="21" t="s">
        <v>37</v>
      </c>
      <c r="D48" s="22" t="str">
        <f t="shared" si="0"/>
        <v>2014 April Rural</v>
      </c>
      <c r="E48" s="23">
        <v>115.70000000000002</v>
      </c>
      <c r="F48" s="23">
        <v>115.4</v>
      </c>
      <c r="G48" s="23">
        <v>117.33333333333333</v>
      </c>
      <c r="H48" s="23">
        <v>113.80000000000001</v>
      </c>
      <c r="I48" s="23">
        <v>113.4</v>
      </c>
      <c r="J48" s="23">
        <v>110.35</v>
      </c>
      <c r="K48" s="23">
        <v>111.2</v>
      </c>
      <c r="L48" s="23">
        <v>110.5</v>
      </c>
      <c r="M48" s="23">
        <v>113</v>
      </c>
      <c r="N48" s="23">
        <v>111.5</v>
      </c>
      <c r="O48" s="24">
        <v>115.4</v>
      </c>
    </row>
    <row r="49" spans="1:15" x14ac:dyDescent="0.3">
      <c r="A49" s="19" t="s">
        <v>33</v>
      </c>
      <c r="B49" s="20">
        <v>2014</v>
      </c>
      <c r="C49" s="21" t="s">
        <v>37</v>
      </c>
      <c r="D49" s="22" t="str">
        <f t="shared" si="0"/>
        <v>2014 April Urban</v>
      </c>
      <c r="E49" s="23">
        <v>115.69230769230771</v>
      </c>
      <c r="F49" s="23">
        <v>117.6</v>
      </c>
      <c r="G49" s="23">
        <v>114.83333333333333</v>
      </c>
      <c r="H49" s="23">
        <v>113.65</v>
      </c>
      <c r="I49" s="23">
        <v>110.9</v>
      </c>
      <c r="J49" s="23">
        <v>110.05</v>
      </c>
      <c r="K49" s="23">
        <v>111.2</v>
      </c>
      <c r="L49" s="23">
        <v>111.2</v>
      </c>
      <c r="M49" s="23">
        <v>112.5</v>
      </c>
      <c r="N49" s="23">
        <v>111.4</v>
      </c>
      <c r="O49" s="24">
        <v>114.7</v>
      </c>
    </row>
    <row r="50" spans="1:15" x14ac:dyDescent="0.3">
      <c r="A50" s="19" t="s">
        <v>58</v>
      </c>
      <c r="B50" s="20">
        <v>2014</v>
      </c>
      <c r="C50" s="21" t="s">
        <v>37</v>
      </c>
      <c r="D50" s="22" t="str">
        <f t="shared" si="0"/>
        <v>2014 April Sub Urban</v>
      </c>
      <c r="E50" s="23">
        <v>115.69999999999999</v>
      </c>
      <c r="F50" s="23">
        <v>116</v>
      </c>
      <c r="G50" s="23">
        <v>116.33333333333333</v>
      </c>
      <c r="H50" s="23">
        <v>113.75</v>
      </c>
      <c r="I50" s="23">
        <v>112.5</v>
      </c>
      <c r="J50" s="23">
        <v>110.25</v>
      </c>
      <c r="K50" s="23">
        <v>111.2</v>
      </c>
      <c r="L50" s="23">
        <v>110.9</v>
      </c>
      <c r="M50" s="23">
        <v>112.7</v>
      </c>
      <c r="N50" s="23">
        <v>111.5</v>
      </c>
      <c r="O50" s="24">
        <v>115.1</v>
      </c>
    </row>
    <row r="51" spans="1:15" x14ac:dyDescent="0.3">
      <c r="A51" s="19" t="s">
        <v>30</v>
      </c>
      <c r="B51" s="20">
        <v>2014</v>
      </c>
      <c r="C51" s="21" t="s">
        <v>38</v>
      </c>
      <c r="D51" s="22" t="str">
        <f t="shared" si="0"/>
        <v>2014 May Rural</v>
      </c>
      <c r="E51" s="23">
        <v>116.45384615384614</v>
      </c>
      <c r="F51" s="23">
        <v>116.3</v>
      </c>
      <c r="G51" s="23">
        <v>118</v>
      </c>
      <c r="H51" s="23">
        <v>114.19999999999999</v>
      </c>
      <c r="I51" s="23">
        <v>113.4</v>
      </c>
      <c r="J51" s="23">
        <v>110.5</v>
      </c>
      <c r="K51" s="23">
        <v>111.4</v>
      </c>
      <c r="L51" s="23">
        <v>110.9</v>
      </c>
      <c r="M51" s="23">
        <v>113.1</v>
      </c>
      <c r="N51" s="23">
        <v>111.8</v>
      </c>
      <c r="O51" s="24">
        <v>116</v>
      </c>
    </row>
    <row r="52" spans="1:15" x14ac:dyDescent="0.3">
      <c r="A52" s="19" t="s">
        <v>33</v>
      </c>
      <c r="B52" s="20">
        <v>2014</v>
      </c>
      <c r="C52" s="21" t="s">
        <v>38</v>
      </c>
      <c r="D52" s="22" t="str">
        <f t="shared" si="0"/>
        <v>2014 May Urban</v>
      </c>
      <c r="E52" s="23">
        <v>117.33076923076925</v>
      </c>
      <c r="F52" s="23">
        <v>118.3</v>
      </c>
      <c r="G52" s="23">
        <v>115.3</v>
      </c>
      <c r="H52" s="23">
        <v>114.19999999999999</v>
      </c>
      <c r="I52" s="23">
        <v>111.1</v>
      </c>
      <c r="J52" s="23">
        <v>110.25</v>
      </c>
      <c r="K52" s="23">
        <v>111.3</v>
      </c>
      <c r="L52" s="23">
        <v>111.5</v>
      </c>
      <c r="M52" s="23">
        <v>112.9</v>
      </c>
      <c r="N52" s="23">
        <v>111.7</v>
      </c>
      <c r="O52" s="24">
        <v>115.6</v>
      </c>
    </row>
    <row r="53" spans="1:15" x14ac:dyDescent="0.3">
      <c r="A53" s="19" t="s">
        <v>58</v>
      </c>
      <c r="B53" s="20">
        <v>2014</v>
      </c>
      <c r="C53" s="21" t="s">
        <v>38</v>
      </c>
      <c r="D53" s="22" t="str">
        <f t="shared" si="0"/>
        <v>2014 May Sub Urban</v>
      </c>
      <c r="E53" s="23">
        <v>116.80769230769235</v>
      </c>
      <c r="F53" s="23">
        <v>116.8</v>
      </c>
      <c r="G53" s="23">
        <v>116.93333333333332</v>
      </c>
      <c r="H53" s="23">
        <v>114.19999999999999</v>
      </c>
      <c r="I53" s="23">
        <v>112.5</v>
      </c>
      <c r="J53" s="23">
        <v>110.44999999999999</v>
      </c>
      <c r="K53" s="23">
        <v>111.3</v>
      </c>
      <c r="L53" s="23">
        <v>111.2</v>
      </c>
      <c r="M53" s="23">
        <v>113</v>
      </c>
      <c r="N53" s="23">
        <v>111.8</v>
      </c>
      <c r="O53" s="24">
        <v>115.8</v>
      </c>
    </row>
    <row r="54" spans="1:15" x14ac:dyDescent="0.3">
      <c r="A54" s="19" t="s">
        <v>30</v>
      </c>
      <c r="B54" s="20">
        <v>2014</v>
      </c>
      <c r="C54" s="21" t="s">
        <v>39</v>
      </c>
      <c r="D54" s="22" t="str">
        <f t="shared" si="0"/>
        <v>2014 June Rural</v>
      </c>
      <c r="E54" s="23">
        <v>117.36153846153844</v>
      </c>
      <c r="F54" s="23">
        <v>117.3</v>
      </c>
      <c r="G54" s="23">
        <v>118.76666666666667</v>
      </c>
      <c r="H54" s="23">
        <v>114.4</v>
      </c>
      <c r="I54" s="23">
        <v>114.4</v>
      </c>
      <c r="J54" s="23">
        <v>110.4</v>
      </c>
      <c r="K54" s="23">
        <v>112.2</v>
      </c>
      <c r="L54" s="23">
        <v>111.4</v>
      </c>
      <c r="M54" s="23">
        <v>114.3</v>
      </c>
      <c r="N54" s="23">
        <v>112.3</v>
      </c>
      <c r="O54" s="24">
        <v>117</v>
      </c>
    </row>
    <row r="55" spans="1:15" x14ac:dyDescent="0.3">
      <c r="A55" s="19" t="s">
        <v>33</v>
      </c>
      <c r="B55" s="20">
        <v>2014</v>
      </c>
      <c r="C55" s="21" t="s">
        <v>39</v>
      </c>
      <c r="D55" s="22" t="str">
        <f t="shared" si="0"/>
        <v>2014 June Urban</v>
      </c>
      <c r="E55" s="23">
        <v>119</v>
      </c>
      <c r="F55" s="23">
        <v>119</v>
      </c>
      <c r="G55" s="23">
        <v>115.76666666666667</v>
      </c>
      <c r="H55" s="23">
        <v>114.1</v>
      </c>
      <c r="I55" s="23">
        <v>111.2</v>
      </c>
      <c r="J55" s="23">
        <v>110.05000000000001</v>
      </c>
      <c r="K55" s="23">
        <v>111.5</v>
      </c>
      <c r="L55" s="23">
        <v>111.8</v>
      </c>
      <c r="M55" s="23">
        <v>115.1</v>
      </c>
      <c r="N55" s="23">
        <v>112.2</v>
      </c>
      <c r="O55" s="24">
        <v>116.4</v>
      </c>
    </row>
    <row r="56" spans="1:15" x14ac:dyDescent="0.3">
      <c r="A56" s="19" t="s">
        <v>58</v>
      </c>
      <c r="B56" s="20">
        <v>2014</v>
      </c>
      <c r="C56" s="21" t="s">
        <v>39</v>
      </c>
      <c r="D56" s="22" t="str">
        <f t="shared" si="0"/>
        <v>2014 June Sub Urban</v>
      </c>
      <c r="E56" s="23">
        <v>117.9769230769231</v>
      </c>
      <c r="F56" s="23">
        <v>117.8</v>
      </c>
      <c r="G56" s="23">
        <v>117.56666666666666</v>
      </c>
      <c r="H56" s="23">
        <v>114.25</v>
      </c>
      <c r="I56" s="23">
        <v>113.2</v>
      </c>
      <c r="J56" s="23">
        <v>110.3</v>
      </c>
      <c r="K56" s="23">
        <v>111.8</v>
      </c>
      <c r="L56" s="23">
        <v>111.6</v>
      </c>
      <c r="M56" s="23">
        <v>114.8</v>
      </c>
      <c r="N56" s="23">
        <v>112.3</v>
      </c>
      <c r="O56" s="24">
        <v>116.7</v>
      </c>
    </row>
    <row r="57" spans="1:15" x14ac:dyDescent="0.3">
      <c r="A57" s="19" t="s">
        <v>30</v>
      </c>
      <c r="B57" s="20">
        <v>2014</v>
      </c>
      <c r="C57" s="21" t="s">
        <v>40</v>
      </c>
      <c r="D57" s="22" t="str">
        <f t="shared" si="0"/>
        <v>2014 July Rural</v>
      </c>
      <c r="E57" s="23">
        <v>120.24615384615385</v>
      </c>
      <c r="F57" s="23">
        <v>118</v>
      </c>
      <c r="G57" s="23">
        <v>119.76666666666667</v>
      </c>
      <c r="H57" s="23">
        <v>115.1</v>
      </c>
      <c r="I57" s="23">
        <v>115.3</v>
      </c>
      <c r="J57" s="23">
        <v>111.1</v>
      </c>
      <c r="K57" s="23">
        <v>113.2</v>
      </c>
      <c r="L57" s="23">
        <v>111.8</v>
      </c>
      <c r="M57" s="23">
        <v>115.5</v>
      </c>
      <c r="N57" s="23">
        <v>113.1</v>
      </c>
      <c r="O57" s="24">
        <v>119.5</v>
      </c>
    </row>
    <row r="58" spans="1:15" x14ac:dyDescent="0.3">
      <c r="A58" s="19" t="s">
        <v>33</v>
      </c>
      <c r="B58" s="20">
        <v>2014</v>
      </c>
      <c r="C58" s="21" t="s">
        <v>40</v>
      </c>
      <c r="D58" s="22" t="str">
        <f t="shared" si="0"/>
        <v>2014 July Urban</v>
      </c>
      <c r="E58" s="23">
        <v>123.03846153846153</v>
      </c>
      <c r="F58" s="23">
        <v>121</v>
      </c>
      <c r="G58" s="23">
        <v>116.33333333333333</v>
      </c>
      <c r="H58" s="23">
        <v>114.85</v>
      </c>
      <c r="I58" s="23">
        <v>111.6</v>
      </c>
      <c r="J58" s="23">
        <v>110.6</v>
      </c>
      <c r="K58" s="23">
        <v>113</v>
      </c>
      <c r="L58" s="23">
        <v>112.4</v>
      </c>
      <c r="M58" s="23">
        <v>117.8</v>
      </c>
      <c r="N58" s="23">
        <v>113.5</v>
      </c>
      <c r="O58" s="24">
        <v>118.9</v>
      </c>
    </row>
    <row r="59" spans="1:15" x14ac:dyDescent="0.3">
      <c r="A59" s="19" t="s">
        <v>58</v>
      </c>
      <c r="B59" s="20">
        <v>2014</v>
      </c>
      <c r="C59" s="21" t="s">
        <v>40</v>
      </c>
      <c r="D59" s="22" t="str">
        <f t="shared" si="0"/>
        <v>2014 July Sub Urban</v>
      </c>
      <c r="E59" s="23">
        <v>121.25384615384615</v>
      </c>
      <c r="F59" s="23">
        <v>118.8</v>
      </c>
      <c r="G59" s="23">
        <v>118.33333333333333</v>
      </c>
      <c r="H59" s="23">
        <v>115</v>
      </c>
      <c r="I59" s="23">
        <v>113.9</v>
      </c>
      <c r="J59" s="23">
        <v>110.95</v>
      </c>
      <c r="K59" s="23">
        <v>113.1</v>
      </c>
      <c r="L59" s="23">
        <v>112.1</v>
      </c>
      <c r="M59" s="23">
        <v>116.8</v>
      </c>
      <c r="N59" s="23">
        <v>113.3</v>
      </c>
      <c r="O59" s="24">
        <v>119.2</v>
      </c>
    </row>
    <row r="60" spans="1:15" x14ac:dyDescent="0.3">
      <c r="A60" s="19" t="s">
        <v>30</v>
      </c>
      <c r="B60" s="20">
        <v>2014</v>
      </c>
      <c r="C60" s="21" t="s">
        <v>41</v>
      </c>
      <c r="D60" s="22" t="str">
        <f t="shared" si="0"/>
        <v>2014 August Rural</v>
      </c>
      <c r="E60" s="23">
        <v>121.71538461538459</v>
      </c>
      <c r="F60" s="23">
        <v>118.8</v>
      </c>
      <c r="G60" s="23">
        <v>120.13333333333333</v>
      </c>
      <c r="H60" s="23">
        <v>115.7</v>
      </c>
      <c r="I60" s="23">
        <v>115.4</v>
      </c>
      <c r="J60" s="23">
        <v>111.7</v>
      </c>
      <c r="K60" s="23">
        <v>113.2</v>
      </c>
      <c r="L60" s="23">
        <v>112.2</v>
      </c>
      <c r="M60" s="23">
        <v>116.2</v>
      </c>
      <c r="N60" s="23">
        <v>113.5</v>
      </c>
      <c r="O60" s="24">
        <v>120.7</v>
      </c>
    </row>
    <row r="61" spans="1:15" x14ac:dyDescent="0.3">
      <c r="A61" s="19" t="s">
        <v>33</v>
      </c>
      <c r="B61" s="20">
        <v>2014</v>
      </c>
      <c r="C61" s="21" t="s">
        <v>41</v>
      </c>
      <c r="D61" s="22" t="str">
        <f t="shared" si="0"/>
        <v>2014 August Urban</v>
      </c>
      <c r="E61" s="23">
        <v>124.38461538461539</v>
      </c>
      <c r="F61" s="23">
        <v>123</v>
      </c>
      <c r="G61" s="23">
        <v>116.86666666666667</v>
      </c>
      <c r="H61" s="23">
        <v>115.4</v>
      </c>
      <c r="I61" s="23">
        <v>111.8</v>
      </c>
      <c r="J61" s="23">
        <v>111.35</v>
      </c>
      <c r="K61" s="23">
        <v>112.5</v>
      </c>
      <c r="L61" s="23">
        <v>112.9</v>
      </c>
      <c r="M61" s="23">
        <v>119.2</v>
      </c>
      <c r="N61" s="23">
        <v>113.9</v>
      </c>
      <c r="O61" s="24">
        <v>119.9</v>
      </c>
    </row>
    <row r="62" spans="1:15" x14ac:dyDescent="0.3">
      <c r="A62" s="19" t="s">
        <v>58</v>
      </c>
      <c r="B62" s="20">
        <v>2014</v>
      </c>
      <c r="C62" s="21" t="s">
        <v>41</v>
      </c>
      <c r="D62" s="22" t="str">
        <f t="shared" si="0"/>
        <v>2014 August Sub Urban</v>
      </c>
      <c r="E62" s="23">
        <v>122.65384615384613</v>
      </c>
      <c r="F62" s="23">
        <v>119.9</v>
      </c>
      <c r="G62" s="23">
        <v>118.8</v>
      </c>
      <c r="H62" s="23">
        <v>115.55</v>
      </c>
      <c r="I62" s="23">
        <v>114</v>
      </c>
      <c r="J62" s="23">
        <v>111.6</v>
      </c>
      <c r="K62" s="23">
        <v>112.8</v>
      </c>
      <c r="L62" s="23">
        <v>112.6</v>
      </c>
      <c r="M62" s="23">
        <v>118</v>
      </c>
      <c r="N62" s="23">
        <v>113.7</v>
      </c>
      <c r="O62" s="24">
        <v>120.3</v>
      </c>
    </row>
    <row r="63" spans="1:15" x14ac:dyDescent="0.3">
      <c r="A63" s="19" t="s">
        <v>30</v>
      </c>
      <c r="B63" s="20">
        <v>2014</v>
      </c>
      <c r="C63" s="21" t="s">
        <v>42</v>
      </c>
      <c r="D63" s="22" t="str">
        <f t="shared" si="0"/>
        <v>2014 September Rural</v>
      </c>
      <c r="E63" s="23">
        <v>121.78461538461539</v>
      </c>
      <c r="F63" s="23">
        <v>119.5</v>
      </c>
      <c r="G63" s="23">
        <v>120.73333333333333</v>
      </c>
      <c r="H63" s="23">
        <v>116.4</v>
      </c>
      <c r="I63" s="23">
        <v>115.8</v>
      </c>
      <c r="J63" s="23">
        <v>111.8</v>
      </c>
      <c r="K63" s="23">
        <v>112.8</v>
      </c>
      <c r="L63" s="23">
        <v>112.6</v>
      </c>
      <c r="M63" s="23">
        <v>116.6</v>
      </c>
      <c r="N63" s="23">
        <v>113.7</v>
      </c>
      <c r="O63" s="24">
        <v>120.9</v>
      </c>
    </row>
    <row r="64" spans="1:15" x14ac:dyDescent="0.3">
      <c r="A64" s="19" t="s">
        <v>33</v>
      </c>
      <c r="B64" s="20">
        <v>2014</v>
      </c>
      <c r="C64" s="21" t="s">
        <v>42</v>
      </c>
      <c r="D64" s="22" t="str">
        <f t="shared" si="0"/>
        <v>2014 September Urban</v>
      </c>
      <c r="E64" s="23">
        <v>122.59230769230771</v>
      </c>
      <c r="F64" s="23">
        <v>124.3</v>
      </c>
      <c r="G64" s="23">
        <v>117.36666666666667</v>
      </c>
      <c r="H64" s="23">
        <v>115.8</v>
      </c>
      <c r="I64" s="23">
        <v>111.8</v>
      </c>
      <c r="J64" s="23">
        <v>111.15</v>
      </c>
      <c r="K64" s="23">
        <v>111.2</v>
      </c>
      <c r="L64" s="23">
        <v>113.4</v>
      </c>
      <c r="M64" s="23">
        <v>120</v>
      </c>
      <c r="N64" s="23">
        <v>113.6</v>
      </c>
      <c r="O64" s="24">
        <v>119.2</v>
      </c>
    </row>
    <row r="65" spans="1:15" x14ac:dyDescent="0.3">
      <c r="A65" s="19" t="s">
        <v>58</v>
      </c>
      <c r="B65" s="20">
        <v>2014</v>
      </c>
      <c r="C65" s="21" t="s">
        <v>42</v>
      </c>
      <c r="D65" s="22" t="str">
        <f t="shared" si="0"/>
        <v>2014 September Sub Urban</v>
      </c>
      <c r="E65" s="23">
        <v>122.00769230769228</v>
      </c>
      <c r="F65" s="23">
        <v>120.8</v>
      </c>
      <c r="G65" s="23">
        <v>119.33333333333333</v>
      </c>
      <c r="H65" s="23">
        <v>116.1</v>
      </c>
      <c r="I65" s="23">
        <v>114.3</v>
      </c>
      <c r="J65" s="23">
        <v>111.6</v>
      </c>
      <c r="K65" s="23">
        <v>112</v>
      </c>
      <c r="L65" s="23">
        <v>113.1</v>
      </c>
      <c r="M65" s="23">
        <v>118.6</v>
      </c>
      <c r="N65" s="23">
        <v>113.7</v>
      </c>
      <c r="O65" s="24">
        <v>120.1</v>
      </c>
    </row>
    <row r="66" spans="1:15" x14ac:dyDescent="0.3">
      <c r="A66" s="19" t="s">
        <v>30</v>
      </c>
      <c r="B66" s="20">
        <v>2014</v>
      </c>
      <c r="C66" s="21" t="s">
        <v>43</v>
      </c>
      <c r="D66" s="22" t="str">
        <f t="shared" si="0"/>
        <v>2014 October Rural</v>
      </c>
      <c r="E66" s="23">
        <v>121.63076923076922</v>
      </c>
      <c r="F66" s="23">
        <v>120</v>
      </c>
      <c r="G66" s="23">
        <v>121.76666666666667</v>
      </c>
      <c r="H66" s="23">
        <v>117.1</v>
      </c>
      <c r="I66" s="23">
        <v>116.4</v>
      </c>
      <c r="J66" s="23">
        <v>112.3</v>
      </c>
      <c r="K66" s="23">
        <v>112.6</v>
      </c>
      <c r="L66" s="23">
        <v>113</v>
      </c>
      <c r="M66" s="23">
        <v>116.9</v>
      </c>
      <c r="N66" s="23">
        <v>114</v>
      </c>
      <c r="O66" s="24">
        <v>121</v>
      </c>
    </row>
    <row r="67" spans="1:15" x14ac:dyDescent="0.3">
      <c r="A67" s="19" t="s">
        <v>33</v>
      </c>
      <c r="B67" s="20">
        <v>2014</v>
      </c>
      <c r="C67" s="21" t="s">
        <v>43</v>
      </c>
      <c r="D67" s="22" t="str">
        <f t="shared" si="0"/>
        <v>2014 October Urban</v>
      </c>
      <c r="E67" s="23">
        <v>122.11538461538461</v>
      </c>
      <c r="F67" s="23">
        <v>124.3</v>
      </c>
      <c r="G67" s="23">
        <v>117.8</v>
      </c>
      <c r="H67" s="23">
        <v>116.25</v>
      </c>
      <c r="I67" s="23">
        <v>112</v>
      </c>
      <c r="J67" s="23">
        <v>111.35</v>
      </c>
      <c r="K67" s="23">
        <v>111</v>
      </c>
      <c r="L67" s="23">
        <v>113.6</v>
      </c>
      <c r="M67" s="23">
        <v>120.2</v>
      </c>
      <c r="N67" s="23">
        <v>113.7</v>
      </c>
      <c r="O67" s="24">
        <v>119.1</v>
      </c>
    </row>
    <row r="68" spans="1:15" x14ac:dyDescent="0.3">
      <c r="A68" s="19" t="s">
        <v>58</v>
      </c>
      <c r="B68" s="20">
        <v>2014</v>
      </c>
      <c r="C68" s="21" t="s">
        <v>43</v>
      </c>
      <c r="D68" s="22" t="str">
        <f t="shared" ref="D68:D131" si="1">_xlfn.CONCAT(B68," ",C68," ",A68)</f>
        <v>2014 October Sub Urban</v>
      </c>
      <c r="E68" s="23">
        <v>121.74615384615385</v>
      </c>
      <c r="F68" s="23">
        <v>121.1</v>
      </c>
      <c r="G68" s="23">
        <v>120.2</v>
      </c>
      <c r="H68" s="23">
        <v>116.7</v>
      </c>
      <c r="I68" s="23">
        <v>114.7</v>
      </c>
      <c r="J68" s="23">
        <v>111.94999999999999</v>
      </c>
      <c r="K68" s="23">
        <v>111.8</v>
      </c>
      <c r="L68" s="23">
        <v>113.3</v>
      </c>
      <c r="M68" s="23">
        <v>118.8</v>
      </c>
      <c r="N68" s="23">
        <v>113.9</v>
      </c>
      <c r="O68" s="24">
        <v>120.1</v>
      </c>
    </row>
    <row r="69" spans="1:15" x14ac:dyDescent="0.3">
      <c r="A69" s="19" t="s">
        <v>30</v>
      </c>
      <c r="B69" s="20">
        <v>2014</v>
      </c>
      <c r="C69" s="21" t="s">
        <v>45</v>
      </c>
      <c r="D69" s="22" t="str">
        <f t="shared" si="1"/>
        <v>2014 November Rural</v>
      </c>
      <c r="E69" s="23">
        <v>121.69230769230769</v>
      </c>
      <c r="F69" s="23">
        <v>120.8</v>
      </c>
      <c r="G69" s="23">
        <v>122.23333333333335</v>
      </c>
      <c r="H69" s="23">
        <v>117.6</v>
      </c>
      <c r="I69" s="23">
        <v>117.3</v>
      </c>
      <c r="J69" s="23">
        <v>112.35</v>
      </c>
      <c r="K69" s="23">
        <v>112</v>
      </c>
      <c r="L69" s="23">
        <v>113.3</v>
      </c>
      <c r="M69" s="23">
        <v>117.2</v>
      </c>
      <c r="N69" s="23">
        <v>114.1</v>
      </c>
      <c r="O69" s="24">
        <v>121.1</v>
      </c>
    </row>
    <row r="70" spans="1:15" x14ac:dyDescent="0.3">
      <c r="A70" s="19" t="s">
        <v>33</v>
      </c>
      <c r="B70" s="20">
        <v>2014</v>
      </c>
      <c r="C70" s="21" t="s">
        <v>45</v>
      </c>
      <c r="D70" s="22" t="str">
        <f t="shared" si="1"/>
        <v>2014 November Urban</v>
      </c>
      <c r="E70" s="23">
        <v>122.13846153846154</v>
      </c>
      <c r="F70" s="23">
        <v>125.8</v>
      </c>
      <c r="G70" s="23">
        <v>118.39999999999999</v>
      </c>
      <c r="H70" s="23">
        <v>116.75</v>
      </c>
      <c r="I70" s="23">
        <v>112.6</v>
      </c>
      <c r="J70" s="23">
        <v>111.3</v>
      </c>
      <c r="K70" s="23">
        <v>109.7</v>
      </c>
      <c r="L70" s="23">
        <v>114</v>
      </c>
      <c r="M70" s="23">
        <v>120.3</v>
      </c>
      <c r="N70" s="23">
        <v>113.4</v>
      </c>
      <c r="O70" s="24">
        <v>119</v>
      </c>
    </row>
    <row r="71" spans="1:15" x14ac:dyDescent="0.3">
      <c r="A71" s="19" t="s">
        <v>58</v>
      </c>
      <c r="B71" s="20">
        <v>2014</v>
      </c>
      <c r="C71" s="21" t="s">
        <v>45</v>
      </c>
      <c r="D71" s="22" t="str">
        <f t="shared" si="1"/>
        <v>2014 November Sub Urban</v>
      </c>
      <c r="E71" s="23">
        <v>121.78461538461539</v>
      </c>
      <c r="F71" s="23">
        <v>122.1</v>
      </c>
      <c r="G71" s="23">
        <v>120.7</v>
      </c>
      <c r="H71" s="23">
        <v>117.19999999999999</v>
      </c>
      <c r="I71" s="23">
        <v>115.5</v>
      </c>
      <c r="J71" s="23">
        <v>111.94999999999999</v>
      </c>
      <c r="K71" s="23">
        <v>110.8</v>
      </c>
      <c r="L71" s="23">
        <v>113.7</v>
      </c>
      <c r="M71" s="23">
        <v>119</v>
      </c>
      <c r="N71" s="23">
        <v>113.8</v>
      </c>
      <c r="O71" s="24">
        <v>120.1</v>
      </c>
    </row>
    <row r="72" spans="1:15" x14ac:dyDescent="0.3">
      <c r="A72" s="19" t="s">
        <v>30</v>
      </c>
      <c r="B72" s="20">
        <v>2014</v>
      </c>
      <c r="C72" s="21" t="s">
        <v>46</v>
      </c>
      <c r="D72" s="22" t="str">
        <f t="shared" si="1"/>
        <v>2014 December Rural</v>
      </c>
      <c r="E72" s="23">
        <v>120.73846153846154</v>
      </c>
      <c r="F72" s="23">
        <v>121.7</v>
      </c>
      <c r="G72" s="23">
        <v>122.56666666666666</v>
      </c>
      <c r="H72" s="23">
        <v>117.35</v>
      </c>
      <c r="I72" s="23">
        <v>117.4</v>
      </c>
      <c r="J72" s="23">
        <v>112.80000000000001</v>
      </c>
      <c r="K72" s="23">
        <v>111.5</v>
      </c>
      <c r="L72" s="23">
        <v>113.3</v>
      </c>
      <c r="M72" s="23">
        <v>117.7</v>
      </c>
      <c r="N72" s="23">
        <v>114.2</v>
      </c>
      <c r="O72" s="24">
        <v>120.3</v>
      </c>
    </row>
    <row r="73" spans="1:15" x14ac:dyDescent="0.3">
      <c r="A73" s="19" t="s">
        <v>33</v>
      </c>
      <c r="B73" s="20">
        <v>2014</v>
      </c>
      <c r="C73" s="21" t="s">
        <v>46</v>
      </c>
      <c r="D73" s="22" t="str">
        <f t="shared" si="1"/>
        <v>2014 December Urban</v>
      </c>
      <c r="E73" s="23">
        <v>121.32307692307691</v>
      </c>
      <c r="F73" s="23">
        <v>126.4</v>
      </c>
      <c r="G73" s="23">
        <v>118.83333333333333</v>
      </c>
      <c r="H73" s="23">
        <v>116.65</v>
      </c>
      <c r="I73" s="23">
        <v>113</v>
      </c>
      <c r="J73" s="23">
        <v>111.80000000000001</v>
      </c>
      <c r="K73" s="23">
        <v>108.8</v>
      </c>
      <c r="L73" s="23">
        <v>114.3</v>
      </c>
      <c r="M73" s="23">
        <v>120.7</v>
      </c>
      <c r="N73" s="23">
        <v>113.4</v>
      </c>
      <c r="O73" s="24">
        <v>118.4</v>
      </c>
    </row>
    <row r="74" spans="1:15" x14ac:dyDescent="0.3">
      <c r="A74" s="19" t="s">
        <v>58</v>
      </c>
      <c r="B74" s="20">
        <v>2014</v>
      </c>
      <c r="C74" s="21" t="s">
        <v>46</v>
      </c>
      <c r="D74" s="22" t="str">
        <f t="shared" si="1"/>
        <v>2014 December Sub Urban</v>
      </c>
      <c r="E74" s="23">
        <v>120.89999999999999</v>
      </c>
      <c r="F74" s="23">
        <v>123</v>
      </c>
      <c r="G74" s="23">
        <v>121.06666666666666</v>
      </c>
      <c r="H74" s="23">
        <v>117</v>
      </c>
      <c r="I74" s="23">
        <v>115.7</v>
      </c>
      <c r="J74" s="23">
        <v>112.44999999999999</v>
      </c>
      <c r="K74" s="23">
        <v>110.1</v>
      </c>
      <c r="L74" s="23">
        <v>113.9</v>
      </c>
      <c r="M74" s="23">
        <v>119.5</v>
      </c>
      <c r="N74" s="23">
        <v>113.8</v>
      </c>
      <c r="O74" s="24">
        <v>119.4</v>
      </c>
    </row>
    <row r="75" spans="1:15" x14ac:dyDescent="0.3">
      <c r="A75" s="19" t="s">
        <v>30</v>
      </c>
      <c r="B75" s="20">
        <v>2015</v>
      </c>
      <c r="C75" s="21" t="s">
        <v>31</v>
      </c>
      <c r="D75" s="22" t="str">
        <f t="shared" si="1"/>
        <v>2015 January Rural</v>
      </c>
      <c r="E75" s="23">
        <v>120.62307692307692</v>
      </c>
      <c r="F75" s="23">
        <v>122.7</v>
      </c>
      <c r="G75" s="23">
        <v>123.33333333333333</v>
      </c>
      <c r="H75" s="23">
        <v>118.1</v>
      </c>
      <c r="I75" s="23">
        <v>118.4</v>
      </c>
      <c r="J75" s="23">
        <v>113.4</v>
      </c>
      <c r="K75" s="23">
        <v>111</v>
      </c>
      <c r="L75" s="23">
        <v>114</v>
      </c>
      <c r="M75" s="23">
        <v>118.2</v>
      </c>
      <c r="N75" s="23">
        <v>114.5</v>
      </c>
      <c r="O75" s="24">
        <v>120.3</v>
      </c>
    </row>
    <row r="76" spans="1:15" x14ac:dyDescent="0.3">
      <c r="A76" s="19" t="s">
        <v>33</v>
      </c>
      <c r="B76" s="20">
        <v>2015</v>
      </c>
      <c r="C76" s="21" t="s">
        <v>31</v>
      </c>
      <c r="D76" s="22" t="str">
        <f t="shared" si="1"/>
        <v>2015 January Urban</v>
      </c>
      <c r="E76" s="23">
        <v>121.14615384615384</v>
      </c>
      <c r="F76" s="23">
        <v>127.4</v>
      </c>
      <c r="G76" s="23">
        <v>119.10000000000001</v>
      </c>
      <c r="H76" s="23">
        <v>117.25</v>
      </c>
      <c r="I76" s="23">
        <v>113.4</v>
      </c>
      <c r="J76" s="23">
        <v>112.55000000000001</v>
      </c>
      <c r="K76" s="23">
        <v>107.9</v>
      </c>
      <c r="L76" s="23">
        <v>114.6</v>
      </c>
      <c r="M76" s="23">
        <v>120.8</v>
      </c>
      <c r="N76" s="23">
        <v>113.4</v>
      </c>
      <c r="O76" s="24">
        <v>118.5</v>
      </c>
    </row>
    <row r="77" spans="1:15" x14ac:dyDescent="0.3">
      <c r="A77" s="19" t="s">
        <v>58</v>
      </c>
      <c r="B77" s="20">
        <v>2015</v>
      </c>
      <c r="C77" s="21" t="s">
        <v>31</v>
      </c>
      <c r="D77" s="22" t="str">
        <f t="shared" si="1"/>
        <v>2015 January Sub Urban</v>
      </c>
      <c r="E77" s="23">
        <v>120.71538461538461</v>
      </c>
      <c r="F77" s="23">
        <v>124</v>
      </c>
      <c r="G77" s="23">
        <v>121.63333333333333</v>
      </c>
      <c r="H77" s="23">
        <v>117.69999999999999</v>
      </c>
      <c r="I77" s="23">
        <v>116.5</v>
      </c>
      <c r="J77" s="23">
        <v>113.1</v>
      </c>
      <c r="K77" s="23">
        <v>109.4</v>
      </c>
      <c r="L77" s="23">
        <v>114.3</v>
      </c>
      <c r="M77" s="23">
        <v>119.7</v>
      </c>
      <c r="N77" s="23">
        <v>114</v>
      </c>
      <c r="O77" s="24">
        <v>119.5</v>
      </c>
    </row>
    <row r="78" spans="1:15" x14ac:dyDescent="0.3">
      <c r="A78" s="19" t="s">
        <v>30</v>
      </c>
      <c r="B78" s="20">
        <v>2015</v>
      </c>
      <c r="C78" s="21" t="s">
        <v>35</v>
      </c>
      <c r="D78" s="22" t="str">
        <f t="shared" si="1"/>
        <v>2015 February Rural</v>
      </c>
      <c r="E78" s="23">
        <v>120.81538461538459</v>
      </c>
      <c r="F78" s="23">
        <v>124.2</v>
      </c>
      <c r="G78" s="23">
        <v>124.36666666666667</v>
      </c>
      <c r="H78" s="23">
        <v>118.85</v>
      </c>
      <c r="I78" s="23">
        <v>120</v>
      </c>
      <c r="J78" s="23">
        <v>114.25</v>
      </c>
      <c r="K78" s="23">
        <v>110.9</v>
      </c>
      <c r="L78" s="23">
        <v>114.8</v>
      </c>
      <c r="M78" s="23">
        <v>118.7</v>
      </c>
      <c r="N78" s="23">
        <v>115</v>
      </c>
      <c r="O78" s="24">
        <v>120.6</v>
      </c>
    </row>
    <row r="79" spans="1:15" x14ac:dyDescent="0.3">
      <c r="A79" s="19" t="s">
        <v>33</v>
      </c>
      <c r="B79" s="20">
        <v>2015</v>
      </c>
      <c r="C79" s="21" t="s">
        <v>35</v>
      </c>
      <c r="D79" s="22" t="str">
        <f t="shared" si="1"/>
        <v>2015 February Urban</v>
      </c>
      <c r="E79" s="23">
        <v>120.85384615384616</v>
      </c>
      <c r="F79" s="23">
        <v>128.1</v>
      </c>
      <c r="G79" s="23">
        <v>119.46666666666665</v>
      </c>
      <c r="H79" s="23">
        <v>117.9</v>
      </c>
      <c r="I79" s="23">
        <v>114</v>
      </c>
      <c r="J79" s="23">
        <v>112.9</v>
      </c>
      <c r="K79" s="23">
        <v>106.8</v>
      </c>
      <c r="L79" s="23">
        <v>114.9</v>
      </c>
      <c r="M79" s="23">
        <v>120.4</v>
      </c>
      <c r="N79" s="23">
        <v>113.2</v>
      </c>
      <c r="O79" s="24">
        <v>118.7</v>
      </c>
    </row>
    <row r="80" spans="1:15" x14ac:dyDescent="0.3">
      <c r="A80" s="19" t="s">
        <v>58</v>
      </c>
      <c r="B80" s="20">
        <v>2015</v>
      </c>
      <c r="C80" s="21" t="s">
        <v>35</v>
      </c>
      <c r="D80" s="22" t="str">
        <f t="shared" si="1"/>
        <v>2015 February Sub Urban</v>
      </c>
      <c r="E80" s="23">
        <v>120.72307692307689</v>
      </c>
      <c r="F80" s="23">
        <v>125.2</v>
      </c>
      <c r="G80" s="23">
        <v>122.39999999999999</v>
      </c>
      <c r="H80" s="23">
        <v>118.4</v>
      </c>
      <c r="I80" s="23">
        <v>117.7</v>
      </c>
      <c r="J80" s="23">
        <v>113.75</v>
      </c>
      <c r="K80" s="23">
        <v>108.7</v>
      </c>
      <c r="L80" s="23">
        <v>114.9</v>
      </c>
      <c r="M80" s="23">
        <v>119.7</v>
      </c>
      <c r="N80" s="23">
        <v>114.1</v>
      </c>
      <c r="O80" s="24">
        <v>119.7</v>
      </c>
    </row>
    <row r="81" spans="1:15" x14ac:dyDescent="0.3">
      <c r="A81" s="19" t="s">
        <v>30</v>
      </c>
      <c r="B81" s="20">
        <v>2015</v>
      </c>
      <c r="C81" s="21" t="s">
        <v>36</v>
      </c>
      <c r="D81" s="22" t="str">
        <f t="shared" si="1"/>
        <v>2015 March Rural</v>
      </c>
      <c r="E81" s="23">
        <v>120.88461538461539</v>
      </c>
      <c r="F81" s="23">
        <v>124.7</v>
      </c>
      <c r="G81" s="23">
        <v>124.8</v>
      </c>
      <c r="H81" s="23">
        <v>119.4</v>
      </c>
      <c r="I81" s="23">
        <v>120.6</v>
      </c>
      <c r="J81" s="23">
        <v>114.5</v>
      </c>
      <c r="K81" s="23">
        <v>111.6</v>
      </c>
      <c r="L81" s="23">
        <v>115.5</v>
      </c>
      <c r="M81" s="23">
        <v>119.4</v>
      </c>
      <c r="N81" s="23">
        <v>115.5</v>
      </c>
      <c r="O81" s="24">
        <v>121.1</v>
      </c>
    </row>
    <row r="82" spans="1:15" x14ac:dyDescent="0.3">
      <c r="A82" s="19" t="s">
        <v>33</v>
      </c>
      <c r="B82" s="20">
        <v>2015</v>
      </c>
      <c r="C82" s="21" t="s">
        <v>36</v>
      </c>
      <c r="D82" s="22" t="str">
        <f t="shared" si="1"/>
        <v>2015 March Urban</v>
      </c>
      <c r="E82" s="23">
        <v>120.61538461538463</v>
      </c>
      <c r="F82" s="23">
        <v>128.80000000000001</v>
      </c>
      <c r="G82" s="23">
        <v>119.83333333333333</v>
      </c>
      <c r="H82" s="23">
        <v>118.3</v>
      </c>
      <c r="I82" s="23">
        <v>114.4</v>
      </c>
      <c r="J82" s="23">
        <v>112.8</v>
      </c>
      <c r="K82" s="23">
        <v>108.4</v>
      </c>
      <c r="L82" s="23">
        <v>115.4</v>
      </c>
      <c r="M82" s="23">
        <v>120.6</v>
      </c>
      <c r="N82" s="23">
        <v>113.8</v>
      </c>
      <c r="O82" s="24">
        <v>119.1</v>
      </c>
    </row>
    <row r="83" spans="1:15" x14ac:dyDescent="0.3">
      <c r="A83" s="19" t="s">
        <v>58</v>
      </c>
      <c r="B83" s="20">
        <v>2015</v>
      </c>
      <c r="C83" s="21" t="s">
        <v>36</v>
      </c>
      <c r="D83" s="22" t="str">
        <f t="shared" si="1"/>
        <v>2015 March Sub Urban</v>
      </c>
      <c r="E83" s="23">
        <v>120.69999999999999</v>
      </c>
      <c r="F83" s="23">
        <v>125.8</v>
      </c>
      <c r="G83" s="23">
        <v>122.8</v>
      </c>
      <c r="H83" s="23">
        <v>118.9</v>
      </c>
      <c r="I83" s="23">
        <v>118.3</v>
      </c>
      <c r="J83" s="23">
        <v>113.85</v>
      </c>
      <c r="K83" s="23">
        <v>109.9</v>
      </c>
      <c r="L83" s="23">
        <v>115.4</v>
      </c>
      <c r="M83" s="23">
        <v>120.1</v>
      </c>
      <c r="N83" s="23">
        <v>114.7</v>
      </c>
      <c r="O83" s="24">
        <v>120.2</v>
      </c>
    </row>
    <row r="84" spans="1:15" x14ac:dyDescent="0.3">
      <c r="A84" s="19" t="s">
        <v>30</v>
      </c>
      <c r="B84" s="20">
        <v>2015</v>
      </c>
      <c r="C84" s="21" t="s">
        <v>37</v>
      </c>
      <c r="D84" s="22" t="str">
        <f t="shared" si="1"/>
        <v>2015 April Rural</v>
      </c>
      <c r="E84" s="23">
        <v>121.32307692307693</v>
      </c>
      <c r="F84" s="23">
        <v>125.7</v>
      </c>
      <c r="G84" s="23">
        <v>125.23333333333333</v>
      </c>
      <c r="H84" s="23">
        <v>120.05000000000001</v>
      </c>
      <c r="I84" s="23">
        <v>121.2</v>
      </c>
      <c r="J84" s="23">
        <v>115.1</v>
      </c>
      <c r="K84" s="23">
        <v>111.9</v>
      </c>
      <c r="L84" s="23">
        <v>116.2</v>
      </c>
      <c r="M84" s="23">
        <v>119.9</v>
      </c>
      <c r="N84" s="23">
        <v>116</v>
      </c>
      <c r="O84" s="24">
        <v>121.5</v>
      </c>
    </row>
    <row r="85" spans="1:15" x14ac:dyDescent="0.3">
      <c r="A85" s="19" t="s">
        <v>33</v>
      </c>
      <c r="B85" s="20">
        <v>2015</v>
      </c>
      <c r="C85" s="21" t="s">
        <v>37</v>
      </c>
      <c r="D85" s="22" t="str">
        <f t="shared" si="1"/>
        <v>2015 April Urban</v>
      </c>
      <c r="E85" s="23">
        <v>121.23846153846154</v>
      </c>
      <c r="F85" s="23">
        <v>130.1</v>
      </c>
      <c r="G85" s="23">
        <v>120.2</v>
      </c>
      <c r="H85" s="23">
        <v>118.80000000000001</v>
      </c>
      <c r="I85" s="23">
        <v>114.7</v>
      </c>
      <c r="J85" s="23">
        <v>113.19999999999999</v>
      </c>
      <c r="K85" s="23">
        <v>108.4</v>
      </c>
      <c r="L85" s="23">
        <v>115.6</v>
      </c>
      <c r="M85" s="23">
        <v>121.7</v>
      </c>
      <c r="N85" s="23">
        <v>114.2</v>
      </c>
      <c r="O85" s="24">
        <v>119.7</v>
      </c>
    </row>
    <row r="86" spans="1:15" x14ac:dyDescent="0.3">
      <c r="A86" s="19" t="s">
        <v>58</v>
      </c>
      <c r="B86" s="20">
        <v>2015</v>
      </c>
      <c r="C86" s="21" t="s">
        <v>37</v>
      </c>
      <c r="D86" s="22" t="str">
        <f t="shared" si="1"/>
        <v>2015 April Sub Urban</v>
      </c>
      <c r="E86" s="23">
        <v>121.20769230769231</v>
      </c>
      <c r="F86" s="23">
        <v>126.9</v>
      </c>
      <c r="G86" s="23">
        <v>123.2</v>
      </c>
      <c r="H86" s="23">
        <v>119.45</v>
      </c>
      <c r="I86" s="23">
        <v>118.7</v>
      </c>
      <c r="J86" s="23">
        <v>114.4</v>
      </c>
      <c r="K86" s="23">
        <v>110.1</v>
      </c>
      <c r="L86" s="23">
        <v>115.9</v>
      </c>
      <c r="M86" s="23">
        <v>121</v>
      </c>
      <c r="N86" s="23">
        <v>115.1</v>
      </c>
      <c r="O86" s="24">
        <v>120.7</v>
      </c>
    </row>
    <row r="87" spans="1:15" x14ac:dyDescent="0.3">
      <c r="A87" s="19" t="s">
        <v>30</v>
      </c>
      <c r="B87" s="20">
        <v>2015</v>
      </c>
      <c r="C87" s="21" t="s">
        <v>38</v>
      </c>
      <c r="D87" s="22" t="str">
        <f t="shared" si="1"/>
        <v>2015 May Rural</v>
      </c>
      <c r="E87" s="23">
        <v>122.13076923076923</v>
      </c>
      <c r="F87" s="23">
        <v>126.7</v>
      </c>
      <c r="G87" s="23">
        <v>126.06666666666666</v>
      </c>
      <c r="H87" s="23">
        <v>120.55</v>
      </c>
      <c r="I87" s="23">
        <v>121.9</v>
      </c>
      <c r="J87" s="23">
        <v>115.85</v>
      </c>
      <c r="K87" s="23">
        <v>113.3</v>
      </c>
      <c r="L87" s="23">
        <v>116.7</v>
      </c>
      <c r="M87" s="23">
        <v>120.5</v>
      </c>
      <c r="N87" s="23">
        <v>116.9</v>
      </c>
      <c r="O87" s="24">
        <v>122.4</v>
      </c>
    </row>
    <row r="88" spans="1:15" x14ac:dyDescent="0.3">
      <c r="A88" s="19" t="s">
        <v>33</v>
      </c>
      <c r="B88" s="20">
        <v>2015</v>
      </c>
      <c r="C88" s="21" t="s">
        <v>38</v>
      </c>
      <c r="D88" s="22" t="str">
        <f t="shared" si="1"/>
        <v>2015 May Urban</v>
      </c>
      <c r="E88" s="23">
        <v>122.9923076923077</v>
      </c>
      <c r="F88" s="23">
        <v>131.30000000000001</v>
      </c>
      <c r="G88" s="23">
        <v>120.46666666666665</v>
      </c>
      <c r="H88" s="23">
        <v>119.15</v>
      </c>
      <c r="I88" s="23">
        <v>114.9</v>
      </c>
      <c r="J88" s="23">
        <v>113.65</v>
      </c>
      <c r="K88" s="23">
        <v>110.8</v>
      </c>
      <c r="L88" s="23">
        <v>116</v>
      </c>
      <c r="M88" s="23">
        <v>122</v>
      </c>
      <c r="N88" s="23">
        <v>115.2</v>
      </c>
      <c r="O88" s="24">
        <v>120.7</v>
      </c>
    </row>
    <row r="89" spans="1:15" x14ac:dyDescent="0.3">
      <c r="A89" s="19" t="s">
        <v>58</v>
      </c>
      <c r="B89" s="20">
        <v>2015</v>
      </c>
      <c r="C89" s="21" t="s">
        <v>38</v>
      </c>
      <c r="D89" s="22" t="str">
        <f t="shared" si="1"/>
        <v>2015 May Sub Urban</v>
      </c>
      <c r="E89" s="23">
        <v>122.33846153846154</v>
      </c>
      <c r="F89" s="23">
        <v>127.9</v>
      </c>
      <c r="G89" s="23">
        <v>123.8</v>
      </c>
      <c r="H89" s="23">
        <v>119.9</v>
      </c>
      <c r="I89" s="23">
        <v>119.2</v>
      </c>
      <c r="J89" s="23">
        <v>115</v>
      </c>
      <c r="K89" s="23">
        <v>112</v>
      </c>
      <c r="L89" s="23">
        <v>116.3</v>
      </c>
      <c r="M89" s="23">
        <v>121.4</v>
      </c>
      <c r="N89" s="23">
        <v>116.1</v>
      </c>
      <c r="O89" s="24">
        <v>121.6</v>
      </c>
    </row>
    <row r="90" spans="1:15" x14ac:dyDescent="0.3">
      <c r="A90" s="19" t="s">
        <v>30</v>
      </c>
      <c r="B90" s="20">
        <v>2015</v>
      </c>
      <c r="C90" s="21" t="s">
        <v>39</v>
      </c>
      <c r="D90" s="22" t="str">
        <f t="shared" si="1"/>
        <v>2015 June Rural</v>
      </c>
      <c r="E90" s="23">
        <v>124.45384615384614</v>
      </c>
      <c r="F90" s="23">
        <v>128.19999999999999</v>
      </c>
      <c r="G90" s="23">
        <v>127.16666666666667</v>
      </c>
      <c r="H90" s="23">
        <v>120.9</v>
      </c>
      <c r="I90" s="23">
        <v>122.6</v>
      </c>
      <c r="J90" s="23">
        <v>116.7</v>
      </c>
      <c r="K90" s="23">
        <v>114.2</v>
      </c>
      <c r="L90" s="23">
        <v>117.9</v>
      </c>
      <c r="M90" s="23">
        <v>122</v>
      </c>
      <c r="N90" s="23">
        <v>117.9</v>
      </c>
      <c r="O90" s="24">
        <v>124.1</v>
      </c>
    </row>
    <row r="91" spans="1:15" x14ac:dyDescent="0.3">
      <c r="A91" s="19" t="s">
        <v>33</v>
      </c>
      <c r="B91" s="20">
        <v>2015</v>
      </c>
      <c r="C91" s="21" t="s">
        <v>39</v>
      </c>
      <c r="D91" s="22" t="str">
        <f t="shared" si="1"/>
        <v>2015 June Urban</v>
      </c>
      <c r="E91" s="23">
        <v>125.89230769230768</v>
      </c>
      <c r="F91" s="23">
        <v>132.1</v>
      </c>
      <c r="G91" s="23">
        <v>121.03333333333335</v>
      </c>
      <c r="H91" s="23">
        <v>119.1</v>
      </c>
      <c r="I91" s="23">
        <v>115.1</v>
      </c>
      <c r="J91" s="23">
        <v>113.95</v>
      </c>
      <c r="K91" s="23">
        <v>111.7</v>
      </c>
      <c r="L91" s="23">
        <v>116.2</v>
      </c>
      <c r="M91" s="23">
        <v>123.8</v>
      </c>
      <c r="N91" s="23">
        <v>116</v>
      </c>
      <c r="O91" s="24">
        <v>121.7</v>
      </c>
    </row>
    <row r="92" spans="1:15" x14ac:dyDescent="0.3">
      <c r="A92" s="19" t="s">
        <v>58</v>
      </c>
      <c r="B92" s="20">
        <v>2015</v>
      </c>
      <c r="C92" s="21" t="s">
        <v>39</v>
      </c>
      <c r="D92" s="22" t="str">
        <f t="shared" si="1"/>
        <v>2015 June Sub Urban</v>
      </c>
      <c r="E92" s="23">
        <v>124.88461538461539</v>
      </c>
      <c r="F92" s="23">
        <v>129.19999999999999</v>
      </c>
      <c r="G92" s="23">
        <v>124.7</v>
      </c>
      <c r="H92" s="23">
        <v>120.05</v>
      </c>
      <c r="I92" s="23">
        <v>119.8</v>
      </c>
      <c r="J92" s="23">
        <v>115.65</v>
      </c>
      <c r="K92" s="23">
        <v>112.9</v>
      </c>
      <c r="L92" s="23">
        <v>116.9</v>
      </c>
      <c r="M92" s="23">
        <v>123.1</v>
      </c>
      <c r="N92" s="23">
        <v>117</v>
      </c>
      <c r="O92" s="24">
        <v>123</v>
      </c>
    </row>
    <row r="93" spans="1:15" x14ac:dyDescent="0.3">
      <c r="A93" s="19" t="s">
        <v>30</v>
      </c>
      <c r="B93" s="20">
        <v>2015</v>
      </c>
      <c r="C93" s="21" t="s">
        <v>40</v>
      </c>
      <c r="D93" s="22" t="str">
        <f t="shared" si="1"/>
        <v>2015 July Rural</v>
      </c>
      <c r="E93" s="23">
        <v>125.02307692307691</v>
      </c>
      <c r="F93" s="23">
        <v>129.4</v>
      </c>
      <c r="G93" s="23">
        <v>127.53333333333335</v>
      </c>
      <c r="H93" s="23">
        <v>121.45</v>
      </c>
      <c r="I93" s="23">
        <v>123</v>
      </c>
      <c r="J93" s="23">
        <v>116.75</v>
      </c>
      <c r="K93" s="23">
        <v>114.1</v>
      </c>
      <c r="L93" s="23">
        <v>118</v>
      </c>
      <c r="M93" s="23">
        <v>122.9</v>
      </c>
      <c r="N93" s="23">
        <v>118.1</v>
      </c>
      <c r="O93" s="24">
        <v>124.7</v>
      </c>
    </row>
    <row r="94" spans="1:15" x14ac:dyDescent="0.3">
      <c r="A94" s="19" t="s">
        <v>33</v>
      </c>
      <c r="B94" s="20">
        <v>2015</v>
      </c>
      <c r="C94" s="21" t="s">
        <v>40</v>
      </c>
      <c r="D94" s="22" t="str">
        <f t="shared" si="1"/>
        <v>2015 July Urban</v>
      </c>
      <c r="E94" s="23">
        <v>126.37692307692306</v>
      </c>
      <c r="F94" s="23">
        <v>133.1</v>
      </c>
      <c r="G94" s="23">
        <v>121.36666666666667</v>
      </c>
      <c r="H94" s="23">
        <v>119.7</v>
      </c>
      <c r="I94" s="23">
        <v>115.3</v>
      </c>
      <c r="J94" s="23">
        <v>113.85</v>
      </c>
      <c r="K94" s="23">
        <v>111.5</v>
      </c>
      <c r="L94" s="23">
        <v>116.6</v>
      </c>
      <c r="M94" s="23">
        <v>125.4</v>
      </c>
      <c r="N94" s="23">
        <v>116.3</v>
      </c>
      <c r="O94" s="24">
        <v>122.4</v>
      </c>
    </row>
    <row r="95" spans="1:15" x14ac:dyDescent="0.3">
      <c r="A95" s="19" t="s">
        <v>58</v>
      </c>
      <c r="B95" s="20">
        <v>2015</v>
      </c>
      <c r="C95" s="21" t="s">
        <v>40</v>
      </c>
      <c r="D95" s="22" t="str">
        <f t="shared" si="1"/>
        <v>2015 July Sub Urban</v>
      </c>
      <c r="E95" s="23">
        <v>125.43076923076924</v>
      </c>
      <c r="F95" s="23">
        <v>130.4</v>
      </c>
      <c r="G95" s="23">
        <v>125.03333333333335</v>
      </c>
      <c r="H95" s="23">
        <v>120.6</v>
      </c>
      <c r="I95" s="23">
        <v>120.1</v>
      </c>
      <c r="J95" s="23">
        <v>115.65</v>
      </c>
      <c r="K95" s="23">
        <v>112.7</v>
      </c>
      <c r="L95" s="23">
        <v>117.2</v>
      </c>
      <c r="M95" s="23">
        <v>124.4</v>
      </c>
      <c r="N95" s="23">
        <v>117.2</v>
      </c>
      <c r="O95" s="24">
        <v>123.6</v>
      </c>
    </row>
    <row r="96" spans="1:15" x14ac:dyDescent="0.3">
      <c r="A96" s="19" t="s">
        <v>30</v>
      </c>
      <c r="B96" s="20">
        <v>2015</v>
      </c>
      <c r="C96" s="21" t="s">
        <v>41</v>
      </c>
      <c r="D96" s="22" t="str">
        <f t="shared" si="1"/>
        <v>2015 August Rural</v>
      </c>
      <c r="E96" s="23">
        <v>126.66153846153846</v>
      </c>
      <c r="F96" s="23">
        <v>130.1</v>
      </c>
      <c r="G96" s="23">
        <v>128.26666666666668</v>
      </c>
      <c r="H96" s="23">
        <v>122.30000000000001</v>
      </c>
      <c r="I96" s="23">
        <v>123.8</v>
      </c>
      <c r="J96" s="23">
        <v>116.8</v>
      </c>
      <c r="K96" s="23">
        <v>113.6</v>
      </c>
      <c r="L96" s="23">
        <v>118.5</v>
      </c>
      <c r="M96" s="23">
        <v>123.6</v>
      </c>
      <c r="N96" s="23">
        <v>118.2</v>
      </c>
      <c r="O96" s="24">
        <v>126.1</v>
      </c>
    </row>
    <row r="97" spans="1:15" x14ac:dyDescent="0.3">
      <c r="A97" s="19" t="s">
        <v>33</v>
      </c>
      <c r="B97" s="20">
        <v>2015</v>
      </c>
      <c r="C97" s="21" t="s">
        <v>41</v>
      </c>
      <c r="D97" s="22" t="str">
        <f t="shared" si="1"/>
        <v>2015 August Urban</v>
      </c>
      <c r="E97" s="23">
        <v>127.6076923076923</v>
      </c>
      <c r="F97" s="23">
        <v>134.19999999999999</v>
      </c>
      <c r="G97" s="23">
        <v>121.60000000000001</v>
      </c>
      <c r="H97" s="23">
        <v>120.45</v>
      </c>
      <c r="I97" s="23">
        <v>115.3</v>
      </c>
      <c r="J97" s="23">
        <v>114.3</v>
      </c>
      <c r="K97" s="23">
        <v>109.9</v>
      </c>
      <c r="L97" s="23">
        <v>117.2</v>
      </c>
      <c r="M97" s="23">
        <v>126.2</v>
      </c>
      <c r="N97" s="23">
        <v>116.2</v>
      </c>
      <c r="O97" s="24">
        <v>123.2</v>
      </c>
    </row>
    <row r="98" spans="1:15" x14ac:dyDescent="0.3">
      <c r="A98" s="19" t="s">
        <v>58</v>
      </c>
      <c r="B98" s="20">
        <v>2015</v>
      </c>
      <c r="C98" s="21" t="s">
        <v>41</v>
      </c>
      <c r="D98" s="22" t="str">
        <f t="shared" si="1"/>
        <v>2015 August Sub Urban</v>
      </c>
      <c r="E98" s="23">
        <v>126.89230769230768</v>
      </c>
      <c r="F98" s="23">
        <v>131.19999999999999</v>
      </c>
      <c r="G98" s="23">
        <v>125.56666666666668</v>
      </c>
      <c r="H98" s="23">
        <v>121.45</v>
      </c>
      <c r="I98" s="23">
        <v>120.6</v>
      </c>
      <c r="J98" s="23">
        <v>115.85</v>
      </c>
      <c r="K98" s="23">
        <v>111.7</v>
      </c>
      <c r="L98" s="23">
        <v>117.8</v>
      </c>
      <c r="M98" s="23">
        <v>125.1</v>
      </c>
      <c r="N98" s="23">
        <v>117.2</v>
      </c>
      <c r="O98" s="24">
        <v>124.8</v>
      </c>
    </row>
    <row r="99" spans="1:15" x14ac:dyDescent="0.3">
      <c r="A99" s="19" t="s">
        <v>30</v>
      </c>
      <c r="B99" s="20">
        <v>2015</v>
      </c>
      <c r="C99" s="21" t="s">
        <v>42</v>
      </c>
      <c r="D99" s="22" t="str">
        <f t="shared" si="1"/>
        <v>2015 September Rural</v>
      </c>
      <c r="E99" s="23">
        <v>127.50769230769232</v>
      </c>
      <c r="F99" s="23">
        <v>131</v>
      </c>
      <c r="G99" s="23">
        <v>129.03333333333333</v>
      </c>
      <c r="H99" s="23">
        <v>123.05</v>
      </c>
      <c r="I99" s="23">
        <v>123.7</v>
      </c>
      <c r="J99" s="23">
        <v>117.55000000000001</v>
      </c>
      <c r="K99" s="23">
        <v>113.8</v>
      </c>
      <c r="L99" s="23">
        <v>119.6</v>
      </c>
      <c r="M99" s="23">
        <v>124.5</v>
      </c>
      <c r="N99" s="23">
        <v>118.8</v>
      </c>
      <c r="O99" s="24">
        <v>127</v>
      </c>
    </row>
    <row r="100" spans="1:15" x14ac:dyDescent="0.3">
      <c r="A100" s="19" t="s">
        <v>33</v>
      </c>
      <c r="B100" s="20">
        <v>2015</v>
      </c>
      <c r="C100" s="21" t="s">
        <v>42</v>
      </c>
      <c r="D100" s="22" t="str">
        <f t="shared" si="1"/>
        <v>2015 September Urban</v>
      </c>
      <c r="E100" s="23">
        <v>128.06153846153845</v>
      </c>
      <c r="F100" s="23">
        <v>134.69999999999999</v>
      </c>
      <c r="G100" s="23">
        <v>121.93333333333334</v>
      </c>
      <c r="H100" s="23">
        <v>121</v>
      </c>
      <c r="I100" s="23">
        <v>115.1</v>
      </c>
      <c r="J100" s="23">
        <v>115</v>
      </c>
      <c r="K100" s="23">
        <v>109.1</v>
      </c>
      <c r="L100" s="23">
        <v>117.3</v>
      </c>
      <c r="M100" s="23">
        <v>126.5</v>
      </c>
      <c r="N100" s="23">
        <v>116.2</v>
      </c>
      <c r="O100" s="24">
        <v>123.5</v>
      </c>
    </row>
    <row r="101" spans="1:15" x14ac:dyDescent="0.3">
      <c r="A101" s="19" t="s">
        <v>58</v>
      </c>
      <c r="B101" s="20">
        <v>2015</v>
      </c>
      <c r="C101" s="21" t="s">
        <v>42</v>
      </c>
      <c r="D101" s="22" t="str">
        <f t="shared" si="1"/>
        <v>2015 September Sub Urban</v>
      </c>
      <c r="E101" s="23">
        <v>127.56153846153848</v>
      </c>
      <c r="F101" s="23">
        <v>132</v>
      </c>
      <c r="G101" s="23">
        <v>126.16666666666667</v>
      </c>
      <c r="H101" s="23">
        <v>122.1</v>
      </c>
      <c r="I101" s="23">
        <v>120.4</v>
      </c>
      <c r="J101" s="23">
        <v>116.6</v>
      </c>
      <c r="K101" s="23">
        <v>111.3</v>
      </c>
      <c r="L101" s="23">
        <v>118.3</v>
      </c>
      <c r="M101" s="23">
        <v>125.7</v>
      </c>
      <c r="N101" s="23">
        <v>117.5</v>
      </c>
      <c r="O101" s="24">
        <v>125.4</v>
      </c>
    </row>
    <row r="102" spans="1:15" x14ac:dyDescent="0.3">
      <c r="A102" s="19" t="s">
        <v>30</v>
      </c>
      <c r="B102" s="20">
        <v>2015</v>
      </c>
      <c r="C102" s="21" t="s">
        <v>43</v>
      </c>
      <c r="D102" s="22" t="str">
        <f t="shared" si="1"/>
        <v>2015 October Rural</v>
      </c>
      <c r="E102" s="23">
        <v>128.8153846153846</v>
      </c>
      <c r="F102" s="23">
        <v>131.5</v>
      </c>
      <c r="G102" s="23">
        <v>129.66666666666666</v>
      </c>
      <c r="H102" s="23">
        <v>123.75</v>
      </c>
      <c r="I102" s="23">
        <v>124.4</v>
      </c>
      <c r="J102" s="23">
        <v>118.1</v>
      </c>
      <c r="K102" s="23">
        <v>113.8</v>
      </c>
      <c r="L102" s="23">
        <v>120.1</v>
      </c>
      <c r="M102" s="23">
        <v>125.1</v>
      </c>
      <c r="N102" s="23">
        <v>119.2</v>
      </c>
      <c r="O102" s="24">
        <v>127.7</v>
      </c>
    </row>
    <row r="103" spans="1:15" x14ac:dyDescent="0.3">
      <c r="A103" s="19" t="s">
        <v>33</v>
      </c>
      <c r="B103" s="20">
        <v>2015</v>
      </c>
      <c r="C103" s="21" t="s">
        <v>43</v>
      </c>
      <c r="D103" s="22" t="str">
        <f t="shared" si="1"/>
        <v>2015 October Urban</v>
      </c>
      <c r="E103" s="23">
        <v>130.21538461538464</v>
      </c>
      <c r="F103" s="23">
        <v>135.30000000000001</v>
      </c>
      <c r="G103" s="23">
        <v>122.26666666666665</v>
      </c>
      <c r="H103" s="23">
        <v>121.55000000000001</v>
      </c>
      <c r="I103" s="23">
        <v>114.9</v>
      </c>
      <c r="J103" s="23">
        <v>115.6</v>
      </c>
      <c r="K103" s="23">
        <v>109.3</v>
      </c>
      <c r="L103" s="23">
        <v>117.7</v>
      </c>
      <c r="M103" s="23">
        <v>126.5</v>
      </c>
      <c r="N103" s="23">
        <v>116.5</v>
      </c>
      <c r="O103" s="24">
        <v>124.2</v>
      </c>
    </row>
    <row r="104" spans="1:15" x14ac:dyDescent="0.3">
      <c r="A104" s="19" t="s">
        <v>58</v>
      </c>
      <c r="B104" s="20">
        <v>2015</v>
      </c>
      <c r="C104" s="21" t="s">
        <v>43</v>
      </c>
      <c r="D104" s="22" t="str">
        <f t="shared" si="1"/>
        <v>2015 October Sub Urban</v>
      </c>
      <c r="E104" s="23">
        <v>129.15384615384613</v>
      </c>
      <c r="F104" s="23">
        <v>132.5</v>
      </c>
      <c r="G104" s="23">
        <v>126.7</v>
      </c>
      <c r="H104" s="23">
        <v>122.7</v>
      </c>
      <c r="I104" s="23">
        <v>120.8</v>
      </c>
      <c r="J104" s="23">
        <v>117.15</v>
      </c>
      <c r="K104" s="23">
        <v>111.4</v>
      </c>
      <c r="L104" s="23">
        <v>118.7</v>
      </c>
      <c r="M104" s="23">
        <v>125.9</v>
      </c>
      <c r="N104" s="23">
        <v>117.9</v>
      </c>
      <c r="O104" s="24">
        <v>126.1</v>
      </c>
    </row>
    <row r="105" spans="1:15" x14ac:dyDescent="0.3">
      <c r="A105" s="19" t="s">
        <v>30</v>
      </c>
      <c r="B105" s="20">
        <v>2015</v>
      </c>
      <c r="C105" s="21" t="s">
        <v>45</v>
      </c>
      <c r="D105" s="22" t="str">
        <f t="shared" si="1"/>
        <v>2015 November Rural</v>
      </c>
      <c r="E105" s="23">
        <v>129.71538461538461</v>
      </c>
      <c r="F105" s="23">
        <v>132.19999999999999</v>
      </c>
      <c r="G105" s="23">
        <v>130.6</v>
      </c>
      <c r="H105" s="23">
        <v>124.25</v>
      </c>
      <c r="I105" s="23">
        <v>125.6</v>
      </c>
      <c r="J105" s="23">
        <v>118.4</v>
      </c>
      <c r="K105" s="23">
        <v>114</v>
      </c>
      <c r="L105" s="23">
        <v>120.9</v>
      </c>
      <c r="M105" s="23">
        <v>125.8</v>
      </c>
      <c r="N105" s="23">
        <v>119.6</v>
      </c>
      <c r="O105" s="24">
        <v>128.30000000000001</v>
      </c>
    </row>
    <row r="106" spans="1:15" x14ac:dyDescent="0.3">
      <c r="A106" s="19" t="s">
        <v>33</v>
      </c>
      <c r="B106" s="20">
        <v>2015</v>
      </c>
      <c r="C106" s="21" t="s">
        <v>45</v>
      </c>
      <c r="D106" s="22" t="str">
        <f t="shared" si="1"/>
        <v>2015 November Urban</v>
      </c>
      <c r="E106" s="23">
        <v>131.42307692307691</v>
      </c>
      <c r="F106" s="23">
        <v>137.6</v>
      </c>
      <c r="G106" s="23">
        <v>122.83333333333333</v>
      </c>
      <c r="H106" s="23">
        <v>121.95</v>
      </c>
      <c r="I106" s="23">
        <v>115.1</v>
      </c>
      <c r="J106" s="23">
        <v>115.69999999999999</v>
      </c>
      <c r="K106" s="23">
        <v>109.3</v>
      </c>
      <c r="L106" s="23">
        <v>117.9</v>
      </c>
      <c r="M106" s="23">
        <v>126.6</v>
      </c>
      <c r="N106" s="23">
        <v>116.6</v>
      </c>
      <c r="O106" s="24">
        <v>124.6</v>
      </c>
    </row>
    <row r="107" spans="1:15" x14ac:dyDescent="0.3">
      <c r="A107" s="19" t="s">
        <v>58</v>
      </c>
      <c r="B107" s="20">
        <v>2015</v>
      </c>
      <c r="C107" s="21" t="s">
        <v>45</v>
      </c>
      <c r="D107" s="22" t="str">
        <f t="shared" si="1"/>
        <v>2015 November Sub Urban</v>
      </c>
      <c r="E107" s="23">
        <v>130.16153846153844</v>
      </c>
      <c r="F107" s="23">
        <v>133.6</v>
      </c>
      <c r="G107" s="23">
        <v>127.46666666666665</v>
      </c>
      <c r="H107" s="23">
        <v>123.15</v>
      </c>
      <c r="I107" s="23">
        <v>121.6</v>
      </c>
      <c r="J107" s="23">
        <v>117.35</v>
      </c>
      <c r="K107" s="23">
        <v>111.5</v>
      </c>
      <c r="L107" s="23">
        <v>119.2</v>
      </c>
      <c r="M107" s="23">
        <v>126.3</v>
      </c>
      <c r="N107" s="23">
        <v>118.1</v>
      </c>
      <c r="O107" s="24">
        <v>126.6</v>
      </c>
    </row>
    <row r="108" spans="1:15" x14ac:dyDescent="0.3">
      <c r="A108" s="19" t="s">
        <v>30</v>
      </c>
      <c r="B108" s="20">
        <v>2015</v>
      </c>
      <c r="C108" s="21" t="s">
        <v>46</v>
      </c>
      <c r="D108" s="22" t="str">
        <f t="shared" si="1"/>
        <v>2015 December Rural</v>
      </c>
      <c r="E108" s="23">
        <v>129.40769230769232</v>
      </c>
      <c r="F108" s="23">
        <v>133.1</v>
      </c>
      <c r="G108" s="23">
        <v>130.96666666666667</v>
      </c>
      <c r="H108" s="23">
        <v>124.2</v>
      </c>
      <c r="I108" s="23">
        <v>125.7</v>
      </c>
      <c r="J108" s="23">
        <v>118.6</v>
      </c>
      <c r="K108" s="23">
        <v>114</v>
      </c>
      <c r="L108" s="23">
        <v>121.6</v>
      </c>
      <c r="M108" s="23">
        <v>125.6</v>
      </c>
      <c r="N108" s="23">
        <v>119.8</v>
      </c>
      <c r="O108" s="24">
        <v>127.9</v>
      </c>
    </row>
    <row r="109" spans="1:15" x14ac:dyDescent="0.3">
      <c r="A109" s="19" t="s">
        <v>33</v>
      </c>
      <c r="B109" s="20">
        <v>2015</v>
      </c>
      <c r="C109" s="21" t="s">
        <v>46</v>
      </c>
      <c r="D109" s="22" t="str">
        <f t="shared" si="1"/>
        <v>2015 December Urban</v>
      </c>
      <c r="E109" s="23">
        <v>130.67692307692306</v>
      </c>
      <c r="F109" s="23">
        <v>138.19999999999999</v>
      </c>
      <c r="G109" s="23">
        <v>123.13333333333333</v>
      </c>
      <c r="H109" s="23">
        <v>121.7</v>
      </c>
      <c r="I109" s="23">
        <v>116</v>
      </c>
      <c r="J109" s="23">
        <v>115.9</v>
      </c>
      <c r="K109" s="23">
        <v>109.3</v>
      </c>
      <c r="L109" s="23">
        <v>118.1</v>
      </c>
      <c r="M109" s="23">
        <v>126.6</v>
      </c>
      <c r="N109" s="23">
        <v>116.7</v>
      </c>
      <c r="O109" s="24">
        <v>124</v>
      </c>
    </row>
    <row r="110" spans="1:15" x14ac:dyDescent="0.3">
      <c r="A110" s="19" t="s">
        <v>58</v>
      </c>
      <c r="B110" s="20">
        <v>2015</v>
      </c>
      <c r="C110" s="21" t="s">
        <v>46</v>
      </c>
      <c r="D110" s="22" t="str">
        <f t="shared" si="1"/>
        <v>2015 December Sub Urban</v>
      </c>
      <c r="E110" s="23">
        <v>129.70000000000002</v>
      </c>
      <c r="F110" s="23">
        <v>134.5</v>
      </c>
      <c r="G110" s="23">
        <v>127.83333333333333</v>
      </c>
      <c r="H110" s="23">
        <v>123</v>
      </c>
      <c r="I110" s="23">
        <v>122</v>
      </c>
      <c r="J110" s="23">
        <v>117.55000000000001</v>
      </c>
      <c r="K110" s="23">
        <v>111.5</v>
      </c>
      <c r="L110" s="23">
        <v>119.6</v>
      </c>
      <c r="M110" s="23">
        <v>126.2</v>
      </c>
      <c r="N110" s="23">
        <v>118.3</v>
      </c>
      <c r="O110" s="24">
        <v>126.1</v>
      </c>
    </row>
    <row r="111" spans="1:15" x14ac:dyDescent="0.3">
      <c r="A111" s="19" t="s">
        <v>30</v>
      </c>
      <c r="B111" s="20">
        <v>2016</v>
      </c>
      <c r="C111" s="21" t="s">
        <v>31</v>
      </c>
      <c r="D111" s="22" t="str">
        <f t="shared" si="1"/>
        <v>2016 January Rural</v>
      </c>
      <c r="E111" s="23">
        <v>130.00769230769231</v>
      </c>
      <c r="F111" s="23">
        <v>133.6</v>
      </c>
      <c r="G111" s="23">
        <v>131.56666666666669</v>
      </c>
      <c r="H111" s="23">
        <v>125</v>
      </c>
      <c r="I111" s="23">
        <v>126.2</v>
      </c>
      <c r="J111" s="23">
        <v>119.30000000000001</v>
      </c>
      <c r="K111" s="23">
        <v>113.6</v>
      </c>
      <c r="L111" s="23">
        <v>121.4</v>
      </c>
      <c r="M111" s="23">
        <v>126.2</v>
      </c>
      <c r="N111" s="23">
        <v>120.1</v>
      </c>
      <c r="O111" s="24">
        <v>128.1</v>
      </c>
    </row>
    <row r="112" spans="1:15" x14ac:dyDescent="0.3">
      <c r="A112" s="19" t="s">
        <v>33</v>
      </c>
      <c r="B112" s="20">
        <v>2016</v>
      </c>
      <c r="C112" s="21" t="s">
        <v>31</v>
      </c>
      <c r="D112" s="22" t="str">
        <f t="shared" si="1"/>
        <v>2016 January Urban</v>
      </c>
      <c r="E112" s="23">
        <v>130.87692307692308</v>
      </c>
      <c r="F112" s="23">
        <v>139.5</v>
      </c>
      <c r="G112" s="23">
        <v>123.5</v>
      </c>
      <c r="H112" s="23">
        <v>122.5</v>
      </c>
      <c r="I112" s="23">
        <v>116.9</v>
      </c>
      <c r="J112" s="23">
        <v>116.55</v>
      </c>
      <c r="K112" s="23">
        <v>108.9</v>
      </c>
      <c r="L112" s="23">
        <v>118.5</v>
      </c>
      <c r="M112" s="23">
        <v>126.4</v>
      </c>
      <c r="N112" s="23">
        <v>116.8</v>
      </c>
      <c r="O112" s="24">
        <v>124.2</v>
      </c>
    </row>
    <row r="113" spans="1:15" x14ac:dyDescent="0.3">
      <c r="A113" s="19" t="s">
        <v>58</v>
      </c>
      <c r="B113" s="20">
        <v>2016</v>
      </c>
      <c r="C113" s="21" t="s">
        <v>31</v>
      </c>
      <c r="D113" s="22" t="str">
        <f t="shared" si="1"/>
        <v>2016 January Sub Urban</v>
      </c>
      <c r="E113" s="23">
        <v>130.13076923076923</v>
      </c>
      <c r="F113" s="23">
        <v>135.19999999999999</v>
      </c>
      <c r="G113" s="23">
        <v>128.29999999999998</v>
      </c>
      <c r="H113" s="23">
        <v>123.80000000000001</v>
      </c>
      <c r="I113" s="23">
        <v>122.7</v>
      </c>
      <c r="J113" s="23">
        <v>118.25</v>
      </c>
      <c r="K113" s="23">
        <v>111.1</v>
      </c>
      <c r="L113" s="23">
        <v>119.8</v>
      </c>
      <c r="M113" s="23">
        <v>126.3</v>
      </c>
      <c r="N113" s="23">
        <v>118.5</v>
      </c>
      <c r="O113" s="24">
        <v>126.3</v>
      </c>
    </row>
    <row r="114" spans="1:15" x14ac:dyDescent="0.3">
      <c r="A114" s="19" t="s">
        <v>30</v>
      </c>
      <c r="B114" s="20">
        <v>2016</v>
      </c>
      <c r="C114" s="21" t="s">
        <v>35</v>
      </c>
      <c r="D114" s="22" t="str">
        <f t="shared" si="1"/>
        <v>2016 February Rural</v>
      </c>
      <c r="E114" s="23">
        <v>129.43076923076922</v>
      </c>
      <c r="F114" s="23">
        <v>134.4</v>
      </c>
      <c r="G114" s="23">
        <v>132.36666666666667</v>
      </c>
      <c r="H114" s="23">
        <v>125.75</v>
      </c>
      <c r="I114" s="23">
        <v>127.5</v>
      </c>
      <c r="J114" s="23">
        <v>120.55</v>
      </c>
      <c r="K114" s="23">
        <v>113.9</v>
      </c>
      <c r="L114" s="23">
        <v>122.3</v>
      </c>
      <c r="M114" s="23">
        <v>127.1</v>
      </c>
      <c r="N114" s="23">
        <v>120.9</v>
      </c>
      <c r="O114" s="24">
        <v>127.9</v>
      </c>
    </row>
    <row r="115" spans="1:15" x14ac:dyDescent="0.3">
      <c r="A115" s="19" t="s">
        <v>33</v>
      </c>
      <c r="B115" s="20">
        <v>2016</v>
      </c>
      <c r="C115" s="21" t="s">
        <v>35</v>
      </c>
      <c r="D115" s="22" t="str">
        <f t="shared" si="1"/>
        <v>2016 February Urban</v>
      </c>
      <c r="E115" s="23">
        <v>128.93076923076922</v>
      </c>
      <c r="F115" s="23">
        <v>140</v>
      </c>
      <c r="G115" s="23">
        <v>123.86666666666667</v>
      </c>
      <c r="H115" s="23">
        <v>123.1</v>
      </c>
      <c r="I115" s="23">
        <v>116</v>
      </c>
      <c r="J115" s="23">
        <v>117.85</v>
      </c>
      <c r="K115" s="23">
        <v>109.1</v>
      </c>
      <c r="L115" s="23">
        <v>118.8</v>
      </c>
      <c r="M115" s="23">
        <v>126.3</v>
      </c>
      <c r="N115" s="23">
        <v>117.2</v>
      </c>
      <c r="O115" s="24">
        <v>123.8</v>
      </c>
    </row>
    <row r="116" spans="1:15" x14ac:dyDescent="0.3">
      <c r="A116" s="19" t="s">
        <v>58</v>
      </c>
      <c r="B116" s="20">
        <v>2016</v>
      </c>
      <c r="C116" s="21" t="s">
        <v>35</v>
      </c>
      <c r="D116" s="22" t="str">
        <f t="shared" si="1"/>
        <v>2016 February Sub Urban</v>
      </c>
      <c r="E116" s="23">
        <v>129.08461538461538</v>
      </c>
      <c r="F116" s="23">
        <v>135.9</v>
      </c>
      <c r="G116" s="23">
        <v>128.96666666666667</v>
      </c>
      <c r="H116" s="23">
        <v>124.5</v>
      </c>
      <c r="I116" s="23">
        <v>123.1</v>
      </c>
      <c r="J116" s="23">
        <v>119.55</v>
      </c>
      <c r="K116" s="23">
        <v>111.4</v>
      </c>
      <c r="L116" s="23">
        <v>120.3</v>
      </c>
      <c r="M116" s="23">
        <v>126.6</v>
      </c>
      <c r="N116" s="23">
        <v>119.1</v>
      </c>
      <c r="O116" s="24">
        <v>126</v>
      </c>
    </row>
    <row r="117" spans="1:15" x14ac:dyDescent="0.3">
      <c r="A117" s="19" t="s">
        <v>30</v>
      </c>
      <c r="B117" s="20">
        <v>2016</v>
      </c>
      <c r="C117" s="21" t="s">
        <v>36</v>
      </c>
      <c r="D117" s="22" t="str">
        <f t="shared" si="1"/>
        <v>2016 March Rural</v>
      </c>
      <c r="E117" s="23">
        <v>129.43846153846155</v>
      </c>
      <c r="F117" s="23">
        <v>135</v>
      </c>
      <c r="G117" s="23">
        <v>132.80000000000001</v>
      </c>
      <c r="H117" s="23">
        <v>126.30000000000001</v>
      </c>
      <c r="I117" s="23">
        <v>127</v>
      </c>
      <c r="J117" s="23">
        <v>121.1</v>
      </c>
      <c r="K117" s="23">
        <v>113.6</v>
      </c>
      <c r="L117" s="23">
        <v>122.5</v>
      </c>
      <c r="M117" s="23">
        <v>127.5</v>
      </c>
      <c r="N117" s="23">
        <v>121.1</v>
      </c>
      <c r="O117" s="24">
        <v>128</v>
      </c>
    </row>
    <row r="118" spans="1:15" x14ac:dyDescent="0.3">
      <c r="A118" s="19" t="s">
        <v>33</v>
      </c>
      <c r="B118" s="20">
        <v>2016</v>
      </c>
      <c r="C118" s="21" t="s">
        <v>36</v>
      </c>
      <c r="D118" s="22" t="str">
        <f t="shared" si="1"/>
        <v>2016 March Urban</v>
      </c>
      <c r="E118" s="23">
        <v>128.27692307692308</v>
      </c>
      <c r="F118" s="23">
        <v>140.6</v>
      </c>
      <c r="G118" s="23">
        <v>124.06666666666666</v>
      </c>
      <c r="H118" s="23">
        <v>123.6</v>
      </c>
      <c r="I118" s="23">
        <v>114.8</v>
      </c>
      <c r="J118" s="23">
        <v>118.4</v>
      </c>
      <c r="K118" s="23">
        <v>108.5</v>
      </c>
      <c r="L118" s="23">
        <v>119.1</v>
      </c>
      <c r="M118" s="23">
        <v>126.4</v>
      </c>
      <c r="N118" s="23">
        <v>117.3</v>
      </c>
      <c r="O118" s="24">
        <v>123.8</v>
      </c>
    </row>
    <row r="119" spans="1:15" x14ac:dyDescent="0.3">
      <c r="A119" s="19" t="s">
        <v>58</v>
      </c>
      <c r="B119" s="20">
        <v>2016</v>
      </c>
      <c r="C119" s="21" t="s">
        <v>36</v>
      </c>
      <c r="D119" s="22" t="str">
        <f t="shared" si="1"/>
        <v>2016 March Sub Urban</v>
      </c>
      <c r="E119" s="23">
        <v>128.86153846153846</v>
      </c>
      <c r="F119" s="23">
        <v>136.5</v>
      </c>
      <c r="G119" s="23">
        <v>129.29999999999998</v>
      </c>
      <c r="H119" s="23">
        <v>125</v>
      </c>
      <c r="I119" s="23">
        <v>122.4</v>
      </c>
      <c r="J119" s="23">
        <v>120.1</v>
      </c>
      <c r="K119" s="23">
        <v>110.9</v>
      </c>
      <c r="L119" s="23">
        <v>120.6</v>
      </c>
      <c r="M119" s="23">
        <v>126.9</v>
      </c>
      <c r="N119" s="23">
        <v>119.3</v>
      </c>
      <c r="O119" s="24">
        <v>126</v>
      </c>
    </row>
    <row r="120" spans="1:15" x14ac:dyDescent="0.3">
      <c r="A120" s="19" t="s">
        <v>30</v>
      </c>
      <c r="B120" s="20">
        <v>2016</v>
      </c>
      <c r="C120" s="21" t="s">
        <v>37</v>
      </c>
      <c r="D120" s="22" t="str">
        <f t="shared" si="1"/>
        <v>2016 April Rural</v>
      </c>
      <c r="E120" s="23">
        <v>130.89230769230772</v>
      </c>
      <c r="F120" s="23">
        <v>135.5</v>
      </c>
      <c r="G120" s="23">
        <v>133.33333333333334</v>
      </c>
      <c r="H120" s="23">
        <v>126.8</v>
      </c>
      <c r="I120" s="23">
        <v>127</v>
      </c>
      <c r="J120" s="23">
        <v>121.80000000000001</v>
      </c>
      <c r="K120" s="23">
        <v>114.4</v>
      </c>
      <c r="L120" s="23">
        <v>123.2</v>
      </c>
      <c r="M120" s="23">
        <v>127.9</v>
      </c>
      <c r="N120" s="23">
        <v>121.7</v>
      </c>
      <c r="O120" s="24">
        <v>129</v>
      </c>
    </row>
    <row r="121" spans="1:15" x14ac:dyDescent="0.3">
      <c r="A121" s="19" t="s">
        <v>33</v>
      </c>
      <c r="B121" s="20">
        <v>2016</v>
      </c>
      <c r="C121" s="21" t="s">
        <v>37</v>
      </c>
      <c r="D121" s="22" t="str">
        <f t="shared" si="1"/>
        <v>2016 April Urban</v>
      </c>
      <c r="E121" s="23">
        <v>131.25384615384615</v>
      </c>
      <c r="F121" s="23">
        <v>141.5</v>
      </c>
      <c r="G121" s="23">
        <v>124.36666666666667</v>
      </c>
      <c r="H121" s="23">
        <v>124.19999999999999</v>
      </c>
      <c r="I121" s="23">
        <v>114.6</v>
      </c>
      <c r="J121" s="23">
        <v>118.8</v>
      </c>
      <c r="K121" s="23">
        <v>110</v>
      </c>
      <c r="L121" s="23">
        <v>119.5</v>
      </c>
      <c r="M121" s="23">
        <v>127.6</v>
      </c>
      <c r="N121" s="23">
        <v>118.2</v>
      </c>
      <c r="O121" s="24">
        <v>125.3</v>
      </c>
    </row>
    <row r="122" spans="1:15" x14ac:dyDescent="0.3">
      <c r="A122" s="19" t="s">
        <v>58</v>
      </c>
      <c r="B122" s="20">
        <v>2016</v>
      </c>
      <c r="C122" s="21" t="s">
        <v>37</v>
      </c>
      <c r="D122" s="22" t="str">
        <f t="shared" si="1"/>
        <v>2016 April Sub Urban</v>
      </c>
      <c r="E122" s="23">
        <v>130.86923076923077</v>
      </c>
      <c r="F122" s="23">
        <v>137.1</v>
      </c>
      <c r="G122" s="23">
        <v>129.73333333333335</v>
      </c>
      <c r="H122" s="23">
        <v>125.55</v>
      </c>
      <c r="I122" s="23">
        <v>122.3</v>
      </c>
      <c r="J122" s="23">
        <v>120.65</v>
      </c>
      <c r="K122" s="23">
        <v>112.1</v>
      </c>
      <c r="L122" s="23">
        <v>121.1</v>
      </c>
      <c r="M122" s="23">
        <v>127.7</v>
      </c>
      <c r="N122" s="23">
        <v>120</v>
      </c>
      <c r="O122" s="24">
        <v>127.3</v>
      </c>
    </row>
    <row r="123" spans="1:15" x14ac:dyDescent="0.3">
      <c r="A123" s="19" t="s">
        <v>30</v>
      </c>
      <c r="B123" s="20">
        <v>2016</v>
      </c>
      <c r="C123" s="21" t="s">
        <v>38</v>
      </c>
      <c r="D123" s="22" t="str">
        <f t="shared" si="1"/>
        <v>2016 May Rural</v>
      </c>
      <c r="E123" s="23">
        <v>132.59230769230768</v>
      </c>
      <c r="F123" s="23">
        <v>136</v>
      </c>
      <c r="G123" s="23">
        <v>133.76666666666668</v>
      </c>
      <c r="H123" s="23">
        <v>127.25</v>
      </c>
      <c r="I123" s="23">
        <v>127.4</v>
      </c>
      <c r="J123" s="23">
        <v>122.75</v>
      </c>
      <c r="K123" s="23">
        <v>115.1</v>
      </c>
      <c r="L123" s="23">
        <v>123.6</v>
      </c>
      <c r="M123" s="23">
        <v>129.1</v>
      </c>
      <c r="N123" s="23">
        <v>122.5</v>
      </c>
      <c r="O123" s="24">
        <v>130.30000000000001</v>
      </c>
    </row>
    <row r="124" spans="1:15" x14ac:dyDescent="0.3">
      <c r="A124" s="19" t="s">
        <v>33</v>
      </c>
      <c r="B124" s="20">
        <v>2016</v>
      </c>
      <c r="C124" s="21" t="s">
        <v>38</v>
      </c>
      <c r="D124" s="22" t="str">
        <f t="shared" si="1"/>
        <v>2016 May Urban</v>
      </c>
      <c r="E124" s="23">
        <v>134.36923076923074</v>
      </c>
      <c r="F124" s="23">
        <v>142.19999999999999</v>
      </c>
      <c r="G124" s="23">
        <v>124.7</v>
      </c>
      <c r="H124" s="23">
        <v>124.6</v>
      </c>
      <c r="I124" s="23">
        <v>115</v>
      </c>
      <c r="J124" s="23">
        <v>119.4</v>
      </c>
      <c r="K124" s="23">
        <v>110.7</v>
      </c>
      <c r="L124" s="23">
        <v>119.8</v>
      </c>
      <c r="M124" s="23">
        <v>128</v>
      </c>
      <c r="N124" s="23">
        <v>118.7</v>
      </c>
      <c r="O124" s="24">
        <v>126.6</v>
      </c>
    </row>
    <row r="125" spans="1:15" x14ac:dyDescent="0.3">
      <c r="A125" s="19" t="s">
        <v>58</v>
      </c>
      <c r="B125" s="20">
        <v>2016</v>
      </c>
      <c r="C125" s="21" t="s">
        <v>38</v>
      </c>
      <c r="D125" s="22" t="str">
        <f t="shared" si="1"/>
        <v>2016 May Sub Urban</v>
      </c>
      <c r="E125" s="23">
        <v>133.1076923076923</v>
      </c>
      <c r="F125" s="23">
        <v>137.69999999999999</v>
      </c>
      <c r="G125" s="23">
        <v>130.13333333333333</v>
      </c>
      <c r="H125" s="23">
        <v>126</v>
      </c>
      <c r="I125" s="23">
        <v>122.7</v>
      </c>
      <c r="J125" s="23">
        <v>121.45</v>
      </c>
      <c r="K125" s="23">
        <v>112.8</v>
      </c>
      <c r="L125" s="23">
        <v>121.5</v>
      </c>
      <c r="M125" s="23">
        <v>128.5</v>
      </c>
      <c r="N125" s="23">
        <v>120.7</v>
      </c>
      <c r="O125" s="24">
        <v>128.6</v>
      </c>
    </row>
    <row r="126" spans="1:15" x14ac:dyDescent="0.3">
      <c r="A126" s="19" t="s">
        <v>30</v>
      </c>
      <c r="B126" s="20">
        <v>2016</v>
      </c>
      <c r="C126" s="21" t="s">
        <v>39</v>
      </c>
      <c r="D126" s="22" t="str">
        <f t="shared" si="1"/>
        <v>2016 June Rural</v>
      </c>
      <c r="E126" s="23">
        <v>134.50769230769231</v>
      </c>
      <c r="F126" s="23">
        <v>137.19999999999999</v>
      </c>
      <c r="G126" s="23">
        <v>134.5</v>
      </c>
      <c r="H126" s="23">
        <v>127.4</v>
      </c>
      <c r="I126" s="23">
        <v>128</v>
      </c>
      <c r="J126" s="23">
        <v>123.05000000000001</v>
      </c>
      <c r="K126" s="23">
        <v>116.3</v>
      </c>
      <c r="L126" s="23">
        <v>124.1</v>
      </c>
      <c r="M126" s="23">
        <v>130.19999999999999</v>
      </c>
      <c r="N126" s="23">
        <v>123.3</v>
      </c>
      <c r="O126" s="24">
        <v>131.9</v>
      </c>
    </row>
    <row r="127" spans="1:15" x14ac:dyDescent="0.3">
      <c r="A127" s="19" t="s">
        <v>33</v>
      </c>
      <c r="B127" s="20">
        <v>2016</v>
      </c>
      <c r="C127" s="21" t="s">
        <v>39</v>
      </c>
      <c r="D127" s="22" t="str">
        <f t="shared" si="1"/>
        <v>2016 June Urban</v>
      </c>
      <c r="E127" s="23">
        <v>137.46153846153848</v>
      </c>
      <c r="F127" s="23">
        <v>142.69999999999999</v>
      </c>
      <c r="G127" s="23">
        <v>125.09999999999998</v>
      </c>
      <c r="H127" s="23">
        <v>124.35</v>
      </c>
      <c r="I127" s="23">
        <v>115.5</v>
      </c>
      <c r="J127" s="23">
        <v>119.69999999999999</v>
      </c>
      <c r="K127" s="23">
        <v>112.3</v>
      </c>
      <c r="L127" s="23">
        <v>119.9</v>
      </c>
      <c r="M127" s="23">
        <v>129.30000000000001</v>
      </c>
      <c r="N127" s="23">
        <v>119.6</v>
      </c>
      <c r="O127" s="24">
        <v>128.1</v>
      </c>
    </row>
    <row r="128" spans="1:15" x14ac:dyDescent="0.3">
      <c r="A128" s="19" t="s">
        <v>58</v>
      </c>
      <c r="B128" s="20">
        <v>2016</v>
      </c>
      <c r="C128" s="21" t="s">
        <v>39</v>
      </c>
      <c r="D128" s="22" t="str">
        <f t="shared" si="1"/>
        <v>2016 June Sub Urban</v>
      </c>
      <c r="E128" s="23">
        <v>135.43076923076922</v>
      </c>
      <c r="F128" s="23">
        <v>138.69999999999999</v>
      </c>
      <c r="G128" s="23">
        <v>130.70000000000002</v>
      </c>
      <c r="H128" s="23">
        <v>125.95</v>
      </c>
      <c r="I128" s="23">
        <v>123.3</v>
      </c>
      <c r="J128" s="23">
        <v>121.75</v>
      </c>
      <c r="K128" s="23">
        <v>114.2</v>
      </c>
      <c r="L128" s="23">
        <v>121.7</v>
      </c>
      <c r="M128" s="23">
        <v>129.69999999999999</v>
      </c>
      <c r="N128" s="23">
        <v>121.5</v>
      </c>
      <c r="O128" s="24">
        <v>130.1</v>
      </c>
    </row>
    <row r="129" spans="1:15" x14ac:dyDescent="0.3">
      <c r="A129" s="19" t="s">
        <v>30</v>
      </c>
      <c r="B129" s="20">
        <v>2016</v>
      </c>
      <c r="C129" s="21" t="s">
        <v>40</v>
      </c>
      <c r="D129" s="22" t="str">
        <f t="shared" si="1"/>
        <v>2016 July Rural</v>
      </c>
      <c r="E129" s="23">
        <v>136.17692307692306</v>
      </c>
      <c r="F129" s="23">
        <v>138</v>
      </c>
      <c r="G129" s="23">
        <v>135.29999999999998</v>
      </c>
      <c r="H129" s="23">
        <v>128.19999999999999</v>
      </c>
      <c r="I129" s="23">
        <v>128.19999999999999</v>
      </c>
      <c r="J129" s="23">
        <v>123.80000000000001</v>
      </c>
      <c r="K129" s="23">
        <v>116.4</v>
      </c>
      <c r="L129" s="23">
        <v>125.2</v>
      </c>
      <c r="M129" s="23">
        <v>130.80000000000001</v>
      </c>
      <c r="N129" s="23">
        <v>123.8</v>
      </c>
      <c r="O129" s="24">
        <v>133</v>
      </c>
    </row>
    <row r="130" spans="1:15" x14ac:dyDescent="0.3">
      <c r="A130" s="19" t="s">
        <v>33</v>
      </c>
      <c r="B130" s="20">
        <v>2016</v>
      </c>
      <c r="C130" s="21" t="s">
        <v>40</v>
      </c>
      <c r="D130" s="22" t="str">
        <f t="shared" si="1"/>
        <v>2016 July Urban</v>
      </c>
      <c r="E130" s="23">
        <v>139.34615384615387</v>
      </c>
      <c r="F130" s="23">
        <v>142.9</v>
      </c>
      <c r="G130" s="23">
        <v>125.3</v>
      </c>
      <c r="H130" s="23">
        <v>124.95</v>
      </c>
      <c r="I130" s="23">
        <v>115.5</v>
      </c>
      <c r="J130" s="23">
        <v>120.45</v>
      </c>
      <c r="K130" s="23">
        <v>111.7</v>
      </c>
      <c r="L130" s="23">
        <v>120.3</v>
      </c>
      <c r="M130" s="23">
        <v>130.80000000000001</v>
      </c>
      <c r="N130" s="23">
        <v>119.9</v>
      </c>
      <c r="O130" s="24">
        <v>129</v>
      </c>
    </row>
    <row r="131" spans="1:15" x14ac:dyDescent="0.3">
      <c r="A131" s="19" t="s">
        <v>58</v>
      </c>
      <c r="B131" s="20">
        <v>2016</v>
      </c>
      <c r="C131" s="21" t="s">
        <v>40</v>
      </c>
      <c r="D131" s="22" t="str">
        <f t="shared" si="1"/>
        <v>2016 July Sub Urban</v>
      </c>
      <c r="E131" s="23">
        <v>137.19230769230768</v>
      </c>
      <c r="F131" s="23">
        <v>139.30000000000001</v>
      </c>
      <c r="G131" s="23">
        <v>131.26666666666668</v>
      </c>
      <c r="H131" s="23">
        <v>126.65</v>
      </c>
      <c r="I131" s="23">
        <v>123.4</v>
      </c>
      <c r="J131" s="23">
        <v>122.5</v>
      </c>
      <c r="K131" s="23">
        <v>113.9</v>
      </c>
      <c r="L131" s="23">
        <v>122.4</v>
      </c>
      <c r="M131" s="23">
        <v>130.80000000000001</v>
      </c>
      <c r="N131" s="23">
        <v>121.9</v>
      </c>
      <c r="O131" s="24">
        <v>131.1</v>
      </c>
    </row>
    <row r="132" spans="1:15" x14ac:dyDescent="0.3">
      <c r="A132" s="19" t="s">
        <v>30</v>
      </c>
      <c r="B132" s="20">
        <v>2016</v>
      </c>
      <c r="C132" s="21" t="s">
        <v>41</v>
      </c>
      <c r="D132" s="22" t="str">
        <f t="shared" ref="D132:D195" si="2">_xlfn.CONCAT(B132," ",C132," ",A132)</f>
        <v>2016 August Rural</v>
      </c>
      <c r="E132" s="23">
        <v>136.73076923076923</v>
      </c>
      <c r="F132" s="23">
        <v>138.9</v>
      </c>
      <c r="G132" s="23">
        <v>135.96666666666667</v>
      </c>
      <c r="H132" s="23">
        <v>128.94999999999999</v>
      </c>
      <c r="I132" s="23">
        <v>129.1</v>
      </c>
      <c r="J132" s="23">
        <v>124.5</v>
      </c>
      <c r="K132" s="23">
        <v>116</v>
      </c>
      <c r="L132" s="23">
        <v>125.5</v>
      </c>
      <c r="M132" s="23">
        <v>131.9</v>
      </c>
      <c r="N132" s="23">
        <v>124.2</v>
      </c>
      <c r="O132" s="24">
        <v>133.5</v>
      </c>
    </row>
    <row r="133" spans="1:15" x14ac:dyDescent="0.3">
      <c r="A133" s="19" t="s">
        <v>33</v>
      </c>
      <c r="B133" s="20">
        <v>2016</v>
      </c>
      <c r="C133" s="21" t="s">
        <v>41</v>
      </c>
      <c r="D133" s="22" t="str">
        <f t="shared" si="2"/>
        <v>2016 August Urban</v>
      </c>
      <c r="E133" s="23">
        <v>137.2307692307692</v>
      </c>
      <c r="F133" s="23">
        <v>143.6</v>
      </c>
      <c r="G133" s="23">
        <v>125.66666666666667</v>
      </c>
      <c r="H133" s="23">
        <v>125.6</v>
      </c>
      <c r="I133" s="23">
        <v>114.7</v>
      </c>
      <c r="J133" s="23">
        <v>121.05000000000001</v>
      </c>
      <c r="K133" s="23">
        <v>110.4</v>
      </c>
      <c r="L133" s="23">
        <v>120.6</v>
      </c>
      <c r="M133" s="23">
        <v>131.5</v>
      </c>
      <c r="N133" s="23">
        <v>119.9</v>
      </c>
      <c r="O133" s="24">
        <v>128.4</v>
      </c>
    </row>
    <row r="134" spans="1:15" x14ac:dyDescent="0.3">
      <c r="A134" s="19" t="s">
        <v>58</v>
      </c>
      <c r="B134" s="20">
        <v>2016</v>
      </c>
      <c r="C134" s="21" t="s">
        <v>41</v>
      </c>
      <c r="D134" s="22" t="str">
        <f t="shared" si="2"/>
        <v>2016 August Sub Urban</v>
      </c>
      <c r="E134" s="23">
        <v>136.76153846153846</v>
      </c>
      <c r="F134" s="23">
        <v>140.19999999999999</v>
      </c>
      <c r="G134" s="23">
        <v>131.83333333333331</v>
      </c>
      <c r="H134" s="23">
        <v>127.35</v>
      </c>
      <c r="I134" s="23">
        <v>123.6</v>
      </c>
      <c r="J134" s="23">
        <v>123.15</v>
      </c>
      <c r="K134" s="23">
        <v>113.1</v>
      </c>
      <c r="L134" s="23">
        <v>122.7</v>
      </c>
      <c r="M134" s="23">
        <v>131.69999999999999</v>
      </c>
      <c r="N134" s="23">
        <v>122.1</v>
      </c>
      <c r="O134" s="24">
        <v>131.1</v>
      </c>
    </row>
    <row r="135" spans="1:15" x14ac:dyDescent="0.3">
      <c r="A135" s="19" t="s">
        <v>30</v>
      </c>
      <c r="B135" s="20">
        <v>2016</v>
      </c>
      <c r="C135" s="21" t="s">
        <v>42</v>
      </c>
      <c r="D135" s="22" t="str">
        <f t="shared" si="2"/>
        <v>2016 September Rural</v>
      </c>
      <c r="E135" s="23">
        <v>136.2076923076923</v>
      </c>
      <c r="F135" s="23">
        <v>139.9</v>
      </c>
      <c r="G135" s="23">
        <v>136.6</v>
      </c>
      <c r="H135" s="23">
        <v>129.5</v>
      </c>
      <c r="I135" s="23">
        <v>129.69999999999999</v>
      </c>
      <c r="J135" s="23">
        <v>125.3</v>
      </c>
      <c r="K135" s="23">
        <v>117</v>
      </c>
      <c r="L135" s="23">
        <v>125.7</v>
      </c>
      <c r="M135" s="23">
        <v>132.19999999999999</v>
      </c>
      <c r="N135" s="23">
        <v>124.9</v>
      </c>
      <c r="O135" s="24">
        <v>133.4</v>
      </c>
    </row>
    <row r="136" spans="1:15" x14ac:dyDescent="0.3">
      <c r="A136" s="19" t="s">
        <v>33</v>
      </c>
      <c r="B136" s="20">
        <v>2016</v>
      </c>
      <c r="C136" s="21" t="s">
        <v>42</v>
      </c>
      <c r="D136" s="22" t="str">
        <f t="shared" si="2"/>
        <v>2016 September Urban</v>
      </c>
      <c r="E136" s="23">
        <v>135.10769230769228</v>
      </c>
      <c r="F136" s="23">
        <v>143.9</v>
      </c>
      <c r="G136" s="23">
        <v>126</v>
      </c>
      <c r="H136" s="23">
        <v>126.1</v>
      </c>
      <c r="I136" s="23">
        <v>114.8</v>
      </c>
      <c r="J136" s="23">
        <v>121.30000000000001</v>
      </c>
      <c r="K136" s="23">
        <v>111.8</v>
      </c>
      <c r="L136" s="23">
        <v>120.8</v>
      </c>
      <c r="M136" s="23">
        <v>131.6</v>
      </c>
      <c r="N136" s="23">
        <v>120.5</v>
      </c>
      <c r="O136" s="24">
        <v>128</v>
      </c>
    </row>
    <row r="137" spans="1:15" x14ac:dyDescent="0.3">
      <c r="A137" s="19" t="s">
        <v>58</v>
      </c>
      <c r="B137" s="20">
        <v>2016</v>
      </c>
      <c r="C137" s="21" t="s">
        <v>42</v>
      </c>
      <c r="D137" s="22" t="str">
        <f t="shared" si="2"/>
        <v>2016 September Sub Urban</v>
      </c>
      <c r="E137" s="23">
        <v>135.66923076923075</v>
      </c>
      <c r="F137" s="23">
        <v>141</v>
      </c>
      <c r="G137" s="23">
        <v>132.33333333333334</v>
      </c>
      <c r="H137" s="23">
        <v>127.9</v>
      </c>
      <c r="I137" s="23">
        <v>124.1</v>
      </c>
      <c r="J137" s="23">
        <v>123.75</v>
      </c>
      <c r="K137" s="23">
        <v>114.3</v>
      </c>
      <c r="L137" s="23">
        <v>122.9</v>
      </c>
      <c r="M137" s="23">
        <v>131.80000000000001</v>
      </c>
      <c r="N137" s="23">
        <v>122.8</v>
      </c>
      <c r="O137" s="24">
        <v>130.9</v>
      </c>
    </row>
    <row r="138" spans="1:15" x14ac:dyDescent="0.3">
      <c r="A138" s="19" t="s">
        <v>30</v>
      </c>
      <c r="B138" s="20">
        <v>2016</v>
      </c>
      <c r="C138" s="21" t="s">
        <v>43</v>
      </c>
      <c r="D138" s="22" t="str">
        <f t="shared" si="2"/>
        <v>2016 October Rural</v>
      </c>
      <c r="E138" s="23">
        <v>136.2923076923077</v>
      </c>
      <c r="F138" s="23">
        <v>140.9</v>
      </c>
      <c r="G138" s="23">
        <v>137.56666666666666</v>
      </c>
      <c r="H138" s="23">
        <v>130.25</v>
      </c>
      <c r="I138" s="23">
        <v>129.80000000000001</v>
      </c>
      <c r="J138" s="23">
        <v>125.85</v>
      </c>
      <c r="K138" s="23">
        <v>117.8</v>
      </c>
      <c r="L138" s="23">
        <v>126.5</v>
      </c>
      <c r="M138" s="23">
        <v>133</v>
      </c>
      <c r="N138" s="23">
        <v>125.7</v>
      </c>
      <c r="O138" s="24">
        <v>133.80000000000001</v>
      </c>
    </row>
    <row r="139" spans="1:15" x14ac:dyDescent="0.3">
      <c r="A139" s="19" t="s">
        <v>33</v>
      </c>
      <c r="B139" s="20">
        <v>2016</v>
      </c>
      <c r="C139" s="21" t="s">
        <v>43</v>
      </c>
      <c r="D139" s="22" t="str">
        <f t="shared" si="2"/>
        <v>2016 October Urban</v>
      </c>
      <c r="E139" s="23">
        <v>135.6076923076923</v>
      </c>
      <c r="F139" s="23">
        <v>144.30000000000001</v>
      </c>
      <c r="G139" s="23">
        <v>126.33333333333333</v>
      </c>
      <c r="H139" s="23">
        <v>126.6</v>
      </c>
      <c r="I139" s="23">
        <v>115.2</v>
      </c>
      <c r="J139" s="23">
        <v>121.3</v>
      </c>
      <c r="K139" s="23">
        <v>112.8</v>
      </c>
      <c r="L139" s="23">
        <v>121.2</v>
      </c>
      <c r="M139" s="23">
        <v>131.9</v>
      </c>
      <c r="N139" s="23">
        <v>120.9</v>
      </c>
      <c r="O139" s="24">
        <v>128.6</v>
      </c>
    </row>
    <row r="140" spans="1:15" x14ac:dyDescent="0.3">
      <c r="A140" s="19" t="s">
        <v>58</v>
      </c>
      <c r="B140" s="20">
        <v>2016</v>
      </c>
      <c r="C140" s="21" t="s">
        <v>43</v>
      </c>
      <c r="D140" s="22" t="str">
        <f t="shared" si="2"/>
        <v>2016 October Sub Urban</v>
      </c>
      <c r="E140" s="23">
        <v>135.90769230769226</v>
      </c>
      <c r="F140" s="23">
        <v>141.80000000000001</v>
      </c>
      <c r="G140" s="23">
        <v>133.03333333333333</v>
      </c>
      <c r="H140" s="23">
        <v>128.55000000000001</v>
      </c>
      <c r="I140" s="23">
        <v>124.3</v>
      </c>
      <c r="J140" s="23">
        <v>124.1</v>
      </c>
      <c r="K140" s="23">
        <v>115.2</v>
      </c>
      <c r="L140" s="23">
        <v>123.5</v>
      </c>
      <c r="M140" s="23">
        <v>132.4</v>
      </c>
      <c r="N140" s="23">
        <v>123.4</v>
      </c>
      <c r="O140" s="24">
        <v>131.4</v>
      </c>
    </row>
    <row r="141" spans="1:15" x14ac:dyDescent="0.3">
      <c r="A141" s="19" t="s">
        <v>30</v>
      </c>
      <c r="B141" s="20">
        <v>2016</v>
      </c>
      <c r="C141" s="21" t="s">
        <v>45</v>
      </c>
      <c r="D141" s="22" t="str">
        <f t="shared" si="2"/>
        <v>2016 November Rural</v>
      </c>
      <c r="E141" s="23">
        <v>135.73846153846154</v>
      </c>
      <c r="F141" s="23">
        <v>141.19999999999999</v>
      </c>
      <c r="G141" s="23">
        <v>137.86666666666665</v>
      </c>
      <c r="H141" s="23">
        <v>130.6</v>
      </c>
      <c r="I141" s="23">
        <v>130.30000000000001</v>
      </c>
      <c r="J141" s="23">
        <v>126.3</v>
      </c>
      <c r="K141" s="23">
        <v>118.2</v>
      </c>
      <c r="L141" s="23">
        <v>126.9</v>
      </c>
      <c r="M141" s="23">
        <v>133.69999999999999</v>
      </c>
      <c r="N141" s="23">
        <v>126.1</v>
      </c>
      <c r="O141" s="24">
        <v>133.6</v>
      </c>
    </row>
    <row r="142" spans="1:15" x14ac:dyDescent="0.3">
      <c r="A142" s="19" t="s">
        <v>33</v>
      </c>
      <c r="B142" s="20">
        <v>2016</v>
      </c>
      <c r="C142" s="21" t="s">
        <v>45</v>
      </c>
      <c r="D142" s="22" t="str">
        <f t="shared" si="2"/>
        <v>2016 November Urban</v>
      </c>
      <c r="E142" s="23">
        <v>135.01538461538462</v>
      </c>
      <c r="F142" s="23">
        <v>144.30000000000001</v>
      </c>
      <c r="G142" s="23">
        <v>126.73333333333333</v>
      </c>
      <c r="H142" s="23">
        <v>126.9</v>
      </c>
      <c r="I142" s="23">
        <v>116.2</v>
      </c>
      <c r="J142" s="23">
        <v>121.69999999999999</v>
      </c>
      <c r="K142" s="23">
        <v>113.4</v>
      </c>
      <c r="L142" s="23">
        <v>121.7</v>
      </c>
      <c r="M142" s="23">
        <v>132.1</v>
      </c>
      <c r="N142" s="23">
        <v>121.3</v>
      </c>
      <c r="O142" s="24">
        <v>128.5</v>
      </c>
    </row>
    <row r="143" spans="1:15" x14ac:dyDescent="0.3">
      <c r="A143" s="19" t="s">
        <v>58</v>
      </c>
      <c r="B143" s="20">
        <v>2016</v>
      </c>
      <c r="C143" s="21" t="s">
        <v>45</v>
      </c>
      <c r="D143" s="22" t="str">
        <f t="shared" si="2"/>
        <v>2016 November Sub Urban</v>
      </c>
      <c r="E143" s="23">
        <v>135.36923076923077</v>
      </c>
      <c r="F143" s="23">
        <v>142</v>
      </c>
      <c r="G143" s="23">
        <v>133.36666666666667</v>
      </c>
      <c r="H143" s="23">
        <v>128.85</v>
      </c>
      <c r="I143" s="23">
        <v>125</v>
      </c>
      <c r="J143" s="23">
        <v>124.5</v>
      </c>
      <c r="K143" s="23">
        <v>115.7</v>
      </c>
      <c r="L143" s="23">
        <v>124</v>
      </c>
      <c r="M143" s="23">
        <v>132.80000000000001</v>
      </c>
      <c r="N143" s="23">
        <v>123.8</v>
      </c>
      <c r="O143" s="24">
        <v>131.19999999999999</v>
      </c>
    </row>
    <row r="144" spans="1:15" x14ac:dyDescent="0.3">
      <c r="A144" s="19" t="s">
        <v>30</v>
      </c>
      <c r="B144" s="20">
        <v>2016</v>
      </c>
      <c r="C144" s="21" t="s">
        <v>46</v>
      </c>
      <c r="D144" s="22" t="str">
        <f t="shared" si="2"/>
        <v>2016 December Rural</v>
      </c>
      <c r="E144" s="23">
        <v>134.54615384615383</v>
      </c>
      <c r="F144" s="23">
        <v>142.4</v>
      </c>
      <c r="G144" s="23">
        <v>138.43333333333334</v>
      </c>
      <c r="H144" s="23">
        <v>130.69999999999999</v>
      </c>
      <c r="I144" s="23">
        <v>132</v>
      </c>
      <c r="J144" s="23">
        <v>125.8</v>
      </c>
      <c r="K144" s="23">
        <v>118.6</v>
      </c>
      <c r="L144" s="23">
        <v>127.3</v>
      </c>
      <c r="M144" s="23">
        <v>134.19999999999999</v>
      </c>
      <c r="N144" s="23">
        <v>126.3</v>
      </c>
      <c r="O144" s="24">
        <v>132.80000000000001</v>
      </c>
    </row>
    <row r="145" spans="1:15" x14ac:dyDescent="0.3">
      <c r="A145" s="19" t="s">
        <v>33</v>
      </c>
      <c r="B145" s="20">
        <v>2016</v>
      </c>
      <c r="C145" s="21" t="s">
        <v>46</v>
      </c>
      <c r="D145" s="22" t="str">
        <f t="shared" si="2"/>
        <v>2016 December Urban</v>
      </c>
      <c r="E145" s="23">
        <v>133.06153846153845</v>
      </c>
      <c r="F145" s="23">
        <v>145</v>
      </c>
      <c r="G145" s="23">
        <v>127</v>
      </c>
      <c r="H145" s="23">
        <v>126.75</v>
      </c>
      <c r="I145" s="23">
        <v>117.8</v>
      </c>
      <c r="J145" s="23">
        <v>121.1</v>
      </c>
      <c r="K145" s="23">
        <v>113.7</v>
      </c>
      <c r="L145" s="23">
        <v>121.8</v>
      </c>
      <c r="M145" s="23">
        <v>132.30000000000001</v>
      </c>
      <c r="N145" s="23">
        <v>121.4</v>
      </c>
      <c r="O145" s="24">
        <v>127.6</v>
      </c>
    </row>
    <row r="146" spans="1:15" x14ac:dyDescent="0.3">
      <c r="A146" s="19" t="s">
        <v>58</v>
      </c>
      <c r="B146" s="20">
        <v>2016</v>
      </c>
      <c r="C146" s="21" t="s">
        <v>46</v>
      </c>
      <c r="D146" s="22" t="str">
        <f t="shared" si="2"/>
        <v>2016 December Sub Urban</v>
      </c>
      <c r="E146" s="23">
        <v>133.9</v>
      </c>
      <c r="F146" s="23">
        <v>143.1</v>
      </c>
      <c r="G146" s="23">
        <v>133.83333333333334</v>
      </c>
      <c r="H146" s="23">
        <v>128.85</v>
      </c>
      <c r="I146" s="23">
        <v>126.6</v>
      </c>
      <c r="J146" s="23">
        <v>124</v>
      </c>
      <c r="K146" s="23">
        <v>116</v>
      </c>
      <c r="L146" s="23">
        <v>124.2</v>
      </c>
      <c r="M146" s="23">
        <v>133.1</v>
      </c>
      <c r="N146" s="23">
        <v>123.9</v>
      </c>
      <c r="O146" s="24">
        <v>130.4</v>
      </c>
    </row>
    <row r="147" spans="1:15" x14ac:dyDescent="0.3">
      <c r="A147" s="19" t="s">
        <v>30</v>
      </c>
      <c r="B147" s="20">
        <v>2017</v>
      </c>
      <c r="C147" s="21" t="s">
        <v>31</v>
      </c>
      <c r="D147" s="22" t="str">
        <f t="shared" si="2"/>
        <v>2017 January Rural</v>
      </c>
      <c r="E147" s="23">
        <v>133.63846153846154</v>
      </c>
      <c r="F147" s="23">
        <v>143.1</v>
      </c>
      <c r="G147" s="23">
        <v>138.83333333333334</v>
      </c>
      <c r="H147" s="23">
        <v>131.39999999999998</v>
      </c>
      <c r="I147" s="23">
        <v>132.1</v>
      </c>
      <c r="J147" s="23">
        <v>126.1</v>
      </c>
      <c r="K147" s="23">
        <v>119.1</v>
      </c>
      <c r="L147" s="23">
        <v>127</v>
      </c>
      <c r="M147" s="23">
        <v>134.6</v>
      </c>
      <c r="N147" s="23">
        <v>126.6</v>
      </c>
      <c r="O147" s="24">
        <v>132.4</v>
      </c>
    </row>
    <row r="148" spans="1:15" x14ac:dyDescent="0.3">
      <c r="A148" s="19" t="s">
        <v>33</v>
      </c>
      <c r="B148" s="20">
        <v>2017</v>
      </c>
      <c r="C148" s="21" t="s">
        <v>31</v>
      </c>
      <c r="D148" s="22" t="str">
        <f t="shared" si="2"/>
        <v>2017 January Urban</v>
      </c>
      <c r="E148" s="23">
        <v>131.78461538461539</v>
      </c>
      <c r="F148" s="23">
        <v>145.6</v>
      </c>
      <c r="G148" s="23">
        <v>127.16666666666667</v>
      </c>
      <c r="H148" s="23">
        <v>127.35</v>
      </c>
      <c r="I148" s="23">
        <v>118</v>
      </c>
      <c r="J148" s="23">
        <v>121.75</v>
      </c>
      <c r="K148" s="23">
        <v>115.2</v>
      </c>
      <c r="L148" s="23">
        <v>122</v>
      </c>
      <c r="M148" s="23">
        <v>132.4</v>
      </c>
      <c r="N148" s="23">
        <v>122.1</v>
      </c>
      <c r="O148" s="24">
        <v>127.8</v>
      </c>
    </row>
    <row r="149" spans="1:15" x14ac:dyDescent="0.3">
      <c r="A149" s="19" t="s">
        <v>58</v>
      </c>
      <c r="B149" s="20">
        <v>2017</v>
      </c>
      <c r="C149" s="21" t="s">
        <v>31</v>
      </c>
      <c r="D149" s="22" t="str">
        <f>_xlfn.CONCAT(B149," ",C149," ",A149)</f>
        <v>2017 January Sub Urban</v>
      </c>
      <c r="E149" s="23">
        <v>132.86923076923074</v>
      </c>
      <c r="F149" s="23">
        <v>143.80000000000001</v>
      </c>
      <c r="G149" s="23">
        <v>134.13333333333333</v>
      </c>
      <c r="H149" s="23">
        <v>129.5</v>
      </c>
      <c r="I149" s="23">
        <v>126.8</v>
      </c>
      <c r="J149" s="23">
        <v>124.4</v>
      </c>
      <c r="K149" s="23">
        <v>117</v>
      </c>
      <c r="L149" s="23">
        <v>124.2</v>
      </c>
      <c r="M149" s="23">
        <v>133.30000000000001</v>
      </c>
      <c r="N149" s="23">
        <v>124.4</v>
      </c>
      <c r="O149" s="24">
        <v>130.30000000000001</v>
      </c>
    </row>
    <row r="150" spans="1:15" x14ac:dyDescent="0.3">
      <c r="A150" s="19" t="s">
        <v>30</v>
      </c>
      <c r="B150" s="20">
        <v>2017</v>
      </c>
      <c r="C150" s="21" t="s">
        <v>35</v>
      </c>
      <c r="D150" s="22" t="str">
        <f t="shared" si="2"/>
        <v>2017 February Rural</v>
      </c>
      <c r="E150" s="23">
        <v>133.42307692307693</v>
      </c>
      <c r="F150" s="23">
        <v>143.69999999999999</v>
      </c>
      <c r="G150" s="23">
        <v>138.96666666666667</v>
      </c>
      <c r="H150" s="23">
        <v>132.05000000000001</v>
      </c>
      <c r="I150" s="23">
        <v>133.19999999999999</v>
      </c>
      <c r="J150" s="23">
        <v>126.65</v>
      </c>
      <c r="K150" s="23">
        <v>119.5</v>
      </c>
      <c r="L150" s="23">
        <v>127.7</v>
      </c>
      <c r="M150" s="23">
        <v>134.9</v>
      </c>
      <c r="N150" s="23">
        <v>127</v>
      </c>
      <c r="O150" s="24">
        <v>132.6</v>
      </c>
    </row>
    <row r="151" spans="1:15" x14ac:dyDescent="0.3">
      <c r="A151" s="19" t="s">
        <v>33</v>
      </c>
      <c r="B151" s="20">
        <v>2017</v>
      </c>
      <c r="C151" s="21" t="s">
        <v>35</v>
      </c>
      <c r="D151" s="22" t="str">
        <f t="shared" si="2"/>
        <v>2017 February Urban</v>
      </c>
      <c r="E151" s="23">
        <v>131.17692307692309</v>
      </c>
      <c r="F151" s="23">
        <v>146.30000000000001</v>
      </c>
      <c r="G151" s="23">
        <v>127.43333333333334</v>
      </c>
      <c r="H151" s="23">
        <v>127.9</v>
      </c>
      <c r="I151" s="23">
        <v>119.2</v>
      </c>
      <c r="J151" s="23">
        <v>122.30000000000001</v>
      </c>
      <c r="K151" s="23">
        <v>115.5</v>
      </c>
      <c r="L151" s="23">
        <v>122.2</v>
      </c>
      <c r="M151" s="23">
        <v>132.4</v>
      </c>
      <c r="N151" s="23">
        <v>122.4</v>
      </c>
      <c r="O151" s="24">
        <v>128.19999999999999</v>
      </c>
    </row>
    <row r="152" spans="1:15" x14ac:dyDescent="0.3">
      <c r="A152" s="19" t="s">
        <v>58</v>
      </c>
      <c r="B152" s="20">
        <v>2017</v>
      </c>
      <c r="C152" s="21" t="s">
        <v>35</v>
      </c>
      <c r="D152" s="22" t="str">
        <f t="shared" si="2"/>
        <v>2017 February Sub Urban</v>
      </c>
      <c r="E152" s="23">
        <v>132.48461538461541</v>
      </c>
      <c r="F152" s="23">
        <v>144.4</v>
      </c>
      <c r="G152" s="23">
        <v>134.33333333333334</v>
      </c>
      <c r="H152" s="23">
        <v>130.1</v>
      </c>
      <c r="I152" s="23">
        <v>127.9</v>
      </c>
      <c r="J152" s="23">
        <v>125</v>
      </c>
      <c r="K152" s="23">
        <v>117.4</v>
      </c>
      <c r="L152" s="23">
        <v>124.6</v>
      </c>
      <c r="M152" s="23">
        <v>133.4</v>
      </c>
      <c r="N152" s="23">
        <v>124.8</v>
      </c>
      <c r="O152" s="24">
        <v>130.6</v>
      </c>
    </row>
    <row r="153" spans="1:15" x14ac:dyDescent="0.3">
      <c r="A153" s="19" t="s">
        <v>30</v>
      </c>
      <c r="B153" s="20">
        <v>2017</v>
      </c>
      <c r="C153" s="21" t="s">
        <v>36</v>
      </c>
      <c r="D153" s="22" t="str">
        <f t="shared" si="2"/>
        <v>2017 March Rural</v>
      </c>
      <c r="E153" s="23">
        <v>132.96153846153848</v>
      </c>
      <c r="F153" s="23">
        <v>144.19999999999999</v>
      </c>
      <c r="G153" s="23">
        <v>139.53333333333333</v>
      </c>
      <c r="H153" s="23">
        <v>132.6</v>
      </c>
      <c r="I153" s="23">
        <v>134.19999999999999</v>
      </c>
      <c r="J153" s="23">
        <v>126.94999999999999</v>
      </c>
      <c r="K153" s="23">
        <v>119.8</v>
      </c>
      <c r="L153" s="23">
        <v>128.30000000000001</v>
      </c>
      <c r="M153" s="23">
        <v>135.19999999999999</v>
      </c>
      <c r="N153" s="23">
        <v>127.4</v>
      </c>
      <c r="O153" s="24">
        <v>132.80000000000001</v>
      </c>
    </row>
    <row r="154" spans="1:15" x14ac:dyDescent="0.3">
      <c r="A154" s="19" t="s">
        <v>33</v>
      </c>
      <c r="B154" s="20">
        <v>2017</v>
      </c>
      <c r="C154" s="21" t="s">
        <v>36</v>
      </c>
      <c r="D154" s="22" t="str">
        <f t="shared" si="2"/>
        <v>2017 March Urban</v>
      </c>
      <c r="E154" s="23">
        <v>131.2076923076923</v>
      </c>
      <c r="F154" s="23">
        <v>147.5</v>
      </c>
      <c r="G154" s="23">
        <v>127.73333333333335</v>
      </c>
      <c r="H154" s="23">
        <v>128.35</v>
      </c>
      <c r="I154" s="23">
        <v>120.8</v>
      </c>
      <c r="J154" s="23">
        <v>122.4</v>
      </c>
      <c r="K154" s="23">
        <v>115.6</v>
      </c>
      <c r="L154" s="23">
        <v>122.4</v>
      </c>
      <c r="M154" s="23">
        <v>132.80000000000001</v>
      </c>
      <c r="N154" s="23">
        <v>122.6</v>
      </c>
      <c r="O154" s="24">
        <v>128.69999999999999</v>
      </c>
    </row>
    <row r="155" spans="1:15" x14ac:dyDescent="0.3">
      <c r="A155" s="19" t="s">
        <v>58</v>
      </c>
      <c r="B155" s="20">
        <v>2017</v>
      </c>
      <c r="C155" s="21" t="s">
        <v>36</v>
      </c>
      <c r="D155" s="22" t="str">
        <f t="shared" si="2"/>
        <v>2017 March Sub Urban</v>
      </c>
      <c r="E155" s="23">
        <v>132.22307692307692</v>
      </c>
      <c r="F155" s="23">
        <v>145.1</v>
      </c>
      <c r="G155" s="23">
        <v>134.76666666666665</v>
      </c>
      <c r="H155" s="23">
        <v>130.6</v>
      </c>
      <c r="I155" s="23">
        <v>129.1</v>
      </c>
      <c r="J155" s="23">
        <v>125.19999999999999</v>
      </c>
      <c r="K155" s="23">
        <v>117.6</v>
      </c>
      <c r="L155" s="23">
        <v>125</v>
      </c>
      <c r="M155" s="23">
        <v>133.80000000000001</v>
      </c>
      <c r="N155" s="23">
        <v>125.1</v>
      </c>
      <c r="O155" s="24">
        <v>130.9</v>
      </c>
    </row>
    <row r="156" spans="1:15" x14ac:dyDescent="0.3">
      <c r="A156" s="19" t="s">
        <v>30</v>
      </c>
      <c r="B156" s="20">
        <v>2017</v>
      </c>
      <c r="C156" s="21" t="s">
        <v>37</v>
      </c>
      <c r="D156" s="22" t="str">
        <f t="shared" si="2"/>
        <v>2017 April Rural</v>
      </c>
      <c r="E156" s="23">
        <v>132.7923076923077</v>
      </c>
      <c r="F156" s="23">
        <v>144.4</v>
      </c>
      <c r="G156" s="23">
        <v>140.26666666666668</v>
      </c>
      <c r="H156" s="23">
        <v>133</v>
      </c>
      <c r="I156" s="23">
        <v>135</v>
      </c>
      <c r="J156" s="23">
        <v>127.35</v>
      </c>
      <c r="K156" s="23">
        <v>119.2</v>
      </c>
      <c r="L156" s="23">
        <v>128.30000000000001</v>
      </c>
      <c r="M156" s="23">
        <v>135.69999999999999</v>
      </c>
      <c r="N156" s="23">
        <v>127.5</v>
      </c>
      <c r="O156" s="24">
        <v>132.9</v>
      </c>
    </row>
    <row r="157" spans="1:15" x14ac:dyDescent="0.3">
      <c r="A157" s="19" t="s">
        <v>33</v>
      </c>
      <c r="B157" s="20">
        <v>2017</v>
      </c>
      <c r="C157" s="21" t="s">
        <v>37</v>
      </c>
      <c r="D157" s="22" t="str">
        <f t="shared" si="2"/>
        <v>2017 April Urban</v>
      </c>
      <c r="E157" s="23">
        <v>131.3923076923077</v>
      </c>
      <c r="F157" s="23">
        <v>148</v>
      </c>
      <c r="G157" s="23">
        <v>128.06666666666666</v>
      </c>
      <c r="H157" s="23">
        <v>128.85</v>
      </c>
      <c r="I157" s="23">
        <v>121.4</v>
      </c>
      <c r="J157" s="23">
        <v>122.80000000000001</v>
      </c>
      <c r="K157" s="23">
        <v>114.3</v>
      </c>
      <c r="L157" s="23">
        <v>122.6</v>
      </c>
      <c r="M157" s="23">
        <v>133.6</v>
      </c>
      <c r="N157" s="23">
        <v>122.5</v>
      </c>
      <c r="O157" s="24">
        <v>129.1</v>
      </c>
    </row>
    <row r="158" spans="1:15" x14ac:dyDescent="0.3">
      <c r="A158" s="19" t="s">
        <v>58</v>
      </c>
      <c r="B158" s="20">
        <v>2017</v>
      </c>
      <c r="C158" s="21" t="s">
        <v>37</v>
      </c>
      <c r="D158" s="22" t="str">
        <f t="shared" si="2"/>
        <v>2017 April Sub Urban</v>
      </c>
      <c r="E158" s="23">
        <v>132.1846153846154</v>
      </c>
      <c r="F158" s="23">
        <v>145.4</v>
      </c>
      <c r="G158" s="23">
        <v>135.36666666666667</v>
      </c>
      <c r="H158" s="23">
        <v>131.05000000000001</v>
      </c>
      <c r="I158" s="23">
        <v>129.80000000000001</v>
      </c>
      <c r="J158" s="23">
        <v>125.6</v>
      </c>
      <c r="K158" s="23">
        <v>116.6</v>
      </c>
      <c r="L158" s="23">
        <v>125.1</v>
      </c>
      <c r="M158" s="23">
        <v>134.5</v>
      </c>
      <c r="N158" s="23">
        <v>125.1</v>
      </c>
      <c r="O158" s="24">
        <v>131.1</v>
      </c>
    </row>
    <row r="159" spans="1:15" x14ac:dyDescent="0.3">
      <c r="A159" s="19" t="s">
        <v>30</v>
      </c>
      <c r="B159" s="20">
        <v>2017</v>
      </c>
      <c r="C159" s="21" t="s">
        <v>38</v>
      </c>
      <c r="D159" s="22" t="str">
        <f t="shared" si="2"/>
        <v>2017 May Rural</v>
      </c>
      <c r="E159" s="23">
        <v>132.88461538461536</v>
      </c>
      <c r="F159" s="23">
        <v>145.5</v>
      </c>
      <c r="G159" s="23">
        <v>140.53333333333333</v>
      </c>
      <c r="H159" s="23">
        <v>133.5</v>
      </c>
      <c r="I159" s="23">
        <v>135</v>
      </c>
      <c r="J159" s="23">
        <v>127.55000000000001</v>
      </c>
      <c r="K159" s="23">
        <v>119.4</v>
      </c>
      <c r="L159" s="23">
        <v>129.4</v>
      </c>
      <c r="M159" s="23">
        <v>136.30000000000001</v>
      </c>
      <c r="N159" s="23">
        <v>127.9</v>
      </c>
      <c r="O159" s="24">
        <v>133.30000000000001</v>
      </c>
    </row>
    <row r="160" spans="1:15" x14ac:dyDescent="0.3">
      <c r="A160" s="19" t="s">
        <v>33</v>
      </c>
      <c r="B160" s="20">
        <v>2017</v>
      </c>
      <c r="C160" s="21" t="s">
        <v>38</v>
      </c>
      <c r="D160" s="22" t="str">
        <f t="shared" si="2"/>
        <v>2017 May Urban</v>
      </c>
      <c r="E160" s="23">
        <v>131.50769230769231</v>
      </c>
      <c r="F160" s="23">
        <v>148.30000000000001</v>
      </c>
      <c r="G160" s="23">
        <v>128.29999999999998</v>
      </c>
      <c r="H160" s="23">
        <v>129.30000000000001</v>
      </c>
      <c r="I160" s="23">
        <v>120.1</v>
      </c>
      <c r="J160" s="23">
        <v>122.8</v>
      </c>
      <c r="K160" s="23">
        <v>114.3</v>
      </c>
      <c r="L160" s="23">
        <v>122.8</v>
      </c>
      <c r="M160" s="23">
        <v>133.80000000000001</v>
      </c>
      <c r="N160" s="23">
        <v>122.6</v>
      </c>
      <c r="O160" s="24">
        <v>129.30000000000001</v>
      </c>
    </row>
    <row r="161" spans="1:15" x14ac:dyDescent="0.3">
      <c r="A161" s="19" t="s">
        <v>58</v>
      </c>
      <c r="B161" s="20">
        <v>2017</v>
      </c>
      <c r="C161" s="21" t="s">
        <v>38</v>
      </c>
      <c r="D161" s="22" t="str">
        <f t="shared" si="2"/>
        <v>2017 May Sub Urban</v>
      </c>
      <c r="E161" s="23">
        <v>132.27692307692308</v>
      </c>
      <c r="F161" s="23">
        <v>146.19999999999999</v>
      </c>
      <c r="G161" s="23">
        <v>135.6</v>
      </c>
      <c r="H161" s="23">
        <v>131.5</v>
      </c>
      <c r="I161" s="23">
        <v>129.4</v>
      </c>
      <c r="J161" s="23">
        <v>125.7</v>
      </c>
      <c r="K161" s="23">
        <v>116.7</v>
      </c>
      <c r="L161" s="23">
        <v>125.7</v>
      </c>
      <c r="M161" s="23">
        <v>134.80000000000001</v>
      </c>
      <c r="N161" s="23">
        <v>125.3</v>
      </c>
      <c r="O161" s="24">
        <v>131.4</v>
      </c>
    </row>
    <row r="162" spans="1:15" x14ac:dyDescent="0.3">
      <c r="A162" s="19" t="s">
        <v>30</v>
      </c>
      <c r="B162" s="20">
        <v>2017</v>
      </c>
      <c r="C162" s="21" t="s">
        <v>39</v>
      </c>
      <c r="D162" s="22" t="str">
        <f t="shared" si="2"/>
        <v>2017 June Rural</v>
      </c>
      <c r="E162" s="23">
        <v>133.75384615384615</v>
      </c>
      <c r="F162" s="23">
        <v>145.80000000000001</v>
      </c>
      <c r="G162" s="23">
        <v>141.03333333333333</v>
      </c>
      <c r="H162" s="23">
        <v>133.30000000000001</v>
      </c>
      <c r="I162" s="23">
        <v>134.80000000000001</v>
      </c>
      <c r="J162" s="23">
        <v>127.7</v>
      </c>
      <c r="K162" s="23">
        <v>119.4</v>
      </c>
      <c r="L162" s="23">
        <v>129.80000000000001</v>
      </c>
      <c r="M162" s="23">
        <v>136.9</v>
      </c>
      <c r="N162" s="23">
        <v>128.1</v>
      </c>
      <c r="O162" s="24">
        <v>133.9</v>
      </c>
    </row>
    <row r="163" spans="1:15" x14ac:dyDescent="0.3">
      <c r="A163" s="19" t="s">
        <v>33</v>
      </c>
      <c r="B163" s="20">
        <v>2017</v>
      </c>
      <c r="C163" s="21" t="s">
        <v>39</v>
      </c>
      <c r="D163" s="22" t="str">
        <f t="shared" si="2"/>
        <v>2017 June Urban</v>
      </c>
      <c r="E163" s="23">
        <v>133.15384615384616</v>
      </c>
      <c r="F163" s="23">
        <v>148.6</v>
      </c>
      <c r="G163" s="23">
        <v>128.29999999999998</v>
      </c>
      <c r="H163" s="23">
        <v>129.1</v>
      </c>
      <c r="I163" s="23">
        <v>119</v>
      </c>
      <c r="J163" s="23">
        <v>123.15</v>
      </c>
      <c r="K163" s="23">
        <v>113.9</v>
      </c>
      <c r="L163" s="23">
        <v>122.9</v>
      </c>
      <c r="M163" s="23">
        <v>134.30000000000001</v>
      </c>
      <c r="N163" s="23">
        <v>122.7</v>
      </c>
      <c r="O163" s="24">
        <v>129.9</v>
      </c>
    </row>
    <row r="164" spans="1:15" x14ac:dyDescent="0.3">
      <c r="A164" s="19" t="s">
        <v>58</v>
      </c>
      <c r="B164" s="20">
        <v>2017</v>
      </c>
      <c r="C164" s="21" t="s">
        <v>39</v>
      </c>
      <c r="D164" s="22" t="str">
        <f t="shared" si="2"/>
        <v>2017 June Sub Urban</v>
      </c>
      <c r="E164" s="23">
        <v>133.43846153846155</v>
      </c>
      <c r="F164" s="23">
        <v>146.5</v>
      </c>
      <c r="G164" s="23">
        <v>135.9</v>
      </c>
      <c r="H164" s="23">
        <v>131.30000000000001</v>
      </c>
      <c r="I164" s="23">
        <v>128.80000000000001</v>
      </c>
      <c r="J164" s="23">
        <v>125.95</v>
      </c>
      <c r="K164" s="23">
        <v>116.5</v>
      </c>
      <c r="L164" s="23">
        <v>125.9</v>
      </c>
      <c r="M164" s="23">
        <v>135.4</v>
      </c>
      <c r="N164" s="23">
        <v>125.5</v>
      </c>
      <c r="O164" s="24">
        <v>132</v>
      </c>
    </row>
    <row r="165" spans="1:15" x14ac:dyDescent="0.3">
      <c r="A165" s="19" t="s">
        <v>30</v>
      </c>
      <c r="B165" s="20">
        <v>2017</v>
      </c>
      <c r="C165" s="21" t="s">
        <v>40</v>
      </c>
      <c r="D165" s="22" t="str">
        <f t="shared" si="2"/>
        <v>2017 July Rural</v>
      </c>
      <c r="E165" s="23">
        <v>136.37692307692308</v>
      </c>
      <c r="F165" s="23">
        <v>147.4</v>
      </c>
      <c r="G165" s="23">
        <v>141.96666666666667</v>
      </c>
      <c r="H165" s="23">
        <v>134.35</v>
      </c>
      <c r="I165" s="23">
        <v>135.30000000000001</v>
      </c>
      <c r="J165" s="23">
        <v>128.25</v>
      </c>
      <c r="K165" s="23">
        <v>119.1</v>
      </c>
      <c r="L165" s="23">
        <v>130.6</v>
      </c>
      <c r="M165" s="23">
        <v>138.6</v>
      </c>
      <c r="N165" s="23">
        <v>128.6</v>
      </c>
      <c r="O165" s="24">
        <v>136.19999999999999</v>
      </c>
    </row>
    <row r="166" spans="1:15" x14ac:dyDescent="0.3">
      <c r="A166" s="19" t="s">
        <v>33</v>
      </c>
      <c r="B166" s="20">
        <v>2017</v>
      </c>
      <c r="C166" s="21" t="s">
        <v>40</v>
      </c>
      <c r="D166" s="22" t="str">
        <f t="shared" si="2"/>
        <v>2017 July Urban</v>
      </c>
      <c r="E166" s="23">
        <v>136.00769230769231</v>
      </c>
      <c r="F166" s="23">
        <v>150.5</v>
      </c>
      <c r="G166" s="23">
        <v>128.56666666666669</v>
      </c>
      <c r="H166" s="23">
        <v>129.9</v>
      </c>
      <c r="I166" s="23">
        <v>119.7</v>
      </c>
      <c r="J166" s="23">
        <v>123.7</v>
      </c>
      <c r="K166" s="23">
        <v>113.2</v>
      </c>
      <c r="L166" s="23">
        <v>123.5</v>
      </c>
      <c r="M166" s="23">
        <v>135.5</v>
      </c>
      <c r="N166" s="23">
        <v>123</v>
      </c>
      <c r="O166" s="24">
        <v>131.80000000000001</v>
      </c>
    </row>
    <row r="167" spans="1:15" x14ac:dyDescent="0.3">
      <c r="A167" s="19" t="s">
        <v>58</v>
      </c>
      <c r="B167" s="20">
        <v>2017</v>
      </c>
      <c r="C167" s="21" t="s">
        <v>40</v>
      </c>
      <c r="D167" s="22" t="str">
        <f t="shared" si="2"/>
        <v>2017 July Sub Urban</v>
      </c>
      <c r="E167" s="23">
        <v>136.1076923076923</v>
      </c>
      <c r="F167" s="23">
        <v>148.19999999999999</v>
      </c>
      <c r="G167" s="23">
        <v>136.56666666666666</v>
      </c>
      <c r="H167" s="23">
        <v>132.25</v>
      </c>
      <c r="I167" s="23">
        <v>129.4</v>
      </c>
      <c r="J167" s="23">
        <v>126.5</v>
      </c>
      <c r="K167" s="23">
        <v>116</v>
      </c>
      <c r="L167" s="23">
        <v>126.6</v>
      </c>
      <c r="M167" s="23">
        <v>136.80000000000001</v>
      </c>
      <c r="N167" s="23">
        <v>125.9</v>
      </c>
      <c r="O167" s="24">
        <v>134.19999999999999</v>
      </c>
    </row>
    <row r="168" spans="1:15" x14ac:dyDescent="0.3">
      <c r="A168" s="19" t="s">
        <v>30</v>
      </c>
      <c r="B168" s="20">
        <v>2017</v>
      </c>
      <c r="C168" s="21" t="s">
        <v>41</v>
      </c>
      <c r="D168" s="22" t="str">
        <f t="shared" si="2"/>
        <v>2017 August Rural</v>
      </c>
      <c r="E168" s="23">
        <v>137.88461538461536</v>
      </c>
      <c r="F168" s="23">
        <v>149</v>
      </c>
      <c r="G168" s="23">
        <v>143</v>
      </c>
      <c r="H168" s="23">
        <v>135.85000000000002</v>
      </c>
      <c r="I168" s="23">
        <v>136.4</v>
      </c>
      <c r="J168" s="23">
        <v>129.19999999999999</v>
      </c>
      <c r="K168" s="23">
        <v>120.3</v>
      </c>
      <c r="L168" s="23">
        <v>131.5</v>
      </c>
      <c r="M168" s="23">
        <v>140.19999999999999</v>
      </c>
      <c r="N168" s="23">
        <v>129.69999999999999</v>
      </c>
      <c r="O168" s="24">
        <v>137.80000000000001</v>
      </c>
    </row>
    <row r="169" spans="1:15" x14ac:dyDescent="0.3">
      <c r="A169" s="19" t="s">
        <v>33</v>
      </c>
      <c r="B169" s="20">
        <v>2017</v>
      </c>
      <c r="C169" s="21" t="s">
        <v>41</v>
      </c>
      <c r="D169" s="22" t="str">
        <f t="shared" si="2"/>
        <v>2017 August Urban</v>
      </c>
      <c r="E169" s="23">
        <v>136.38461538461536</v>
      </c>
      <c r="F169" s="23">
        <v>152.1</v>
      </c>
      <c r="G169" s="23">
        <v>129.46666666666667</v>
      </c>
      <c r="H169" s="23">
        <v>131.05000000000001</v>
      </c>
      <c r="I169" s="23">
        <v>118.9</v>
      </c>
      <c r="J169" s="23">
        <v>124.5</v>
      </c>
      <c r="K169" s="23">
        <v>114.6</v>
      </c>
      <c r="L169" s="23">
        <v>124.1</v>
      </c>
      <c r="M169" s="23">
        <v>135.69999999999999</v>
      </c>
      <c r="N169" s="23">
        <v>123.8</v>
      </c>
      <c r="O169" s="24">
        <v>132.69999999999999</v>
      </c>
    </row>
    <row r="170" spans="1:15" x14ac:dyDescent="0.3">
      <c r="A170" s="19" t="s">
        <v>58</v>
      </c>
      <c r="B170" s="20">
        <v>2017</v>
      </c>
      <c r="C170" s="21" t="s">
        <v>41</v>
      </c>
      <c r="D170" s="22" t="str">
        <f t="shared" si="2"/>
        <v>2017 August Sub Urban</v>
      </c>
      <c r="E170" s="23">
        <v>137.21538461538461</v>
      </c>
      <c r="F170" s="23">
        <v>149.80000000000001</v>
      </c>
      <c r="G170" s="23">
        <v>137.53333333333333</v>
      </c>
      <c r="H170" s="23">
        <v>133.60000000000002</v>
      </c>
      <c r="I170" s="23">
        <v>129.80000000000001</v>
      </c>
      <c r="J170" s="23">
        <v>127.35</v>
      </c>
      <c r="K170" s="23">
        <v>117.3</v>
      </c>
      <c r="L170" s="23">
        <v>127.3</v>
      </c>
      <c r="M170" s="23">
        <v>137.6</v>
      </c>
      <c r="N170" s="23">
        <v>126.8</v>
      </c>
      <c r="O170" s="24">
        <v>135.4</v>
      </c>
    </row>
    <row r="171" spans="1:15" x14ac:dyDescent="0.3">
      <c r="A171" s="19" t="s">
        <v>30</v>
      </c>
      <c r="B171" s="20">
        <v>2017</v>
      </c>
      <c r="C171" s="21" t="s">
        <v>42</v>
      </c>
      <c r="D171" s="22" t="str">
        <f t="shared" si="2"/>
        <v>2017 September Rural</v>
      </c>
      <c r="E171" s="23">
        <v>137.25384615384615</v>
      </c>
      <c r="F171" s="23">
        <v>149.80000000000001</v>
      </c>
      <c r="G171" s="23">
        <v>143.66666666666666</v>
      </c>
      <c r="H171" s="23">
        <v>136.80000000000001</v>
      </c>
      <c r="I171" s="23">
        <v>137.4</v>
      </c>
      <c r="J171" s="23">
        <v>130.05000000000001</v>
      </c>
      <c r="K171" s="23">
        <v>121.2</v>
      </c>
      <c r="L171" s="23">
        <v>132.30000000000001</v>
      </c>
      <c r="M171" s="23">
        <v>139.6</v>
      </c>
      <c r="N171" s="23">
        <v>130.30000000000001</v>
      </c>
      <c r="O171" s="24">
        <v>137.6</v>
      </c>
    </row>
    <row r="172" spans="1:15" x14ac:dyDescent="0.3">
      <c r="A172" s="19" t="s">
        <v>33</v>
      </c>
      <c r="B172" s="20">
        <v>2017</v>
      </c>
      <c r="C172" s="21" t="s">
        <v>42</v>
      </c>
      <c r="D172" s="22" t="str">
        <f t="shared" si="2"/>
        <v>2017 September Urban</v>
      </c>
      <c r="E172" s="23">
        <v>134.59230769230768</v>
      </c>
      <c r="F172" s="23">
        <v>153.6</v>
      </c>
      <c r="G172" s="23">
        <v>129.96666666666667</v>
      </c>
      <c r="H172" s="23">
        <v>131.89999999999998</v>
      </c>
      <c r="I172" s="23">
        <v>120.6</v>
      </c>
      <c r="J172" s="23">
        <v>125.25</v>
      </c>
      <c r="K172" s="23">
        <v>115.7</v>
      </c>
      <c r="L172" s="23">
        <v>124.5</v>
      </c>
      <c r="M172" s="23">
        <v>135.9</v>
      </c>
      <c r="N172" s="23">
        <v>124.5</v>
      </c>
      <c r="O172" s="24">
        <v>132.4</v>
      </c>
    </row>
    <row r="173" spans="1:15" x14ac:dyDescent="0.3">
      <c r="A173" s="19" t="s">
        <v>58</v>
      </c>
      <c r="B173" s="20">
        <v>2017</v>
      </c>
      <c r="C173" s="21" t="s">
        <v>42</v>
      </c>
      <c r="D173" s="22" t="str">
        <f t="shared" si="2"/>
        <v>2017 September Sub Urban</v>
      </c>
      <c r="E173" s="23">
        <v>136.15384615384613</v>
      </c>
      <c r="F173" s="23">
        <v>150.80000000000001</v>
      </c>
      <c r="G173" s="23">
        <v>138.16666666666666</v>
      </c>
      <c r="H173" s="23">
        <v>134.5</v>
      </c>
      <c r="I173" s="23">
        <v>131</v>
      </c>
      <c r="J173" s="23">
        <v>128.15</v>
      </c>
      <c r="K173" s="23">
        <v>118.3</v>
      </c>
      <c r="L173" s="23">
        <v>127.9</v>
      </c>
      <c r="M173" s="23">
        <v>137.4</v>
      </c>
      <c r="N173" s="23">
        <v>127.5</v>
      </c>
      <c r="O173" s="24">
        <v>135.19999999999999</v>
      </c>
    </row>
    <row r="174" spans="1:15" x14ac:dyDescent="0.3">
      <c r="A174" s="19" t="s">
        <v>30</v>
      </c>
      <c r="B174" s="20">
        <v>2017</v>
      </c>
      <c r="C174" s="21" t="s">
        <v>43</v>
      </c>
      <c r="D174" s="22" t="str">
        <f t="shared" si="2"/>
        <v>2017 October Rural</v>
      </c>
      <c r="E174" s="23">
        <v>137.76153846153846</v>
      </c>
      <c r="F174" s="23">
        <v>150.5</v>
      </c>
      <c r="G174" s="23">
        <v>144.66666666666666</v>
      </c>
      <c r="H174" s="23">
        <v>137.85000000000002</v>
      </c>
      <c r="I174" s="23">
        <v>138.1</v>
      </c>
      <c r="J174" s="23">
        <v>130.80000000000001</v>
      </c>
      <c r="K174" s="23">
        <v>121</v>
      </c>
      <c r="L174" s="23">
        <v>133</v>
      </c>
      <c r="M174" s="23">
        <v>140.1</v>
      </c>
      <c r="N174" s="23">
        <v>130.69999999999999</v>
      </c>
      <c r="O174" s="24">
        <v>138.30000000000001</v>
      </c>
    </row>
    <row r="175" spans="1:15" x14ac:dyDescent="0.3">
      <c r="A175" s="19" t="s">
        <v>33</v>
      </c>
      <c r="B175" s="20">
        <v>2017</v>
      </c>
      <c r="C175" s="21" t="s">
        <v>43</v>
      </c>
      <c r="D175" s="22" t="str">
        <f t="shared" si="2"/>
        <v>2017 October Urban</v>
      </c>
      <c r="E175" s="23">
        <v>135.82307692307691</v>
      </c>
      <c r="F175" s="23">
        <v>154.6</v>
      </c>
      <c r="G175" s="23">
        <v>130.5</v>
      </c>
      <c r="H175" s="23">
        <v>132.80000000000001</v>
      </c>
      <c r="I175" s="23">
        <v>122.6</v>
      </c>
      <c r="J175" s="23">
        <v>125.6</v>
      </c>
      <c r="K175" s="23">
        <v>115</v>
      </c>
      <c r="L175" s="23">
        <v>124.8</v>
      </c>
      <c r="M175" s="23">
        <v>136.30000000000001</v>
      </c>
      <c r="N175" s="23">
        <v>124.5</v>
      </c>
      <c r="O175" s="24">
        <v>133.5</v>
      </c>
    </row>
    <row r="176" spans="1:15" x14ac:dyDescent="0.3">
      <c r="A176" s="19" t="s">
        <v>58</v>
      </c>
      <c r="B176" s="20">
        <v>2017</v>
      </c>
      <c r="C176" s="21" t="s">
        <v>43</v>
      </c>
      <c r="D176" s="22" t="str">
        <f t="shared" si="2"/>
        <v>2017 October Sub Urban</v>
      </c>
      <c r="E176" s="23">
        <v>136.89999999999998</v>
      </c>
      <c r="F176" s="23">
        <v>151.6</v>
      </c>
      <c r="G176" s="23">
        <v>138.96666666666667</v>
      </c>
      <c r="H176" s="23">
        <v>135.44999999999999</v>
      </c>
      <c r="I176" s="23">
        <v>132.19999999999999</v>
      </c>
      <c r="J176" s="23">
        <v>128.75</v>
      </c>
      <c r="K176" s="23">
        <v>117.8</v>
      </c>
      <c r="L176" s="23">
        <v>128.4</v>
      </c>
      <c r="M176" s="23">
        <v>137.9</v>
      </c>
      <c r="N176" s="23">
        <v>127.7</v>
      </c>
      <c r="O176" s="24">
        <v>136.1</v>
      </c>
    </row>
    <row r="177" spans="1:15" x14ac:dyDescent="0.3">
      <c r="A177" s="19" t="s">
        <v>30</v>
      </c>
      <c r="B177" s="20">
        <v>2017</v>
      </c>
      <c r="C177" s="21" t="s">
        <v>45</v>
      </c>
      <c r="D177" s="22" t="str">
        <f t="shared" si="2"/>
        <v>2017 November Rural</v>
      </c>
      <c r="E177" s="23">
        <v>139.82307692307694</v>
      </c>
      <c r="F177" s="23">
        <v>152.1</v>
      </c>
      <c r="G177" s="23">
        <v>145.66666666666666</v>
      </c>
      <c r="H177" s="23">
        <v>139</v>
      </c>
      <c r="I177" s="23">
        <v>141.1</v>
      </c>
      <c r="J177" s="23">
        <v>131.94999999999999</v>
      </c>
      <c r="K177" s="23">
        <v>121.6</v>
      </c>
      <c r="L177" s="23">
        <v>133.69999999999999</v>
      </c>
      <c r="M177" s="23">
        <v>141.5</v>
      </c>
      <c r="N177" s="23">
        <v>131.69999999999999</v>
      </c>
      <c r="O177" s="24">
        <v>140</v>
      </c>
    </row>
    <row r="178" spans="1:15" x14ac:dyDescent="0.3">
      <c r="A178" s="19" t="s">
        <v>33</v>
      </c>
      <c r="B178" s="20">
        <v>2017</v>
      </c>
      <c r="C178" s="21" t="s">
        <v>45</v>
      </c>
      <c r="D178" s="22" t="str">
        <f t="shared" si="2"/>
        <v>2017 November Urban</v>
      </c>
      <c r="E178" s="23">
        <v>138.2076923076923</v>
      </c>
      <c r="F178" s="23">
        <v>156.19999999999999</v>
      </c>
      <c r="G178" s="23">
        <v>131.29999999999998</v>
      </c>
      <c r="H178" s="23">
        <v>133.69999999999999</v>
      </c>
      <c r="I178" s="23">
        <v>125.7</v>
      </c>
      <c r="J178" s="23">
        <v>126.15</v>
      </c>
      <c r="K178" s="23">
        <v>115.3</v>
      </c>
      <c r="L178" s="23">
        <v>125.1</v>
      </c>
      <c r="M178" s="23">
        <v>136.6</v>
      </c>
      <c r="N178" s="23">
        <v>124.9</v>
      </c>
      <c r="O178" s="24">
        <v>134.80000000000001</v>
      </c>
    </row>
    <row r="179" spans="1:15" x14ac:dyDescent="0.3">
      <c r="A179" s="19" t="s">
        <v>58</v>
      </c>
      <c r="B179" s="20">
        <v>2017</v>
      </c>
      <c r="C179" s="21" t="s">
        <v>45</v>
      </c>
      <c r="D179" s="22" t="str">
        <f t="shared" si="2"/>
        <v>2017 November Sub Urban</v>
      </c>
      <c r="E179" s="23">
        <v>139.09230769230768</v>
      </c>
      <c r="F179" s="23">
        <v>153.19999999999999</v>
      </c>
      <c r="G179" s="23">
        <v>139.86666666666667</v>
      </c>
      <c r="H179" s="23">
        <v>136.5</v>
      </c>
      <c r="I179" s="23">
        <v>135.30000000000001</v>
      </c>
      <c r="J179" s="23">
        <v>129.69999999999999</v>
      </c>
      <c r="K179" s="23">
        <v>118.3</v>
      </c>
      <c r="L179" s="23">
        <v>128.9</v>
      </c>
      <c r="M179" s="23">
        <v>138.6</v>
      </c>
      <c r="N179" s="23">
        <v>128.4</v>
      </c>
      <c r="O179" s="24">
        <v>137.6</v>
      </c>
    </row>
    <row r="180" spans="1:15" x14ac:dyDescent="0.3">
      <c r="A180" s="19" t="s">
        <v>30</v>
      </c>
      <c r="B180" s="20">
        <v>2017</v>
      </c>
      <c r="C180" s="21" t="s">
        <v>46</v>
      </c>
      <c r="D180" s="22" t="str">
        <f t="shared" si="2"/>
        <v>2017 December Rural</v>
      </c>
      <c r="E180" s="23">
        <v>139.50769230769231</v>
      </c>
      <c r="F180" s="23">
        <v>153.19999999999999</v>
      </c>
      <c r="G180" s="23">
        <v>145.69999999999999</v>
      </c>
      <c r="H180" s="23">
        <v>139.30000000000001</v>
      </c>
      <c r="I180" s="23">
        <v>142.6</v>
      </c>
      <c r="J180" s="23">
        <v>131.94999999999999</v>
      </c>
      <c r="K180" s="23">
        <v>122</v>
      </c>
      <c r="L180" s="23">
        <v>133.4</v>
      </c>
      <c r="M180" s="23">
        <v>141.1</v>
      </c>
      <c r="N180" s="23">
        <v>131.9</v>
      </c>
      <c r="O180" s="24">
        <v>139.80000000000001</v>
      </c>
    </row>
    <row r="181" spans="1:15" x14ac:dyDescent="0.3">
      <c r="A181" s="19" t="s">
        <v>33</v>
      </c>
      <c r="B181" s="20">
        <v>2017</v>
      </c>
      <c r="C181" s="21" t="s">
        <v>46</v>
      </c>
      <c r="D181" s="22" t="str">
        <f t="shared" si="2"/>
        <v>2017 December Urban</v>
      </c>
      <c r="E181" s="23">
        <v>135.96153846153845</v>
      </c>
      <c r="F181" s="23">
        <v>157</v>
      </c>
      <c r="G181" s="23">
        <v>131.73333333333332</v>
      </c>
      <c r="H181" s="23">
        <v>134.19999999999999</v>
      </c>
      <c r="I181" s="23">
        <v>126.8</v>
      </c>
      <c r="J181" s="23">
        <v>126.39999999999999</v>
      </c>
      <c r="K181" s="23">
        <v>115.3</v>
      </c>
      <c r="L181" s="23">
        <v>125.6</v>
      </c>
      <c r="M181" s="23">
        <v>136.69999999999999</v>
      </c>
      <c r="N181" s="23">
        <v>125.1</v>
      </c>
      <c r="O181" s="24">
        <v>134.1</v>
      </c>
    </row>
    <row r="182" spans="1:15" x14ac:dyDescent="0.3">
      <c r="A182" s="19" t="s">
        <v>58</v>
      </c>
      <c r="B182" s="20">
        <v>2017</v>
      </c>
      <c r="C182" s="21" t="s">
        <v>46</v>
      </c>
      <c r="D182" s="22" t="str">
        <f t="shared" si="2"/>
        <v>2017 December Sub Urban</v>
      </c>
      <c r="E182" s="23">
        <v>138.07692307692307</v>
      </c>
      <c r="F182" s="23">
        <v>154.19999999999999</v>
      </c>
      <c r="G182" s="23">
        <v>140.06666666666666</v>
      </c>
      <c r="H182" s="23">
        <v>136.89999999999998</v>
      </c>
      <c r="I182" s="23">
        <v>136.6</v>
      </c>
      <c r="J182" s="23">
        <v>129.80000000000001</v>
      </c>
      <c r="K182" s="23">
        <v>118.5</v>
      </c>
      <c r="L182" s="23">
        <v>129</v>
      </c>
      <c r="M182" s="23">
        <v>138.5</v>
      </c>
      <c r="N182" s="23">
        <v>128.6</v>
      </c>
      <c r="O182" s="24">
        <v>137.19999999999999</v>
      </c>
    </row>
    <row r="183" spans="1:15" x14ac:dyDescent="0.3">
      <c r="A183" s="19" t="s">
        <v>30</v>
      </c>
      <c r="B183" s="20">
        <v>2018</v>
      </c>
      <c r="C183" s="21" t="s">
        <v>31</v>
      </c>
      <c r="D183" s="22" t="str">
        <f t="shared" si="2"/>
        <v>2018 January Rural</v>
      </c>
      <c r="E183" s="23">
        <v>138.51538461538462</v>
      </c>
      <c r="F183" s="23">
        <v>153.6</v>
      </c>
      <c r="G183" s="23">
        <v>146.03333333333333</v>
      </c>
      <c r="H183" s="23">
        <v>140.10000000000002</v>
      </c>
      <c r="I183" s="23">
        <v>142.30000000000001</v>
      </c>
      <c r="J183" s="23">
        <v>132.30000000000001</v>
      </c>
      <c r="K183" s="23">
        <v>122.7</v>
      </c>
      <c r="L183" s="23">
        <v>134.30000000000001</v>
      </c>
      <c r="M183" s="23">
        <v>141.6</v>
      </c>
      <c r="N183" s="23">
        <v>132.30000000000001</v>
      </c>
      <c r="O183" s="24">
        <v>139.30000000000001</v>
      </c>
    </row>
    <row r="184" spans="1:15" x14ac:dyDescent="0.3">
      <c r="A184" s="19" t="s">
        <v>33</v>
      </c>
      <c r="B184" s="20">
        <v>2018</v>
      </c>
      <c r="C184" s="21" t="s">
        <v>31</v>
      </c>
      <c r="D184" s="22" t="str">
        <f t="shared" si="2"/>
        <v>2018 January Urban</v>
      </c>
      <c r="E184" s="23">
        <v>134.48461538461541</v>
      </c>
      <c r="F184" s="23">
        <v>157.69999999999999</v>
      </c>
      <c r="G184" s="23">
        <v>132.1</v>
      </c>
      <c r="H184" s="23">
        <v>134.94999999999999</v>
      </c>
      <c r="I184" s="23">
        <v>127.3</v>
      </c>
      <c r="J184" s="23">
        <v>127.25</v>
      </c>
      <c r="K184" s="23">
        <v>116.3</v>
      </c>
      <c r="L184" s="23">
        <v>126.2</v>
      </c>
      <c r="M184" s="23">
        <v>137.1</v>
      </c>
      <c r="N184" s="23">
        <v>125.8</v>
      </c>
      <c r="O184" s="24">
        <v>134.1</v>
      </c>
    </row>
    <row r="185" spans="1:15" x14ac:dyDescent="0.3">
      <c r="A185" s="19" t="s">
        <v>58</v>
      </c>
      <c r="B185" s="20">
        <v>2018</v>
      </c>
      <c r="C185" s="21" t="s">
        <v>31</v>
      </c>
      <c r="D185" s="22" t="str">
        <f t="shared" si="2"/>
        <v>2018 January Sub Urban</v>
      </c>
      <c r="E185" s="23">
        <v>136.91538461538462</v>
      </c>
      <c r="F185" s="23">
        <v>154.69999999999999</v>
      </c>
      <c r="G185" s="23">
        <v>140.43333333333334</v>
      </c>
      <c r="H185" s="23">
        <v>137.65</v>
      </c>
      <c r="I185" s="23">
        <v>136.6</v>
      </c>
      <c r="J185" s="23">
        <v>130.30000000000001</v>
      </c>
      <c r="K185" s="23">
        <v>119.3</v>
      </c>
      <c r="L185" s="23">
        <v>129.69999999999999</v>
      </c>
      <c r="M185" s="23">
        <v>139</v>
      </c>
      <c r="N185" s="23">
        <v>129.1</v>
      </c>
      <c r="O185" s="24">
        <v>136.9</v>
      </c>
    </row>
    <row r="186" spans="1:15" x14ac:dyDescent="0.3">
      <c r="A186" s="19" t="s">
        <v>30</v>
      </c>
      <c r="B186" s="20">
        <v>2018</v>
      </c>
      <c r="C186" s="21" t="s">
        <v>35</v>
      </c>
      <c r="D186" s="22" t="str">
        <f t="shared" si="2"/>
        <v>2018 February Rural</v>
      </c>
      <c r="E186" s="23">
        <v>137.03846153846155</v>
      </c>
      <c r="F186" s="23">
        <v>153.30000000000001</v>
      </c>
      <c r="G186" s="23">
        <v>146.30000000000001</v>
      </c>
      <c r="H186" s="23">
        <v>140.60000000000002</v>
      </c>
      <c r="I186" s="23">
        <v>142.4</v>
      </c>
      <c r="J186" s="23">
        <v>132.5</v>
      </c>
      <c r="K186" s="23">
        <v>123.3</v>
      </c>
      <c r="L186" s="23">
        <v>134.30000000000001</v>
      </c>
      <c r="M186" s="23">
        <v>141.5</v>
      </c>
      <c r="N186" s="23">
        <v>132.5</v>
      </c>
      <c r="O186" s="24">
        <v>138.5</v>
      </c>
    </row>
    <row r="187" spans="1:15" x14ac:dyDescent="0.3">
      <c r="A187" s="19" t="s">
        <v>33</v>
      </c>
      <c r="B187" s="20">
        <v>2018</v>
      </c>
      <c r="C187" s="21" t="s">
        <v>35</v>
      </c>
      <c r="D187" s="22" t="str">
        <f t="shared" si="2"/>
        <v>2018 February Urban</v>
      </c>
      <c r="E187" s="23">
        <v>132.91538461538462</v>
      </c>
      <c r="F187" s="23">
        <v>159.30000000000001</v>
      </c>
      <c r="G187" s="23">
        <v>132.36666666666665</v>
      </c>
      <c r="H187" s="23">
        <v>135.60000000000002</v>
      </c>
      <c r="I187" s="23">
        <v>127.3</v>
      </c>
      <c r="J187" s="23">
        <v>128</v>
      </c>
      <c r="K187" s="23">
        <v>117.4</v>
      </c>
      <c r="L187" s="23">
        <v>126.5</v>
      </c>
      <c r="M187" s="23">
        <v>137.19999999999999</v>
      </c>
      <c r="N187" s="23">
        <v>126.5</v>
      </c>
      <c r="O187" s="24">
        <v>134</v>
      </c>
    </row>
    <row r="188" spans="1:15" x14ac:dyDescent="0.3">
      <c r="A188" s="19" t="s">
        <v>58</v>
      </c>
      <c r="B188" s="20">
        <v>2018</v>
      </c>
      <c r="C188" s="21" t="s">
        <v>35</v>
      </c>
      <c r="D188" s="22" t="str">
        <f t="shared" si="2"/>
        <v>2018 February Sub Urban</v>
      </c>
      <c r="E188" s="23">
        <v>135.4153846153846</v>
      </c>
      <c r="F188" s="23">
        <v>154.9</v>
      </c>
      <c r="G188" s="23">
        <v>140.66666666666666</v>
      </c>
      <c r="H188" s="23">
        <v>138.25</v>
      </c>
      <c r="I188" s="23">
        <v>136.69999999999999</v>
      </c>
      <c r="J188" s="23">
        <v>130.75</v>
      </c>
      <c r="K188" s="23">
        <v>120.2</v>
      </c>
      <c r="L188" s="23">
        <v>129.9</v>
      </c>
      <c r="M188" s="23">
        <v>139</v>
      </c>
      <c r="N188" s="23">
        <v>129.6</v>
      </c>
      <c r="O188" s="24">
        <v>136.4</v>
      </c>
    </row>
    <row r="189" spans="1:15" x14ac:dyDescent="0.3">
      <c r="A189" s="19" t="s">
        <v>30</v>
      </c>
      <c r="B189" s="20">
        <v>2018</v>
      </c>
      <c r="C189" s="21" t="s">
        <v>36</v>
      </c>
      <c r="D189" s="22" t="str">
        <f t="shared" si="2"/>
        <v>2018 March Rural</v>
      </c>
      <c r="E189" s="23">
        <v>137.07692307692307</v>
      </c>
      <c r="F189" s="23">
        <v>155.1</v>
      </c>
      <c r="G189" s="23">
        <v>146.83333333333334</v>
      </c>
      <c r="H189" s="23">
        <v>140.94999999999999</v>
      </c>
      <c r="I189" s="23">
        <v>142.6</v>
      </c>
      <c r="J189" s="23">
        <v>133</v>
      </c>
      <c r="K189" s="23">
        <v>124.6</v>
      </c>
      <c r="L189" s="23">
        <v>135.1</v>
      </c>
      <c r="M189" s="23">
        <v>142.69999999999999</v>
      </c>
      <c r="N189" s="23">
        <v>133.30000000000001</v>
      </c>
      <c r="O189" s="24">
        <v>138.69999999999999</v>
      </c>
    </row>
    <row r="190" spans="1:15" x14ac:dyDescent="0.3">
      <c r="A190" s="19" t="s">
        <v>33</v>
      </c>
      <c r="B190" s="20">
        <v>2018</v>
      </c>
      <c r="C190" s="21" t="s">
        <v>36</v>
      </c>
      <c r="D190" s="22" t="str">
        <f t="shared" si="2"/>
        <v>2018 March Urban</v>
      </c>
      <c r="E190" s="23">
        <v>131.96153846153845</v>
      </c>
      <c r="F190" s="23">
        <v>159.69999999999999</v>
      </c>
      <c r="G190" s="23">
        <v>132.86666666666665</v>
      </c>
      <c r="H190" s="23">
        <v>136.4</v>
      </c>
      <c r="I190" s="23">
        <v>126.4</v>
      </c>
      <c r="J190" s="23">
        <v>128.6</v>
      </c>
      <c r="K190" s="23">
        <v>117.8</v>
      </c>
      <c r="L190" s="23">
        <v>126.8</v>
      </c>
      <c r="M190" s="23">
        <v>137.80000000000001</v>
      </c>
      <c r="N190" s="23">
        <v>127.1</v>
      </c>
      <c r="O190" s="24">
        <v>134</v>
      </c>
    </row>
    <row r="191" spans="1:15" x14ac:dyDescent="0.3">
      <c r="A191" s="19" t="s">
        <v>58</v>
      </c>
      <c r="B191" s="20">
        <v>2018</v>
      </c>
      <c r="C191" s="21" t="s">
        <v>36</v>
      </c>
      <c r="D191" s="22" t="str">
        <f t="shared" si="2"/>
        <v>2018 March Sub Urban</v>
      </c>
      <c r="E191" s="23">
        <v>135.07692307692307</v>
      </c>
      <c r="F191" s="23">
        <v>156.30000000000001</v>
      </c>
      <c r="G191" s="23">
        <v>141.20000000000002</v>
      </c>
      <c r="H191" s="23">
        <v>138.80000000000001</v>
      </c>
      <c r="I191" s="23">
        <v>136.5</v>
      </c>
      <c r="J191" s="23">
        <v>131.25</v>
      </c>
      <c r="K191" s="23">
        <v>121</v>
      </c>
      <c r="L191" s="23">
        <v>130.4</v>
      </c>
      <c r="M191" s="23">
        <v>139.80000000000001</v>
      </c>
      <c r="N191" s="23">
        <v>130.30000000000001</v>
      </c>
      <c r="O191" s="24">
        <v>136.5</v>
      </c>
    </row>
    <row r="192" spans="1:15" x14ac:dyDescent="0.3">
      <c r="A192" s="19" t="s">
        <v>30</v>
      </c>
      <c r="B192" s="20">
        <v>2018</v>
      </c>
      <c r="C192" s="21" t="s">
        <v>37</v>
      </c>
      <c r="D192" s="22" t="str">
        <f t="shared" si="2"/>
        <v>2018 April Rural</v>
      </c>
      <c r="E192" s="23">
        <v>136.92307692307693</v>
      </c>
      <c r="F192" s="23">
        <v>156.1</v>
      </c>
      <c r="G192" s="23">
        <v>147.5</v>
      </c>
      <c r="H192" s="23">
        <v>141.9</v>
      </c>
      <c r="I192" s="23">
        <v>143.80000000000001</v>
      </c>
      <c r="J192" s="23">
        <v>134</v>
      </c>
      <c r="K192" s="23">
        <v>125.3</v>
      </c>
      <c r="L192" s="23">
        <v>136</v>
      </c>
      <c r="M192" s="23">
        <v>143.69999999999999</v>
      </c>
      <c r="N192" s="23">
        <v>134.19999999999999</v>
      </c>
      <c r="O192" s="24">
        <v>139.1</v>
      </c>
    </row>
    <row r="193" spans="1:15" x14ac:dyDescent="0.3">
      <c r="A193" s="19" t="s">
        <v>33</v>
      </c>
      <c r="B193" s="20">
        <v>2018</v>
      </c>
      <c r="C193" s="21" t="s">
        <v>37</v>
      </c>
      <c r="D193" s="22" t="str">
        <f t="shared" si="2"/>
        <v>2018 April Urban</v>
      </c>
      <c r="E193" s="23">
        <v>132.30769230769232</v>
      </c>
      <c r="F193" s="23">
        <v>159.19999999999999</v>
      </c>
      <c r="G193" s="23">
        <v>133.80000000000001</v>
      </c>
      <c r="H193" s="23">
        <v>137.35000000000002</v>
      </c>
      <c r="I193" s="23">
        <v>124.6</v>
      </c>
      <c r="J193" s="23">
        <v>129.44999999999999</v>
      </c>
      <c r="K193" s="23">
        <v>118.9</v>
      </c>
      <c r="L193" s="23">
        <v>127.6</v>
      </c>
      <c r="M193" s="23">
        <v>139.69999999999999</v>
      </c>
      <c r="N193" s="23">
        <v>128.19999999999999</v>
      </c>
      <c r="O193" s="24">
        <v>134.80000000000001</v>
      </c>
    </row>
    <row r="194" spans="1:15" x14ac:dyDescent="0.3">
      <c r="A194" s="19" t="s">
        <v>58</v>
      </c>
      <c r="B194" s="20">
        <v>2018</v>
      </c>
      <c r="C194" s="21" t="s">
        <v>37</v>
      </c>
      <c r="D194" s="22" t="str">
        <f t="shared" si="2"/>
        <v>2018 April Sub Urban</v>
      </c>
      <c r="E194" s="23">
        <v>135.16153846153847</v>
      </c>
      <c r="F194" s="23">
        <v>156.9</v>
      </c>
      <c r="G194" s="23">
        <v>142</v>
      </c>
      <c r="H194" s="23">
        <v>139.75</v>
      </c>
      <c r="I194" s="23">
        <v>136.5</v>
      </c>
      <c r="J194" s="23">
        <v>132.19999999999999</v>
      </c>
      <c r="K194" s="23">
        <v>121.9</v>
      </c>
      <c r="L194" s="23">
        <v>131.30000000000001</v>
      </c>
      <c r="M194" s="23">
        <v>141.4</v>
      </c>
      <c r="N194" s="23">
        <v>131.30000000000001</v>
      </c>
      <c r="O194" s="24">
        <v>137.1</v>
      </c>
    </row>
    <row r="195" spans="1:15" x14ac:dyDescent="0.3">
      <c r="A195" s="19" t="s">
        <v>30</v>
      </c>
      <c r="B195" s="20">
        <v>2018</v>
      </c>
      <c r="C195" s="21" t="s">
        <v>38</v>
      </c>
      <c r="D195" s="22" t="str">
        <f t="shared" si="2"/>
        <v>2018 May Rural</v>
      </c>
      <c r="E195" s="23">
        <v>137.1076923076923</v>
      </c>
      <c r="F195" s="23">
        <v>157</v>
      </c>
      <c r="G195" s="23">
        <v>148.23333333333332</v>
      </c>
      <c r="H195" s="23">
        <v>142.5</v>
      </c>
      <c r="I195" s="23">
        <v>144.30000000000001</v>
      </c>
      <c r="J195" s="23">
        <v>134.80000000000001</v>
      </c>
      <c r="K195" s="23">
        <v>126.4</v>
      </c>
      <c r="L195" s="23">
        <v>136.80000000000001</v>
      </c>
      <c r="M195" s="23">
        <v>144.4</v>
      </c>
      <c r="N195" s="23">
        <v>135.1</v>
      </c>
      <c r="O195" s="24">
        <v>139.80000000000001</v>
      </c>
    </row>
    <row r="196" spans="1:15" x14ac:dyDescent="0.3">
      <c r="A196" s="19" t="s">
        <v>33</v>
      </c>
      <c r="B196" s="20">
        <v>2018</v>
      </c>
      <c r="C196" s="21" t="s">
        <v>38</v>
      </c>
      <c r="D196" s="22" t="str">
        <f t="shared" ref="D196:D259" si="3">_xlfn.CONCAT(B196," ",C196," ",A196)</f>
        <v>2018 May Urban</v>
      </c>
      <c r="E196" s="23">
        <v>132.53076923076921</v>
      </c>
      <c r="F196" s="23">
        <v>160.30000000000001</v>
      </c>
      <c r="G196" s="23">
        <v>134.5</v>
      </c>
      <c r="H196" s="23">
        <v>137.85</v>
      </c>
      <c r="I196" s="23">
        <v>124.7</v>
      </c>
      <c r="J196" s="23">
        <v>130.05000000000001</v>
      </c>
      <c r="K196" s="23">
        <v>119.8</v>
      </c>
      <c r="L196" s="23">
        <v>128</v>
      </c>
      <c r="M196" s="23">
        <v>140.4</v>
      </c>
      <c r="N196" s="23">
        <v>128.9</v>
      </c>
      <c r="O196" s="24">
        <v>135.4</v>
      </c>
    </row>
    <row r="197" spans="1:15" x14ac:dyDescent="0.3">
      <c r="A197" s="19" t="s">
        <v>58</v>
      </c>
      <c r="B197" s="20">
        <v>2018</v>
      </c>
      <c r="C197" s="21" t="s">
        <v>38</v>
      </c>
      <c r="D197" s="22" t="str">
        <f t="shared" si="3"/>
        <v>2018 May Sub Urban</v>
      </c>
      <c r="E197" s="23">
        <v>135.36923076923077</v>
      </c>
      <c r="F197" s="23">
        <v>157.9</v>
      </c>
      <c r="G197" s="23">
        <v>142.69999999999999</v>
      </c>
      <c r="H197" s="23">
        <v>140.30000000000001</v>
      </c>
      <c r="I197" s="23">
        <v>136.9</v>
      </c>
      <c r="J197" s="23">
        <v>132.94999999999999</v>
      </c>
      <c r="K197" s="23">
        <v>122.9</v>
      </c>
      <c r="L197" s="23">
        <v>131.80000000000001</v>
      </c>
      <c r="M197" s="23">
        <v>142.1</v>
      </c>
      <c r="N197" s="23">
        <v>132.1</v>
      </c>
      <c r="O197" s="24">
        <v>137.80000000000001</v>
      </c>
    </row>
    <row r="198" spans="1:15" x14ac:dyDescent="0.3">
      <c r="A198" s="19" t="s">
        <v>30</v>
      </c>
      <c r="B198" s="20">
        <v>2018</v>
      </c>
      <c r="C198" s="21" t="s">
        <v>39</v>
      </c>
      <c r="D198" s="22" t="str">
        <f t="shared" si="3"/>
        <v>2018 June Rural</v>
      </c>
      <c r="E198" s="23">
        <v>137.71538461538461</v>
      </c>
      <c r="F198" s="23">
        <v>157.30000000000001</v>
      </c>
      <c r="G198" s="23">
        <v>148.76666666666668</v>
      </c>
      <c r="H198" s="23">
        <v>142.35</v>
      </c>
      <c r="I198" s="23">
        <v>145.1</v>
      </c>
      <c r="J198" s="23">
        <v>134.9</v>
      </c>
      <c r="K198" s="23">
        <v>127.4</v>
      </c>
      <c r="L198" s="23">
        <v>137.80000000000001</v>
      </c>
      <c r="M198" s="23">
        <v>145.1</v>
      </c>
      <c r="N198" s="23">
        <v>135.6</v>
      </c>
      <c r="O198" s="24">
        <v>140.5</v>
      </c>
    </row>
    <row r="199" spans="1:15" x14ac:dyDescent="0.3">
      <c r="A199" s="19" t="s">
        <v>33</v>
      </c>
      <c r="B199" s="20">
        <v>2018</v>
      </c>
      <c r="C199" s="21" t="s">
        <v>39</v>
      </c>
      <c r="D199" s="22" t="str">
        <f t="shared" si="3"/>
        <v>2018 June Urban</v>
      </c>
      <c r="E199" s="23">
        <v>134.40769230769232</v>
      </c>
      <c r="F199" s="23">
        <v>161</v>
      </c>
      <c r="G199" s="23">
        <v>135</v>
      </c>
      <c r="H199" s="23">
        <v>137.80000000000001</v>
      </c>
      <c r="I199" s="23">
        <v>126.5</v>
      </c>
      <c r="J199" s="23">
        <v>130.39999999999998</v>
      </c>
      <c r="K199" s="23">
        <v>120.4</v>
      </c>
      <c r="L199" s="23">
        <v>128.5</v>
      </c>
      <c r="M199" s="23">
        <v>141.19999999999999</v>
      </c>
      <c r="N199" s="23">
        <v>129.5</v>
      </c>
      <c r="O199" s="24">
        <v>136.19999999999999</v>
      </c>
    </row>
    <row r="200" spans="1:15" x14ac:dyDescent="0.3">
      <c r="A200" s="19" t="s">
        <v>58</v>
      </c>
      <c r="B200" s="20">
        <v>2018</v>
      </c>
      <c r="C200" s="21" t="s">
        <v>39</v>
      </c>
      <c r="D200" s="22" t="str">
        <f t="shared" si="3"/>
        <v>2018 June Sub Urban</v>
      </c>
      <c r="E200" s="23">
        <v>136.46923076923079</v>
      </c>
      <c r="F200" s="23">
        <v>158.30000000000001</v>
      </c>
      <c r="G200" s="23">
        <v>143.23333333333332</v>
      </c>
      <c r="H200" s="23">
        <v>140.19999999999999</v>
      </c>
      <c r="I200" s="23">
        <v>138.1</v>
      </c>
      <c r="J200" s="23">
        <v>133.14999999999998</v>
      </c>
      <c r="K200" s="23">
        <v>123.7</v>
      </c>
      <c r="L200" s="23">
        <v>132.6</v>
      </c>
      <c r="M200" s="23">
        <v>142.80000000000001</v>
      </c>
      <c r="N200" s="23">
        <v>132.6</v>
      </c>
      <c r="O200" s="24">
        <v>138.5</v>
      </c>
    </row>
    <row r="201" spans="1:15" x14ac:dyDescent="0.3">
      <c r="A201" s="19" t="s">
        <v>30</v>
      </c>
      <c r="B201" s="20">
        <v>2018</v>
      </c>
      <c r="C201" s="21" t="s">
        <v>40</v>
      </c>
      <c r="D201" s="22" t="str">
        <f t="shared" si="3"/>
        <v>2018 July Rural</v>
      </c>
      <c r="E201" s="23">
        <v>139.26923076923077</v>
      </c>
      <c r="F201" s="23">
        <v>156.1</v>
      </c>
      <c r="G201" s="23">
        <v>149.06666666666669</v>
      </c>
      <c r="H201" s="23">
        <v>143.35</v>
      </c>
      <c r="I201" s="23">
        <v>146.80000000000001</v>
      </c>
      <c r="J201" s="23">
        <v>135.19999999999999</v>
      </c>
      <c r="K201" s="23">
        <v>127.5</v>
      </c>
      <c r="L201" s="23">
        <v>138.4</v>
      </c>
      <c r="M201" s="23">
        <v>145.80000000000001</v>
      </c>
      <c r="N201" s="23">
        <v>136</v>
      </c>
      <c r="O201" s="24">
        <v>141.80000000000001</v>
      </c>
    </row>
    <row r="202" spans="1:15" x14ac:dyDescent="0.3">
      <c r="A202" s="19" t="s">
        <v>33</v>
      </c>
      <c r="B202" s="20">
        <v>2018</v>
      </c>
      <c r="C202" s="21" t="s">
        <v>40</v>
      </c>
      <c r="D202" s="22" t="str">
        <f t="shared" si="3"/>
        <v>2018 July Urban</v>
      </c>
      <c r="E202" s="23">
        <v>136.23846153846154</v>
      </c>
      <c r="F202" s="23">
        <v>161.4</v>
      </c>
      <c r="G202" s="23">
        <v>135.46666666666667</v>
      </c>
      <c r="H202" s="23">
        <v>138.6</v>
      </c>
      <c r="I202" s="23">
        <v>128.1</v>
      </c>
      <c r="J202" s="23">
        <v>130.89999999999998</v>
      </c>
      <c r="K202" s="23">
        <v>120.1</v>
      </c>
      <c r="L202" s="23">
        <v>129</v>
      </c>
      <c r="M202" s="23">
        <v>144</v>
      </c>
      <c r="N202" s="23">
        <v>130.19999999999999</v>
      </c>
      <c r="O202" s="24">
        <v>137.5</v>
      </c>
    </row>
    <row r="203" spans="1:15" x14ac:dyDescent="0.3">
      <c r="A203" s="19" t="s">
        <v>58</v>
      </c>
      <c r="B203" s="20">
        <v>2018</v>
      </c>
      <c r="C203" s="21" t="s">
        <v>40</v>
      </c>
      <c r="D203" s="22" t="str">
        <f t="shared" si="3"/>
        <v>2018 July Sub Urban</v>
      </c>
      <c r="E203" s="23">
        <v>138.1</v>
      </c>
      <c r="F203" s="23">
        <v>157.5</v>
      </c>
      <c r="G203" s="23">
        <v>143.60000000000002</v>
      </c>
      <c r="H203" s="23">
        <v>141.1</v>
      </c>
      <c r="I203" s="23">
        <v>139.69999999999999</v>
      </c>
      <c r="J203" s="23">
        <v>133.55000000000001</v>
      </c>
      <c r="K203" s="23">
        <v>123.6</v>
      </c>
      <c r="L203" s="23">
        <v>133.1</v>
      </c>
      <c r="M203" s="23">
        <v>144.69999999999999</v>
      </c>
      <c r="N203" s="23">
        <v>133.19999999999999</v>
      </c>
      <c r="O203" s="24">
        <v>139.80000000000001</v>
      </c>
    </row>
    <row r="204" spans="1:15" x14ac:dyDescent="0.3">
      <c r="A204" s="19" t="s">
        <v>30</v>
      </c>
      <c r="B204" s="20">
        <v>2018</v>
      </c>
      <c r="C204" s="21" t="s">
        <v>41</v>
      </c>
      <c r="D204" s="22" t="str">
        <f t="shared" si="3"/>
        <v>2018 August Rural</v>
      </c>
      <c r="E204" s="23">
        <v>139.90769230769232</v>
      </c>
      <c r="F204" s="23">
        <v>156.4</v>
      </c>
      <c r="G204" s="23">
        <v>149.73333333333332</v>
      </c>
      <c r="H204" s="23">
        <v>144.19999999999999</v>
      </c>
      <c r="I204" s="23">
        <v>147.69999999999999</v>
      </c>
      <c r="J204" s="23">
        <v>135.35000000000002</v>
      </c>
      <c r="K204" s="23">
        <v>128.30000000000001</v>
      </c>
      <c r="L204" s="23">
        <v>138.6</v>
      </c>
      <c r="M204" s="23">
        <v>146.9</v>
      </c>
      <c r="N204" s="23">
        <v>136.6</v>
      </c>
      <c r="O204" s="24">
        <v>142.5</v>
      </c>
    </row>
    <row r="205" spans="1:15" x14ac:dyDescent="0.3">
      <c r="A205" s="19" t="s">
        <v>33</v>
      </c>
      <c r="B205" s="20">
        <v>2018</v>
      </c>
      <c r="C205" s="21" t="s">
        <v>41</v>
      </c>
      <c r="D205" s="22" t="str">
        <f t="shared" si="3"/>
        <v>2018 August Urban</v>
      </c>
      <c r="E205" s="23">
        <v>135.96923076923076</v>
      </c>
      <c r="F205" s="23">
        <v>162.1</v>
      </c>
      <c r="G205" s="23">
        <v>135.76666666666668</v>
      </c>
      <c r="H205" s="23">
        <v>139.5</v>
      </c>
      <c r="I205" s="23">
        <v>129.80000000000001</v>
      </c>
      <c r="J205" s="23">
        <v>131.60000000000002</v>
      </c>
      <c r="K205" s="23">
        <v>120.7</v>
      </c>
      <c r="L205" s="23">
        <v>129.80000000000001</v>
      </c>
      <c r="M205" s="23">
        <v>145.30000000000001</v>
      </c>
      <c r="N205" s="23">
        <v>131</v>
      </c>
      <c r="O205" s="24">
        <v>138</v>
      </c>
    </row>
    <row r="206" spans="1:15" x14ac:dyDescent="0.3">
      <c r="A206" s="19" t="s">
        <v>58</v>
      </c>
      <c r="B206" s="20">
        <v>2018</v>
      </c>
      <c r="C206" s="21" t="s">
        <v>41</v>
      </c>
      <c r="D206" s="22" t="str">
        <f t="shared" si="3"/>
        <v>2018 August Sub Urban</v>
      </c>
      <c r="E206" s="23">
        <v>138.36153846153849</v>
      </c>
      <c r="F206" s="23">
        <v>157.9</v>
      </c>
      <c r="G206" s="23">
        <v>144.06666666666669</v>
      </c>
      <c r="H206" s="23">
        <v>142</v>
      </c>
      <c r="I206" s="23">
        <v>140.9</v>
      </c>
      <c r="J206" s="23">
        <v>133.89999999999998</v>
      </c>
      <c r="K206" s="23">
        <v>124.3</v>
      </c>
      <c r="L206" s="23">
        <v>133.6</v>
      </c>
      <c r="M206" s="23">
        <v>146</v>
      </c>
      <c r="N206" s="23">
        <v>133.9</v>
      </c>
      <c r="O206" s="24">
        <v>140.4</v>
      </c>
    </row>
    <row r="207" spans="1:15" x14ac:dyDescent="0.3">
      <c r="A207" s="19" t="s">
        <v>30</v>
      </c>
      <c r="B207" s="20">
        <v>2018</v>
      </c>
      <c r="C207" s="21" t="s">
        <v>42</v>
      </c>
      <c r="D207" s="22" t="str">
        <f t="shared" si="3"/>
        <v>2018 September Rural</v>
      </c>
      <c r="E207" s="23">
        <v>138.44615384615386</v>
      </c>
      <c r="F207" s="23">
        <v>157.69999999999999</v>
      </c>
      <c r="G207" s="23">
        <v>149.83333333333334</v>
      </c>
      <c r="H207" s="23">
        <v>144.65</v>
      </c>
      <c r="I207" s="23">
        <v>149</v>
      </c>
      <c r="J207" s="23">
        <v>136</v>
      </c>
      <c r="K207" s="23">
        <v>129.9</v>
      </c>
      <c r="L207" s="23">
        <v>140</v>
      </c>
      <c r="M207" s="23">
        <v>147.6</v>
      </c>
      <c r="N207" s="23">
        <v>137.4</v>
      </c>
      <c r="O207" s="24">
        <v>142.1</v>
      </c>
    </row>
    <row r="208" spans="1:15" x14ac:dyDescent="0.3">
      <c r="A208" s="19" t="s">
        <v>33</v>
      </c>
      <c r="B208" s="20">
        <v>2018</v>
      </c>
      <c r="C208" s="21" t="s">
        <v>42</v>
      </c>
      <c r="D208" s="22" t="str">
        <f t="shared" si="3"/>
        <v>2018 September Urban</v>
      </c>
      <c r="E208" s="23">
        <v>134.49230769230769</v>
      </c>
      <c r="F208" s="23">
        <v>163.30000000000001</v>
      </c>
      <c r="G208" s="23">
        <v>136.4</v>
      </c>
      <c r="H208" s="23">
        <v>140.10000000000002</v>
      </c>
      <c r="I208" s="23">
        <v>131.19999999999999</v>
      </c>
      <c r="J208" s="23">
        <v>132.5</v>
      </c>
      <c r="K208" s="23">
        <v>122.5</v>
      </c>
      <c r="L208" s="23">
        <v>130.19999999999999</v>
      </c>
      <c r="M208" s="23">
        <v>145.19999999999999</v>
      </c>
      <c r="N208" s="23">
        <v>131.9</v>
      </c>
      <c r="O208" s="24">
        <v>138.1</v>
      </c>
    </row>
    <row r="209" spans="1:15" x14ac:dyDescent="0.3">
      <c r="A209" s="19" t="s">
        <v>58</v>
      </c>
      <c r="B209" s="20">
        <v>2018</v>
      </c>
      <c r="C209" s="21" t="s">
        <v>42</v>
      </c>
      <c r="D209" s="22" t="str">
        <f t="shared" si="3"/>
        <v>2018 September Sub Urban</v>
      </c>
      <c r="E209" s="23">
        <v>136.88461538461539</v>
      </c>
      <c r="F209" s="23">
        <v>159.19999999999999</v>
      </c>
      <c r="G209" s="23">
        <v>144.43333333333331</v>
      </c>
      <c r="H209" s="23">
        <v>142.5</v>
      </c>
      <c r="I209" s="23">
        <v>142.30000000000001</v>
      </c>
      <c r="J209" s="23">
        <v>134.65</v>
      </c>
      <c r="K209" s="23">
        <v>126</v>
      </c>
      <c r="L209" s="23">
        <v>134.5</v>
      </c>
      <c r="M209" s="23">
        <v>146.19999999999999</v>
      </c>
      <c r="N209" s="23">
        <v>134.69999999999999</v>
      </c>
      <c r="O209" s="24">
        <v>140.19999999999999</v>
      </c>
    </row>
    <row r="210" spans="1:15" x14ac:dyDescent="0.3">
      <c r="A210" s="19" t="s">
        <v>30</v>
      </c>
      <c r="B210" s="20">
        <v>2018</v>
      </c>
      <c r="C210" s="21" t="s">
        <v>43</v>
      </c>
      <c r="D210" s="22" t="str">
        <f t="shared" si="3"/>
        <v>2018 October Rural</v>
      </c>
      <c r="E210" s="23">
        <v>137.09230769230768</v>
      </c>
      <c r="F210" s="23">
        <v>159.6</v>
      </c>
      <c r="G210" s="23">
        <v>148.33333333333334</v>
      </c>
      <c r="H210" s="23">
        <v>146.9</v>
      </c>
      <c r="I210" s="23">
        <v>149.69999999999999</v>
      </c>
      <c r="J210" s="23">
        <v>139.60000000000002</v>
      </c>
      <c r="K210" s="23">
        <v>130.80000000000001</v>
      </c>
      <c r="L210" s="23">
        <v>140.1</v>
      </c>
      <c r="M210" s="23">
        <v>148</v>
      </c>
      <c r="N210" s="23">
        <v>139.80000000000001</v>
      </c>
      <c r="O210" s="24">
        <v>142.19999999999999</v>
      </c>
    </row>
    <row r="211" spans="1:15" x14ac:dyDescent="0.3">
      <c r="A211" s="19" t="s">
        <v>33</v>
      </c>
      <c r="B211" s="20">
        <v>2018</v>
      </c>
      <c r="C211" s="21" t="s">
        <v>43</v>
      </c>
      <c r="D211" s="22" t="str">
        <f t="shared" si="3"/>
        <v>2018 October Urban</v>
      </c>
      <c r="E211" s="23">
        <v>134.93076923076922</v>
      </c>
      <c r="F211" s="23">
        <v>164</v>
      </c>
      <c r="G211" s="23">
        <v>137</v>
      </c>
      <c r="H211" s="23">
        <v>140.69999999999999</v>
      </c>
      <c r="I211" s="23">
        <v>133.4</v>
      </c>
      <c r="J211" s="23">
        <v>133.30000000000001</v>
      </c>
      <c r="K211" s="23">
        <v>123.3</v>
      </c>
      <c r="L211" s="23">
        <v>130.69999999999999</v>
      </c>
      <c r="M211" s="23">
        <v>145.5</v>
      </c>
      <c r="N211" s="23">
        <v>132.5</v>
      </c>
      <c r="O211" s="24">
        <v>138.9</v>
      </c>
    </row>
    <row r="212" spans="1:15" x14ac:dyDescent="0.3">
      <c r="A212" s="19" t="s">
        <v>58</v>
      </c>
      <c r="B212" s="20">
        <v>2018</v>
      </c>
      <c r="C212" s="21" t="s">
        <v>43</v>
      </c>
      <c r="D212" s="22" t="str">
        <f t="shared" si="3"/>
        <v>2018 October Sub Urban</v>
      </c>
      <c r="E212" s="23">
        <v>136.63076923076923</v>
      </c>
      <c r="F212" s="23">
        <v>162.6</v>
      </c>
      <c r="G212" s="23">
        <v>144.66666666666666</v>
      </c>
      <c r="H212" s="23">
        <v>144.55000000000001</v>
      </c>
      <c r="I212" s="23">
        <v>145.30000000000001</v>
      </c>
      <c r="J212" s="23">
        <v>137.05000000000001</v>
      </c>
      <c r="K212" s="23">
        <v>125.5</v>
      </c>
      <c r="L212" s="23">
        <v>136.5</v>
      </c>
      <c r="M212" s="23">
        <v>147.80000000000001</v>
      </c>
      <c r="N212" s="23">
        <v>136.30000000000001</v>
      </c>
      <c r="O212" s="24">
        <v>140.80000000000001</v>
      </c>
    </row>
    <row r="213" spans="1:15" x14ac:dyDescent="0.3">
      <c r="A213" s="19" t="s">
        <v>30</v>
      </c>
      <c r="B213" s="20">
        <v>2018</v>
      </c>
      <c r="C213" s="21" t="s">
        <v>45</v>
      </c>
      <c r="D213" s="22" t="str">
        <f t="shared" si="3"/>
        <v>2018 November Rural</v>
      </c>
      <c r="E213" s="23">
        <v>137.49999999999997</v>
      </c>
      <c r="F213" s="23">
        <v>161.9</v>
      </c>
      <c r="G213" s="23">
        <v>149.33333333333334</v>
      </c>
      <c r="H213" s="23">
        <v>147.44999999999999</v>
      </c>
      <c r="I213" s="23">
        <v>150.30000000000001</v>
      </c>
      <c r="J213" s="23">
        <v>139.25</v>
      </c>
      <c r="K213" s="23">
        <v>130.30000000000001</v>
      </c>
      <c r="L213" s="23">
        <v>143.1</v>
      </c>
      <c r="M213" s="23">
        <v>150.19999999999999</v>
      </c>
      <c r="N213" s="23">
        <v>140.1</v>
      </c>
      <c r="O213" s="24">
        <v>142.4</v>
      </c>
    </row>
    <row r="214" spans="1:15" x14ac:dyDescent="0.3">
      <c r="A214" s="19" t="s">
        <v>33</v>
      </c>
      <c r="B214" s="20">
        <v>2018</v>
      </c>
      <c r="C214" s="21" t="s">
        <v>45</v>
      </c>
      <c r="D214" s="22" t="str">
        <f t="shared" si="3"/>
        <v>2018 November Urban</v>
      </c>
      <c r="E214" s="23">
        <v>135.19230769230768</v>
      </c>
      <c r="F214" s="23">
        <v>164.4</v>
      </c>
      <c r="G214" s="23">
        <v>137.70000000000002</v>
      </c>
      <c r="H214" s="23">
        <v>141.35000000000002</v>
      </c>
      <c r="I214" s="23">
        <v>136.69999999999999</v>
      </c>
      <c r="J214" s="23">
        <v>133.65</v>
      </c>
      <c r="K214" s="23">
        <v>121.2</v>
      </c>
      <c r="L214" s="23">
        <v>131.30000000000001</v>
      </c>
      <c r="M214" s="23">
        <v>146.1</v>
      </c>
      <c r="N214" s="23">
        <v>132.19999999999999</v>
      </c>
      <c r="O214" s="24">
        <v>139</v>
      </c>
    </row>
    <row r="215" spans="1:15" x14ac:dyDescent="0.3">
      <c r="A215" s="19" t="s">
        <v>58</v>
      </c>
      <c r="B215" s="20">
        <v>2018</v>
      </c>
      <c r="C215" s="21" t="s">
        <v>45</v>
      </c>
      <c r="D215" s="22" t="str">
        <f t="shared" si="3"/>
        <v>2018 November Sub Urban</v>
      </c>
      <c r="E215" s="23">
        <v>136.59230769230771</v>
      </c>
      <c r="F215" s="23">
        <v>162.6</v>
      </c>
      <c r="G215" s="23">
        <v>144.6</v>
      </c>
      <c r="H215" s="23">
        <v>144.55000000000001</v>
      </c>
      <c r="I215" s="23">
        <v>145.1</v>
      </c>
      <c r="J215" s="23">
        <v>137.05000000000001</v>
      </c>
      <c r="K215" s="23">
        <v>125.5</v>
      </c>
      <c r="L215" s="23">
        <v>136.5</v>
      </c>
      <c r="M215" s="23">
        <v>147.80000000000001</v>
      </c>
      <c r="N215" s="23">
        <v>136.30000000000001</v>
      </c>
      <c r="O215" s="24">
        <v>140.80000000000001</v>
      </c>
    </row>
    <row r="216" spans="1:15" x14ac:dyDescent="0.3">
      <c r="A216" s="19" t="s">
        <v>30</v>
      </c>
      <c r="B216" s="20">
        <v>2018</v>
      </c>
      <c r="C216" s="21" t="s">
        <v>46</v>
      </c>
      <c r="D216" s="22" t="str">
        <f t="shared" si="3"/>
        <v>2018 December Rural</v>
      </c>
      <c r="E216" s="23">
        <v>136.3923076923077</v>
      </c>
      <c r="F216" s="23">
        <v>162.4</v>
      </c>
      <c r="G216" s="23">
        <v>149.43333333333334</v>
      </c>
      <c r="H216" s="23">
        <v>148</v>
      </c>
      <c r="I216" s="23">
        <v>149</v>
      </c>
      <c r="J216" s="23">
        <v>141.39999999999998</v>
      </c>
      <c r="K216" s="23">
        <v>128.9</v>
      </c>
      <c r="L216" s="23">
        <v>143.30000000000001</v>
      </c>
      <c r="M216" s="23">
        <v>155.1</v>
      </c>
      <c r="N216" s="23">
        <v>141.6</v>
      </c>
      <c r="O216" s="24">
        <v>141.9</v>
      </c>
    </row>
    <row r="217" spans="1:15" x14ac:dyDescent="0.3">
      <c r="A217" s="19" t="s">
        <v>33</v>
      </c>
      <c r="B217" s="20">
        <v>2018</v>
      </c>
      <c r="C217" s="21" t="s">
        <v>46</v>
      </c>
      <c r="D217" s="22" t="str">
        <f t="shared" si="3"/>
        <v>2018 December Urban</v>
      </c>
      <c r="E217" s="23">
        <v>134.35384615384615</v>
      </c>
      <c r="F217" s="23">
        <v>164.6</v>
      </c>
      <c r="G217" s="23">
        <v>137.93333333333334</v>
      </c>
      <c r="H217" s="23">
        <v>141.35</v>
      </c>
      <c r="I217" s="23">
        <v>132.4</v>
      </c>
      <c r="J217" s="23">
        <v>134.05000000000001</v>
      </c>
      <c r="K217" s="23">
        <v>118.8</v>
      </c>
      <c r="L217" s="23">
        <v>131.69999999999999</v>
      </c>
      <c r="M217" s="23">
        <v>146.5</v>
      </c>
      <c r="N217" s="23">
        <v>131.69999999999999</v>
      </c>
      <c r="O217" s="24">
        <v>138</v>
      </c>
    </row>
    <row r="218" spans="1:15" x14ac:dyDescent="0.3">
      <c r="A218" s="19" t="s">
        <v>58</v>
      </c>
      <c r="B218" s="20">
        <v>2018</v>
      </c>
      <c r="C218" s="21" t="s">
        <v>46</v>
      </c>
      <c r="D218" s="22" t="str">
        <f t="shared" si="3"/>
        <v>2018 December Sub Urban</v>
      </c>
      <c r="E218" s="23">
        <v>135.59999999999997</v>
      </c>
      <c r="F218" s="23">
        <v>163</v>
      </c>
      <c r="G218" s="23">
        <v>144.76666666666668</v>
      </c>
      <c r="H218" s="23">
        <v>144.85</v>
      </c>
      <c r="I218" s="23">
        <v>142.69999999999999</v>
      </c>
      <c r="J218" s="23">
        <v>138.55000000000001</v>
      </c>
      <c r="K218" s="23">
        <v>123.6</v>
      </c>
      <c r="L218" s="23">
        <v>136.80000000000001</v>
      </c>
      <c r="M218" s="23">
        <v>150.1</v>
      </c>
      <c r="N218" s="23">
        <v>136.80000000000001</v>
      </c>
      <c r="O218" s="24">
        <v>140.1</v>
      </c>
    </row>
    <row r="219" spans="1:15" x14ac:dyDescent="0.3">
      <c r="A219" s="19" t="s">
        <v>30</v>
      </c>
      <c r="B219" s="20">
        <v>2019</v>
      </c>
      <c r="C219" s="21" t="s">
        <v>31</v>
      </c>
      <c r="D219" s="22" t="str">
        <f t="shared" si="3"/>
        <v>2019 January Rural</v>
      </c>
      <c r="E219" s="23">
        <v>135.35384615384618</v>
      </c>
      <c r="F219" s="23">
        <v>162.69999999999999</v>
      </c>
      <c r="G219" s="23">
        <v>148.53333333333333</v>
      </c>
      <c r="H219" s="23">
        <v>148.89999999999998</v>
      </c>
      <c r="I219" s="23">
        <v>146.19999999999999</v>
      </c>
      <c r="J219" s="23">
        <v>141.55000000000001</v>
      </c>
      <c r="K219" s="23">
        <v>128.6</v>
      </c>
      <c r="L219" s="23">
        <v>142.9</v>
      </c>
      <c r="M219" s="23">
        <v>155.19999999999999</v>
      </c>
      <c r="N219" s="23">
        <v>141.69999999999999</v>
      </c>
      <c r="O219" s="24">
        <v>141</v>
      </c>
    </row>
    <row r="220" spans="1:15" x14ac:dyDescent="0.3">
      <c r="A220" s="19" t="s">
        <v>33</v>
      </c>
      <c r="B220" s="20">
        <v>2019</v>
      </c>
      <c r="C220" s="21" t="s">
        <v>31</v>
      </c>
      <c r="D220" s="22" t="str">
        <f t="shared" si="3"/>
        <v>2019 January Urban</v>
      </c>
      <c r="E220" s="23">
        <v>134.17692307692309</v>
      </c>
      <c r="F220" s="23">
        <v>164.7</v>
      </c>
      <c r="G220" s="23">
        <v>138.16666666666666</v>
      </c>
      <c r="H220" s="23">
        <v>142</v>
      </c>
      <c r="I220" s="23">
        <v>128.6</v>
      </c>
      <c r="J220" s="23">
        <v>134.75</v>
      </c>
      <c r="K220" s="23">
        <v>118.6</v>
      </c>
      <c r="L220" s="23">
        <v>131.9</v>
      </c>
      <c r="M220" s="23">
        <v>146.6</v>
      </c>
      <c r="N220" s="23">
        <v>131.80000000000001</v>
      </c>
      <c r="O220" s="24">
        <v>138</v>
      </c>
    </row>
    <row r="221" spans="1:15" x14ac:dyDescent="0.3">
      <c r="A221" s="19" t="s">
        <v>58</v>
      </c>
      <c r="B221" s="20">
        <v>2019</v>
      </c>
      <c r="C221" s="21" t="s">
        <v>31</v>
      </c>
      <c r="D221" s="22" t="str">
        <f t="shared" si="3"/>
        <v>2019 January Sub Urban</v>
      </c>
      <c r="E221" s="23">
        <v>134.87692307692308</v>
      </c>
      <c r="F221" s="23">
        <v>163.19999999999999</v>
      </c>
      <c r="G221" s="23">
        <v>144.33333333333334</v>
      </c>
      <c r="H221" s="23">
        <v>145.64999999999998</v>
      </c>
      <c r="I221" s="23">
        <v>139.5</v>
      </c>
      <c r="J221" s="23">
        <v>138.94999999999999</v>
      </c>
      <c r="K221" s="23">
        <v>123.3</v>
      </c>
      <c r="L221" s="23">
        <v>136.69999999999999</v>
      </c>
      <c r="M221" s="23">
        <v>150.19999999999999</v>
      </c>
      <c r="N221" s="23">
        <v>136.9</v>
      </c>
      <c r="O221" s="24">
        <v>139.6</v>
      </c>
    </row>
    <row r="222" spans="1:15" x14ac:dyDescent="0.3">
      <c r="A222" s="19" t="s">
        <v>30</v>
      </c>
      <c r="B222" s="20">
        <v>2019</v>
      </c>
      <c r="C222" s="21" t="s">
        <v>35</v>
      </c>
      <c r="D222" s="22" t="str">
        <f t="shared" si="3"/>
        <v>2019 February Rural</v>
      </c>
      <c r="E222" s="23">
        <v>135.3692307692308</v>
      </c>
      <c r="F222" s="23">
        <v>162.80000000000001</v>
      </c>
      <c r="G222" s="23">
        <v>148.83333333333334</v>
      </c>
      <c r="H222" s="23">
        <v>149.30000000000001</v>
      </c>
      <c r="I222" s="23">
        <v>145.30000000000001</v>
      </c>
      <c r="J222" s="23">
        <v>142.4</v>
      </c>
      <c r="K222" s="23">
        <v>129.19999999999999</v>
      </c>
      <c r="L222" s="23">
        <v>143.4</v>
      </c>
      <c r="M222" s="23">
        <v>155.5</v>
      </c>
      <c r="N222" s="23">
        <v>142.19999999999999</v>
      </c>
      <c r="O222" s="24">
        <v>141</v>
      </c>
    </row>
    <row r="223" spans="1:15" x14ac:dyDescent="0.3">
      <c r="A223" s="19" t="s">
        <v>33</v>
      </c>
      <c r="B223" s="20">
        <v>2019</v>
      </c>
      <c r="C223" s="21" t="s">
        <v>35</v>
      </c>
      <c r="D223" s="22" t="str">
        <f t="shared" si="3"/>
        <v>2019 February Urban</v>
      </c>
      <c r="E223" s="23">
        <v>134.95384615384617</v>
      </c>
      <c r="F223" s="23">
        <v>164.9</v>
      </c>
      <c r="G223" s="23">
        <v>138.5</v>
      </c>
      <c r="H223" s="23">
        <v>142.55000000000001</v>
      </c>
      <c r="I223" s="23">
        <v>127.1</v>
      </c>
      <c r="J223" s="23">
        <v>135.75</v>
      </c>
      <c r="K223" s="23">
        <v>119.2</v>
      </c>
      <c r="L223" s="23">
        <v>132.19999999999999</v>
      </c>
      <c r="M223" s="23">
        <v>146.6</v>
      </c>
      <c r="N223" s="23">
        <v>132.4</v>
      </c>
      <c r="O223" s="24">
        <v>138.6</v>
      </c>
    </row>
    <row r="224" spans="1:15" x14ac:dyDescent="0.3">
      <c r="A224" s="19" t="s">
        <v>58</v>
      </c>
      <c r="B224" s="20">
        <v>2019</v>
      </c>
      <c r="C224" s="21" t="s">
        <v>35</v>
      </c>
      <c r="D224" s="22" t="str">
        <f t="shared" si="3"/>
        <v>2019 February Sub Urban</v>
      </c>
      <c r="E224" s="23">
        <v>135.16153846153844</v>
      </c>
      <c r="F224" s="23">
        <v>163.4</v>
      </c>
      <c r="G224" s="23">
        <v>144.63333333333333</v>
      </c>
      <c r="H224" s="23">
        <v>146.1</v>
      </c>
      <c r="I224" s="23">
        <v>138.4</v>
      </c>
      <c r="J224" s="23">
        <v>139.85</v>
      </c>
      <c r="K224" s="23">
        <v>123.9</v>
      </c>
      <c r="L224" s="23">
        <v>137.1</v>
      </c>
      <c r="M224" s="23">
        <v>150.30000000000001</v>
      </c>
      <c r="N224" s="23">
        <v>137.4</v>
      </c>
      <c r="O224" s="24">
        <v>139.9</v>
      </c>
    </row>
    <row r="225" spans="1:15" x14ac:dyDescent="0.3">
      <c r="A225" s="19" t="s">
        <v>30</v>
      </c>
      <c r="B225" s="20">
        <v>2019</v>
      </c>
      <c r="C225" s="21" t="s">
        <v>36</v>
      </c>
      <c r="D225" s="22" t="str">
        <f t="shared" si="3"/>
        <v>2019 March Rural</v>
      </c>
      <c r="E225" s="23">
        <v>135.4769230769231</v>
      </c>
      <c r="F225" s="23">
        <v>162.9</v>
      </c>
      <c r="G225" s="23">
        <v>149</v>
      </c>
      <c r="H225" s="23">
        <v>149.5</v>
      </c>
      <c r="I225" s="23">
        <v>146.4</v>
      </c>
      <c r="J225" s="23">
        <v>142.19999999999999</v>
      </c>
      <c r="K225" s="23">
        <v>129.9</v>
      </c>
      <c r="L225" s="23">
        <v>143.80000000000001</v>
      </c>
      <c r="M225" s="23">
        <v>155.5</v>
      </c>
      <c r="N225" s="23">
        <v>142.4</v>
      </c>
      <c r="O225" s="24">
        <v>141.19999999999999</v>
      </c>
    </row>
    <row r="226" spans="1:15" x14ac:dyDescent="0.3">
      <c r="A226" s="19" t="s">
        <v>33</v>
      </c>
      <c r="B226" s="20">
        <v>2019</v>
      </c>
      <c r="C226" s="21" t="s">
        <v>36</v>
      </c>
      <c r="D226" s="22" t="str">
        <f t="shared" si="3"/>
        <v>2019 March Urban</v>
      </c>
      <c r="E226" s="23">
        <v>136.03076923076924</v>
      </c>
      <c r="F226" s="23">
        <v>165.3</v>
      </c>
      <c r="G226" s="23">
        <v>138.76666666666665</v>
      </c>
      <c r="H226" s="23">
        <v>142.9</v>
      </c>
      <c r="I226" s="23">
        <v>128.80000000000001</v>
      </c>
      <c r="J226" s="23">
        <v>135.85</v>
      </c>
      <c r="K226" s="23">
        <v>119.9</v>
      </c>
      <c r="L226" s="23">
        <v>133</v>
      </c>
      <c r="M226" s="23">
        <v>146.69999999999999</v>
      </c>
      <c r="N226" s="23">
        <v>132.80000000000001</v>
      </c>
      <c r="O226" s="24">
        <v>139.5</v>
      </c>
    </row>
    <row r="227" spans="1:15" x14ac:dyDescent="0.3">
      <c r="A227" s="19" t="s">
        <v>58</v>
      </c>
      <c r="B227" s="20">
        <v>2019</v>
      </c>
      <c r="C227" s="21" t="s">
        <v>36</v>
      </c>
      <c r="D227" s="22" t="str">
        <f t="shared" si="3"/>
        <v>2019 March Sub Urban</v>
      </c>
      <c r="E227" s="23">
        <v>135.6076923076923</v>
      </c>
      <c r="F227" s="23">
        <v>163.5</v>
      </c>
      <c r="G227" s="23">
        <v>144.83333333333334</v>
      </c>
      <c r="H227" s="23">
        <v>146.4</v>
      </c>
      <c r="I227" s="23">
        <v>139.69999999999999</v>
      </c>
      <c r="J227" s="23">
        <v>139.80000000000001</v>
      </c>
      <c r="K227" s="23">
        <v>124.6</v>
      </c>
      <c r="L227" s="23">
        <v>137.69999999999999</v>
      </c>
      <c r="M227" s="23">
        <v>150.30000000000001</v>
      </c>
      <c r="N227" s="23">
        <v>137.69999999999999</v>
      </c>
      <c r="O227" s="24">
        <v>140.4</v>
      </c>
    </row>
    <row r="228" spans="1:15" x14ac:dyDescent="0.3">
      <c r="A228" s="19" t="s">
        <v>30</v>
      </c>
      <c r="B228" s="20">
        <v>2019</v>
      </c>
      <c r="C228" s="21" t="s">
        <v>38</v>
      </c>
      <c r="D228" s="22" t="str">
        <f t="shared" si="3"/>
        <v>2019 May Rural</v>
      </c>
      <c r="E228" s="23">
        <v>137.0846153846154</v>
      </c>
      <c r="F228" s="23">
        <v>163.30000000000001</v>
      </c>
      <c r="G228" s="23">
        <v>149.53333333333333</v>
      </c>
      <c r="H228" s="23">
        <v>149.80000000000001</v>
      </c>
      <c r="I228" s="23">
        <v>146.9</v>
      </c>
      <c r="J228" s="23">
        <v>142.60000000000002</v>
      </c>
      <c r="K228" s="23">
        <v>130.19999999999999</v>
      </c>
      <c r="L228" s="23">
        <v>145.9</v>
      </c>
      <c r="M228" s="23">
        <v>156.69999999999999</v>
      </c>
      <c r="N228" s="23">
        <v>142.9</v>
      </c>
      <c r="O228" s="24">
        <v>142.4</v>
      </c>
    </row>
    <row r="229" spans="1:15" x14ac:dyDescent="0.3">
      <c r="A229" s="19" t="s">
        <v>33</v>
      </c>
      <c r="B229" s="20">
        <v>2019</v>
      </c>
      <c r="C229" s="21" t="s">
        <v>38</v>
      </c>
      <c r="D229" s="22" t="str">
        <f t="shared" si="3"/>
        <v>2019 May Urban</v>
      </c>
      <c r="E229" s="23">
        <v>139.34615384615387</v>
      </c>
      <c r="F229" s="23">
        <v>166.2</v>
      </c>
      <c r="G229" s="23">
        <v>139.29999999999998</v>
      </c>
      <c r="H229" s="23">
        <v>143.64999999999998</v>
      </c>
      <c r="I229" s="23">
        <v>129.4</v>
      </c>
      <c r="J229" s="23">
        <v>136.19999999999999</v>
      </c>
      <c r="K229" s="23">
        <v>120.1</v>
      </c>
      <c r="L229" s="23">
        <v>134</v>
      </c>
      <c r="M229" s="23">
        <v>148</v>
      </c>
      <c r="N229" s="23">
        <v>133.30000000000001</v>
      </c>
      <c r="O229" s="24">
        <v>141.5</v>
      </c>
    </row>
    <row r="230" spans="1:15" x14ac:dyDescent="0.3">
      <c r="A230" s="19" t="s">
        <v>58</v>
      </c>
      <c r="B230" s="20">
        <v>2019</v>
      </c>
      <c r="C230" s="21" t="s">
        <v>38</v>
      </c>
      <c r="D230" s="22" t="str">
        <f t="shared" si="3"/>
        <v>2019 May Sub Urban</v>
      </c>
      <c r="E230" s="23">
        <v>137.83846153846156</v>
      </c>
      <c r="F230" s="23">
        <v>164.1</v>
      </c>
      <c r="G230" s="23">
        <v>145.36666666666667</v>
      </c>
      <c r="H230" s="23">
        <v>146.89999999999998</v>
      </c>
      <c r="I230" s="23">
        <v>140.30000000000001</v>
      </c>
      <c r="J230" s="23">
        <v>140.15</v>
      </c>
      <c r="K230" s="23">
        <v>124.9</v>
      </c>
      <c r="L230" s="23">
        <v>139.19999999999999</v>
      </c>
      <c r="M230" s="23">
        <v>151.6</v>
      </c>
      <c r="N230" s="23">
        <v>138.19999999999999</v>
      </c>
      <c r="O230" s="24">
        <v>142</v>
      </c>
    </row>
    <row r="231" spans="1:15" x14ac:dyDescent="0.3">
      <c r="A231" s="19" t="s">
        <v>30</v>
      </c>
      <c r="B231" s="20">
        <v>2019</v>
      </c>
      <c r="C231" s="21" t="s">
        <v>39</v>
      </c>
      <c r="D231" s="22" t="str">
        <f t="shared" si="3"/>
        <v>2019 June Rural</v>
      </c>
      <c r="E231" s="23">
        <v>138.78461538461536</v>
      </c>
      <c r="F231" s="23">
        <v>164.2</v>
      </c>
      <c r="G231" s="23">
        <v>149.53333333333333</v>
      </c>
      <c r="H231" s="23">
        <v>149.5</v>
      </c>
      <c r="I231" s="23">
        <v>147.80000000000001</v>
      </c>
      <c r="J231" s="23">
        <v>143.25</v>
      </c>
      <c r="K231" s="23">
        <v>130.19999999999999</v>
      </c>
      <c r="L231" s="23">
        <v>146.4</v>
      </c>
      <c r="M231" s="23">
        <v>157.69999999999999</v>
      </c>
      <c r="N231" s="23">
        <v>143.30000000000001</v>
      </c>
      <c r="O231" s="24">
        <v>143.6</v>
      </c>
    </row>
    <row r="232" spans="1:15" x14ac:dyDescent="0.3">
      <c r="A232" s="19" t="s">
        <v>33</v>
      </c>
      <c r="B232" s="20">
        <v>2019</v>
      </c>
      <c r="C232" s="21" t="s">
        <v>39</v>
      </c>
      <c r="D232" s="22" t="str">
        <f t="shared" si="3"/>
        <v>2019 June Urban</v>
      </c>
      <c r="E232" s="23">
        <v>141.0230769230769</v>
      </c>
      <c r="F232" s="23">
        <v>166.7</v>
      </c>
      <c r="G232" s="23">
        <v>139.46666666666667</v>
      </c>
      <c r="H232" s="23">
        <v>143.4</v>
      </c>
      <c r="I232" s="23">
        <v>130.5</v>
      </c>
      <c r="J232" s="23">
        <v>137</v>
      </c>
      <c r="K232" s="23">
        <v>119.6</v>
      </c>
      <c r="L232" s="23">
        <v>134.30000000000001</v>
      </c>
      <c r="M232" s="23">
        <v>148.9</v>
      </c>
      <c r="N232" s="23">
        <v>133.6</v>
      </c>
      <c r="O232" s="24">
        <v>142.1</v>
      </c>
    </row>
    <row r="233" spans="1:15" x14ac:dyDescent="0.3">
      <c r="A233" s="19" t="s">
        <v>58</v>
      </c>
      <c r="B233" s="20">
        <v>2019</v>
      </c>
      <c r="C233" s="21" t="s">
        <v>39</v>
      </c>
      <c r="D233" s="22" t="str">
        <f t="shared" si="3"/>
        <v>2019 June Sub Urban</v>
      </c>
      <c r="E233" s="23">
        <v>139.54615384615386</v>
      </c>
      <c r="F233" s="23">
        <v>164.9</v>
      </c>
      <c r="G233" s="23">
        <v>145.46666666666667</v>
      </c>
      <c r="H233" s="23">
        <v>146.60000000000002</v>
      </c>
      <c r="I233" s="23">
        <v>141.19999999999999</v>
      </c>
      <c r="J233" s="23">
        <v>140.85000000000002</v>
      </c>
      <c r="K233" s="23">
        <v>124.6</v>
      </c>
      <c r="L233" s="23">
        <v>139.6</v>
      </c>
      <c r="M233" s="23">
        <v>152.5</v>
      </c>
      <c r="N233" s="23">
        <v>138.6</v>
      </c>
      <c r="O233" s="24">
        <v>142.9</v>
      </c>
    </row>
    <row r="234" spans="1:15" x14ac:dyDescent="0.3">
      <c r="A234" s="19" t="s">
        <v>30</v>
      </c>
      <c r="B234" s="20">
        <v>2019</v>
      </c>
      <c r="C234" s="21" t="s">
        <v>40</v>
      </c>
      <c r="D234" s="22" t="str">
        <f t="shared" si="3"/>
        <v>2019 July Rural</v>
      </c>
      <c r="E234" s="23">
        <v>140.53076923076921</v>
      </c>
      <c r="F234" s="23">
        <v>164.5</v>
      </c>
      <c r="G234" s="23">
        <v>149.70000000000002</v>
      </c>
      <c r="H234" s="23">
        <v>150.30000000000001</v>
      </c>
      <c r="I234" s="23">
        <v>146.80000000000001</v>
      </c>
      <c r="J234" s="23">
        <v>144.14999999999998</v>
      </c>
      <c r="K234" s="23">
        <v>131.19999999999999</v>
      </c>
      <c r="L234" s="23">
        <v>147.5</v>
      </c>
      <c r="M234" s="23">
        <v>159.1</v>
      </c>
      <c r="N234" s="23">
        <v>144.19999999999999</v>
      </c>
      <c r="O234" s="24">
        <v>144.9</v>
      </c>
    </row>
    <row r="235" spans="1:15" x14ac:dyDescent="0.3">
      <c r="A235" s="19" t="s">
        <v>33</v>
      </c>
      <c r="B235" s="20">
        <v>2019</v>
      </c>
      <c r="C235" s="21" t="s">
        <v>40</v>
      </c>
      <c r="D235" s="22" t="str">
        <f t="shared" si="3"/>
        <v>2019 July Urban</v>
      </c>
      <c r="E235" s="23">
        <v>142.87692307692308</v>
      </c>
      <c r="F235" s="23">
        <v>167.2</v>
      </c>
      <c r="G235" s="23">
        <v>139.76666666666668</v>
      </c>
      <c r="H235" s="23">
        <v>144.14999999999998</v>
      </c>
      <c r="I235" s="23">
        <v>127</v>
      </c>
      <c r="J235" s="23">
        <v>137.94999999999999</v>
      </c>
      <c r="K235" s="23">
        <v>120.6</v>
      </c>
      <c r="L235" s="23">
        <v>135</v>
      </c>
      <c r="M235" s="23">
        <v>150.4</v>
      </c>
      <c r="N235" s="23">
        <v>134.5</v>
      </c>
      <c r="O235" s="24">
        <v>143.30000000000001</v>
      </c>
    </row>
    <row r="236" spans="1:15" x14ac:dyDescent="0.3">
      <c r="A236" s="19" t="s">
        <v>58</v>
      </c>
      <c r="B236" s="20">
        <v>2019</v>
      </c>
      <c r="C236" s="21" t="s">
        <v>40</v>
      </c>
      <c r="D236" s="22" t="str">
        <f t="shared" si="3"/>
        <v>2019 July Sub Urban</v>
      </c>
      <c r="E236" s="23">
        <v>141.34615384615384</v>
      </c>
      <c r="F236" s="23">
        <v>165.2</v>
      </c>
      <c r="G236" s="23">
        <v>145.66666666666666</v>
      </c>
      <c r="H236" s="23">
        <v>147.39999999999998</v>
      </c>
      <c r="I236" s="23">
        <v>139.30000000000001</v>
      </c>
      <c r="J236" s="23">
        <v>141.80000000000001</v>
      </c>
      <c r="K236" s="23">
        <v>125.6</v>
      </c>
      <c r="L236" s="23">
        <v>140.5</v>
      </c>
      <c r="M236" s="23">
        <v>154</v>
      </c>
      <c r="N236" s="23">
        <v>139.5</v>
      </c>
      <c r="O236" s="24">
        <v>144.19999999999999</v>
      </c>
    </row>
    <row r="237" spans="1:15" x14ac:dyDescent="0.3">
      <c r="A237" s="19" t="s">
        <v>30</v>
      </c>
      <c r="B237" s="20">
        <v>2019</v>
      </c>
      <c r="C237" s="21" t="s">
        <v>41</v>
      </c>
      <c r="D237" s="22" t="str">
        <f t="shared" si="3"/>
        <v>2019 August Rural</v>
      </c>
      <c r="E237" s="23">
        <v>141.11538461538464</v>
      </c>
      <c r="F237" s="23">
        <v>165.1</v>
      </c>
      <c r="G237" s="23">
        <v>149.83333333333334</v>
      </c>
      <c r="H237" s="23">
        <v>150.89999999999998</v>
      </c>
      <c r="I237" s="23">
        <v>146.4</v>
      </c>
      <c r="J237" s="23">
        <v>145.75</v>
      </c>
      <c r="K237" s="23">
        <v>131.4</v>
      </c>
      <c r="L237" s="23">
        <v>148</v>
      </c>
      <c r="M237" s="23">
        <v>159.69999999999999</v>
      </c>
      <c r="N237" s="23">
        <v>144.9</v>
      </c>
      <c r="O237" s="24">
        <v>145.69999999999999</v>
      </c>
    </row>
    <row r="238" spans="1:15" x14ac:dyDescent="0.3">
      <c r="A238" s="19" t="s">
        <v>33</v>
      </c>
      <c r="B238" s="20">
        <v>2019</v>
      </c>
      <c r="C238" s="21" t="s">
        <v>41</v>
      </c>
      <c r="D238" s="22" t="str">
        <f t="shared" si="3"/>
        <v>2019 August Urban</v>
      </c>
      <c r="E238" s="23">
        <v>143.77692307692308</v>
      </c>
      <c r="F238" s="23">
        <v>167.9</v>
      </c>
      <c r="G238" s="23">
        <v>140.06666666666666</v>
      </c>
      <c r="H238" s="23">
        <v>144.85</v>
      </c>
      <c r="I238" s="23">
        <v>125.5</v>
      </c>
      <c r="J238" s="23">
        <v>139.65</v>
      </c>
      <c r="K238" s="23">
        <v>120.8</v>
      </c>
      <c r="L238" s="23">
        <v>135.4</v>
      </c>
      <c r="M238" s="23">
        <v>151.5</v>
      </c>
      <c r="N238" s="23">
        <v>135.30000000000001</v>
      </c>
      <c r="O238" s="24">
        <v>144.19999999999999</v>
      </c>
    </row>
    <row r="239" spans="1:15" x14ac:dyDescent="0.3">
      <c r="A239" s="19" t="s">
        <v>58</v>
      </c>
      <c r="B239" s="20">
        <v>2019</v>
      </c>
      <c r="C239" s="21" t="s">
        <v>41</v>
      </c>
      <c r="D239" s="22" t="str">
        <f t="shared" si="3"/>
        <v>2019 August Sub Urban</v>
      </c>
      <c r="E239" s="23">
        <v>142.03846153846155</v>
      </c>
      <c r="F239" s="23">
        <v>165.8</v>
      </c>
      <c r="G239" s="23">
        <v>145.86666666666667</v>
      </c>
      <c r="H239" s="23">
        <v>148.05000000000001</v>
      </c>
      <c r="I239" s="23">
        <v>138.5</v>
      </c>
      <c r="J239" s="23">
        <v>143.44999999999999</v>
      </c>
      <c r="K239" s="23">
        <v>125.8</v>
      </c>
      <c r="L239" s="23">
        <v>140.9</v>
      </c>
      <c r="M239" s="23">
        <v>154.9</v>
      </c>
      <c r="N239" s="23">
        <v>140.19999999999999</v>
      </c>
      <c r="O239" s="24">
        <v>145</v>
      </c>
    </row>
    <row r="240" spans="1:15" x14ac:dyDescent="0.3">
      <c r="A240" s="19" t="s">
        <v>30</v>
      </c>
      <c r="B240" s="20">
        <v>2019</v>
      </c>
      <c r="C240" s="21" t="s">
        <v>42</v>
      </c>
      <c r="D240" s="22" t="str">
        <f t="shared" si="3"/>
        <v>2019 September Rural</v>
      </c>
      <c r="E240" s="23">
        <v>142.2076923076923</v>
      </c>
      <c r="F240" s="23">
        <v>165.7</v>
      </c>
      <c r="G240" s="23">
        <v>149.76666666666665</v>
      </c>
      <c r="H240" s="23">
        <v>151.25</v>
      </c>
      <c r="I240" s="23">
        <v>146.9</v>
      </c>
      <c r="J240" s="23">
        <v>146.80000000000001</v>
      </c>
      <c r="K240" s="23">
        <v>131.6</v>
      </c>
      <c r="L240" s="23">
        <v>148.30000000000001</v>
      </c>
      <c r="M240" s="23">
        <v>160.19999999999999</v>
      </c>
      <c r="N240" s="23">
        <v>145.4</v>
      </c>
      <c r="O240" s="24">
        <v>146.69999999999999</v>
      </c>
    </row>
    <row r="241" spans="1:15" x14ac:dyDescent="0.3">
      <c r="A241" s="19" t="s">
        <v>33</v>
      </c>
      <c r="B241" s="20">
        <v>2019</v>
      </c>
      <c r="C241" s="21" t="s">
        <v>42</v>
      </c>
      <c r="D241" s="22" t="str">
        <f t="shared" si="3"/>
        <v>2019 September Urban</v>
      </c>
      <c r="E241" s="23">
        <v>144.22307692307692</v>
      </c>
      <c r="F241" s="23">
        <v>168.6</v>
      </c>
      <c r="G241" s="23">
        <v>140.26666666666668</v>
      </c>
      <c r="H241" s="23">
        <v>145.25</v>
      </c>
      <c r="I241" s="23">
        <v>126.6</v>
      </c>
      <c r="J241" s="23">
        <v>140.44999999999999</v>
      </c>
      <c r="K241" s="23">
        <v>121.2</v>
      </c>
      <c r="L241" s="23">
        <v>135.9</v>
      </c>
      <c r="M241" s="23">
        <v>151.6</v>
      </c>
      <c r="N241" s="23">
        <v>135.69999999999999</v>
      </c>
      <c r="O241" s="24">
        <v>144.69999999999999</v>
      </c>
    </row>
    <row r="242" spans="1:15" x14ac:dyDescent="0.3">
      <c r="A242" s="19" t="s">
        <v>58</v>
      </c>
      <c r="B242" s="20">
        <v>2019</v>
      </c>
      <c r="C242" s="21" t="s">
        <v>42</v>
      </c>
      <c r="D242" s="22" t="str">
        <f t="shared" si="3"/>
        <v>2019 September Sub Urban</v>
      </c>
      <c r="E242" s="23">
        <v>142.89999999999998</v>
      </c>
      <c r="F242" s="23">
        <v>166.5</v>
      </c>
      <c r="G242" s="23">
        <v>145.89999999999998</v>
      </c>
      <c r="H242" s="23">
        <v>148.39999999999998</v>
      </c>
      <c r="I242" s="23">
        <v>139.19999999999999</v>
      </c>
      <c r="J242" s="23">
        <v>144.35</v>
      </c>
      <c r="K242" s="23">
        <v>126.1</v>
      </c>
      <c r="L242" s="23">
        <v>141.30000000000001</v>
      </c>
      <c r="M242" s="23">
        <v>155.19999999999999</v>
      </c>
      <c r="N242" s="23">
        <v>140.69999999999999</v>
      </c>
      <c r="O242" s="24">
        <v>145.80000000000001</v>
      </c>
    </row>
    <row r="243" spans="1:15" x14ac:dyDescent="0.3">
      <c r="A243" s="19" t="s">
        <v>30</v>
      </c>
      <c r="B243" s="20">
        <v>2019</v>
      </c>
      <c r="C243" s="21" t="s">
        <v>43</v>
      </c>
      <c r="D243" s="22" t="str">
        <f t="shared" si="3"/>
        <v>2019 October Rural</v>
      </c>
      <c r="E243" s="23">
        <v>144.37692307692305</v>
      </c>
      <c r="F243" s="23">
        <v>166.3</v>
      </c>
      <c r="G243" s="23">
        <v>149.79999999999998</v>
      </c>
      <c r="H243" s="23">
        <v>151.80000000000001</v>
      </c>
      <c r="I243" s="23">
        <v>147.69999999999999</v>
      </c>
      <c r="J243" s="23">
        <v>147</v>
      </c>
      <c r="K243" s="23">
        <v>131.69999999999999</v>
      </c>
      <c r="L243" s="23">
        <v>148.69999999999999</v>
      </c>
      <c r="M243" s="23">
        <v>160.69999999999999</v>
      </c>
      <c r="N243" s="23">
        <v>145.69999999999999</v>
      </c>
      <c r="O243" s="24">
        <v>148.30000000000001</v>
      </c>
    </row>
    <row r="244" spans="1:15" x14ac:dyDescent="0.3">
      <c r="A244" s="19" t="s">
        <v>33</v>
      </c>
      <c r="B244" s="20">
        <v>2019</v>
      </c>
      <c r="C244" s="21" t="s">
        <v>43</v>
      </c>
      <c r="D244" s="22" t="str">
        <f t="shared" si="3"/>
        <v>2019 October Urban</v>
      </c>
      <c r="E244" s="23">
        <v>146.35384615384618</v>
      </c>
      <c r="F244" s="23">
        <v>169.3</v>
      </c>
      <c r="G244" s="23">
        <v>140.73333333333335</v>
      </c>
      <c r="H244" s="23">
        <v>145.85</v>
      </c>
      <c r="I244" s="23">
        <v>128.9</v>
      </c>
      <c r="J244" s="23">
        <v>140.94999999999999</v>
      </c>
      <c r="K244" s="23">
        <v>121.5</v>
      </c>
      <c r="L244" s="23">
        <v>136.19999999999999</v>
      </c>
      <c r="M244" s="23">
        <v>151.69999999999999</v>
      </c>
      <c r="N244" s="23">
        <v>136</v>
      </c>
      <c r="O244" s="24">
        <v>146</v>
      </c>
    </row>
    <row r="245" spans="1:15" x14ac:dyDescent="0.3">
      <c r="A245" s="19" t="s">
        <v>58</v>
      </c>
      <c r="B245" s="20">
        <v>2019</v>
      </c>
      <c r="C245" s="21" t="s">
        <v>43</v>
      </c>
      <c r="D245" s="22" t="str">
        <f t="shared" si="3"/>
        <v>2019 October Sub Urban</v>
      </c>
      <c r="E245" s="23">
        <v>145.04615384615383</v>
      </c>
      <c r="F245" s="23">
        <v>167.1</v>
      </c>
      <c r="G245" s="23">
        <v>146.13333333333335</v>
      </c>
      <c r="H245" s="23">
        <v>149</v>
      </c>
      <c r="I245" s="23">
        <v>140.6</v>
      </c>
      <c r="J245" s="23">
        <v>144.69999999999999</v>
      </c>
      <c r="K245" s="23">
        <v>126.3</v>
      </c>
      <c r="L245" s="23">
        <v>141.69999999999999</v>
      </c>
      <c r="M245" s="23">
        <v>155.4</v>
      </c>
      <c r="N245" s="23">
        <v>141</v>
      </c>
      <c r="O245" s="24">
        <v>147.19999999999999</v>
      </c>
    </row>
    <row r="246" spans="1:15" x14ac:dyDescent="0.3">
      <c r="A246" s="19" t="s">
        <v>30</v>
      </c>
      <c r="B246" s="20">
        <v>2019</v>
      </c>
      <c r="C246" s="21" t="s">
        <v>45</v>
      </c>
      <c r="D246" s="22" t="str">
        <f t="shared" si="3"/>
        <v>2019 November Rural</v>
      </c>
      <c r="E246" s="23">
        <v>146.50769230769231</v>
      </c>
      <c r="F246" s="23">
        <v>167.2</v>
      </c>
      <c r="G246" s="23">
        <v>150.26666666666668</v>
      </c>
      <c r="H246" s="23">
        <v>152.19999999999999</v>
      </c>
      <c r="I246" s="23">
        <v>148.4</v>
      </c>
      <c r="J246" s="23">
        <v>147.44999999999999</v>
      </c>
      <c r="K246" s="23">
        <v>132.1</v>
      </c>
      <c r="L246" s="23">
        <v>149.1</v>
      </c>
      <c r="M246" s="23">
        <v>160.80000000000001</v>
      </c>
      <c r="N246" s="23">
        <v>146.1</v>
      </c>
      <c r="O246" s="24">
        <v>149.9</v>
      </c>
    </row>
    <row r="247" spans="1:15" x14ac:dyDescent="0.3">
      <c r="A247" s="19" t="s">
        <v>33</v>
      </c>
      <c r="B247" s="20">
        <v>2019</v>
      </c>
      <c r="C247" s="21" t="s">
        <v>45</v>
      </c>
      <c r="D247" s="22" t="str">
        <f t="shared" si="3"/>
        <v>2019 November Urban</v>
      </c>
      <c r="E247" s="23">
        <v>147.99999999999997</v>
      </c>
      <c r="F247" s="23">
        <v>169.9</v>
      </c>
      <c r="G247" s="23">
        <v>141.03333333333333</v>
      </c>
      <c r="H247" s="23">
        <v>146.30000000000001</v>
      </c>
      <c r="I247" s="23">
        <v>132.19999999999999</v>
      </c>
      <c r="J247" s="23">
        <v>141.30000000000001</v>
      </c>
      <c r="K247" s="23">
        <v>121.7</v>
      </c>
      <c r="L247" s="23">
        <v>136.69999999999999</v>
      </c>
      <c r="M247" s="23">
        <v>151.80000000000001</v>
      </c>
      <c r="N247" s="23">
        <v>136.30000000000001</v>
      </c>
      <c r="O247" s="24">
        <v>147</v>
      </c>
    </row>
    <row r="248" spans="1:15" x14ac:dyDescent="0.3">
      <c r="A248" s="19" t="s">
        <v>58</v>
      </c>
      <c r="B248" s="20">
        <v>2019</v>
      </c>
      <c r="C248" s="21" t="s">
        <v>45</v>
      </c>
      <c r="D248" s="22" t="str">
        <f t="shared" si="3"/>
        <v>2019 November Sub Urban</v>
      </c>
      <c r="E248" s="23">
        <v>146.99230769230769</v>
      </c>
      <c r="F248" s="23">
        <v>167.9</v>
      </c>
      <c r="G248" s="23">
        <v>146.5</v>
      </c>
      <c r="H248" s="23">
        <v>149.4</v>
      </c>
      <c r="I248" s="23">
        <v>142.30000000000001</v>
      </c>
      <c r="J248" s="23">
        <v>145.10000000000002</v>
      </c>
      <c r="K248" s="23">
        <v>126.6</v>
      </c>
      <c r="L248" s="23">
        <v>142.1</v>
      </c>
      <c r="M248" s="23">
        <v>155.5</v>
      </c>
      <c r="N248" s="23">
        <v>141.30000000000001</v>
      </c>
      <c r="O248" s="24">
        <v>148.6</v>
      </c>
    </row>
    <row r="249" spans="1:15" x14ac:dyDescent="0.3">
      <c r="A249" s="19" t="s">
        <v>30</v>
      </c>
      <c r="B249" s="20">
        <v>2019</v>
      </c>
      <c r="C249" s="21" t="s">
        <v>46</v>
      </c>
      <c r="D249" s="22" t="str">
        <f t="shared" si="3"/>
        <v>2019 December Rural</v>
      </c>
      <c r="E249" s="23">
        <v>149.30769230769226</v>
      </c>
      <c r="F249" s="23">
        <v>167.8</v>
      </c>
      <c r="G249" s="23">
        <v>150.6</v>
      </c>
      <c r="H249" s="23">
        <v>152</v>
      </c>
      <c r="I249" s="23">
        <v>149.9</v>
      </c>
      <c r="J249" s="23">
        <v>147.69999999999999</v>
      </c>
      <c r="K249" s="23">
        <v>135</v>
      </c>
      <c r="L249" s="23">
        <v>149.5</v>
      </c>
      <c r="M249" s="23">
        <v>161.1</v>
      </c>
      <c r="N249" s="23">
        <v>147.1</v>
      </c>
      <c r="O249" s="24">
        <v>152.30000000000001</v>
      </c>
    </row>
    <row r="250" spans="1:15" x14ac:dyDescent="0.3">
      <c r="A250" s="19" t="s">
        <v>33</v>
      </c>
      <c r="B250" s="20">
        <v>2019</v>
      </c>
      <c r="C250" s="21" t="s">
        <v>46</v>
      </c>
      <c r="D250" s="22" t="str">
        <f t="shared" si="3"/>
        <v>2019 December Urban</v>
      </c>
      <c r="E250" s="23">
        <v>150.51538461538462</v>
      </c>
      <c r="F250" s="23">
        <v>170.4</v>
      </c>
      <c r="G250" s="23">
        <v>141.4</v>
      </c>
      <c r="H250" s="23">
        <v>146.30000000000001</v>
      </c>
      <c r="I250" s="23">
        <v>133.6</v>
      </c>
      <c r="J250" s="23">
        <v>141.69999999999999</v>
      </c>
      <c r="K250" s="23">
        <v>125.2</v>
      </c>
      <c r="L250" s="23">
        <v>136.80000000000001</v>
      </c>
      <c r="M250" s="23">
        <v>151.9</v>
      </c>
      <c r="N250" s="23">
        <v>137.69999999999999</v>
      </c>
      <c r="O250" s="24">
        <v>148.30000000000001</v>
      </c>
    </row>
    <row r="251" spans="1:15" x14ac:dyDescent="0.3">
      <c r="A251" s="19" t="s">
        <v>58</v>
      </c>
      <c r="B251" s="20">
        <v>2019</v>
      </c>
      <c r="C251" s="21" t="s">
        <v>46</v>
      </c>
      <c r="D251" s="22" t="str">
        <f t="shared" si="3"/>
        <v>2019 December Sub Urban</v>
      </c>
      <c r="E251" s="23">
        <v>149.70000000000002</v>
      </c>
      <c r="F251" s="23">
        <v>168.5</v>
      </c>
      <c r="G251" s="23">
        <v>146.86666666666667</v>
      </c>
      <c r="H251" s="23">
        <v>149.30000000000001</v>
      </c>
      <c r="I251" s="23">
        <v>143.69999999999999</v>
      </c>
      <c r="J251" s="23">
        <v>145.4</v>
      </c>
      <c r="K251" s="23">
        <v>129.80000000000001</v>
      </c>
      <c r="L251" s="23">
        <v>142.30000000000001</v>
      </c>
      <c r="M251" s="23">
        <v>155.69999999999999</v>
      </c>
      <c r="N251" s="23">
        <v>142.5</v>
      </c>
      <c r="O251" s="24">
        <v>150.4</v>
      </c>
    </row>
    <row r="252" spans="1:15" x14ac:dyDescent="0.3">
      <c r="A252" s="19" t="s">
        <v>30</v>
      </c>
      <c r="B252" s="20">
        <v>2020</v>
      </c>
      <c r="C252" s="21" t="s">
        <v>31</v>
      </c>
      <c r="D252" s="22" t="str">
        <f t="shared" si="3"/>
        <v>2020 January Rural</v>
      </c>
      <c r="E252" s="23">
        <v>149.12307692307692</v>
      </c>
      <c r="F252" s="23">
        <v>168.6</v>
      </c>
      <c r="G252" s="23">
        <v>150.76666666666668</v>
      </c>
      <c r="H252" s="23">
        <v>152.80000000000001</v>
      </c>
      <c r="I252" s="23">
        <v>150.4</v>
      </c>
      <c r="J252" s="23">
        <v>149.1</v>
      </c>
      <c r="K252" s="23">
        <v>136.30000000000001</v>
      </c>
      <c r="L252" s="23">
        <v>150.1</v>
      </c>
      <c r="M252" s="23">
        <v>161.69999999999999</v>
      </c>
      <c r="N252" s="23">
        <v>148.1</v>
      </c>
      <c r="O252" s="24">
        <v>151.9</v>
      </c>
    </row>
    <row r="253" spans="1:15" x14ac:dyDescent="0.3">
      <c r="A253" s="19" t="s">
        <v>33</v>
      </c>
      <c r="B253" s="20">
        <v>2020</v>
      </c>
      <c r="C253" s="21" t="s">
        <v>31</v>
      </c>
      <c r="D253" s="22" t="str">
        <f t="shared" si="3"/>
        <v>2020 January Urban</v>
      </c>
      <c r="E253" s="23">
        <v>149.64615384615382</v>
      </c>
      <c r="F253" s="23">
        <v>170.8</v>
      </c>
      <c r="G253" s="23">
        <v>141.70000000000002</v>
      </c>
      <c r="H253" s="23">
        <v>147</v>
      </c>
      <c r="I253" s="23">
        <v>135.1</v>
      </c>
      <c r="J253" s="23">
        <v>142.94999999999999</v>
      </c>
      <c r="K253" s="23">
        <v>126.1</v>
      </c>
      <c r="L253" s="23">
        <v>137.19999999999999</v>
      </c>
      <c r="M253" s="23">
        <v>152.1</v>
      </c>
      <c r="N253" s="23">
        <v>138.4</v>
      </c>
      <c r="O253" s="24">
        <v>148.19999999999999</v>
      </c>
    </row>
    <row r="254" spans="1:15" x14ac:dyDescent="0.3">
      <c r="A254" s="19" t="s">
        <v>58</v>
      </c>
      <c r="B254" s="20">
        <v>2020</v>
      </c>
      <c r="C254" s="21" t="s">
        <v>31</v>
      </c>
      <c r="D254" s="22" t="str">
        <f t="shared" si="3"/>
        <v>2020 January Sub Urban</v>
      </c>
      <c r="E254" s="23">
        <v>149.26153846153846</v>
      </c>
      <c r="F254" s="23">
        <v>169.2</v>
      </c>
      <c r="G254" s="23">
        <v>147.06666666666666</v>
      </c>
      <c r="H254" s="23">
        <v>150.05000000000001</v>
      </c>
      <c r="I254" s="23">
        <v>144.6</v>
      </c>
      <c r="J254" s="23">
        <v>146.75</v>
      </c>
      <c r="K254" s="23">
        <v>130.9</v>
      </c>
      <c r="L254" s="23">
        <v>142.80000000000001</v>
      </c>
      <c r="M254" s="23">
        <v>156.1</v>
      </c>
      <c r="N254" s="23">
        <v>143.4</v>
      </c>
      <c r="O254" s="24">
        <v>150.19999999999999</v>
      </c>
    </row>
    <row r="255" spans="1:15" x14ac:dyDescent="0.3">
      <c r="A255" s="19" t="s">
        <v>30</v>
      </c>
      <c r="B255" s="20">
        <v>2020</v>
      </c>
      <c r="C255" s="21" t="s">
        <v>35</v>
      </c>
      <c r="D255" s="22" t="str">
        <f t="shared" si="3"/>
        <v>2020 February Rural</v>
      </c>
      <c r="E255" s="23">
        <v>146.90769230769229</v>
      </c>
      <c r="F255" s="23">
        <v>169.4</v>
      </c>
      <c r="G255" s="23">
        <v>150.93333333333334</v>
      </c>
      <c r="H255" s="23">
        <v>153.30000000000001</v>
      </c>
      <c r="I255" s="23">
        <v>152.30000000000001</v>
      </c>
      <c r="J255" s="23">
        <v>149.80000000000001</v>
      </c>
      <c r="K255" s="23">
        <v>136</v>
      </c>
      <c r="L255" s="23">
        <v>150.4</v>
      </c>
      <c r="M255" s="23">
        <v>161.9</v>
      </c>
      <c r="N255" s="23">
        <v>148.4</v>
      </c>
      <c r="O255" s="24">
        <v>150.4</v>
      </c>
    </row>
    <row r="256" spans="1:15" x14ac:dyDescent="0.3">
      <c r="A256" s="19" t="s">
        <v>33</v>
      </c>
      <c r="B256" s="20">
        <v>2020</v>
      </c>
      <c r="C256" s="21" t="s">
        <v>35</v>
      </c>
      <c r="D256" s="22" t="str">
        <f t="shared" si="3"/>
        <v>2020 February Urban</v>
      </c>
      <c r="E256" s="23">
        <v>147.43076923076922</v>
      </c>
      <c r="F256" s="23">
        <v>172</v>
      </c>
      <c r="G256" s="23">
        <v>142</v>
      </c>
      <c r="H256" s="23">
        <v>147.60000000000002</v>
      </c>
      <c r="I256" s="23">
        <v>138.9</v>
      </c>
      <c r="J256" s="23">
        <v>143.94999999999999</v>
      </c>
      <c r="K256" s="23">
        <v>125.2</v>
      </c>
      <c r="L256" s="23">
        <v>137.69999999999999</v>
      </c>
      <c r="M256" s="23">
        <v>152.19999999999999</v>
      </c>
      <c r="N256" s="23">
        <v>138.4</v>
      </c>
      <c r="O256" s="24">
        <v>147.69999999999999</v>
      </c>
    </row>
    <row r="257" spans="1:15" x14ac:dyDescent="0.3">
      <c r="A257" s="19" t="s">
        <v>58</v>
      </c>
      <c r="B257" s="20">
        <v>2020</v>
      </c>
      <c r="C257" s="21" t="s">
        <v>35</v>
      </c>
      <c r="D257" s="22" t="str">
        <f t="shared" si="3"/>
        <v>2020 February Sub Urban</v>
      </c>
      <c r="E257" s="23">
        <v>147.04615384615383</v>
      </c>
      <c r="F257" s="23">
        <v>170.1</v>
      </c>
      <c r="G257" s="23">
        <v>147.33333333333334</v>
      </c>
      <c r="H257" s="23">
        <v>150.60000000000002</v>
      </c>
      <c r="I257" s="23">
        <v>147.19999999999999</v>
      </c>
      <c r="J257" s="23">
        <v>147.55000000000001</v>
      </c>
      <c r="K257" s="23">
        <v>130.30000000000001</v>
      </c>
      <c r="L257" s="23">
        <v>143.19999999999999</v>
      </c>
      <c r="M257" s="23">
        <v>156.19999999999999</v>
      </c>
      <c r="N257" s="23">
        <v>143.6</v>
      </c>
      <c r="O257" s="24">
        <v>149.1</v>
      </c>
    </row>
    <row r="258" spans="1:15" x14ac:dyDescent="0.3">
      <c r="A258" s="19" t="s">
        <v>30</v>
      </c>
      <c r="B258" s="20">
        <v>2020</v>
      </c>
      <c r="C258" s="21" t="s">
        <v>36</v>
      </c>
      <c r="D258" s="22" t="str">
        <f t="shared" si="3"/>
        <v>2020 March Rural</v>
      </c>
      <c r="E258" s="23">
        <v>145.73846153846151</v>
      </c>
      <c r="F258" s="23">
        <v>170.5</v>
      </c>
      <c r="G258" s="23">
        <v>151.16666666666666</v>
      </c>
      <c r="H258" s="23">
        <v>153</v>
      </c>
      <c r="I258" s="23">
        <v>153.4</v>
      </c>
      <c r="J258" s="23">
        <v>150.89999999999998</v>
      </c>
      <c r="K258" s="23">
        <v>135.80000000000001</v>
      </c>
      <c r="L258" s="23">
        <v>151.19999999999999</v>
      </c>
      <c r="M258" s="23">
        <v>161.19999999999999</v>
      </c>
      <c r="N258" s="23">
        <v>148.6</v>
      </c>
      <c r="O258" s="24">
        <v>149.80000000000001</v>
      </c>
    </row>
    <row r="259" spans="1:15" x14ac:dyDescent="0.3">
      <c r="A259" s="19" t="s">
        <v>33</v>
      </c>
      <c r="B259" s="20">
        <v>2020</v>
      </c>
      <c r="C259" s="21" t="s">
        <v>36</v>
      </c>
      <c r="D259" s="22" t="str">
        <f t="shared" si="3"/>
        <v>2020 March Urban</v>
      </c>
      <c r="E259" s="23">
        <v>146.03846153846155</v>
      </c>
      <c r="F259" s="23">
        <v>173.3</v>
      </c>
      <c r="G259" s="23">
        <v>142.36666666666667</v>
      </c>
      <c r="H259" s="23">
        <v>147.65</v>
      </c>
      <c r="I259" s="23">
        <v>141.4</v>
      </c>
      <c r="J259" s="23">
        <v>145.15</v>
      </c>
      <c r="K259" s="23">
        <v>124.6</v>
      </c>
      <c r="L259" s="23">
        <v>137.9</v>
      </c>
      <c r="M259" s="23">
        <v>152.5</v>
      </c>
      <c r="N259" s="23">
        <v>138.69999999999999</v>
      </c>
      <c r="O259" s="24">
        <v>147.30000000000001</v>
      </c>
    </row>
    <row r="260" spans="1:15" x14ac:dyDescent="0.3">
      <c r="A260" s="19" t="s">
        <v>58</v>
      </c>
      <c r="B260" s="20">
        <v>2020</v>
      </c>
      <c r="C260" s="21" t="s">
        <v>36</v>
      </c>
      <c r="D260" s="22" t="str">
        <f t="shared" ref="D260:D323" si="4">_xlfn.CONCAT(B260," ",C260," ",A260)</f>
        <v>2020 March Sub Urban</v>
      </c>
      <c r="E260" s="23">
        <v>145.80000000000001</v>
      </c>
      <c r="F260" s="23">
        <v>171.2</v>
      </c>
      <c r="G260" s="23">
        <v>147.63333333333335</v>
      </c>
      <c r="H260" s="23">
        <v>150.44999999999999</v>
      </c>
      <c r="I260" s="23">
        <v>148.9</v>
      </c>
      <c r="J260" s="23">
        <v>148.75</v>
      </c>
      <c r="K260" s="23">
        <v>129.9</v>
      </c>
      <c r="L260" s="23">
        <v>143.69999999999999</v>
      </c>
      <c r="M260" s="23">
        <v>156.1</v>
      </c>
      <c r="N260" s="23">
        <v>143.80000000000001</v>
      </c>
      <c r="O260" s="24">
        <v>148.6</v>
      </c>
    </row>
    <row r="261" spans="1:15" x14ac:dyDescent="0.3">
      <c r="A261" s="19" t="s">
        <v>30</v>
      </c>
      <c r="B261" s="20">
        <v>2020</v>
      </c>
      <c r="C261" s="21" t="s">
        <v>37</v>
      </c>
      <c r="D261" s="22" t="str">
        <f t="shared" si="4"/>
        <v>2020 April Rural</v>
      </c>
      <c r="E261" s="23">
        <v>149.35</v>
      </c>
      <c r="F261" s="23">
        <v>169.95</v>
      </c>
      <c r="G261" s="23">
        <v>151.04999999999998</v>
      </c>
      <c r="H261" s="23">
        <v>153.625</v>
      </c>
      <c r="I261" s="23">
        <v>148.4</v>
      </c>
      <c r="J261" s="23">
        <v>149.27500000000001</v>
      </c>
      <c r="K261" s="23">
        <v>135.9</v>
      </c>
      <c r="L261" s="23">
        <v>150.80000000000001</v>
      </c>
      <c r="M261" s="23">
        <v>161.55000000000001</v>
      </c>
      <c r="N261" s="23">
        <v>148.5</v>
      </c>
      <c r="O261" s="24">
        <v>150.10000000000002</v>
      </c>
    </row>
    <row r="262" spans="1:15" x14ac:dyDescent="0.3">
      <c r="A262" s="19" t="s">
        <v>33</v>
      </c>
      <c r="B262" s="20">
        <v>2020</v>
      </c>
      <c r="C262" s="21" t="s">
        <v>37</v>
      </c>
      <c r="D262" s="22" t="str">
        <f t="shared" si="4"/>
        <v>2020 April Urban</v>
      </c>
      <c r="E262" s="23">
        <v>151.02307692307693</v>
      </c>
      <c r="F262" s="23">
        <v>172.65</v>
      </c>
      <c r="G262" s="23">
        <v>142.18333333333331</v>
      </c>
      <c r="H262" s="23">
        <v>148.10000000000002</v>
      </c>
      <c r="I262" s="23">
        <v>137.1</v>
      </c>
      <c r="J262" s="23">
        <v>144.60000000000002</v>
      </c>
      <c r="K262" s="23">
        <v>124.9</v>
      </c>
      <c r="L262" s="23">
        <v>137.80000000000001</v>
      </c>
      <c r="M262" s="23">
        <v>152.35</v>
      </c>
      <c r="N262" s="23">
        <v>138.55000000000001</v>
      </c>
      <c r="O262" s="24">
        <v>147.5</v>
      </c>
    </row>
    <row r="263" spans="1:15" x14ac:dyDescent="0.3">
      <c r="A263" s="19" t="s">
        <v>58</v>
      </c>
      <c r="B263" s="20">
        <v>2020</v>
      </c>
      <c r="C263" s="21" t="s">
        <v>37</v>
      </c>
      <c r="D263" s="22" t="str">
        <f t="shared" si="4"/>
        <v>2020 April Sub Urban</v>
      </c>
      <c r="E263" s="23">
        <v>149.94615384615383</v>
      </c>
      <c r="F263" s="23">
        <v>170.64999999999998</v>
      </c>
      <c r="G263" s="23">
        <v>147.48333333333335</v>
      </c>
      <c r="H263" s="23">
        <v>151</v>
      </c>
      <c r="I263" s="23">
        <v>144.1</v>
      </c>
      <c r="J263" s="23">
        <v>147.5</v>
      </c>
      <c r="K263" s="23">
        <v>130.10000000000002</v>
      </c>
      <c r="L263" s="23">
        <v>143.44999999999999</v>
      </c>
      <c r="M263" s="23">
        <v>156.14999999999998</v>
      </c>
      <c r="N263" s="23">
        <v>143.69999999999999</v>
      </c>
      <c r="O263" s="24">
        <v>148.85</v>
      </c>
    </row>
    <row r="264" spans="1:15" x14ac:dyDescent="0.3">
      <c r="A264" s="19" t="s">
        <v>30</v>
      </c>
      <c r="B264" s="20">
        <v>2020</v>
      </c>
      <c r="C264" s="21" t="s">
        <v>38</v>
      </c>
      <c r="D264" s="22" t="str">
        <f t="shared" si="4"/>
        <v>2020 May Rural</v>
      </c>
      <c r="E264" s="23">
        <v>147.54615384615383</v>
      </c>
      <c r="F264" s="23">
        <v>170.5</v>
      </c>
      <c r="G264" s="23">
        <v>151.16666666666666</v>
      </c>
      <c r="H264" s="23">
        <v>153.32499999999999</v>
      </c>
      <c r="I264" s="23">
        <v>150.9</v>
      </c>
      <c r="J264" s="23">
        <v>150.30000000000001</v>
      </c>
      <c r="K264" s="23">
        <v>135.80000000000001</v>
      </c>
      <c r="L264" s="23">
        <v>151.19999999999999</v>
      </c>
      <c r="M264" s="23">
        <v>161.19999999999999</v>
      </c>
      <c r="N264" s="23">
        <v>148.6</v>
      </c>
      <c r="O264" s="24">
        <v>149.80000000000001</v>
      </c>
    </row>
    <row r="265" spans="1:15" x14ac:dyDescent="0.3">
      <c r="A265" s="19" t="s">
        <v>33</v>
      </c>
      <c r="B265" s="20">
        <v>2020</v>
      </c>
      <c r="C265" s="21" t="s">
        <v>38</v>
      </c>
      <c r="D265" s="22" t="str">
        <f t="shared" si="4"/>
        <v>2020 May Urban</v>
      </c>
      <c r="E265" s="23">
        <v>148.53076923076921</v>
      </c>
      <c r="F265" s="23">
        <v>173.3</v>
      </c>
      <c r="G265" s="23">
        <v>142.36666666666667</v>
      </c>
      <c r="H265" s="23">
        <v>147.97499999999999</v>
      </c>
      <c r="I265" s="23">
        <v>139.25</v>
      </c>
      <c r="J265" s="23">
        <v>145.10000000000002</v>
      </c>
      <c r="K265" s="23">
        <v>124.6</v>
      </c>
      <c r="L265" s="23">
        <v>137.9</v>
      </c>
      <c r="M265" s="23">
        <v>152.5</v>
      </c>
      <c r="N265" s="23">
        <v>138.69999999999999</v>
      </c>
      <c r="O265" s="24">
        <v>147.30000000000001</v>
      </c>
    </row>
    <row r="266" spans="1:15" x14ac:dyDescent="0.3">
      <c r="A266" s="19" t="s">
        <v>58</v>
      </c>
      <c r="B266" s="20">
        <v>2020</v>
      </c>
      <c r="C266" s="21" t="s">
        <v>38</v>
      </c>
      <c r="D266" s="22" t="str">
        <f t="shared" si="4"/>
        <v>2020 May Sub Urban</v>
      </c>
      <c r="E266" s="23">
        <v>147.87307692307692</v>
      </c>
      <c r="F266" s="23">
        <v>171.2</v>
      </c>
      <c r="G266" s="23">
        <v>147.63333333333335</v>
      </c>
      <c r="H266" s="23">
        <v>150.77499999999998</v>
      </c>
      <c r="I266" s="23">
        <v>146.5</v>
      </c>
      <c r="J266" s="23">
        <v>148.35</v>
      </c>
      <c r="K266" s="23">
        <v>129.9</v>
      </c>
      <c r="L266" s="23">
        <v>143.69999999999999</v>
      </c>
      <c r="M266" s="23">
        <v>156.1</v>
      </c>
      <c r="N266" s="23">
        <v>143.80000000000001</v>
      </c>
      <c r="O266" s="24">
        <v>148.6</v>
      </c>
    </row>
    <row r="267" spans="1:15" x14ac:dyDescent="0.3">
      <c r="A267" s="19" t="s">
        <v>30</v>
      </c>
      <c r="B267" s="20">
        <v>2020</v>
      </c>
      <c r="C267" s="21" t="s">
        <v>39</v>
      </c>
      <c r="D267" s="22" t="str">
        <f t="shared" si="4"/>
        <v>2020 June Rural</v>
      </c>
      <c r="E267" s="23">
        <v>150.07692307692307</v>
      </c>
      <c r="F267" s="23">
        <v>182.4</v>
      </c>
      <c r="G267" s="23">
        <v>152.93333333333331</v>
      </c>
      <c r="H267" s="23">
        <v>153.19999999999999</v>
      </c>
      <c r="I267" s="23">
        <v>144.9</v>
      </c>
      <c r="J267" s="23">
        <v>154.69999999999999</v>
      </c>
      <c r="K267" s="23">
        <v>141.4</v>
      </c>
      <c r="L267" s="23">
        <v>153.19999999999999</v>
      </c>
      <c r="M267" s="23">
        <v>161.80000000000001</v>
      </c>
      <c r="N267" s="23">
        <v>151.69999999999999</v>
      </c>
      <c r="O267" s="24">
        <v>152.69999999999999</v>
      </c>
    </row>
    <row r="268" spans="1:15" x14ac:dyDescent="0.3">
      <c r="A268" s="19" t="s">
        <v>33</v>
      </c>
      <c r="B268" s="20">
        <v>2020</v>
      </c>
      <c r="C268" s="21" t="s">
        <v>39</v>
      </c>
      <c r="D268" s="22" t="str">
        <f t="shared" si="4"/>
        <v>2020 June Urban</v>
      </c>
      <c r="E268" s="23">
        <v>153.46153846153845</v>
      </c>
      <c r="F268" s="23">
        <v>186.7</v>
      </c>
      <c r="G268" s="23">
        <v>144.29999999999998</v>
      </c>
      <c r="H268" s="23">
        <v>147.55000000000001</v>
      </c>
      <c r="I268" s="23">
        <v>137.1</v>
      </c>
      <c r="J268" s="23">
        <v>150.14999999999998</v>
      </c>
      <c r="K268" s="23">
        <v>129.30000000000001</v>
      </c>
      <c r="L268" s="23">
        <v>144.5</v>
      </c>
      <c r="M268" s="23">
        <v>152.5</v>
      </c>
      <c r="N268" s="23">
        <v>142</v>
      </c>
      <c r="O268" s="24">
        <v>150.80000000000001</v>
      </c>
    </row>
    <row r="269" spans="1:15" x14ac:dyDescent="0.3">
      <c r="A269" s="19" t="s">
        <v>58</v>
      </c>
      <c r="B269" s="20">
        <v>2020</v>
      </c>
      <c r="C269" s="21" t="s">
        <v>39</v>
      </c>
      <c r="D269" s="22" t="str">
        <f t="shared" si="4"/>
        <v>2020 June Sub Urban</v>
      </c>
      <c r="E269" s="23">
        <v>151.2923076923077</v>
      </c>
      <c r="F269" s="23">
        <v>183.5</v>
      </c>
      <c r="G269" s="23">
        <v>149.43333333333331</v>
      </c>
      <c r="H269" s="23">
        <v>150.55000000000001</v>
      </c>
      <c r="I269" s="23">
        <v>141.9</v>
      </c>
      <c r="J269" s="23">
        <v>153</v>
      </c>
      <c r="K269" s="23">
        <v>135</v>
      </c>
      <c r="L269" s="23">
        <v>148.30000000000001</v>
      </c>
      <c r="M269" s="23">
        <v>156.4</v>
      </c>
      <c r="N269" s="23">
        <v>147</v>
      </c>
      <c r="O269" s="24">
        <v>151.80000000000001</v>
      </c>
    </row>
    <row r="270" spans="1:15" x14ac:dyDescent="0.3">
      <c r="A270" s="19" t="s">
        <v>30</v>
      </c>
      <c r="B270" s="20">
        <v>2020</v>
      </c>
      <c r="C270" s="21" t="s">
        <v>40</v>
      </c>
      <c r="D270" s="22" t="str">
        <f t="shared" si="4"/>
        <v>2020 July Rural</v>
      </c>
      <c r="E270" s="23">
        <v>150.07692307692307</v>
      </c>
      <c r="F270" s="23">
        <v>182.4</v>
      </c>
      <c r="G270" s="23">
        <v>152.93333333333331</v>
      </c>
      <c r="H270" s="23">
        <v>153.19999999999999</v>
      </c>
      <c r="I270" s="23">
        <v>144.9</v>
      </c>
      <c r="J270" s="23">
        <v>154.69999999999999</v>
      </c>
      <c r="K270" s="23">
        <v>141.4</v>
      </c>
      <c r="L270" s="23">
        <v>153.19999999999999</v>
      </c>
      <c r="M270" s="23">
        <v>161.80000000000001</v>
      </c>
      <c r="N270" s="23">
        <v>151.69999999999999</v>
      </c>
      <c r="O270" s="24">
        <v>152.69999999999999</v>
      </c>
    </row>
    <row r="271" spans="1:15" x14ac:dyDescent="0.3">
      <c r="A271" s="19" t="s">
        <v>33</v>
      </c>
      <c r="B271" s="20">
        <v>2020</v>
      </c>
      <c r="C271" s="21" t="s">
        <v>40</v>
      </c>
      <c r="D271" s="22" t="str">
        <f t="shared" si="4"/>
        <v>2020 July Urban</v>
      </c>
      <c r="E271" s="23">
        <v>153.46153846153845</v>
      </c>
      <c r="F271" s="23">
        <v>186.7</v>
      </c>
      <c r="G271" s="23">
        <v>144.29999999999998</v>
      </c>
      <c r="H271" s="23">
        <v>147.55000000000001</v>
      </c>
      <c r="I271" s="23">
        <v>137.1</v>
      </c>
      <c r="J271" s="23">
        <v>150.14999999999998</v>
      </c>
      <c r="K271" s="23">
        <v>129.30000000000001</v>
      </c>
      <c r="L271" s="23">
        <v>144.5</v>
      </c>
      <c r="M271" s="23">
        <v>152.5</v>
      </c>
      <c r="N271" s="23">
        <v>142</v>
      </c>
      <c r="O271" s="24">
        <v>150.80000000000001</v>
      </c>
    </row>
    <row r="272" spans="1:15" x14ac:dyDescent="0.3">
      <c r="A272" s="19" t="s">
        <v>58</v>
      </c>
      <c r="B272" s="20">
        <v>2020</v>
      </c>
      <c r="C272" s="21" t="s">
        <v>40</v>
      </c>
      <c r="D272" s="22" t="str">
        <f t="shared" si="4"/>
        <v>2020 July Sub Urban</v>
      </c>
      <c r="E272" s="23">
        <v>151.2923076923077</v>
      </c>
      <c r="F272" s="23">
        <v>183.5</v>
      </c>
      <c r="G272" s="23">
        <v>149.43333333333331</v>
      </c>
      <c r="H272" s="23">
        <v>150.55000000000001</v>
      </c>
      <c r="I272" s="23">
        <v>141.9</v>
      </c>
      <c r="J272" s="23">
        <v>153</v>
      </c>
      <c r="K272" s="23">
        <v>135</v>
      </c>
      <c r="L272" s="23">
        <v>148.30000000000001</v>
      </c>
      <c r="M272" s="23">
        <v>156.4</v>
      </c>
      <c r="N272" s="23">
        <v>147</v>
      </c>
      <c r="O272" s="24">
        <v>151.80000000000001</v>
      </c>
    </row>
    <row r="273" spans="1:15" x14ac:dyDescent="0.3">
      <c r="A273" s="19" t="s">
        <v>30</v>
      </c>
      <c r="B273" s="20">
        <v>2020</v>
      </c>
      <c r="C273" s="21" t="s">
        <v>41</v>
      </c>
      <c r="D273" s="22" t="str">
        <f t="shared" si="4"/>
        <v>2020 August Rural</v>
      </c>
      <c r="E273" s="23">
        <v>152.19999999999999</v>
      </c>
      <c r="F273" s="23">
        <v>180.9</v>
      </c>
      <c r="G273" s="23">
        <v>152.9</v>
      </c>
      <c r="H273" s="23">
        <v>153.69999999999999</v>
      </c>
      <c r="I273" s="23">
        <v>145.80000000000001</v>
      </c>
      <c r="J273" s="23">
        <v>156.19999999999999</v>
      </c>
      <c r="K273" s="23">
        <v>143.6</v>
      </c>
      <c r="L273" s="23">
        <v>152.19999999999999</v>
      </c>
      <c r="M273" s="23">
        <v>162.69999999999999</v>
      </c>
      <c r="N273" s="23">
        <v>153</v>
      </c>
      <c r="O273" s="24">
        <v>154.69999999999999</v>
      </c>
    </row>
    <row r="274" spans="1:15" x14ac:dyDescent="0.3">
      <c r="A274" s="19" t="s">
        <v>33</v>
      </c>
      <c r="B274" s="20">
        <v>2020</v>
      </c>
      <c r="C274" s="21" t="s">
        <v>41</v>
      </c>
      <c r="D274" s="22" t="str">
        <f t="shared" si="4"/>
        <v>2020 August Urban</v>
      </c>
      <c r="E274" s="23">
        <v>155.76153846153846</v>
      </c>
      <c r="F274" s="23">
        <v>187.2</v>
      </c>
      <c r="G274" s="23">
        <v>144.33333333333334</v>
      </c>
      <c r="H274" s="23">
        <v>150</v>
      </c>
      <c r="I274" s="23">
        <v>138.30000000000001</v>
      </c>
      <c r="J274" s="23">
        <v>151.94999999999999</v>
      </c>
      <c r="K274" s="23">
        <v>133.9</v>
      </c>
      <c r="L274" s="23">
        <v>141.19999999999999</v>
      </c>
      <c r="M274" s="23">
        <v>155.5</v>
      </c>
      <c r="N274" s="23">
        <v>144.80000000000001</v>
      </c>
      <c r="O274" s="24">
        <v>152.9</v>
      </c>
    </row>
    <row r="275" spans="1:15" x14ac:dyDescent="0.3">
      <c r="A275" s="19" t="s">
        <v>58</v>
      </c>
      <c r="B275" s="20">
        <v>2020</v>
      </c>
      <c r="C275" s="21" t="s">
        <v>41</v>
      </c>
      <c r="D275" s="22" t="str">
        <f t="shared" si="4"/>
        <v>2020 August Sub Urban</v>
      </c>
      <c r="E275" s="23">
        <v>153.47692307692307</v>
      </c>
      <c r="F275" s="23">
        <v>182.6</v>
      </c>
      <c r="G275" s="23">
        <v>149.4</v>
      </c>
      <c r="H275" s="23">
        <v>151.94999999999999</v>
      </c>
      <c r="I275" s="23">
        <v>143</v>
      </c>
      <c r="J275" s="23">
        <v>154.65</v>
      </c>
      <c r="K275" s="23">
        <v>138.5</v>
      </c>
      <c r="L275" s="23">
        <v>146</v>
      </c>
      <c r="M275" s="23">
        <v>158.5</v>
      </c>
      <c r="N275" s="23">
        <v>149</v>
      </c>
      <c r="O275" s="24">
        <v>153.9</v>
      </c>
    </row>
    <row r="276" spans="1:15" x14ac:dyDescent="0.3">
      <c r="A276" s="19" t="s">
        <v>30</v>
      </c>
      <c r="B276" s="20">
        <v>2020</v>
      </c>
      <c r="C276" s="21" t="s">
        <v>42</v>
      </c>
      <c r="D276" s="22" t="str">
        <f t="shared" si="4"/>
        <v>2020 September Rural</v>
      </c>
      <c r="E276" s="23">
        <v>152.87692307692308</v>
      </c>
      <c r="F276" s="23">
        <v>182.9</v>
      </c>
      <c r="G276" s="23">
        <v>153.29999999999998</v>
      </c>
      <c r="H276" s="23">
        <v>153.94999999999999</v>
      </c>
      <c r="I276" s="23">
        <v>146.4</v>
      </c>
      <c r="J276" s="23">
        <v>158.25</v>
      </c>
      <c r="K276" s="23">
        <v>144.6</v>
      </c>
      <c r="L276" s="23">
        <v>152.80000000000001</v>
      </c>
      <c r="M276" s="23">
        <v>161.1</v>
      </c>
      <c r="N276" s="23">
        <v>153.69999999999999</v>
      </c>
      <c r="O276" s="24">
        <v>155.4</v>
      </c>
    </row>
    <row r="277" spans="1:15" x14ac:dyDescent="0.3">
      <c r="A277" s="19" t="s">
        <v>33</v>
      </c>
      <c r="B277" s="20">
        <v>2020</v>
      </c>
      <c r="C277" s="21" t="s">
        <v>42</v>
      </c>
      <c r="D277" s="22" t="str">
        <f t="shared" si="4"/>
        <v>2020 September Urban</v>
      </c>
      <c r="E277" s="23">
        <v>157.04615384615386</v>
      </c>
      <c r="F277" s="23">
        <v>188.7</v>
      </c>
      <c r="G277" s="23">
        <v>144.86666666666667</v>
      </c>
      <c r="H277" s="23">
        <v>150.85000000000002</v>
      </c>
      <c r="I277" s="23">
        <v>137.19999999999999</v>
      </c>
      <c r="J277" s="23">
        <v>154.9</v>
      </c>
      <c r="K277" s="23">
        <v>135.1</v>
      </c>
      <c r="L277" s="23">
        <v>141.80000000000001</v>
      </c>
      <c r="M277" s="23">
        <v>154.9</v>
      </c>
      <c r="N277" s="23">
        <v>146</v>
      </c>
      <c r="O277" s="24">
        <v>154</v>
      </c>
    </row>
    <row r="278" spans="1:15" x14ac:dyDescent="0.3">
      <c r="A278" s="19" t="s">
        <v>58</v>
      </c>
      <c r="B278" s="20">
        <v>2020</v>
      </c>
      <c r="C278" s="21" t="s">
        <v>42</v>
      </c>
      <c r="D278" s="22" t="str">
        <f t="shared" si="4"/>
        <v>2020 September Sub Urban</v>
      </c>
      <c r="E278" s="23">
        <v>154.38461538461539</v>
      </c>
      <c r="F278" s="23">
        <v>184.4</v>
      </c>
      <c r="G278" s="23">
        <v>149.9</v>
      </c>
      <c r="H278" s="23">
        <v>152.5</v>
      </c>
      <c r="I278" s="23">
        <v>142.9</v>
      </c>
      <c r="J278" s="23">
        <v>157</v>
      </c>
      <c r="K278" s="23">
        <v>139.6</v>
      </c>
      <c r="L278" s="23">
        <v>146.6</v>
      </c>
      <c r="M278" s="23">
        <v>157.5</v>
      </c>
      <c r="N278" s="23">
        <v>150</v>
      </c>
      <c r="O278" s="24">
        <v>154.69999999999999</v>
      </c>
    </row>
    <row r="279" spans="1:15" x14ac:dyDescent="0.3">
      <c r="A279" s="19" t="s">
        <v>30</v>
      </c>
      <c r="B279" s="20">
        <v>2020</v>
      </c>
      <c r="C279" s="21" t="s">
        <v>43</v>
      </c>
      <c r="D279" s="22" t="str">
        <f t="shared" si="4"/>
        <v>2020 October Rural</v>
      </c>
      <c r="E279" s="23">
        <v>156.22307692307692</v>
      </c>
      <c r="F279" s="23">
        <v>182.7</v>
      </c>
      <c r="G279" s="23">
        <v>153.76666666666665</v>
      </c>
      <c r="H279" s="23">
        <v>154.25</v>
      </c>
      <c r="I279" s="23">
        <v>146.80000000000001</v>
      </c>
      <c r="J279" s="23">
        <v>157.85</v>
      </c>
      <c r="K279" s="23">
        <v>146.4</v>
      </c>
      <c r="L279" s="23">
        <v>152.4</v>
      </c>
      <c r="M279" s="23">
        <v>162.5</v>
      </c>
      <c r="N279" s="23">
        <v>154.30000000000001</v>
      </c>
      <c r="O279" s="24">
        <v>157.5</v>
      </c>
    </row>
    <row r="280" spans="1:15" x14ac:dyDescent="0.3">
      <c r="A280" s="19" t="s">
        <v>33</v>
      </c>
      <c r="B280" s="20">
        <v>2020</v>
      </c>
      <c r="C280" s="21" t="s">
        <v>43</v>
      </c>
      <c r="D280" s="22" t="str">
        <f t="shared" si="4"/>
        <v>2020 October Urban</v>
      </c>
      <c r="E280" s="23">
        <v>160.01538461538459</v>
      </c>
      <c r="F280" s="23">
        <v>188.7</v>
      </c>
      <c r="G280" s="23">
        <v>144.96666666666667</v>
      </c>
      <c r="H280" s="23">
        <v>150.80000000000001</v>
      </c>
      <c r="I280" s="23">
        <v>137.1</v>
      </c>
      <c r="J280" s="23">
        <v>154.55000000000001</v>
      </c>
      <c r="K280" s="23">
        <v>135.4</v>
      </c>
      <c r="L280" s="23">
        <v>142</v>
      </c>
      <c r="M280" s="23">
        <v>155.69999999999999</v>
      </c>
      <c r="N280" s="23">
        <v>146.19999999999999</v>
      </c>
      <c r="O280" s="24">
        <v>155.19999999999999</v>
      </c>
    </row>
    <row r="281" spans="1:15" x14ac:dyDescent="0.3">
      <c r="A281" s="19" t="s">
        <v>58</v>
      </c>
      <c r="B281" s="20">
        <v>2020</v>
      </c>
      <c r="C281" s="21" t="s">
        <v>43</v>
      </c>
      <c r="D281" s="22" t="str">
        <f t="shared" si="4"/>
        <v>2020 October Sub Urban</v>
      </c>
      <c r="E281" s="23">
        <v>157.5846153846154</v>
      </c>
      <c r="F281" s="23">
        <v>184.3</v>
      </c>
      <c r="G281" s="23">
        <v>150.19999999999999</v>
      </c>
      <c r="H281" s="23">
        <v>152.6</v>
      </c>
      <c r="I281" s="23">
        <v>143.1</v>
      </c>
      <c r="J281" s="23">
        <v>156.65</v>
      </c>
      <c r="K281" s="23">
        <v>140.6</v>
      </c>
      <c r="L281" s="23">
        <v>146.5</v>
      </c>
      <c r="M281" s="23">
        <v>158.5</v>
      </c>
      <c r="N281" s="23">
        <v>150.4</v>
      </c>
      <c r="O281" s="24">
        <v>156.4</v>
      </c>
    </row>
    <row r="282" spans="1:15" x14ac:dyDescent="0.3">
      <c r="A282" s="19" t="s">
        <v>30</v>
      </c>
      <c r="B282" s="20">
        <v>2020</v>
      </c>
      <c r="C282" s="21" t="s">
        <v>45</v>
      </c>
      <c r="D282" s="22" t="str">
        <f t="shared" si="4"/>
        <v>2020 November Rural</v>
      </c>
      <c r="E282" s="23">
        <v>160.1846153846154</v>
      </c>
      <c r="F282" s="23">
        <v>183.4</v>
      </c>
      <c r="G282" s="23">
        <v>154.26666666666668</v>
      </c>
      <c r="H282" s="23">
        <v>155.4</v>
      </c>
      <c r="I282" s="23">
        <v>147.5</v>
      </c>
      <c r="J282" s="23">
        <v>158.30000000000001</v>
      </c>
      <c r="K282" s="23">
        <v>146.1</v>
      </c>
      <c r="L282" s="23">
        <v>153.6</v>
      </c>
      <c r="M282" s="23">
        <v>161.6</v>
      </c>
      <c r="N282" s="23">
        <v>154.5</v>
      </c>
      <c r="O282" s="24">
        <v>159.80000000000001</v>
      </c>
    </row>
    <row r="283" spans="1:15" x14ac:dyDescent="0.3">
      <c r="A283" s="19" t="s">
        <v>33</v>
      </c>
      <c r="B283" s="20">
        <v>2020</v>
      </c>
      <c r="C283" s="21" t="s">
        <v>45</v>
      </c>
      <c r="D283" s="22" t="str">
        <f t="shared" si="4"/>
        <v>2020 November Urban</v>
      </c>
      <c r="E283" s="23">
        <v>163.1307692307692</v>
      </c>
      <c r="F283" s="23">
        <v>188.8</v>
      </c>
      <c r="G283" s="23">
        <v>145.43333333333334</v>
      </c>
      <c r="H283" s="23">
        <v>151.55000000000001</v>
      </c>
      <c r="I283" s="23">
        <v>137.30000000000001</v>
      </c>
      <c r="J283" s="23">
        <v>154.94999999999999</v>
      </c>
      <c r="K283" s="23">
        <v>135.19999999999999</v>
      </c>
      <c r="L283" s="23">
        <v>144.4</v>
      </c>
      <c r="M283" s="23">
        <v>156.4</v>
      </c>
      <c r="N283" s="23">
        <v>146.6</v>
      </c>
      <c r="O283" s="24">
        <v>156.69999999999999</v>
      </c>
    </row>
    <row r="284" spans="1:15" x14ac:dyDescent="0.3">
      <c r="A284" s="19" t="s">
        <v>58</v>
      </c>
      <c r="B284" s="20">
        <v>2020</v>
      </c>
      <c r="C284" s="21" t="s">
        <v>45</v>
      </c>
      <c r="D284" s="22" t="str">
        <f t="shared" si="4"/>
        <v>2020 November Sub Urban</v>
      </c>
      <c r="E284" s="23">
        <v>161.19999999999999</v>
      </c>
      <c r="F284" s="23">
        <v>184.8</v>
      </c>
      <c r="G284" s="23">
        <v>150.66666666666669</v>
      </c>
      <c r="H284" s="23">
        <v>153.6</v>
      </c>
      <c r="I284" s="23">
        <v>143.6</v>
      </c>
      <c r="J284" s="23">
        <v>157.05000000000001</v>
      </c>
      <c r="K284" s="23">
        <v>140.4</v>
      </c>
      <c r="L284" s="23">
        <v>148.4</v>
      </c>
      <c r="M284" s="23">
        <v>158.6</v>
      </c>
      <c r="N284" s="23">
        <v>150.69999999999999</v>
      </c>
      <c r="O284" s="24">
        <v>158.4</v>
      </c>
    </row>
    <row r="285" spans="1:15" x14ac:dyDescent="0.3">
      <c r="A285" s="19" t="s">
        <v>30</v>
      </c>
      <c r="B285" s="20">
        <v>2020</v>
      </c>
      <c r="C285" s="21" t="s">
        <v>46</v>
      </c>
      <c r="D285" s="22" t="str">
        <f t="shared" si="4"/>
        <v>2020 December Rural</v>
      </c>
      <c r="E285" s="23">
        <v>161.57692307692307</v>
      </c>
      <c r="F285" s="23">
        <v>183.6</v>
      </c>
      <c r="G285" s="23">
        <v>154.96666666666667</v>
      </c>
      <c r="H285" s="23">
        <v>155.9</v>
      </c>
      <c r="I285" s="23">
        <v>148.69999999999999</v>
      </c>
      <c r="J285" s="23">
        <v>159.1</v>
      </c>
      <c r="K285" s="23">
        <v>146.4</v>
      </c>
      <c r="L285" s="23">
        <v>153.9</v>
      </c>
      <c r="M285" s="23">
        <v>162.9</v>
      </c>
      <c r="N285" s="23">
        <v>155.19999999999999</v>
      </c>
      <c r="O285" s="24">
        <v>160.69999999999999</v>
      </c>
    </row>
    <row r="286" spans="1:15" x14ac:dyDescent="0.3">
      <c r="A286" s="19" t="s">
        <v>33</v>
      </c>
      <c r="B286" s="20">
        <v>2020</v>
      </c>
      <c r="C286" s="21" t="s">
        <v>46</v>
      </c>
      <c r="D286" s="22" t="str">
        <f t="shared" si="4"/>
        <v>2020 December Urban</v>
      </c>
      <c r="E286" s="23">
        <v>163.49230769230769</v>
      </c>
      <c r="F286" s="23">
        <v>190.2</v>
      </c>
      <c r="G286" s="23">
        <v>146.06666666666669</v>
      </c>
      <c r="H286" s="23">
        <v>151.94999999999999</v>
      </c>
      <c r="I286" s="23">
        <v>137.9</v>
      </c>
      <c r="J286" s="23">
        <v>155.4</v>
      </c>
      <c r="K286" s="23">
        <v>135.5</v>
      </c>
      <c r="L286" s="23">
        <v>144.30000000000001</v>
      </c>
      <c r="M286" s="23">
        <v>156.9</v>
      </c>
      <c r="N286" s="23">
        <v>146.9</v>
      </c>
      <c r="O286" s="24">
        <v>156.9</v>
      </c>
    </row>
    <row r="287" spans="1:15" x14ac:dyDescent="0.3">
      <c r="A287" s="19" t="s">
        <v>58</v>
      </c>
      <c r="B287" s="20">
        <v>2020</v>
      </c>
      <c r="C287" s="21" t="s">
        <v>46</v>
      </c>
      <c r="D287" s="22" t="str">
        <f t="shared" si="4"/>
        <v>2020 December Sub Urban</v>
      </c>
      <c r="E287" s="23">
        <v>162.23846153846154</v>
      </c>
      <c r="F287" s="23">
        <v>185.4</v>
      </c>
      <c r="G287" s="23">
        <v>151.33333333333334</v>
      </c>
      <c r="H287" s="23">
        <v>154.05000000000001</v>
      </c>
      <c r="I287" s="23">
        <v>144.6</v>
      </c>
      <c r="J287" s="23">
        <v>157.69999999999999</v>
      </c>
      <c r="K287" s="23">
        <v>140.69999999999999</v>
      </c>
      <c r="L287" s="23">
        <v>148.5</v>
      </c>
      <c r="M287" s="23">
        <v>159.4</v>
      </c>
      <c r="N287" s="23">
        <v>151.19999999999999</v>
      </c>
      <c r="O287" s="24">
        <v>158.9</v>
      </c>
    </row>
    <row r="288" spans="1:15" x14ac:dyDescent="0.3">
      <c r="A288" s="19" t="s">
        <v>30</v>
      </c>
      <c r="B288" s="20">
        <v>2021</v>
      </c>
      <c r="C288" s="21" t="s">
        <v>31</v>
      </c>
      <c r="D288" s="22" t="str">
        <f t="shared" si="4"/>
        <v>2021 January Rural</v>
      </c>
      <c r="E288" s="23">
        <v>158.89999999999998</v>
      </c>
      <c r="F288" s="23">
        <v>184.6</v>
      </c>
      <c r="G288" s="23">
        <v>155.56666666666666</v>
      </c>
      <c r="H288" s="23">
        <v>155.80000000000001</v>
      </c>
      <c r="I288" s="23">
        <v>150.9</v>
      </c>
      <c r="J288" s="23">
        <v>159.35</v>
      </c>
      <c r="K288" s="23">
        <v>147.5</v>
      </c>
      <c r="L288" s="23">
        <v>155.1</v>
      </c>
      <c r="M288" s="23">
        <v>163.5</v>
      </c>
      <c r="N288" s="23">
        <v>155.9</v>
      </c>
      <c r="O288" s="24">
        <v>158.5</v>
      </c>
    </row>
    <row r="289" spans="1:15" x14ac:dyDescent="0.3">
      <c r="A289" s="19" t="s">
        <v>33</v>
      </c>
      <c r="B289" s="20">
        <v>2021</v>
      </c>
      <c r="C289" s="21" t="s">
        <v>31</v>
      </c>
      <c r="D289" s="22" t="str">
        <f t="shared" si="4"/>
        <v>2021 January Urban</v>
      </c>
      <c r="E289" s="23">
        <v>161.30769230769232</v>
      </c>
      <c r="F289" s="23">
        <v>191.8</v>
      </c>
      <c r="G289" s="23">
        <v>146.66666666666666</v>
      </c>
      <c r="H289" s="23">
        <v>151.69999999999999</v>
      </c>
      <c r="I289" s="23">
        <v>142.9</v>
      </c>
      <c r="J289" s="23">
        <v>155.89999999999998</v>
      </c>
      <c r="K289" s="23">
        <v>136.9</v>
      </c>
      <c r="L289" s="23">
        <v>145.4</v>
      </c>
      <c r="M289" s="23">
        <v>156.1</v>
      </c>
      <c r="N289" s="23">
        <v>147.6</v>
      </c>
      <c r="O289" s="24">
        <v>156</v>
      </c>
    </row>
    <row r="290" spans="1:15" x14ac:dyDescent="0.3">
      <c r="A290" s="19" t="s">
        <v>58</v>
      </c>
      <c r="B290" s="20">
        <v>2021</v>
      </c>
      <c r="C290" s="21" t="s">
        <v>31</v>
      </c>
      <c r="D290" s="22" t="str">
        <f t="shared" si="4"/>
        <v>2021 January Sub Urban</v>
      </c>
      <c r="E290" s="23">
        <v>159.73076923076923</v>
      </c>
      <c r="F290" s="23">
        <v>186.5</v>
      </c>
      <c r="G290" s="23">
        <v>151.93333333333334</v>
      </c>
      <c r="H290" s="23">
        <v>153.85</v>
      </c>
      <c r="I290" s="23">
        <v>147.9</v>
      </c>
      <c r="J290" s="23">
        <v>158.05000000000001</v>
      </c>
      <c r="K290" s="23">
        <v>141.9</v>
      </c>
      <c r="L290" s="23">
        <v>149.6</v>
      </c>
      <c r="M290" s="23">
        <v>159.19999999999999</v>
      </c>
      <c r="N290" s="23">
        <v>151.9</v>
      </c>
      <c r="O290" s="24">
        <v>157.30000000000001</v>
      </c>
    </row>
    <row r="291" spans="1:15" x14ac:dyDescent="0.3">
      <c r="A291" s="19" t="s">
        <v>30</v>
      </c>
      <c r="B291" s="20">
        <v>2021</v>
      </c>
      <c r="C291" s="21" t="s">
        <v>35</v>
      </c>
      <c r="D291" s="22" t="str">
        <f t="shared" si="4"/>
        <v>2021 February Rural</v>
      </c>
      <c r="E291" s="23">
        <v>155.7923076923077</v>
      </c>
      <c r="F291" s="23">
        <v>186.5</v>
      </c>
      <c r="G291" s="23">
        <v>157.13333333333333</v>
      </c>
      <c r="H291" s="23">
        <v>157.30000000000001</v>
      </c>
      <c r="I291" s="23">
        <v>154.4</v>
      </c>
      <c r="J291" s="23">
        <v>159.75</v>
      </c>
      <c r="K291" s="23">
        <v>150.19999999999999</v>
      </c>
      <c r="L291" s="23">
        <v>157</v>
      </c>
      <c r="M291" s="23">
        <v>163.6</v>
      </c>
      <c r="N291" s="23">
        <v>157.19999999999999</v>
      </c>
      <c r="O291" s="24">
        <v>156.69999999999999</v>
      </c>
    </row>
    <row r="292" spans="1:15" x14ac:dyDescent="0.3">
      <c r="A292" s="19" t="s">
        <v>33</v>
      </c>
      <c r="B292" s="20">
        <v>2021</v>
      </c>
      <c r="C292" s="21" t="s">
        <v>35</v>
      </c>
      <c r="D292" s="22" t="str">
        <f t="shared" si="4"/>
        <v>2021 February Urban</v>
      </c>
      <c r="E292" s="23">
        <v>158.92307692307693</v>
      </c>
      <c r="F292" s="23">
        <v>193.3</v>
      </c>
      <c r="G292" s="23">
        <v>148.06666666666666</v>
      </c>
      <c r="H292" s="23">
        <v>153.15</v>
      </c>
      <c r="I292" s="23">
        <v>149.1</v>
      </c>
      <c r="J292" s="23">
        <v>156.5</v>
      </c>
      <c r="K292" s="23">
        <v>140.5</v>
      </c>
      <c r="L292" s="23">
        <v>147.30000000000001</v>
      </c>
      <c r="M292" s="23">
        <v>156.6</v>
      </c>
      <c r="N292" s="23">
        <v>149.30000000000001</v>
      </c>
      <c r="O292" s="24">
        <v>156.5</v>
      </c>
    </row>
    <row r="293" spans="1:15" x14ac:dyDescent="0.3">
      <c r="A293" s="19" t="s">
        <v>58</v>
      </c>
      <c r="B293" s="20">
        <v>2021</v>
      </c>
      <c r="C293" s="21" t="s">
        <v>35</v>
      </c>
      <c r="D293" s="22" t="str">
        <f t="shared" si="4"/>
        <v>2021 February Sub Urban</v>
      </c>
      <c r="E293" s="23">
        <v>156.8692307692308</v>
      </c>
      <c r="F293" s="23">
        <v>188.3</v>
      </c>
      <c r="G293" s="23">
        <v>153.46666666666667</v>
      </c>
      <c r="H293" s="23">
        <v>155.35000000000002</v>
      </c>
      <c r="I293" s="23">
        <v>152.4</v>
      </c>
      <c r="J293" s="23">
        <v>158.55000000000001</v>
      </c>
      <c r="K293" s="23">
        <v>145.1</v>
      </c>
      <c r="L293" s="23">
        <v>151.5</v>
      </c>
      <c r="M293" s="23">
        <v>159.5</v>
      </c>
      <c r="N293" s="23">
        <v>153.4</v>
      </c>
      <c r="O293" s="24">
        <v>156.6</v>
      </c>
    </row>
    <row r="294" spans="1:15" x14ac:dyDescent="0.3">
      <c r="A294" s="19" t="s">
        <v>30</v>
      </c>
      <c r="B294" s="20">
        <v>2021</v>
      </c>
      <c r="C294" s="21" t="s">
        <v>36</v>
      </c>
      <c r="D294" s="22" t="str">
        <f t="shared" si="4"/>
        <v>2021 March Rural</v>
      </c>
      <c r="E294" s="23">
        <v>155.82307692307694</v>
      </c>
      <c r="F294" s="23">
        <v>186.1</v>
      </c>
      <c r="G294" s="23">
        <v>157.63333333333333</v>
      </c>
      <c r="H294" s="23">
        <v>157.35000000000002</v>
      </c>
      <c r="I294" s="23">
        <v>156</v>
      </c>
      <c r="J294" s="23">
        <v>158.85</v>
      </c>
      <c r="K294" s="23">
        <v>151.30000000000001</v>
      </c>
      <c r="L294" s="23">
        <v>157.80000000000001</v>
      </c>
      <c r="M294" s="23">
        <v>163.80000000000001</v>
      </c>
      <c r="N294" s="23">
        <v>157.30000000000001</v>
      </c>
      <c r="O294" s="24">
        <v>156.69999999999999</v>
      </c>
    </row>
    <row r="295" spans="1:15" x14ac:dyDescent="0.3">
      <c r="A295" s="19" t="s">
        <v>33</v>
      </c>
      <c r="B295" s="20">
        <v>2021</v>
      </c>
      <c r="C295" s="21" t="s">
        <v>36</v>
      </c>
      <c r="D295" s="22" t="str">
        <f t="shared" si="4"/>
        <v>2021 March Urban</v>
      </c>
      <c r="E295" s="23">
        <v>158.80769230769226</v>
      </c>
      <c r="F295" s="23">
        <v>193.5</v>
      </c>
      <c r="G295" s="23">
        <v>148.79999999999998</v>
      </c>
      <c r="H295" s="23">
        <v>153.55000000000001</v>
      </c>
      <c r="I295" s="23">
        <v>154.80000000000001</v>
      </c>
      <c r="J295" s="23">
        <v>155.9</v>
      </c>
      <c r="K295" s="23">
        <v>141.69999999999999</v>
      </c>
      <c r="L295" s="23">
        <v>148.6</v>
      </c>
      <c r="M295" s="23">
        <v>157.6</v>
      </c>
      <c r="N295" s="23">
        <v>150</v>
      </c>
      <c r="O295" s="24">
        <v>156.9</v>
      </c>
    </row>
    <row r="296" spans="1:15" x14ac:dyDescent="0.3">
      <c r="A296" s="19" t="s">
        <v>58</v>
      </c>
      <c r="B296" s="20">
        <v>2021</v>
      </c>
      <c r="C296" s="21" t="s">
        <v>36</v>
      </c>
      <c r="D296" s="22" t="str">
        <f t="shared" si="4"/>
        <v>2021 March Sub Urban</v>
      </c>
      <c r="E296" s="23">
        <v>156.87692307692308</v>
      </c>
      <c r="F296" s="23">
        <v>188.1</v>
      </c>
      <c r="G296" s="23">
        <v>154.03333333333333</v>
      </c>
      <c r="H296" s="23">
        <v>155.55000000000001</v>
      </c>
      <c r="I296" s="23">
        <v>155.5</v>
      </c>
      <c r="J296" s="23">
        <v>157.75</v>
      </c>
      <c r="K296" s="23">
        <v>146.19999999999999</v>
      </c>
      <c r="L296" s="23">
        <v>152.6</v>
      </c>
      <c r="M296" s="23">
        <v>160.19999999999999</v>
      </c>
      <c r="N296" s="23">
        <v>153.80000000000001</v>
      </c>
      <c r="O296" s="24">
        <v>156.80000000000001</v>
      </c>
    </row>
    <row r="297" spans="1:15" x14ac:dyDescent="0.3">
      <c r="A297" s="19" t="s">
        <v>30</v>
      </c>
      <c r="B297" s="20">
        <v>2021</v>
      </c>
      <c r="C297" s="21" t="s">
        <v>37</v>
      </c>
      <c r="D297" s="22" t="str">
        <f t="shared" si="4"/>
        <v>2021 April Rural</v>
      </c>
      <c r="E297" s="23">
        <v>157.65384615384616</v>
      </c>
      <c r="F297" s="23">
        <v>186.8</v>
      </c>
      <c r="G297" s="23">
        <v>158.56666666666663</v>
      </c>
      <c r="H297" s="23">
        <v>158.44999999999999</v>
      </c>
      <c r="I297" s="23">
        <v>156</v>
      </c>
      <c r="J297" s="23">
        <v>159.94999999999999</v>
      </c>
      <c r="K297" s="23">
        <v>151.69999999999999</v>
      </c>
      <c r="L297" s="23">
        <v>158.6</v>
      </c>
      <c r="M297" s="23">
        <v>164.1</v>
      </c>
      <c r="N297" s="23">
        <v>158</v>
      </c>
      <c r="O297" s="24">
        <v>157.6</v>
      </c>
    </row>
    <row r="298" spans="1:15" x14ac:dyDescent="0.3">
      <c r="A298" s="19" t="s">
        <v>33</v>
      </c>
      <c r="B298" s="20">
        <v>2021</v>
      </c>
      <c r="C298" s="21" t="s">
        <v>37</v>
      </c>
      <c r="D298" s="22" t="str">
        <f t="shared" si="4"/>
        <v>2021 April Urban</v>
      </c>
      <c r="E298" s="23">
        <v>160.73846153846154</v>
      </c>
      <c r="F298" s="23">
        <v>194.4</v>
      </c>
      <c r="G298" s="23">
        <v>149.53333333333333</v>
      </c>
      <c r="H298" s="23">
        <v>154.5</v>
      </c>
      <c r="I298" s="23">
        <v>154.9</v>
      </c>
      <c r="J298" s="23">
        <v>157.05000000000001</v>
      </c>
      <c r="K298" s="23">
        <v>142.1</v>
      </c>
      <c r="L298" s="23">
        <v>149.1</v>
      </c>
      <c r="M298" s="23">
        <v>157.6</v>
      </c>
      <c r="N298" s="23">
        <v>150.5</v>
      </c>
      <c r="O298" s="24">
        <v>158</v>
      </c>
    </row>
    <row r="299" spans="1:15" x14ac:dyDescent="0.3">
      <c r="A299" s="19" t="s">
        <v>58</v>
      </c>
      <c r="B299" s="20">
        <v>2021</v>
      </c>
      <c r="C299" s="21" t="s">
        <v>37</v>
      </c>
      <c r="D299" s="22" t="str">
        <f t="shared" si="4"/>
        <v>2021 April Sub Urban</v>
      </c>
      <c r="E299" s="23">
        <v>158.77692307692308</v>
      </c>
      <c r="F299" s="23">
        <v>188.8</v>
      </c>
      <c r="G299" s="23">
        <v>154.86666666666667</v>
      </c>
      <c r="H299" s="23">
        <v>156.60000000000002</v>
      </c>
      <c r="I299" s="23">
        <v>155.6</v>
      </c>
      <c r="J299" s="23">
        <v>158.85000000000002</v>
      </c>
      <c r="K299" s="23">
        <v>146.6</v>
      </c>
      <c r="L299" s="23">
        <v>153.19999999999999</v>
      </c>
      <c r="M299" s="23">
        <v>160.30000000000001</v>
      </c>
      <c r="N299" s="23">
        <v>154.4</v>
      </c>
      <c r="O299" s="24">
        <v>157.80000000000001</v>
      </c>
    </row>
    <row r="300" spans="1:15" x14ac:dyDescent="0.3">
      <c r="A300" s="19" t="s">
        <v>30</v>
      </c>
      <c r="B300" s="20">
        <v>2021</v>
      </c>
      <c r="C300" s="21" t="s">
        <v>38</v>
      </c>
      <c r="D300" s="22" t="str">
        <f t="shared" si="4"/>
        <v>2021 May Rural</v>
      </c>
      <c r="E300" s="23">
        <v>161.17692307692306</v>
      </c>
      <c r="F300" s="23">
        <v>189.6</v>
      </c>
      <c r="G300" s="23">
        <v>163.46666666666667</v>
      </c>
      <c r="H300" s="23">
        <v>160.19999999999999</v>
      </c>
      <c r="I300" s="23">
        <v>161.69999999999999</v>
      </c>
      <c r="J300" s="23">
        <v>164.2</v>
      </c>
      <c r="K300" s="23">
        <v>153.19999999999999</v>
      </c>
      <c r="L300" s="23">
        <v>160</v>
      </c>
      <c r="M300" s="23">
        <v>167.6</v>
      </c>
      <c r="N300" s="23">
        <v>161.1</v>
      </c>
      <c r="O300" s="24">
        <v>161.1</v>
      </c>
    </row>
    <row r="301" spans="1:15" x14ac:dyDescent="0.3">
      <c r="A301" s="19" t="s">
        <v>33</v>
      </c>
      <c r="B301" s="20">
        <v>2021</v>
      </c>
      <c r="C301" s="21" t="s">
        <v>38</v>
      </c>
      <c r="D301" s="22" t="str">
        <f t="shared" si="4"/>
        <v>2021 May Urban</v>
      </c>
      <c r="E301" s="23">
        <v>163.43846153846155</v>
      </c>
      <c r="F301" s="23">
        <v>198.2</v>
      </c>
      <c r="G301" s="23">
        <v>150.26666666666665</v>
      </c>
      <c r="H301" s="23">
        <v>155.85</v>
      </c>
      <c r="I301" s="23">
        <v>155.5</v>
      </c>
      <c r="J301" s="23">
        <v>158.94999999999999</v>
      </c>
      <c r="K301" s="23">
        <v>145</v>
      </c>
      <c r="L301" s="23">
        <v>152.6</v>
      </c>
      <c r="M301" s="23">
        <v>156.6</v>
      </c>
      <c r="N301" s="23">
        <v>152.30000000000001</v>
      </c>
      <c r="O301" s="24">
        <v>159.5</v>
      </c>
    </row>
    <row r="302" spans="1:15" x14ac:dyDescent="0.3">
      <c r="A302" s="19" t="s">
        <v>58</v>
      </c>
      <c r="B302" s="20">
        <v>2021</v>
      </c>
      <c r="C302" s="21" t="s">
        <v>38</v>
      </c>
      <c r="D302" s="22" t="str">
        <f t="shared" si="4"/>
        <v>2021 May Sub Urban</v>
      </c>
      <c r="E302" s="23">
        <v>161.9769230769231</v>
      </c>
      <c r="F302" s="23">
        <v>191.9</v>
      </c>
      <c r="G302" s="23">
        <v>158.1</v>
      </c>
      <c r="H302" s="23">
        <v>158.14999999999998</v>
      </c>
      <c r="I302" s="23">
        <v>159.4</v>
      </c>
      <c r="J302" s="23">
        <v>162.19999999999999</v>
      </c>
      <c r="K302" s="23">
        <v>148.9</v>
      </c>
      <c r="L302" s="23">
        <v>155.80000000000001</v>
      </c>
      <c r="M302" s="23">
        <v>161.19999999999999</v>
      </c>
      <c r="N302" s="23">
        <v>156.80000000000001</v>
      </c>
      <c r="O302" s="24">
        <v>160.4</v>
      </c>
    </row>
    <row r="303" spans="1:15" x14ac:dyDescent="0.3">
      <c r="A303" s="19" t="s">
        <v>30</v>
      </c>
      <c r="B303" s="20">
        <v>2021</v>
      </c>
      <c r="C303" s="21" t="s">
        <v>39</v>
      </c>
      <c r="D303" s="22" t="str">
        <f t="shared" si="4"/>
        <v>2021 June Rural</v>
      </c>
      <c r="E303" s="23">
        <v>163.27692307692308</v>
      </c>
      <c r="F303" s="23">
        <v>189.1</v>
      </c>
      <c r="G303" s="23">
        <v>163.26666666666668</v>
      </c>
      <c r="H303" s="23">
        <v>159.85</v>
      </c>
      <c r="I303" s="23">
        <v>162.1</v>
      </c>
      <c r="J303" s="23">
        <v>164.55</v>
      </c>
      <c r="K303" s="23">
        <v>154.19999999999999</v>
      </c>
      <c r="L303" s="23">
        <v>160.4</v>
      </c>
      <c r="M303" s="23">
        <v>166.8</v>
      </c>
      <c r="N303" s="23">
        <v>161.5</v>
      </c>
      <c r="O303" s="24">
        <v>162.1</v>
      </c>
    </row>
    <row r="304" spans="1:15" x14ac:dyDescent="0.3">
      <c r="A304" s="19" t="s">
        <v>33</v>
      </c>
      <c r="B304" s="20">
        <v>2021</v>
      </c>
      <c r="C304" s="21" t="s">
        <v>39</v>
      </c>
      <c r="D304" s="22" t="str">
        <f t="shared" si="4"/>
        <v>2021 June Urban</v>
      </c>
      <c r="E304" s="23">
        <v>165.7076923076923</v>
      </c>
      <c r="F304" s="23">
        <v>195.6</v>
      </c>
      <c r="G304" s="23">
        <v>150.86666666666667</v>
      </c>
      <c r="H304" s="23">
        <v>155.15</v>
      </c>
      <c r="I304" s="23">
        <v>156.1</v>
      </c>
      <c r="J304" s="23">
        <v>159.4</v>
      </c>
      <c r="K304" s="23">
        <v>147.5</v>
      </c>
      <c r="L304" s="23">
        <v>150.69999999999999</v>
      </c>
      <c r="M304" s="23">
        <v>158.1</v>
      </c>
      <c r="N304" s="23">
        <v>153.4</v>
      </c>
      <c r="O304" s="24">
        <v>160.4</v>
      </c>
    </row>
    <row r="305" spans="1:15" x14ac:dyDescent="0.3">
      <c r="A305" s="19" t="s">
        <v>58</v>
      </c>
      <c r="B305" s="20">
        <v>2021</v>
      </c>
      <c r="C305" s="21" t="s">
        <v>39</v>
      </c>
      <c r="D305" s="22" t="str">
        <f t="shared" si="4"/>
        <v>2021 June Sub Urban</v>
      </c>
      <c r="E305" s="23">
        <v>164.14615384615385</v>
      </c>
      <c r="F305" s="23">
        <v>190.8</v>
      </c>
      <c r="G305" s="23">
        <v>158.23333333333332</v>
      </c>
      <c r="H305" s="23">
        <v>157.65</v>
      </c>
      <c r="I305" s="23">
        <v>159.80000000000001</v>
      </c>
      <c r="J305" s="23">
        <v>162.55000000000001</v>
      </c>
      <c r="K305" s="23">
        <v>150.69999999999999</v>
      </c>
      <c r="L305" s="23">
        <v>154.9</v>
      </c>
      <c r="M305" s="23">
        <v>161.69999999999999</v>
      </c>
      <c r="N305" s="23">
        <v>157.6</v>
      </c>
      <c r="O305" s="24">
        <v>161.30000000000001</v>
      </c>
    </row>
    <row r="306" spans="1:15" x14ac:dyDescent="0.3">
      <c r="A306" s="19" t="s">
        <v>30</v>
      </c>
      <c r="B306" s="20">
        <v>2021</v>
      </c>
      <c r="C306" s="21" t="s">
        <v>40</v>
      </c>
      <c r="D306" s="22" t="str">
        <f t="shared" si="4"/>
        <v>2021 July Rural</v>
      </c>
      <c r="E306" s="23">
        <v>164.03076923076924</v>
      </c>
      <c r="F306" s="23">
        <v>189.7</v>
      </c>
      <c r="G306" s="23">
        <v>164.13333333333335</v>
      </c>
      <c r="H306" s="23">
        <v>160.9</v>
      </c>
      <c r="I306" s="23">
        <v>162.5</v>
      </c>
      <c r="J306" s="23">
        <v>165.4</v>
      </c>
      <c r="K306" s="23">
        <v>157.1</v>
      </c>
      <c r="L306" s="23">
        <v>160.69999999999999</v>
      </c>
      <c r="M306" s="23">
        <v>167.2</v>
      </c>
      <c r="N306" s="23">
        <v>162.80000000000001</v>
      </c>
      <c r="O306" s="24">
        <v>163.19999999999999</v>
      </c>
    </row>
    <row r="307" spans="1:15" x14ac:dyDescent="0.3">
      <c r="A307" s="19" t="s">
        <v>33</v>
      </c>
      <c r="B307" s="20">
        <v>2021</v>
      </c>
      <c r="C307" s="21" t="s">
        <v>40</v>
      </c>
      <c r="D307" s="22" t="str">
        <f t="shared" si="4"/>
        <v>2021 July Urban</v>
      </c>
      <c r="E307" s="23">
        <v>167.06153846153848</v>
      </c>
      <c r="F307" s="23">
        <v>195.5</v>
      </c>
      <c r="G307" s="23">
        <v>151.76666666666668</v>
      </c>
      <c r="H307" s="23">
        <v>156.1</v>
      </c>
      <c r="I307" s="23">
        <v>157.69999999999999</v>
      </c>
      <c r="J307" s="23">
        <v>160.55000000000001</v>
      </c>
      <c r="K307" s="23">
        <v>149.5</v>
      </c>
      <c r="L307" s="23">
        <v>151.19999999999999</v>
      </c>
      <c r="M307" s="23">
        <v>160.30000000000001</v>
      </c>
      <c r="N307" s="23">
        <v>155</v>
      </c>
      <c r="O307" s="24">
        <v>161.80000000000001</v>
      </c>
    </row>
    <row r="308" spans="1:15" x14ac:dyDescent="0.3">
      <c r="A308" s="19" t="s">
        <v>58</v>
      </c>
      <c r="B308" s="20">
        <v>2021</v>
      </c>
      <c r="C308" s="21" t="s">
        <v>40</v>
      </c>
      <c r="D308" s="22" t="str">
        <f t="shared" si="4"/>
        <v>2021 July Sub Urban</v>
      </c>
      <c r="E308" s="23">
        <v>165.15384615384616</v>
      </c>
      <c r="F308" s="23">
        <v>191.2</v>
      </c>
      <c r="G308" s="23">
        <v>159.1</v>
      </c>
      <c r="H308" s="23">
        <v>158.65</v>
      </c>
      <c r="I308" s="23">
        <v>160.69999999999999</v>
      </c>
      <c r="J308" s="23">
        <v>163.55000000000001</v>
      </c>
      <c r="K308" s="23">
        <v>153.1</v>
      </c>
      <c r="L308" s="23">
        <v>155.30000000000001</v>
      </c>
      <c r="M308" s="23">
        <v>163.19999999999999</v>
      </c>
      <c r="N308" s="23">
        <v>159</v>
      </c>
      <c r="O308" s="24">
        <v>162.5</v>
      </c>
    </row>
    <row r="309" spans="1:15" x14ac:dyDescent="0.3">
      <c r="A309" s="19" t="s">
        <v>30</v>
      </c>
      <c r="B309" s="20">
        <v>2021</v>
      </c>
      <c r="C309" s="21" t="s">
        <v>41</v>
      </c>
      <c r="D309" s="22" t="str">
        <f t="shared" si="4"/>
        <v>2021 August Rural</v>
      </c>
      <c r="E309" s="23">
        <v>163.90769230769232</v>
      </c>
      <c r="F309" s="23">
        <v>190.2</v>
      </c>
      <c r="G309" s="23">
        <v>165.3</v>
      </c>
      <c r="H309" s="23">
        <v>161.5</v>
      </c>
      <c r="I309" s="23">
        <v>163.1</v>
      </c>
      <c r="J309" s="23">
        <v>165.7</v>
      </c>
      <c r="K309" s="23">
        <v>157.69999999999999</v>
      </c>
      <c r="L309" s="23">
        <v>161.1</v>
      </c>
      <c r="M309" s="23">
        <v>167.5</v>
      </c>
      <c r="N309" s="23">
        <v>163.30000000000001</v>
      </c>
      <c r="O309" s="24">
        <v>163.6</v>
      </c>
    </row>
    <row r="310" spans="1:15" x14ac:dyDescent="0.3">
      <c r="A310" s="19" t="s">
        <v>33</v>
      </c>
      <c r="B310" s="20">
        <v>2021</v>
      </c>
      <c r="C310" s="21" t="s">
        <v>41</v>
      </c>
      <c r="D310" s="22" t="str">
        <f t="shared" si="4"/>
        <v>2021 August Urban</v>
      </c>
      <c r="E310" s="23">
        <v>165.99230769230769</v>
      </c>
      <c r="F310" s="23">
        <v>196.5</v>
      </c>
      <c r="G310" s="23">
        <v>153.56666666666666</v>
      </c>
      <c r="H310" s="23">
        <v>157.64999999999998</v>
      </c>
      <c r="I310" s="23">
        <v>160.69999999999999</v>
      </c>
      <c r="J310" s="23">
        <v>161.19999999999999</v>
      </c>
      <c r="K310" s="23">
        <v>150.4</v>
      </c>
      <c r="L310" s="23">
        <v>153.69999999999999</v>
      </c>
      <c r="M310" s="23">
        <v>160.4</v>
      </c>
      <c r="N310" s="23">
        <v>156</v>
      </c>
      <c r="O310" s="24">
        <v>162.30000000000001</v>
      </c>
    </row>
    <row r="311" spans="1:15" x14ac:dyDescent="0.3">
      <c r="A311" s="19" t="s">
        <v>58</v>
      </c>
      <c r="B311" s="20">
        <v>2021</v>
      </c>
      <c r="C311" s="21" t="s">
        <v>41</v>
      </c>
      <c r="D311" s="22" t="str">
        <f t="shared" si="4"/>
        <v>2021 August Sub Urban</v>
      </c>
      <c r="E311" s="23">
        <v>164.76923076923077</v>
      </c>
      <c r="F311" s="23">
        <v>192.1</v>
      </c>
      <c r="G311" s="23">
        <v>161</v>
      </c>
      <c r="H311" s="23">
        <v>159.80000000000001</v>
      </c>
      <c r="I311" s="23">
        <v>162.6</v>
      </c>
      <c r="J311" s="23">
        <v>164.2</v>
      </c>
      <c r="K311" s="23">
        <v>154</v>
      </c>
      <c r="L311" s="23">
        <v>157.6</v>
      </c>
      <c r="M311" s="23">
        <v>163.80000000000001</v>
      </c>
      <c r="N311" s="23">
        <v>160</v>
      </c>
      <c r="O311" s="24">
        <v>163.19999999999999</v>
      </c>
    </row>
    <row r="312" spans="1:15" x14ac:dyDescent="0.3">
      <c r="A312" s="19" t="s">
        <v>30</v>
      </c>
      <c r="B312" s="20">
        <v>2021</v>
      </c>
      <c r="C312" s="21" t="s">
        <v>42</v>
      </c>
      <c r="D312" s="22" t="str">
        <f t="shared" si="4"/>
        <v>2021 September Rural</v>
      </c>
      <c r="E312" s="23">
        <v>164.12307692307692</v>
      </c>
      <c r="F312" s="23">
        <v>190.5</v>
      </c>
      <c r="G312" s="23">
        <v>166.13333333333333</v>
      </c>
      <c r="H312" s="23">
        <v>161.69999999999999</v>
      </c>
      <c r="I312" s="23">
        <v>163.69999999999999</v>
      </c>
      <c r="J312" s="23">
        <v>166.05</v>
      </c>
      <c r="K312" s="23">
        <v>157.80000000000001</v>
      </c>
      <c r="L312" s="23">
        <v>162.69999999999999</v>
      </c>
      <c r="M312" s="23">
        <v>168.5</v>
      </c>
      <c r="N312" s="23">
        <v>163.80000000000001</v>
      </c>
      <c r="O312" s="24">
        <v>164</v>
      </c>
    </row>
    <row r="313" spans="1:15" x14ac:dyDescent="0.3">
      <c r="A313" s="19" t="s">
        <v>33</v>
      </c>
      <c r="B313" s="20">
        <v>2021</v>
      </c>
      <c r="C313" s="21" t="s">
        <v>42</v>
      </c>
      <c r="D313" s="22" t="str">
        <f t="shared" si="4"/>
        <v>2021 September Urban</v>
      </c>
      <c r="E313" s="23">
        <v>165.99230769230769</v>
      </c>
      <c r="F313" s="23">
        <v>196.5</v>
      </c>
      <c r="G313" s="23">
        <v>153.6</v>
      </c>
      <c r="H313" s="23">
        <v>157.69999999999999</v>
      </c>
      <c r="I313" s="23">
        <v>160.80000000000001</v>
      </c>
      <c r="J313" s="23">
        <v>161.19999999999999</v>
      </c>
      <c r="K313" s="23">
        <v>150.5</v>
      </c>
      <c r="L313" s="23">
        <v>153.9</v>
      </c>
      <c r="M313" s="23">
        <v>160.30000000000001</v>
      </c>
      <c r="N313" s="23">
        <v>156</v>
      </c>
      <c r="O313" s="24">
        <v>162.30000000000001</v>
      </c>
    </row>
    <row r="314" spans="1:15" x14ac:dyDescent="0.3">
      <c r="A314" s="19" t="s">
        <v>58</v>
      </c>
      <c r="B314" s="20">
        <v>2021</v>
      </c>
      <c r="C314" s="21" t="s">
        <v>42</v>
      </c>
      <c r="D314" s="22" t="str">
        <f t="shared" si="4"/>
        <v>2021 September Sub Urban</v>
      </c>
      <c r="E314" s="23">
        <v>164.76923076923077</v>
      </c>
      <c r="F314" s="23">
        <v>192.1</v>
      </c>
      <c r="G314" s="23">
        <v>161.06666666666666</v>
      </c>
      <c r="H314" s="23">
        <v>159.80000000000001</v>
      </c>
      <c r="I314" s="23">
        <v>162.6</v>
      </c>
      <c r="J314" s="23">
        <v>164.2</v>
      </c>
      <c r="K314" s="23">
        <v>154</v>
      </c>
      <c r="L314" s="23">
        <v>157.69999999999999</v>
      </c>
      <c r="M314" s="23">
        <v>163.69999999999999</v>
      </c>
      <c r="N314" s="23">
        <v>160</v>
      </c>
      <c r="O314" s="24">
        <v>163.19999999999999</v>
      </c>
    </row>
    <row r="315" spans="1:15" x14ac:dyDescent="0.3">
      <c r="A315" s="19" t="s">
        <v>30</v>
      </c>
      <c r="B315" s="20">
        <v>2021</v>
      </c>
      <c r="C315" s="21" t="s">
        <v>43</v>
      </c>
      <c r="D315" s="22" t="str">
        <f t="shared" si="4"/>
        <v>2021 October Rural</v>
      </c>
      <c r="E315" s="23">
        <v>166.47692307692307</v>
      </c>
      <c r="F315" s="23">
        <v>191.2</v>
      </c>
      <c r="G315" s="23">
        <v>167.33333333333334</v>
      </c>
      <c r="H315" s="23">
        <v>162.80000000000001</v>
      </c>
      <c r="I315" s="23">
        <v>165.5</v>
      </c>
      <c r="J315" s="23">
        <v>166.8</v>
      </c>
      <c r="K315" s="23">
        <v>159.5</v>
      </c>
      <c r="L315" s="23">
        <v>163.19999999999999</v>
      </c>
      <c r="M315" s="23">
        <v>169</v>
      </c>
      <c r="N315" s="23">
        <v>164.7</v>
      </c>
      <c r="O315" s="24">
        <v>166.3</v>
      </c>
    </row>
    <row r="316" spans="1:15" x14ac:dyDescent="0.3">
      <c r="A316" s="19" t="s">
        <v>33</v>
      </c>
      <c r="B316" s="20">
        <v>2021</v>
      </c>
      <c r="C316" s="21" t="s">
        <v>43</v>
      </c>
      <c r="D316" s="22" t="str">
        <f t="shared" si="4"/>
        <v>2021 October Urban</v>
      </c>
      <c r="E316" s="23">
        <v>169.10769230769236</v>
      </c>
      <c r="F316" s="23">
        <v>197</v>
      </c>
      <c r="G316" s="23">
        <v>154.50000000000003</v>
      </c>
      <c r="H316" s="23">
        <v>158.94999999999999</v>
      </c>
      <c r="I316" s="23">
        <v>162.19999999999999</v>
      </c>
      <c r="J316" s="23">
        <v>161.9</v>
      </c>
      <c r="K316" s="23">
        <v>152.19999999999999</v>
      </c>
      <c r="L316" s="23">
        <v>155.1</v>
      </c>
      <c r="M316" s="23">
        <v>160.30000000000001</v>
      </c>
      <c r="N316" s="23">
        <v>157</v>
      </c>
      <c r="O316" s="24">
        <v>164.6</v>
      </c>
    </row>
    <row r="317" spans="1:15" x14ac:dyDescent="0.3">
      <c r="A317" s="19" t="s">
        <v>58</v>
      </c>
      <c r="B317" s="20">
        <v>2021</v>
      </c>
      <c r="C317" s="21" t="s">
        <v>43</v>
      </c>
      <c r="D317" s="22" t="str">
        <f t="shared" si="4"/>
        <v>2021 October Sub Urban</v>
      </c>
      <c r="E317" s="23">
        <v>167.34615384615384</v>
      </c>
      <c r="F317" s="23">
        <v>192.7</v>
      </c>
      <c r="G317" s="23">
        <v>162.1</v>
      </c>
      <c r="H317" s="23">
        <v>161</v>
      </c>
      <c r="I317" s="23">
        <v>164.2</v>
      </c>
      <c r="J317" s="23">
        <v>164.95</v>
      </c>
      <c r="K317" s="23">
        <v>155.69999999999999</v>
      </c>
      <c r="L317" s="23">
        <v>158.6</v>
      </c>
      <c r="M317" s="23">
        <v>163.9</v>
      </c>
      <c r="N317" s="23">
        <v>161</v>
      </c>
      <c r="O317" s="24">
        <v>165.5</v>
      </c>
    </row>
    <row r="318" spans="1:15" x14ac:dyDescent="0.3">
      <c r="A318" s="19" t="s">
        <v>30</v>
      </c>
      <c r="B318" s="20">
        <v>2021</v>
      </c>
      <c r="C318" s="21" t="s">
        <v>45</v>
      </c>
      <c r="D318" s="22" t="str">
        <f t="shared" si="4"/>
        <v>2021 November Rural</v>
      </c>
      <c r="E318" s="23">
        <v>167.84615384615384</v>
      </c>
      <c r="F318" s="23">
        <v>191.4</v>
      </c>
      <c r="G318" s="23">
        <v>168.73333333333332</v>
      </c>
      <c r="H318" s="23">
        <v>163.55000000000001</v>
      </c>
      <c r="I318" s="23">
        <v>165.3</v>
      </c>
      <c r="J318" s="23">
        <v>167.9</v>
      </c>
      <c r="K318" s="23">
        <v>158.9</v>
      </c>
      <c r="L318" s="23">
        <v>163.80000000000001</v>
      </c>
      <c r="M318" s="23">
        <v>169.3</v>
      </c>
      <c r="N318" s="23">
        <v>165.2</v>
      </c>
      <c r="O318" s="24">
        <v>167.6</v>
      </c>
    </row>
    <row r="319" spans="1:15" x14ac:dyDescent="0.3">
      <c r="A319" s="19" t="s">
        <v>33</v>
      </c>
      <c r="B319" s="20">
        <v>2021</v>
      </c>
      <c r="C319" s="21" t="s">
        <v>45</v>
      </c>
      <c r="D319" s="22" t="str">
        <f t="shared" si="4"/>
        <v>2021 November Urban</v>
      </c>
      <c r="E319" s="23">
        <v>170.60769230769228</v>
      </c>
      <c r="F319" s="23">
        <v>197</v>
      </c>
      <c r="G319" s="23">
        <v>155.76666666666668</v>
      </c>
      <c r="H319" s="23">
        <v>159.69999999999999</v>
      </c>
      <c r="I319" s="23">
        <v>161.6</v>
      </c>
      <c r="J319" s="23">
        <v>163</v>
      </c>
      <c r="K319" s="23">
        <v>151.19999999999999</v>
      </c>
      <c r="L319" s="23">
        <v>156.69999999999999</v>
      </c>
      <c r="M319" s="23">
        <v>160.80000000000001</v>
      </c>
      <c r="N319" s="23">
        <v>157.30000000000001</v>
      </c>
      <c r="O319" s="24">
        <v>165.6</v>
      </c>
    </row>
    <row r="320" spans="1:15" x14ac:dyDescent="0.3">
      <c r="A320" s="19" t="s">
        <v>58</v>
      </c>
      <c r="B320" s="20">
        <v>2021</v>
      </c>
      <c r="C320" s="21" t="s">
        <v>45</v>
      </c>
      <c r="D320" s="22" t="str">
        <f t="shared" si="4"/>
        <v>2021 November Sub Urban</v>
      </c>
      <c r="E320" s="23">
        <v>168.77692307692308</v>
      </c>
      <c r="F320" s="23">
        <v>192.9</v>
      </c>
      <c r="G320" s="23">
        <v>163.46666666666667</v>
      </c>
      <c r="H320" s="23">
        <v>161.75</v>
      </c>
      <c r="I320" s="23">
        <v>163.9</v>
      </c>
      <c r="J320" s="23">
        <v>166.05</v>
      </c>
      <c r="K320" s="23">
        <v>154.80000000000001</v>
      </c>
      <c r="L320" s="23">
        <v>159.80000000000001</v>
      </c>
      <c r="M320" s="23">
        <v>164.3</v>
      </c>
      <c r="N320" s="23">
        <v>161.4</v>
      </c>
      <c r="O320" s="24">
        <v>166.7</v>
      </c>
    </row>
    <row r="321" spans="1:15" x14ac:dyDescent="0.3">
      <c r="A321" s="19" t="s">
        <v>30</v>
      </c>
      <c r="B321" s="20">
        <v>2021</v>
      </c>
      <c r="C321" s="21" t="s">
        <v>46</v>
      </c>
      <c r="D321" s="22" t="str">
        <f t="shared" si="4"/>
        <v>2021 December Rural</v>
      </c>
      <c r="E321" s="23">
        <v>166.78461538461536</v>
      </c>
      <c r="F321" s="23">
        <v>190.8</v>
      </c>
      <c r="G321" s="23">
        <v>170.1</v>
      </c>
      <c r="H321" s="23">
        <v>163.65</v>
      </c>
      <c r="I321" s="23">
        <v>165.6</v>
      </c>
      <c r="J321" s="23">
        <v>168.4</v>
      </c>
      <c r="K321" s="23">
        <v>160.1</v>
      </c>
      <c r="L321" s="23">
        <v>164.5</v>
      </c>
      <c r="M321" s="23">
        <v>169.7</v>
      </c>
      <c r="N321" s="23">
        <v>166</v>
      </c>
      <c r="O321" s="24">
        <v>167</v>
      </c>
    </row>
    <row r="322" spans="1:15" x14ac:dyDescent="0.3">
      <c r="A322" s="19" t="s">
        <v>33</v>
      </c>
      <c r="B322" s="20">
        <v>2021</v>
      </c>
      <c r="C322" s="21" t="s">
        <v>46</v>
      </c>
      <c r="D322" s="22" t="str">
        <f t="shared" si="4"/>
        <v>2021 December Urban</v>
      </c>
      <c r="E322" s="23">
        <v>169.71538461538464</v>
      </c>
      <c r="F322" s="23">
        <v>196.8</v>
      </c>
      <c r="G322" s="23">
        <v>156.9</v>
      </c>
      <c r="H322" s="23">
        <v>159.69999999999999</v>
      </c>
      <c r="I322" s="23">
        <v>161.69999999999999</v>
      </c>
      <c r="J322" s="23">
        <v>163.75</v>
      </c>
      <c r="K322" s="23">
        <v>151.80000000000001</v>
      </c>
      <c r="L322" s="23">
        <v>157.6</v>
      </c>
      <c r="M322" s="23">
        <v>160.6</v>
      </c>
      <c r="N322" s="23">
        <v>157.80000000000001</v>
      </c>
      <c r="O322" s="24">
        <v>165.2</v>
      </c>
    </row>
    <row r="323" spans="1:15" x14ac:dyDescent="0.3">
      <c r="A323" s="19" t="s">
        <v>58</v>
      </c>
      <c r="B323" s="20">
        <v>2021</v>
      </c>
      <c r="C323" s="21" t="s">
        <v>46</v>
      </c>
      <c r="D323" s="22" t="str">
        <f t="shared" si="4"/>
        <v>2021 December Sub Urban</v>
      </c>
      <c r="E323" s="23">
        <v>167.76153846153846</v>
      </c>
      <c r="F323" s="23">
        <v>192.4</v>
      </c>
      <c r="G323" s="23">
        <v>164.73333333333332</v>
      </c>
      <c r="H323" s="23">
        <v>161.80000000000001</v>
      </c>
      <c r="I323" s="23">
        <v>164.1</v>
      </c>
      <c r="J323" s="23">
        <v>166.6</v>
      </c>
      <c r="K323" s="23">
        <v>155.69999999999999</v>
      </c>
      <c r="L323" s="23">
        <v>160.6</v>
      </c>
      <c r="M323" s="23">
        <v>164.4</v>
      </c>
      <c r="N323" s="23">
        <v>162</v>
      </c>
      <c r="O323" s="24">
        <v>166.2</v>
      </c>
    </row>
    <row r="324" spans="1:15" x14ac:dyDescent="0.3">
      <c r="A324" s="19" t="s">
        <v>30</v>
      </c>
      <c r="B324" s="20">
        <v>2022</v>
      </c>
      <c r="C324" s="21" t="s">
        <v>31</v>
      </c>
      <c r="D324" s="22" t="str">
        <f t="shared" ref="D324:D374" si="5">_xlfn.CONCAT(B324," ",C324," ",A324)</f>
        <v>2022 January Rural</v>
      </c>
      <c r="E324" s="23">
        <v>165.61538461538461</v>
      </c>
      <c r="F324" s="23">
        <v>190.7</v>
      </c>
      <c r="G324" s="23">
        <v>171.73333333333335</v>
      </c>
      <c r="H324" s="23">
        <v>164.7</v>
      </c>
      <c r="I324" s="23">
        <v>165.8</v>
      </c>
      <c r="J324" s="23">
        <v>168.95</v>
      </c>
      <c r="K324" s="23">
        <v>160.80000000000001</v>
      </c>
      <c r="L324" s="23">
        <v>164.9</v>
      </c>
      <c r="M324" s="23">
        <v>169.9</v>
      </c>
      <c r="N324" s="23">
        <v>166.6</v>
      </c>
      <c r="O324" s="24">
        <v>166.4</v>
      </c>
    </row>
    <row r="325" spans="1:15" x14ac:dyDescent="0.3">
      <c r="A325" s="19" t="s">
        <v>33</v>
      </c>
      <c r="B325" s="20">
        <v>2022</v>
      </c>
      <c r="C325" s="21" t="s">
        <v>31</v>
      </c>
      <c r="D325" s="22" t="str">
        <f t="shared" si="5"/>
        <v>2022 January Urban</v>
      </c>
      <c r="E325" s="23">
        <v>168.2076923076923</v>
      </c>
      <c r="F325" s="23">
        <v>196.4</v>
      </c>
      <c r="G325" s="23">
        <v>158.46666666666667</v>
      </c>
      <c r="H325" s="23">
        <v>160.65</v>
      </c>
      <c r="I325" s="23">
        <v>161.6</v>
      </c>
      <c r="J325" s="23">
        <v>164.45</v>
      </c>
      <c r="K325" s="23">
        <v>152.69999999999999</v>
      </c>
      <c r="L325" s="23">
        <v>158.4</v>
      </c>
      <c r="M325" s="23">
        <v>161</v>
      </c>
      <c r="N325" s="23">
        <v>158.6</v>
      </c>
      <c r="O325" s="24">
        <v>165</v>
      </c>
    </row>
    <row r="326" spans="1:15" x14ac:dyDescent="0.3">
      <c r="A326" s="19" t="s">
        <v>58</v>
      </c>
      <c r="B326" s="20">
        <v>2022</v>
      </c>
      <c r="C326" s="21" t="s">
        <v>31</v>
      </c>
      <c r="D326" s="22" t="str">
        <f t="shared" si="5"/>
        <v>2022 January Sub Urban</v>
      </c>
      <c r="E326" s="23">
        <v>166.47692307692307</v>
      </c>
      <c r="F326" s="23">
        <v>192.2</v>
      </c>
      <c r="G326" s="23">
        <v>166.36666666666667</v>
      </c>
      <c r="H326" s="23">
        <v>162.80000000000001</v>
      </c>
      <c r="I326" s="23">
        <v>164.2</v>
      </c>
      <c r="J326" s="23">
        <v>167.2</v>
      </c>
      <c r="K326" s="23">
        <v>156.5</v>
      </c>
      <c r="L326" s="23">
        <v>161.19999999999999</v>
      </c>
      <c r="M326" s="23">
        <v>164.7</v>
      </c>
      <c r="N326" s="23">
        <v>162.69999999999999</v>
      </c>
      <c r="O326" s="24">
        <v>165.7</v>
      </c>
    </row>
    <row r="327" spans="1:15" x14ac:dyDescent="0.3">
      <c r="A327" s="19" t="s">
        <v>30</v>
      </c>
      <c r="B327" s="20">
        <v>2022</v>
      </c>
      <c r="C327" s="21" t="s">
        <v>35</v>
      </c>
      <c r="D327" s="22" t="str">
        <f t="shared" si="5"/>
        <v>2022 February Rural</v>
      </c>
      <c r="E327" s="23">
        <v>165.41538461538462</v>
      </c>
      <c r="F327" s="23">
        <v>191.5</v>
      </c>
      <c r="G327" s="23">
        <v>172.93333333333331</v>
      </c>
      <c r="H327" s="23">
        <v>165.6</v>
      </c>
      <c r="I327" s="23">
        <v>167.4</v>
      </c>
      <c r="J327" s="23">
        <v>169.9</v>
      </c>
      <c r="K327" s="23">
        <v>161.19999999999999</v>
      </c>
      <c r="L327" s="23">
        <v>165.5</v>
      </c>
      <c r="M327" s="23">
        <v>170.3</v>
      </c>
      <c r="N327" s="23">
        <v>167.3</v>
      </c>
      <c r="O327" s="24">
        <v>166.7</v>
      </c>
    </row>
    <row r="328" spans="1:15" x14ac:dyDescent="0.3">
      <c r="A328" s="19" t="s">
        <v>33</v>
      </c>
      <c r="B328" s="20">
        <v>2022</v>
      </c>
      <c r="C328" s="21" t="s">
        <v>35</v>
      </c>
      <c r="D328" s="22" t="str">
        <f t="shared" si="5"/>
        <v>2022 February Urban</v>
      </c>
      <c r="E328" s="23">
        <v>167.96153846153845</v>
      </c>
      <c r="F328" s="23">
        <v>196.5</v>
      </c>
      <c r="G328" s="23">
        <v>159.83333333333334</v>
      </c>
      <c r="H328" s="23">
        <v>161.44999999999999</v>
      </c>
      <c r="I328" s="23">
        <v>163</v>
      </c>
      <c r="J328" s="23">
        <v>165.7</v>
      </c>
      <c r="K328" s="23">
        <v>153.1</v>
      </c>
      <c r="L328" s="23">
        <v>159.5</v>
      </c>
      <c r="M328" s="23">
        <v>162</v>
      </c>
      <c r="N328" s="23">
        <v>159.4</v>
      </c>
      <c r="O328" s="24">
        <v>165.5</v>
      </c>
    </row>
    <row r="329" spans="1:15" x14ac:dyDescent="0.3">
      <c r="A329" s="19" t="s">
        <v>58</v>
      </c>
      <c r="B329" s="20">
        <v>2022</v>
      </c>
      <c r="C329" s="21" t="s">
        <v>35</v>
      </c>
      <c r="D329" s="22" t="str">
        <f t="shared" si="5"/>
        <v>2022 February Sub Urban</v>
      </c>
      <c r="E329" s="23">
        <v>166.24615384615387</v>
      </c>
      <c r="F329" s="23">
        <v>192.8</v>
      </c>
      <c r="G329" s="23">
        <v>167.60000000000002</v>
      </c>
      <c r="H329" s="23">
        <v>163.65</v>
      </c>
      <c r="I329" s="23">
        <v>165.7</v>
      </c>
      <c r="J329" s="23">
        <v>168.3</v>
      </c>
      <c r="K329" s="23">
        <v>156.9</v>
      </c>
      <c r="L329" s="23">
        <v>162.1</v>
      </c>
      <c r="M329" s="23">
        <v>165.4</v>
      </c>
      <c r="N329" s="23">
        <v>163.5</v>
      </c>
      <c r="O329" s="24">
        <v>166.1</v>
      </c>
    </row>
    <row r="330" spans="1:15" x14ac:dyDescent="0.3">
      <c r="A330" s="19" t="s">
        <v>30</v>
      </c>
      <c r="B330" s="20">
        <v>2022</v>
      </c>
      <c r="C330" s="21" t="s">
        <v>36</v>
      </c>
      <c r="D330" s="22" t="str">
        <f t="shared" si="5"/>
        <v>2022 March Rural</v>
      </c>
      <c r="E330" s="23">
        <v>167.62307692307695</v>
      </c>
      <c r="F330" s="23">
        <v>192.3</v>
      </c>
      <c r="G330" s="23">
        <v>174.56666666666669</v>
      </c>
      <c r="H330" s="23">
        <v>165.9</v>
      </c>
      <c r="I330" s="23">
        <v>168.9</v>
      </c>
      <c r="J330" s="23">
        <v>171.7</v>
      </c>
      <c r="K330" s="23">
        <v>162</v>
      </c>
      <c r="L330" s="23">
        <v>166.6</v>
      </c>
      <c r="M330" s="23">
        <v>170.6</v>
      </c>
      <c r="N330" s="23">
        <v>168.3</v>
      </c>
      <c r="O330" s="24">
        <v>168.7</v>
      </c>
    </row>
    <row r="331" spans="1:15" x14ac:dyDescent="0.3">
      <c r="A331" s="19" t="s">
        <v>33</v>
      </c>
      <c r="B331" s="20">
        <v>2022</v>
      </c>
      <c r="C331" s="21" t="s">
        <v>36</v>
      </c>
      <c r="D331" s="22" t="str">
        <f t="shared" si="5"/>
        <v>2022 March Urban</v>
      </c>
      <c r="E331" s="23">
        <v>168.94615384615386</v>
      </c>
      <c r="F331" s="23">
        <v>197.5</v>
      </c>
      <c r="G331" s="23">
        <v>161.53333333333333</v>
      </c>
      <c r="H331" s="23">
        <v>161.94999999999999</v>
      </c>
      <c r="I331" s="23">
        <v>164.5</v>
      </c>
      <c r="J331" s="23">
        <v>167.5</v>
      </c>
      <c r="K331" s="23">
        <v>154.19999999999999</v>
      </c>
      <c r="L331" s="23">
        <v>160.80000000000001</v>
      </c>
      <c r="M331" s="23">
        <v>162.69999999999999</v>
      </c>
      <c r="N331" s="23">
        <v>160.6</v>
      </c>
      <c r="O331" s="24">
        <v>166.5</v>
      </c>
    </row>
    <row r="332" spans="1:15" x14ac:dyDescent="0.3">
      <c r="A332" s="19" t="s">
        <v>58</v>
      </c>
      <c r="B332" s="20">
        <v>2022</v>
      </c>
      <c r="C332" s="21" t="s">
        <v>36</v>
      </c>
      <c r="D332" s="22" t="str">
        <f t="shared" si="5"/>
        <v>2022 March Sub Urban</v>
      </c>
      <c r="E332" s="23">
        <v>168.01538461538465</v>
      </c>
      <c r="F332" s="23">
        <v>193.7</v>
      </c>
      <c r="G332" s="23">
        <v>169.26666666666665</v>
      </c>
      <c r="H332" s="23">
        <v>164.05</v>
      </c>
      <c r="I332" s="23">
        <v>167.2</v>
      </c>
      <c r="J332" s="23">
        <v>170.1</v>
      </c>
      <c r="K332" s="23">
        <v>157.9</v>
      </c>
      <c r="L332" s="23">
        <v>163.30000000000001</v>
      </c>
      <c r="M332" s="23">
        <v>166</v>
      </c>
      <c r="N332" s="23">
        <v>164.6</v>
      </c>
      <c r="O332" s="24">
        <v>167.7</v>
      </c>
    </row>
    <row r="333" spans="1:15" x14ac:dyDescent="0.3">
      <c r="A333" s="19" t="s">
        <v>30</v>
      </c>
      <c r="B333" s="20">
        <v>2022</v>
      </c>
      <c r="C333" s="21" t="s">
        <v>37</v>
      </c>
      <c r="D333" s="22" t="str">
        <f t="shared" si="5"/>
        <v>2022 April Rural</v>
      </c>
      <c r="E333" s="23">
        <v>169.73846153846154</v>
      </c>
      <c r="F333" s="23">
        <v>192.8</v>
      </c>
      <c r="G333" s="23">
        <v>176.56666666666669</v>
      </c>
      <c r="H333" s="23">
        <v>167.35</v>
      </c>
      <c r="I333" s="23">
        <v>173.3</v>
      </c>
      <c r="J333" s="23">
        <v>173</v>
      </c>
      <c r="K333" s="23">
        <v>166.2</v>
      </c>
      <c r="L333" s="23">
        <v>167.2</v>
      </c>
      <c r="M333" s="23">
        <v>170.9</v>
      </c>
      <c r="N333" s="23">
        <v>170.2</v>
      </c>
      <c r="O333" s="24">
        <v>170.8</v>
      </c>
    </row>
    <row r="334" spans="1:15" x14ac:dyDescent="0.3">
      <c r="A334" s="19" t="s">
        <v>33</v>
      </c>
      <c r="B334" s="20">
        <v>2022</v>
      </c>
      <c r="C334" s="21" t="s">
        <v>37</v>
      </c>
      <c r="D334" s="22" t="str">
        <f t="shared" si="5"/>
        <v>2022 April Urban</v>
      </c>
      <c r="E334" s="23">
        <v>171.56923076923078</v>
      </c>
      <c r="F334" s="23">
        <v>197.1</v>
      </c>
      <c r="G334" s="23">
        <v>163.06666666666666</v>
      </c>
      <c r="H334" s="23">
        <v>163.4</v>
      </c>
      <c r="I334" s="23">
        <v>170.5</v>
      </c>
      <c r="J334" s="23">
        <v>168.7</v>
      </c>
      <c r="K334" s="23">
        <v>159.30000000000001</v>
      </c>
      <c r="L334" s="23">
        <v>162.19999999999999</v>
      </c>
      <c r="M334" s="23">
        <v>164</v>
      </c>
      <c r="N334" s="23">
        <v>163.1</v>
      </c>
      <c r="O334" s="24">
        <v>169.2</v>
      </c>
    </row>
    <row r="335" spans="1:15" x14ac:dyDescent="0.3">
      <c r="A335" s="19" t="s">
        <v>58</v>
      </c>
      <c r="B335" s="20">
        <v>2022</v>
      </c>
      <c r="C335" s="21" t="s">
        <v>37</v>
      </c>
      <c r="D335" s="22" t="str">
        <f t="shared" si="5"/>
        <v>2022 April Sub Urban</v>
      </c>
      <c r="E335" s="23">
        <v>170.33076923076925</v>
      </c>
      <c r="F335" s="23">
        <v>193.9</v>
      </c>
      <c r="G335" s="23">
        <v>171.06666666666669</v>
      </c>
      <c r="H335" s="23">
        <v>165.5</v>
      </c>
      <c r="I335" s="23">
        <v>172.2</v>
      </c>
      <c r="J335" s="23">
        <v>171.4</v>
      </c>
      <c r="K335" s="23">
        <v>162.6</v>
      </c>
      <c r="L335" s="23">
        <v>164.4</v>
      </c>
      <c r="M335" s="23">
        <v>166.9</v>
      </c>
      <c r="N335" s="23">
        <v>166.8</v>
      </c>
      <c r="O335" s="24">
        <v>170.1</v>
      </c>
    </row>
    <row r="336" spans="1:15" x14ac:dyDescent="0.3">
      <c r="A336" s="19" t="s">
        <v>30</v>
      </c>
      <c r="B336" s="20">
        <v>2022</v>
      </c>
      <c r="C336" s="21" t="s">
        <v>38</v>
      </c>
      <c r="D336" s="22" t="str">
        <f t="shared" si="5"/>
        <v>2022 May Rural</v>
      </c>
      <c r="E336" s="23">
        <v>171.2923076923077</v>
      </c>
      <c r="F336" s="23">
        <v>192.9</v>
      </c>
      <c r="G336" s="23">
        <v>178.5</v>
      </c>
      <c r="H336" s="23">
        <v>168.2</v>
      </c>
      <c r="I336" s="23">
        <v>175.3</v>
      </c>
      <c r="J336" s="23">
        <v>173.1</v>
      </c>
      <c r="K336" s="23">
        <v>167.1</v>
      </c>
      <c r="L336" s="23">
        <v>167.6</v>
      </c>
      <c r="M336" s="23">
        <v>171.8</v>
      </c>
      <c r="N336" s="23">
        <v>170.9</v>
      </c>
      <c r="O336" s="24">
        <v>172.5</v>
      </c>
    </row>
    <row r="337" spans="1:15" x14ac:dyDescent="0.3">
      <c r="A337" s="19" t="s">
        <v>33</v>
      </c>
      <c r="B337" s="20">
        <v>2022</v>
      </c>
      <c r="C337" s="21" t="s">
        <v>38</v>
      </c>
      <c r="D337" s="22" t="str">
        <f t="shared" si="5"/>
        <v>2022 May Urban</v>
      </c>
      <c r="E337" s="23">
        <v>174.01538461538465</v>
      </c>
      <c r="F337" s="23">
        <v>197.5</v>
      </c>
      <c r="G337" s="23">
        <v>164.56666666666666</v>
      </c>
      <c r="H337" s="23">
        <v>164.3</v>
      </c>
      <c r="I337" s="23">
        <v>173.5</v>
      </c>
      <c r="J337" s="23">
        <v>169.14999999999998</v>
      </c>
      <c r="K337" s="23">
        <v>159.4</v>
      </c>
      <c r="L337" s="23">
        <v>163.19999999999999</v>
      </c>
      <c r="M337" s="23">
        <v>165.2</v>
      </c>
      <c r="N337" s="23">
        <v>163.80000000000001</v>
      </c>
      <c r="O337" s="24">
        <v>170.8</v>
      </c>
    </row>
    <row r="338" spans="1:15" x14ac:dyDescent="0.3">
      <c r="A338" s="19" t="s">
        <v>58</v>
      </c>
      <c r="B338" s="20">
        <v>2022</v>
      </c>
      <c r="C338" s="21" t="s">
        <v>38</v>
      </c>
      <c r="D338" s="22" t="str">
        <f t="shared" si="5"/>
        <v>2022 May Sub Urban</v>
      </c>
      <c r="E338" s="23">
        <v>172.22307692307697</v>
      </c>
      <c r="F338" s="23">
        <v>194.1</v>
      </c>
      <c r="G338" s="23">
        <v>172.86666666666667</v>
      </c>
      <c r="H338" s="23">
        <v>166.35</v>
      </c>
      <c r="I338" s="23">
        <v>174.6</v>
      </c>
      <c r="J338" s="23">
        <v>171.60000000000002</v>
      </c>
      <c r="K338" s="23">
        <v>163</v>
      </c>
      <c r="L338" s="23">
        <v>165.1</v>
      </c>
      <c r="M338" s="23">
        <v>167.9</v>
      </c>
      <c r="N338" s="23">
        <v>167.5</v>
      </c>
      <c r="O338" s="24">
        <v>171.7</v>
      </c>
    </row>
    <row r="339" spans="1:15" x14ac:dyDescent="0.3">
      <c r="A339" s="19" t="s">
        <v>30</v>
      </c>
      <c r="B339" s="20">
        <v>2022</v>
      </c>
      <c r="C339" s="21" t="s">
        <v>39</v>
      </c>
      <c r="D339" s="22" t="str">
        <f t="shared" si="5"/>
        <v>2022 June Rural</v>
      </c>
      <c r="E339" s="23">
        <v>172.94615384615386</v>
      </c>
      <c r="F339" s="23">
        <v>192.9</v>
      </c>
      <c r="G339" s="23">
        <v>179.93333333333331</v>
      </c>
      <c r="H339" s="23">
        <v>168.55</v>
      </c>
      <c r="I339" s="23">
        <v>176.7</v>
      </c>
      <c r="J339" s="23">
        <v>173.85</v>
      </c>
      <c r="K339" s="23">
        <v>165.5</v>
      </c>
      <c r="L339" s="23">
        <v>168</v>
      </c>
      <c r="M339" s="23">
        <v>172.6</v>
      </c>
      <c r="N339" s="23">
        <v>171</v>
      </c>
      <c r="O339" s="24">
        <v>173.6</v>
      </c>
    </row>
    <row r="340" spans="1:15" x14ac:dyDescent="0.3">
      <c r="A340" s="19" t="s">
        <v>33</v>
      </c>
      <c r="B340" s="20">
        <v>2022</v>
      </c>
      <c r="C340" s="21" t="s">
        <v>39</v>
      </c>
      <c r="D340" s="22" t="str">
        <f t="shared" si="5"/>
        <v>2022 June Urban</v>
      </c>
      <c r="E340" s="23">
        <v>175.96153846153845</v>
      </c>
      <c r="F340" s="23">
        <v>198.3</v>
      </c>
      <c r="G340" s="23">
        <v>166.13333333333333</v>
      </c>
      <c r="H340" s="23">
        <v>164.45</v>
      </c>
      <c r="I340" s="23">
        <v>174.9</v>
      </c>
      <c r="J340" s="23">
        <v>170.05</v>
      </c>
      <c r="K340" s="23">
        <v>157.19999999999999</v>
      </c>
      <c r="L340" s="23">
        <v>164.1</v>
      </c>
      <c r="M340" s="23">
        <v>166.5</v>
      </c>
      <c r="N340" s="23">
        <v>163.80000000000001</v>
      </c>
      <c r="O340" s="24">
        <v>171.4</v>
      </c>
    </row>
    <row r="341" spans="1:15" x14ac:dyDescent="0.3">
      <c r="A341" s="19" t="s">
        <v>58</v>
      </c>
      <c r="B341" s="20">
        <v>2022</v>
      </c>
      <c r="C341" s="21" t="s">
        <v>39</v>
      </c>
      <c r="D341" s="22" t="str">
        <f t="shared" si="5"/>
        <v>2022 June Sub Urban</v>
      </c>
      <c r="E341" s="23">
        <v>173.99230769230769</v>
      </c>
      <c r="F341" s="23">
        <v>194.3</v>
      </c>
      <c r="G341" s="23">
        <v>174.33333333333334</v>
      </c>
      <c r="H341" s="23">
        <v>166.60000000000002</v>
      </c>
      <c r="I341" s="23">
        <v>176</v>
      </c>
      <c r="J341" s="23">
        <v>172.4</v>
      </c>
      <c r="K341" s="23">
        <v>161.1</v>
      </c>
      <c r="L341" s="23">
        <v>165.8</v>
      </c>
      <c r="M341" s="23">
        <v>169</v>
      </c>
      <c r="N341" s="23">
        <v>167.5</v>
      </c>
      <c r="O341" s="24">
        <v>172.6</v>
      </c>
    </row>
    <row r="342" spans="1:15" x14ac:dyDescent="0.3">
      <c r="A342" s="19" t="s">
        <v>30</v>
      </c>
      <c r="B342" s="20">
        <v>2022</v>
      </c>
      <c r="C342" s="21" t="s">
        <v>40</v>
      </c>
      <c r="D342" s="22" t="str">
        <f t="shared" si="5"/>
        <v>2022 July Rural</v>
      </c>
      <c r="E342" s="23">
        <v>173.26923076923077</v>
      </c>
      <c r="F342" s="23">
        <v>193.2</v>
      </c>
      <c r="G342" s="23">
        <v>181.33333333333334</v>
      </c>
      <c r="H342" s="23">
        <v>169.55</v>
      </c>
      <c r="I342" s="23">
        <v>179.6</v>
      </c>
      <c r="J342" s="23">
        <v>174.25</v>
      </c>
      <c r="K342" s="23">
        <v>166.3</v>
      </c>
      <c r="L342" s="23">
        <v>168.6</v>
      </c>
      <c r="M342" s="23">
        <v>174.7</v>
      </c>
      <c r="N342" s="23">
        <v>171.8</v>
      </c>
      <c r="O342" s="24">
        <v>174.3</v>
      </c>
    </row>
    <row r="343" spans="1:15" x14ac:dyDescent="0.3">
      <c r="A343" s="19" t="s">
        <v>33</v>
      </c>
      <c r="B343" s="20">
        <v>2022</v>
      </c>
      <c r="C343" s="21" t="s">
        <v>40</v>
      </c>
      <c r="D343" s="22" t="str">
        <f t="shared" si="5"/>
        <v>2022 July Urban</v>
      </c>
      <c r="E343" s="23">
        <v>176.27692307692308</v>
      </c>
      <c r="F343" s="23">
        <v>198.6</v>
      </c>
      <c r="G343" s="23">
        <v>167.33333333333334</v>
      </c>
      <c r="H343" s="23">
        <v>165.45</v>
      </c>
      <c r="I343" s="23">
        <v>179.5</v>
      </c>
      <c r="J343" s="23">
        <v>170.75</v>
      </c>
      <c r="K343" s="23">
        <v>157.4</v>
      </c>
      <c r="L343" s="23">
        <v>164.6</v>
      </c>
      <c r="M343" s="23">
        <v>169.1</v>
      </c>
      <c r="N343" s="23">
        <v>164.7</v>
      </c>
      <c r="O343" s="24">
        <v>172.3</v>
      </c>
    </row>
    <row r="344" spans="1:15" x14ac:dyDescent="0.3">
      <c r="A344" s="19" t="s">
        <v>58</v>
      </c>
      <c r="B344" s="20">
        <v>2022</v>
      </c>
      <c r="C344" s="21" t="s">
        <v>40</v>
      </c>
      <c r="D344" s="22" t="str">
        <f t="shared" si="5"/>
        <v>2022 July Sub Urban</v>
      </c>
      <c r="E344" s="23">
        <v>174.33076923076925</v>
      </c>
      <c r="F344" s="23">
        <v>194.6</v>
      </c>
      <c r="G344" s="23">
        <v>175.63333333333335</v>
      </c>
      <c r="H344" s="23">
        <v>167.60000000000002</v>
      </c>
      <c r="I344" s="23">
        <v>179.6</v>
      </c>
      <c r="J344" s="23">
        <v>172.89999999999998</v>
      </c>
      <c r="K344" s="23">
        <v>161.6</v>
      </c>
      <c r="L344" s="23">
        <v>166.3</v>
      </c>
      <c r="M344" s="23">
        <v>171.4</v>
      </c>
      <c r="N344" s="23">
        <v>168.4</v>
      </c>
      <c r="O344" s="24">
        <v>173.4</v>
      </c>
    </row>
    <row r="345" spans="1:15" x14ac:dyDescent="0.3">
      <c r="A345" s="19" t="s">
        <v>30</v>
      </c>
      <c r="B345" s="20">
        <v>2022</v>
      </c>
      <c r="C345" s="21" t="s">
        <v>41</v>
      </c>
      <c r="D345" s="22" t="str">
        <f t="shared" si="5"/>
        <v>2022 August Rural</v>
      </c>
      <c r="E345" s="23">
        <v>173.5230769230769</v>
      </c>
      <c r="F345" s="23">
        <v>193.7</v>
      </c>
      <c r="G345" s="23">
        <v>182.63333333333333</v>
      </c>
      <c r="H345" s="23">
        <v>170.65</v>
      </c>
      <c r="I345" s="23">
        <v>179.1</v>
      </c>
      <c r="J345" s="23">
        <v>175.25</v>
      </c>
      <c r="K345" s="23">
        <v>166.6</v>
      </c>
      <c r="L345" s="23">
        <v>169.3</v>
      </c>
      <c r="M345" s="23">
        <v>175.7</v>
      </c>
      <c r="N345" s="23">
        <v>172.6</v>
      </c>
      <c r="O345" s="24">
        <v>175.3</v>
      </c>
    </row>
    <row r="346" spans="1:15" x14ac:dyDescent="0.3">
      <c r="A346" s="19" t="s">
        <v>33</v>
      </c>
      <c r="B346" s="20">
        <v>2022</v>
      </c>
      <c r="C346" s="21" t="s">
        <v>41</v>
      </c>
      <c r="D346" s="22" t="str">
        <f t="shared" si="5"/>
        <v>2022 August Urban</v>
      </c>
      <c r="E346" s="23">
        <v>176.43846153846152</v>
      </c>
      <c r="F346" s="23">
        <v>198.7</v>
      </c>
      <c r="G346" s="23">
        <v>168.43333333333331</v>
      </c>
      <c r="H346" s="23">
        <v>166.6</v>
      </c>
      <c r="I346" s="23">
        <v>178.4</v>
      </c>
      <c r="J346" s="23">
        <v>172</v>
      </c>
      <c r="K346" s="23">
        <v>157.69999999999999</v>
      </c>
      <c r="L346" s="23">
        <v>165.1</v>
      </c>
      <c r="M346" s="23">
        <v>169.9</v>
      </c>
      <c r="N346" s="23">
        <v>165.4</v>
      </c>
      <c r="O346" s="24">
        <v>173.1</v>
      </c>
    </row>
    <row r="347" spans="1:15" x14ac:dyDescent="0.3">
      <c r="A347" s="19" t="s">
        <v>58</v>
      </c>
      <c r="B347" s="20">
        <v>2022</v>
      </c>
      <c r="C347" s="21" t="s">
        <v>41</v>
      </c>
      <c r="D347" s="22" t="str">
        <f t="shared" si="5"/>
        <v>2022 August Sub Urban</v>
      </c>
      <c r="E347" s="23">
        <v>174.55384615384617</v>
      </c>
      <c r="F347" s="23">
        <v>195</v>
      </c>
      <c r="G347" s="23">
        <v>176.9</v>
      </c>
      <c r="H347" s="23">
        <v>168.75</v>
      </c>
      <c r="I347" s="23">
        <v>178.8</v>
      </c>
      <c r="J347" s="23">
        <v>174</v>
      </c>
      <c r="K347" s="23">
        <v>161.9</v>
      </c>
      <c r="L347" s="23">
        <v>166.9</v>
      </c>
      <c r="M347" s="23">
        <v>172.3</v>
      </c>
      <c r="N347" s="23">
        <v>169.1</v>
      </c>
      <c r="O347" s="24">
        <v>174.3</v>
      </c>
    </row>
    <row r="348" spans="1:15" x14ac:dyDescent="0.3">
      <c r="A348" s="19" t="s">
        <v>30</v>
      </c>
      <c r="B348" s="20">
        <v>2022</v>
      </c>
      <c r="C348" s="21" t="s">
        <v>42</v>
      </c>
      <c r="D348" s="22" t="str">
        <f t="shared" si="5"/>
        <v>2022 September Rural</v>
      </c>
      <c r="E348" s="23">
        <v>174.44615384615386</v>
      </c>
      <c r="F348" s="23">
        <v>194.5</v>
      </c>
      <c r="G348" s="23">
        <v>184.16666666666666</v>
      </c>
      <c r="H348" s="23">
        <v>171.55</v>
      </c>
      <c r="I348" s="23">
        <v>179.7</v>
      </c>
      <c r="J348" s="23">
        <v>175.5</v>
      </c>
      <c r="K348" s="23">
        <v>166.9</v>
      </c>
      <c r="L348" s="23">
        <v>170</v>
      </c>
      <c r="M348" s="23">
        <v>176.2</v>
      </c>
      <c r="N348" s="23">
        <v>173.1</v>
      </c>
      <c r="O348" s="24">
        <v>176.4</v>
      </c>
    </row>
    <row r="349" spans="1:15" x14ac:dyDescent="0.3">
      <c r="A349" s="19" t="s">
        <v>33</v>
      </c>
      <c r="B349" s="20">
        <v>2022</v>
      </c>
      <c r="C349" s="21" t="s">
        <v>42</v>
      </c>
      <c r="D349" s="22" t="str">
        <f t="shared" si="5"/>
        <v>2022 September Urban</v>
      </c>
      <c r="E349" s="23">
        <v>177.41538461538462</v>
      </c>
      <c r="F349" s="23">
        <v>199.7</v>
      </c>
      <c r="G349" s="23">
        <v>169.9</v>
      </c>
      <c r="H349" s="23">
        <v>167.25</v>
      </c>
      <c r="I349" s="23">
        <v>179.2</v>
      </c>
      <c r="J349" s="23">
        <v>172.45</v>
      </c>
      <c r="K349" s="23">
        <v>158.19999999999999</v>
      </c>
      <c r="L349" s="23">
        <v>165.8</v>
      </c>
      <c r="M349" s="23">
        <v>170.9</v>
      </c>
      <c r="N349" s="23">
        <v>166.1</v>
      </c>
      <c r="O349" s="24">
        <v>174.1</v>
      </c>
    </row>
    <row r="350" spans="1:15" x14ac:dyDescent="0.3">
      <c r="A350" s="19" t="s">
        <v>58</v>
      </c>
      <c r="B350" s="20">
        <v>2022</v>
      </c>
      <c r="C350" s="21" t="s">
        <v>42</v>
      </c>
      <c r="D350" s="22" t="str">
        <f t="shared" si="5"/>
        <v>2022 September Sub Urban</v>
      </c>
      <c r="E350" s="23">
        <v>175.45384615384617</v>
      </c>
      <c r="F350" s="23">
        <v>195.9</v>
      </c>
      <c r="G350" s="23">
        <v>178.36666666666667</v>
      </c>
      <c r="H350" s="23">
        <v>169.5</v>
      </c>
      <c r="I350" s="23">
        <v>179.5</v>
      </c>
      <c r="J350" s="23">
        <v>174.35000000000002</v>
      </c>
      <c r="K350" s="23">
        <v>162.30000000000001</v>
      </c>
      <c r="L350" s="23">
        <v>167.6</v>
      </c>
      <c r="M350" s="23">
        <v>173.1</v>
      </c>
      <c r="N350" s="23">
        <v>169.7</v>
      </c>
      <c r="O350" s="24">
        <v>175.3</v>
      </c>
    </row>
    <row r="351" spans="1:15" x14ac:dyDescent="0.3">
      <c r="A351" s="19" t="s">
        <v>30</v>
      </c>
      <c r="B351" s="20">
        <v>2022</v>
      </c>
      <c r="C351" s="21" t="s">
        <v>43</v>
      </c>
      <c r="D351" s="22" t="str">
        <f t="shared" si="5"/>
        <v>2022 October Rural</v>
      </c>
      <c r="E351" s="23">
        <v>175.73076923076923</v>
      </c>
      <c r="F351" s="23">
        <v>194.9</v>
      </c>
      <c r="G351" s="23">
        <v>185.46666666666667</v>
      </c>
      <c r="H351" s="23">
        <v>172.8</v>
      </c>
      <c r="I351" s="23">
        <v>180.8</v>
      </c>
      <c r="J351" s="23">
        <v>176.6</v>
      </c>
      <c r="K351" s="23">
        <v>167.4</v>
      </c>
      <c r="L351" s="23">
        <v>170.6</v>
      </c>
      <c r="M351" s="23">
        <v>176.5</v>
      </c>
      <c r="N351" s="23">
        <v>173.9</v>
      </c>
      <c r="O351" s="24">
        <v>177.9</v>
      </c>
    </row>
    <row r="352" spans="1:15" x14ac:dyDescent="0.3">
      <c r="A352" s="19" t="s">
        <v>33</v>
      </c>
      <c r="B352" s="20">
        <v>2022</v>
      </c>
      <c r="C352" s="21" t="s">
        <v>43</v>
      </c>
      <c r="D352" s="22" t="str">
        <f t="shared" si="5"/>
        <v>2022 October Urban</v>
      </c>
      <c r="E352" s="23">
        <v>178.63846153846154</v>
      </c>
      <c r="F352" s="23">
        <v>200.1</v>
      </c>
      <c r="G352" s="23">
        <v>170.56666666666669</v>
      </c>
      <c r="H352" s="23">
        <v>168.6</v>
      </c>
      <c r="I352" s="23">
        <v>180</v>
      </c>
      <c r="J352" s="23">
        <v>173.5</v>
      </c>
      <c r="K352" s="23">
        <v>158.80000000000001</v>
      </c>
      <c r="L352" s="23">
        <v>166.3</v>
      </c>
      <c r="M352" s="23">
        <v>171.2</v>
      </c>
      <c r="N352" s="23">
        <v>166.8</v>
      </c>
      <c r="O352" s="24">
        <v>175.3</v>
      </c>
    </row>
    <row r="353" spans="1:15" x14ac:dyDescent="0.3">
      <c r="A353" s="19" t="s">
        <v>58</v>
      </c>
      <c r="B353" s="20">
        <v>2022</v>
      </c>
      <c r="C353" s="21" t="s">
        <v>43</v>
      </c>
      <c r="D353" s="22" t="str">
        <f t="shared" si="5"/>
        <v>2022 October Sub Urban</v>
      </c>
      <c r="E353" s="23">
        <v>176.71538461538464</v>
      </c>
      <c r="F353" s="23">
        <v>196.3</v>
      </c>
      <c r="G353" s="23">
        <v>179.4</v>
      </c>
      <c r="H353" s="23">
        <v>170.8</v>
      </c>
      <c r="I353" s="23">
        <v>180.5</v>
      </c>
      <c r="J353" s="23">
        <v>175.39999999999998</v>
      </c>
      <c r="K353" s="23">
        <v>162.9</v>
      </c>
      <c r="L353" s="23">
        <v>168.2</v>
      </c>
      <c r="M353" s="23">
        <v>173.4</v>
      </c>
      <c r="N353" s="23">
        <v>170.5</v>
      </c>
      <c r="O353" s="24">
        <v>176.7</v>
      </c>
    </row>
    <row r="354" spans="1:15" x14ac:dyDescent="0.3">
      <c r="A354" s="19" t="s">
        <v>30</v>
      </c>
      <c r="B354" s="20">
        <v>2022</v>
      </c>
      <c r="C354" s="21" t="s">
        <v>45</v>
      </c>
      <c r="D354" s="22" t="str">
        <f t="shared" si="5"/>
        <v>2022 November Rural</v>
      </c>
      <c r="E354" s="23">
        <v>175.97692307692307</v>
      </c>
      <c r="F354" s="23">
        <v>195.5</v>
      </c>
      <c r="G354" s="23">
        <v>186.43333333333331</v>
      </c>
      <c r="H354" s="23">
        <v>173.65</v>
      </c>
      <c r="I354" s="23">
        <v>181.9</v>
      </c>
      <c r="J354" s="23">
        <v>177.85000000000002</v>
      </c>
      <c r="K354" s="23">
        <v>167.5</v>
      </c>
      <c r="L354" s="23">
        <v>170.8</v>
      </c>
      <c r="M354" s="23">
        <v>176.9</v>
      </c>
      <c r="N354" s="23">
        <v>174.6</v>
      </c>
      <c r="O354" s="24">
        <v>177.8</v>
      </c>
    </row>
    <row r="355" spans="1:15" x14ac:dyDescent="0.3">
      <c r="A355" s="19" t="s">
        <v>33</v>
      </c>
      <c r="B355" s="20">
        <v>2022</v>
      </c>
      <c r="C355" s="21" t="s">
        <v>45</v>
      </c>
      <c r="D355" s="22" t="str">
        <f t="shared" si="5"/>
        <v>2022 November Urban</v>
      </c>
      <c r="E355" s="23">
        <v>178.03076923076924</v>
      </c>
      <c r="F355" s="23">
        <v>200.6</v>
      </c>
      <c r="G355" s="23">
        <v>171.63333333333333</v>
      </c>
      <c r="H355" s="23">
        <v>169.35000000000002</v>
      </c>
      <c r="I355" s="23">
        <v>180.3</v>
      </c>
      <c r="J355" s="23">
        <v>174.8</v>
      </c>
      <c r="K355" s="23">
        <v>158.9</v>
      </c>
      <c r="L355" s="23">
        <v>166.7</v>
      </c>
      <c r="M355" s="23">
        <v>171.5</v>
      </c>
      <c r="N355" s="23">
        <v>167.4</v>
      </c>
      <c r="O355" s="24">
        <v>174.1</v>
      </c>
    </row>
    <row r="356" spans="1:15" x14ac:dyDescent="0.3">
      <c r="A356" s="19" t="s">
        <v>58</v>
      </c>
      <c r="B356" s="20">
        <v>2022</v>
      </c>
      <c r="C356" s="21" t="s">
        <v>45</v>
      </c>
      <c r="D356" s="22" t="str">
        <f t="shared" si="5"/>
        <v>2022 November Sub Urban</v>
      </c>
      <c r="E356" s="23">
        <v>176.67692307692309</v>
      </c>
      <c r="F356" s="23">
        <v>196.9</v>
      </c>
      <c r="G356" s="23">
        <v>180.46666666666667</v>
      </c>
      <c r="H356" s="23">
        <v>171.60000000000002</v>
      </c>
      <c r="I356" s="23">
        <v>181.3</v>
      </c>
      <c r="J356" s="23">
        <v>176.7</v>
      </c>
      <c r="K356" s="23">
        <v>163</v>
      </c>
      <c r="L356" s="23">
        <v>168.5</v>
      </c>
      <c r="M356" s="23">
        <v>173.7</v>
      </c>
      <c r="N356" s="23">
        <v>171.1</v>
      </c>
      <c r="O356" s="24">
        <v>176.5</v>
      </c>
    </row>
    <row r="357" spans="1:15" x14ac:dyDescent="0.3">
      <c r="A357" s="19" t="s">
        <v>30</v>
      </c>
      <c r="B357" s="20">
        <v>2022</v>
      </c>
      <c r="C357" s="21" t="s">
        <v>46</v>
      </c>
      <c r="D357" s="22" t="str">
        <f t="shared" si="5"/>
        <v>2022 December Rural</v>
      </c>
      <c r="E357" s="23">
        <v>175.16153846153844</v>
      </c>
      <c r="F357" s="23">
        <v>195.9</v>
      </c>
      <c r="G357" s="23">
        <v>187.26666666666665</v>
      </c>
      <c r="H357" s="23">
        <v>173.55</v>
      </c>
      <c r="I357" s="23">
        <v>182.8</v>
      </c>
      <c r="J357" s="23">
        <v>179.6</v>
      </c>
      <c r="K357" s="23">
        <v>167.8</v>
      </c>
      <c r="L357" s="23">
        <v>171.2</v>
      </c>
      <c r="M357" s="23">
        <v>177.3</v>
      </c>
      <c r="N357" s="23">
        <v>175.5</v>
      </c>
      <c r="O357" s="24">
        <v>177.1</v>
      </c>
    </row>
    <row r="358" spans="1:15" x14ac:dyDescent="0.3">
      <c r="A358" s="19" t="s">
        <v>33</v>
      </c>
      <c r="B358" s="20">
        <v>2022</v>
      </c>
      <c r="C358" s="21" t="s">
        <v>46</v>
      </c>
      <c r="D358" s="22" t="str">
        <f t="shared" si="5"/>
        <v>2022 December Urban</v>
      </c>
      <c r="E358" s="23">
        <v>176.59999999999997</v>
      </c>
      <c r="F358" s="23">
        <v>201.1</v>
      </c>
      <c r="G358" s="23">
        <v>172.63333333333333</v>
      </c>
      <c r="H358" s="23">
        <v>169</v>
      </c>
      <c r="I358" s="23">
        <v>180.6</v>
      </c>
      <c r="J358" s="23">
        <v>176.6</v>
      </c>
      <c r="K358" s="23">
        <v>159.4</v>
      </c>
      <c r="L358" s="23">
        <v>167.1</v>
      </c>
      <c r="M358" s="23">
        <v>171.8</v>
      </c>
      <c r="N358" s="23">
        <v>168.2</v>
      </c>
      <c r="O358" s="24">
        <v>174.1</v>
      </c>
    </row>
    <row r="359" spans="1:15" x14ac:dyDescent="0.3">
      <c r="A359" s="19" t="s">
        <v>58</v>
      </c>
      <c r="B359" s="20">
        <v>2022</v>
      </c>
      <c r="C359" s="21" t="s">
        <v>46</v>
      </c>
      <c r="D359" s="22" t="str">
        <f t="shared" si="5"/>
        <v>2022 December Sub Urban</v>
      </c>
      <c r="E359" s="23">
        <v>175.64615384615385</v>
      </c>
      <c r="F359" s="23">
        <v>197.3</v>
      </c>
      <c r="G359" s="23">
        <v>181.33333333333334</v>
      </c>
      <c r="H359" s="23">
        <v>171.39999999999998</v>
      </c>
      <c r="I359" s="23">
        <v>182</v>
      </c>
      <c r="J359" s="23">
        <v>178.45</v>
      </c>
      <c r="K359" s="23">
        <v>163.4</v>
      </c>
      <c r="L359" s="23">
        <v>168.9</v>
      </c>
      <c r="M359" s="23">
        <v>174.1</v>
      </c>
      <c r="N359" s="23">
        <v>172</v>
      </c>
      <c r="O359" s="24">
        <v>175.7</v>
      </c>
    </row>
    <row r="360" spans="1:15" x14ac:dyDescent="0.3">
      <c r="A360" s="19" t="s">
        <v>30</v>
      </c>
      <c r="B360" s="20">
        <v>2023</v>
      </c>
      <c r="C360" s="21" t="s">
        <v>31</v>
      </c>
      <c r="D360" s="22" t="str">
        <f t="shared" si="5"/>
        <v>2023 January Rural</v>
      </c>
      <c r="E360" s="23">
        <v>175.63076923076926</v>
      </c>
      <c r="F360" s="23">
        <v>196.9</v>
      </c>
      <c r="G360" s="23">
        <v>187.96666666666667</v>
      </c>
      <c r="H360" s="23">
        <v>174.64999999999998</v>
      </c>
      <c r="I360" s="23">
        <v>183.2</v>
      </c>
      <c r="J360" s="23">
        <v>181.55</v>
      </c>
      <c r="K360" s="23">
        <v>168.2</v>
      </c>
      <c r="L360" s="23">
        <v>171.8</v>
      </c>
      <c r="M360" s="23">
        <v>177.8</v>
      </c>
      <c r="N360" s="23">
        <v>176.5</v>
      </c>
      <c r="O360" s="24">
        <v>177.8</v>
      </c>
    </row>
    <row r="361" spans="1:15" x14ac:dyDescent="0.3">
      <c r="A361" s="19" t="s">
        <v>33</v>
      </c>
      <c r="B361" s="20">
        <v>2023</v>
      </c>
      <c r="C361" s="21" t="s">
        <v>31</v>
      </c>
      <c r="D361" s="22" t="str">
        <f t="shared" si="5"/>
        <v>2023 January Urban</v>
      </c>
      <c r="E361" s="23">
        <v>177.70769230769233</v>
      </c>
      <c r="F361" s="23">
        <v>201.6</v>
      </c>
      <c r="G361" s="23">
        <v>173.53333333333333</v>
      </c>
      <c r="H361" s="23">
        <v>170.05</v>
      </c>
      <c r="I361" s="23">
        <v>180.1</v>
      </c>
      <c r="J361" s="23">
        <v>178.65</v>
      </c>
      <c r="K361" s="23">
        <v>159.5</v>
      </c>
      <c r="L361" s="23">
        <v>167.8</v>
      </c>
      <c r="M361" s="23">
        <v>171.8</v>
      </c>
      <c r="N361" s="23">
        <v>168.9</v>
      </c>
      <c r="O361" s="24">
        <v>174.9</v>
      </c>
    </row>
    <row r="362" spans="1:15" x14ac:dyDescent="0.3">
      <c r="A362" s="19" t="s">
        <v>58</v>
      </c>
      <c r="B362" s="20">
        <v>2023</v>
      </c>
      <c r="C362" s="21" t="s">
        <v>31</v>
      </c>
      <c r="D362" s="22" t="str">
        <f t="shared" si="5"/>
        <v>2023 January Sub Urban</v>
      </c>
      <c r="E362" s="23">
        <v>176.36153846153846</v>
      </c>
      <c r="F362" s="23">
        <v>198.2</v>
      </c>
      <c r="G362" s="23">
        <v>182.1</v>
      </c>
      <c r="H362" s="23">
        <v>172.5</v>
      </c>
      <c r="I362" s="23">
        <v>182</v>
      </c>
      <c r="J362" s="23">
        <v>180.45</v>
      </c>
      <c r="K362" s="23">
        <v>163.6</v>
      </c>
      <c r="L362" s="23">
        <v>169.5</v>
      </c>
      <c r="M362" s="23">
        <v>174.3</v>
      </c>
      <c r="N362" s="23">
        <v>172.8</v>
      </c>
      <c r="O362" s="24">
        <v>176.5</v>
      </c>
    </row>
    <row r="363" spans="1:15" x14ac:dyDescent="0.3">
      <c r="A363" s="19" t="s">
        <v>30</v>
      </c>
      <c r="B363" s="20">
        <v>2023</v>
      </c>
      <c r="C363" s="21" t="s">
        <v>35</v>
      </c>
      <c r="D363" s="22" t="str">
        <f t="shared" si="5"/>
        <v>2023 February Rural</v>
      </c>
      <c r="E363" s="23">
        <v>174.28461538461536</v>
      </c>
      <c r="F363" s="23">
        <v>198.3</v>
      </c>
      <c r="G363" s="23">
        <v>188.86666666666667</v>
      </c>
      <c r="H363" s="23">
        <v>176.05</v>
      </c>
      <c r="I363" s="23">
        <v>181.6</v>
      </c>
      <c r="J363" s="23">
        <v>183.64999999999998</v>
      </c>
      <c r="K363" s="23">
        <v>169</v>
      </c>
      <c r="L363" s="23">
        <v>172.8</v>
      </c>
      <c r="M363" s="23">
        <v>178.5</v>
      </c>
      <c r="N363" s="23">
        <v>177.9</v>
      </c>
      <c r="O363" s="24">
        <v>178</v>
      </c>
    </row>
    <row r="364" spans="1:15" x14ac:dyDescent="0.3">
      <c r="A364" s="19" t="s">
        <v>33</v>
      </c>
      <c r="B364" s="20">
        <v>2023</v>
      </c>
      <c r="C364" s="21" t="s">
        <v>35</v>
      </c>
      <c r="D364" s="22" t="str">
        <f t="shared" si="5"/>
        <v>2023 February Urban</v>
      </c>
      <c r="E364" s="23">
        <v>177.16923076923075</v>
      </c>
      <c r="F364" s="23">
        <v>202.7</v>
      </c>
      <c r="G364" s="23">
        <v>175.16666666666666</v>
      </c>
      <c r="H364" s="23">
        <v>171.35</v>
      </c>
      <c r="I364" s="23">
        <v>182.8</v>
      </c>
      <c r="J364" s="23">
        <v>181.10000000000002</v>
      </c>
      <c r="K364" s="23">
        <v>159.80000000000001</v>
      </c>
      <c r="L364" s="23">
        <v>168.4</v>
      </c>
      <c r="M364" s="23">
        <v>172.5</v>
      </c>
      <c r="N364" s="23">
        <v>170</v>
      </c>
      <c r="O364" s="24">
        <v>176.3</v>
      </c>
    </row>
    <row r="365" spans="1:15" x14ac:dyDescent="0.3">
      <c r="A365" s="19" t="s">
        <v>58</v>
      </c>
      <c r="B365" s="20">
        <v>2023</v>
      </c>
      <c r="C365" s="21" t="s">
        <v>35</v>
      </c>
      <c r="D365" s="22" t="str">
        <f t="shared" si="5"/>
        <v>2023 February Sub Urban</v>
      </c>
      <c r="E365" s="23">
        <v>175.3153846153846</v>
      </c>
      <c r="F365" s="23">
        <v>199.5</v>
      </c>
      <c r="G365" s="23">
        <v>183.33333333333334</v>
      </c>
      <c r="H365" s="23">
        <v>173.85</v>
      </c>
      <c r="I365" s="23">
        <v>182.1</v>
      </c>
      <c r="J365" s="23">
        <v>182.7</v>
      </c>
      <c r="K365" s="23">
        <v>164.2</v>
      </c>
      <c r="L365" s="23">
        <v>170.3</v>
      </c>
      <c r="M365" s="23">
        <v>175</v>
      </c>
      <c r="N365" s="23">
        <v>174.1</v>
      </c>
      <c r="O365" s="24">
        <v>177.2</v>
      </c>
    </row>
    <row r="366" spans="1:15" x14ac:dyDescent="0.3">
      <c r="A366" s="19" t="s">
        <v>30</v>
      </c>
      <c r="B366" s="20">
        <v>2023</v>
      </c>
      <c r="C366" s="21" t="s">
        <v>36</v>
      </c>
      <c r="D366" s="22" t="str">
        <f t="shared" si="5"/>
        <v>2023 March Rural</v>
      </c>
      <c r="E366" s="23">
        <v>174.2923076923077</v>
      </c>
      <c r="F366" s="23">
        <v>198.4</v>
      </c>
      <c r="G366" s="23">
        <v>188.86666666666667</v>
      </c>
      <c r="H366" s="23">
        <v>176.05</v>
      </c>
      <c r="I366" s="23">
        <v>181.4</v>
      </c>
      <c r="J366" s="23">
        <v>183.64999999999998</v>
      </c>
      <c r="K366" s="23">
        <v>169</v>
      </c>
      <c r="L366" s="23">
        <v>172.8</v>
      </c>
      <c r="M366" s="23">
        <v>178.5</v>
      </c>
      <c r="N366" s="23">
        <v>177.9</v>
      </c>
      <c r="O366" s="24">
        <v>178</v>
      </c>
    </row>
    <row r="367" spans="1:15" x14ac:dyDescent="0.3">
      <c r="A367" s="19" t="s">
        <v>33</v>
      </c>
      <c r="B367" s="20">
        <v>2023</v>
      </c>
      <c r="C367" s="21" t="s">
        <v>36</v>
      </c>
      <c r="D367" s="22" t="str">
        <f t="shared" si="5"/>
        <v>2023 March Urban</v>
      </c>
      <c r="E367" s="23">
        <v>177.1846153846154</v>
      </c>
      <c r="F367" s="23">
        <v>202.7</v>
      </c>
      <c r="G367" s="23">
        <v>175.13333333333333</v>
      </c>
      <c r="H367" s="23">
        <v>171.35</v>
      </c>
      <c r="I367" s="23">
        <v>182.6</v>
      </c>
      <c r="J367" s="23">
        <v>181.15</v>
      </c>
      <c r="K367" s="23">
        <v>159.80000000000001</v>
      </c>
      <c r="L367" s="23">
        <v>168.4</v>
      </c>
      <c r="M367" s="23">
        <v>172.5</v>
      </c>
      <c r="N367" s="23">
        <v>170</v>
      </c>
      <c r="O367" s="24">
        <v>176.3</v>
      </c>
    </row>
    <row r="368" spans="1:15" x14ac:dyDescent="0.3">
      <c r="A368" s="19" t="s">
        <v>58</v>
      </c>
      <c r="B368" s="20">
        <v>2023</v>
      </c>
      <c r="C368" s="21" t="s">
        <v>36</v>
      </c>
      <c r="D368" s="22" t="str">
        <f t="shared" si="5"/>
        <v>2023 March Sub Urban</v>
      </c>
      <c r="E368" s="23">
        <v>175.32307692307691</v>
      </c>
      <c r="F368" s="23">
        <v>199.5</v>
      </c>
      <c r="G368" s="23">
        <v>183.29999999999998</v>
      </c>
      <c r="H368" s="23">
        <v>173.85</v>
      </c>
      <c r="I368" s="23">
        <v>181.9</v>
      </c>
      <c r="J368" s="23">
        <v>182.7</v>
      </c>
      <c r="K368" s="23">
        <v>164.2</v>
      </c>
      <c r="L368" s="23">
        <v>170.3</v>
      </c>
      <c r="M368" s="23">
        <v>175</v>
      </c>
      <c r="N368" s="23">
        <v>174.1</v>
      </c>
      <c r="O368" s="24">
        <v>177.2</v>
      </c>
    </row>
    <row r="369" spans="1:15" x14ac:dyDescent="0.3">
      <c r="A369" s="19" t="s">
        <v>30</v>
      </c>
      <c r="B369" s="20">
        <v>2023</v>
      </c>
      <c r="C369" s="21" t="s">
        <v>37</v>
      </c>
      <c r="D369" s="22" t="str">
        <f t="shared" si="5"/>
        <v>2023 April Rural</v>
      </c>
      <c r="E369" s="23">
        <v>174.93846153846152</v>
      </c>
      <c r="F369" s="23">
        <v>199.5</v>
      </c>
      <c r="G369" s="23">
        <v>189.4</v>
      </c>
      <c r="H369" s="23">
        <v>177.14999999999998</v>
      </c>
      <c r="I369" s="23">
        <v>181.5</v>
      </c>
      <c r="J369" s="23">
        <v>185.5</v>
      </c>
      <c r="K369" s="23">
        <v>169.4</v>
      </c>
      <c r="L369" s="23">
        <v>173.2</v>
      </c>
      <c r="M369" s="23">
        <v>179.4</v>
      </c>
      <c r="N369" s="23">
        <v>178.9</v>
      </c>
      <c r="O369" s="24">
        <v>178.8</v>
      </c>
    </row>
    <row r="370" spans="1:15" x14ac:dyDescent="0.3">
      <c r="A370" s="19" t="s">
        <v>33</v>
      </c>
      <c r="B370" s="20">
        <v>2023</v>
      </c>
      <c r="C370" s="21" t="s">
        <v>37</v>
      </c>
      <c r="D370" s="22" t="str">
        <f t="shared" si="5"/>
        <v>2023 April Urban</v>
      </c>
      <c r="E370" s="23">
        <v>178.28461538461539</v>
      </c>
      <c r="F370" s="23">
        <v>203.5</v>
      </c>
      <c r="G370" s="23">
        <v>175.86666666666667</v>
      </c>
      <c r="H370" s="23">
        <v>172.39999999999998</v>
      </c>
      <c r="I370" s="23">
        <v>182.1</v>
      </c>
      <c r="J370" s="23">
        <v>182.95</v>
      </c>
      <c r="K370" s="23">
        <v>160.1</v>
      </c>
      <c r="L370" s="23">
        <v>168.8</v>
      </c>
      <c r="M370" s="23">
        <v>174.2</v>
      </c>
      <c r="N370" s="23">
        <v>170.9</v>
      </c>
      <c r="O370" s="24">
        <v>177.4</v>
      </c>
    </row>
    <row r="371" spans="1:15" x14ac:dyDescent="0.3">
      <c r="A371" s="19" t="s">
        <v>58</v>
      </c>
      <c r="B371" s="20">
        <v>2023</v>
      </c>
      <c r="C371" s="21" t="s">
        <v>37</v>
      </c>
      <c r="D371" s="22" t="str">
        <f t="shared" si="5"/>
        <v>2023 April Sub Urban</v>
      </c>
      <c r="E371" s="23">
        <v>176.12307692307695</v>
      </c>
      <c r="F371" s="23">
        <v>200.6</v>
      </c>
      <c r="G371" s="23">
        <v>183.93333333333331</v>
      </c>
      <c r="H371" s="23">
        <v>174.89999999999998</v>
      </c>
      <c r="I371" s="23">
        <v>181.7</v>
      </c>
      <c r="J371" s="23">
        <v>184.5</v>
      </c>
      <c r="K371" s="23">
        <v>164.5</v>
      </c>
      <c r="L371" s="23">
        <v>170.7</v>
      </c>
      <c r="M371" s="23">
        <v>176.4</v>
      </c>
      <c r="N371" s="23">
        <v>175</v>
      </c>
      <c r="O371" s="24">
        <v>178.1</v>
      </c>
    </row>
    <row r="372" spans="1:15" x14ac:dyDescent="0.3">
      <c r="A372" s="19" t="s">
        <v>30</v>
      </c>
      <c r="B372" s="20">
        <v>2023</v>
      </c>
      <c r="C372" s="21" t="s">
        <v>38</v>
      </c>
      <c r="D372" s="22" t="str">
        <f t="shared" si="5"/>
        <v>2023 May Rural</v>
      </c>
      <c r="E372" s="23">
        <v>176.20769230769235</v>
      </c>
      <c r="F372" s="23">
        <v>199.9</v>
      </c>
      <c r="G372" s="23">
        <v>189.9666666666667</v>
      </c>
      <c r="H372" s="23">
        <v>177.7</v>
      </c>
      <c r="I372" s="23">
        <v>182.5</v>
      </c>
      <c r="J372" s="23">
        <v>186.35000000000002</v>
      </c>
      <c r="K372" s="23">
        <v>169.7</v>
      </c>
      <c r="L372" s="23">
        <v>173.8</v>
      </c>
      <c r="M372" s="23">
        <v>180.3</v>
      </c>
      <c r="N372" s="23">
        <v>179.5</v>
      </c>
      <c r="O372" s="24">
        <v>179.8</v>
      </c>
    </row>
    <row r="373" spans="1:15" x14ac:dyDescent="0.3">
      <c r="A373" s="19" t="s">
        <v>33</v>
      </c>
      <c r="B373" s="20">
        <v>2023</v>
      </c>
      <c r="C373" s="21" t="s">
        <v>38</v>
      </c>
      <c r="D373" s="22" t="str">
        <f t="shared" si="5"/>
        <v>2023 May Urban</v>
      </c>
      <c r="E373" s="23">
        <v>179.62307692307692</v>
      </c>
      <c r="F373" s="23">
        <v>204.2</v>
      </c>
      <c r="G373" s="23">
        <v>176.23333333333335</v>
      </c>
      <c r="H373" s="23">
        <v>172.85</v>
      </c>
      <c r="I373" s="23">
        <v>183.4</v>
      </c>
      <c r="J373" s="23">
        <v>183.89999999999998</v>
      </c>
      <c r="K373" s="23">
        <v>160.4</v>
      </c>
      <c r="L373" s="23">
        <v>169.2</v>
      </c>
      <c r="M373" s="23">
        <v>174.8</v>
      </c>
      <c r="N373" s="23">
        <v>171.6</v>
      </c>
      <c r="O373" s="24">
        <v>178.2</v>
      </c>
    </row>
    <row r="374" spans="1:15" ht="15" thickBot="1" x14ac:dyDescent="0.35">
      <c r="A374" s="25" t="s">
        <v>58</v>
      </c>
      <c r="B374" s="26">
        <v>2023</v>
      </c>
      <c r="C374" s="27" t="s">
        <v>38</v>
      </c>
      <c r="D374" s="22" t="str">
        <f t="shared" si="5"/>
        <v>2023 May Sub Urban</v>
      </c>
      <c r="E374" s="18">
        <v>177.45384615384617</v>
      </c>
      <c r="F374" s="18">
        <v>201</v>
      </c>
      <c r="G374" s="18">
        <v>184.4</v>
      </c>
      <c r="H374" s="18">
        <v>175.39999999999998</v>
      </c>
      <c r="I374" s="18">
        <v>182.8</v>
      </c>
      <c r="J374" s="18">
        <v>185.45</v>
      </c>
      <c r="K374" s="18">
        <v>164.8</v>
      </c>
      <c r="L374" s="18">
        <v>171.2</v>
      </c>
      <c r="M374" s="18">
        <v>177.1</v>
      </c>
      <c r="N374" s="18">
        <v>175.7</v>
      </c>
      <c r="O374" s="17">
        <v>179.1</v>
      </c>
    </row>
    <row r="375" spans="1:15" x14ac:dyDescent="0.3">
      <c r="E375" s="43">
        <f>AVERAGE(E372:E374)</f>
        <v>177.76153846153849</v>
      </c>
      <c r="F375" s="43">
        <f t="shared" ref="F375:N375" si="6">AVERAGE(F372:F374)</f>
        <v>201.70000000000002</v>
      </c>
      <c r="G375" s="43">
        <f t="shared" si="6"/>
        <v>183.53333333333333</v>
      </c>
      <c r="H375" s="42">
        <f t="shared" si="6"/>
        <v>175.31666666666663</v>
      </c>
      <c r="I375" s="43">
        <f t="shared" si="6"/>
        <v>182.9</v>
      </c>
      <c r="J375" s="43">
        <f t="shared" si="6"/>
        <v>185.23333333333335</v>
      </c>
      <c r="K375" s="43">
        <f t="shared" si="6"/>
        <v>164.96666666666667</v>
      </c>
      <c r="L375" s="43">
        <f t="shared" si="6"/>
        <v>171.4</v>
      </c>
      <c r="M375" s="43">
        <f t="shared" si="6"/>
        <v>177.4</v>
      </c>
      <c r="N375" s="43">
        <f t="shared" si="6"/>
        <v>175.6</v>
      </c>
    </row>
  </sheetData>
  <autoFilter ref="A2:O374" xr:uid="{1A4746DA-6D8B-4E74-AC27-EBA817002B9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BBB93-B6D0-4BC0-8E90-DCB8673ADA13}">
  <dimension ref="A1:D21"/>
  <sheetViews>
    <sheetView tabSelected="1" zoomScaleNormal="100" workbookViewId="0">
      <selection activeCell="B7" sqref="B7"/>
    </sheetView>
  </sheetViews>
  <sheetFormatPr defaultRowHeight="14.4" x14ac:dyDescent="0.3"/>
  <cols>
    <col min="1" max="1" width="27.44140625" customWidth="1"/>
    <col min="2" max="2" width="28.6640625" bestFit="1" customWidth="1"/>
    <col min="3" max="3" width="18.5546875" customWidth="1"/>
  </cols>
  <sheetData>
    <row r="1" spans="1:3" x14ac:dyDescent="0.3">
      <c r="A1" s="68" t="s">
        <v>70</v>
      </c>
      <c r="B1" s="69"/>
      <c r="C1" s="70"/>
    </row>
    <row r="2" spans="1:3" x14ac:dyDescent="0.3">
      <c r="A2" s="10" t="s">
        <v>51</v>
      </c>
      <c r="B2" s="34" t="s">
        <v>63</v>
      </c>
      <c r="C2" s="32" t="s">
        <v>62</v>
      </c>
    </row>
    <row r="3" spans="1:3" x14ac:dyDescent="0.3">
      <c r="A3" s="5" t="s">
        <v>54</v>
      </c>
      <c r="B3" s="36">
        <f>AVERAGE(INDEX('Grouped Category(Cleaned)'!$A$2:$O$374,MATCH("2023 May Rural",'Grouped Category(Cleaned)'!$D$2:$D$374,0),MATCH('May2023 Contribution'!$A3,'Grouped Category(Cleaned)'!$A$2:$O$2,0)):INDEX('Grouped Category(Cleaned)'!$A$2:$O$374,MATCH("2023 May Sub Urban",'Grouped Category(Cleaned)'!$D$2:$D$374,0),MATCH('May2023 Contribution'!$A3,'Grouped Category(Cleaned)'!$A$2:$O$2,0)))</f>
        <v>177.76153846153849</v>
      </c>
      <c r="C3" s="35">
        <f>(B3/$B$13)*100</f>
        <v>9.8986744797188351</v>
      </c>
    </row>
    <row r="4" spans="1:3" x14ac:dyDescent="0.3">
      <c r="A4" s="5" t="s">
        <v>16</v>
      </c>
      <c r="B4" s="36">
        <f>AVERAGE(INDEX('Grouped Category(Cleaned)'!$A$2:$O$374,MATCH("2023 May Rural",'Grouped Category(Cleaned)'!$D$2:$D$374,0),MATCH('May2023 Contribution'!$A4,'Grouped Category(Cleaned)'!$A$2:$O$2,0)):INDEX('Grouped Category(Cleaned)'!$A$2:$O$374,MATCH("2023 May Sub Urban",'Grouped Category(Cleaned)'!$D$2:$D$374,0),MATCH('May2023 Contribution'!$A4,'Grouped Category(Cleaned)'!$A$2:$O$2,0)))</f>
        <v>201.70000000000002</v>
      </c>
      <c r="C4" s="35">
        <f>(B4/$B$13)*100</f>
        <v>11.231690836155071</v>
      </c>
    </row>
    <row r="5" spans="1:3" x14ac:dyDescent="0.3">
      <c r="A5" s="5" t="s">
        <v>19</v>
      </c>
      <c r="B5" s="36">
        <f>AVERAGE(INDEX('Grouped Category(Cleaned)'!$A$2:$O$374,MATCH("2023 May Rural",'Grouped Category(Cleaned)'!$D$2:$D$374,0),MATCH('May2023 Contribution'!$A5,'Grouped Category(Cleaned)'!$A$2:$O$2,0)):INDEX('Grouped Category(Cleaned)'!$A$2:$O$374,MATCH("2023 May Sub Urban",'Grouped Category(Cleaned)'!$D$2:$D$374,0),MATCH('May2023 Contribution'!$A5,'Grouped Category(Cleaned)'!$A$2:$O$2,0)))</f>
        <v>183.53333333333333</v>
      </c>
      <c r="C5" s="35">
        <f>(B5/$B$13)*100</f>
        <v>10.220077630783312</v>
      </c>
    </row>
    <row r="6" spans="1:3" x14ac:dyDescent="0.3">
      <c r="A6" s="5" t="s">
        <v>55</v>
      </c>
      <c r="B6" s="36">
        <f>AVERAGE(INDEX('Grouped Category(Cleaned)'!$A$2:$O$374,MATCH("2023 May Rural",'Grouped Category(Cleaned)'!$D$2:$D$374,0),MATCH('May2023 Contribution'!$A6,'Grouped Category(Cleaned)'!$A$2:$O$2,0)):INDEX('Grouped Category(Cleaned)'!$A$2:$O$374,MATCH("2023 May Sub Urban",'Grouped Category(Cleaned)'!$D$2:$D$374,0),MATCH('May2023 Contribution'!$A6,'Grouped Category(Cleaned)'!$A$2:$O$2,0)))</f>
        <v>175.31666666666663</v>
      </c>
      <c r="C6" s="35">
        <f t="shared" ref="C6:C12" si="0">(B6/$B$13)*100</f>
        <v>9.7625314745922296</v>
      </c>
    </row>
    <row r="7" spans="1:3" x14ac:dyDescent="0.3">
      <c r="A7" s="5" t="s">
        <v>50</v>
      </c>
      <c r="B7" s="36">
        <f>AVERAGE(INDEX('Grouped Category(Cleaned)'!$A$2:$O$374,MATCH("2023 May Rural",'Grouped Category(Cleaned)'!$D$2:$D$374,0),MATCH('May2023 Contribution'!$A7,'Grouped Category(Cleaned)'!$A$2:$O$2,0)):INDEX('Grouped Category(Cleaned)'!$A$2:$O$374,MATCH("2023 May Sub Urban",'Grouped Category(Cleaned)'!$D$2:$D$374,0),MATCH('May2023 Contribution'!$A7,'Grouped Category(Cleaned)'!$A$2:$O$2,0)))</f>
        <v>182.9</v>
      </c>
      <c r="C7" s="35">
        <f t="shared" si="0"/>
        <v>10.184810381421727</v>
      </c>
    </row>
    <row r="8" spans="1:3" x14ac:dyDescent="0.3">
      <c r="A8" s="5" t="s">
        <v>49</v>
      </c>
      <c r="B8" s="36">
        <f>AVERAGE(INDEX('Grouped Category(Cleaned)'!$A$2:$O$374,MATCH("2023 May Rural",'Grouped Category(Cleaned)'!$D$2:$D$374,0),MATCH('May2023 Contribution'!$A8,'Grouped Category(Cleaned)'!$A$2:$O$2,0)):INDEX('Grouped Category(Cleaned)'!$A$2:$O$374,MATCH("2023 May Sub Urban",'Grouped Category(Cleaned)'!$D$2:$D$374,0),MATCH('May2023 Contribution'!$A8,'Grouped Category(Cleaned)'!$A$2:$O$2,0)))</f>
        <v>185.23333333333335</v>
      </c>
      <c r="C8" s="35">
        <f>(B8/$B$13)*100</f>
        <v>10.31474235275388</v>
      </c>
    </row>
    <row r="9" spans="1:3" x14ac:dyDescent="0.3">
      <c r="A9" s="5" t="s">
        <v>24</v>
      </c>
      <c r="B9" s="36">
        <f>AVERAGE(INDEX('Grouped Category(Cleaned)'!$A$2:$O$374,MATCH("2023 May Rural",'Grouped Category(Cleaned)'!$D$2:$D$374,0),MATCH('May2023 Contribution'!$A9,'Grouped Category(Cleaned)'!$A$2:$O$2,0)):INDEX('Grouped Category(Cleaned)'!$A$2:$O$374,MATCH("2023 May Sub Urban",'Grouped Category(Cleaned)'!$D$2:$D$374,0),MATCH('May2023 Contribution'!$A9,'Grouped Category(Cleaned)'!$A$2:$O$2,0)))</f>
        <v>164.96666666666667</v>
      </c>
      <c r="C9" s="35">
        <f t="shared" si="0"/>
        <v>9.1861903731831838</v>
      </c>
    </row>
    <row r="10" spans="1:3" x14ac:dyDescent="0.3">
      <c r="A10" s="5" t="s">
        <v>25</v>
      </c>
      <c r="B10" s="36">
        <f>AVERAGE(INDEX('Grouped Category(Cleaned)'!$A$2:$O$374,MATCH("2023 May Rural",'Grouped Category(Cleaned)'!$D$2:$D$374,0),MATCH('May2023 Contribution'!$A10,'Grouped Category(Cleaned)'!$A$2:$O$2,0)):INDEX('Grouped Category(Cleaned)'!$A$2:$O$374,MATCH("2023 May Sub Urban",'Grouped Category(Cleaned)'!$D$2:$D$374,0),MATCH('May2023 Contribution'!$A10,'Grouped Category(Cleaned)'!$A$2:$O$2,0)))</f>
        <v>171.4</v>
      </c>
      <c r="C10" s="35">
        <f t="shared" si="0"/>
        <v>9.5444313798561176</v>
      </c>
    </row>
    <row r="11" spans="1:3" x14ac:dyDescent="0.3">
      <c r="A11" s="5" t="s">
        <v>26</v>
      </c>
      <c r="B11" s="36">
        <f>AVERAGE(INDEX('Grouped Category(Cleaned)'!$A$2:$O$374,MATCH("2023 May Rural",'Grouped Category(Cleaned)'!$D$2:$D$374,0),MATCH('May2023 Contribution'!$A11,'Grouped Category(Cleaned)'!$A$2:$O$2,0)):INDEX('Grouped Category(Cleaned)'!$A$2:$O$374,MATCH("2023 May Sub Urban",'Grouped Category(Cleaned)'!$D$2:$D$374,0),MATCH('May2023 Contribution'!$A11,'Grouped Category(Cleaned)'!$A$2:$O$2,0)))</f>
        <v>177.4</v>
      </c>
      <c r="C11" s="35">
        <f t="shared" si="0"/>
        <v>9.8785421632816526</v>
      </c>
    </row>
    <row r="12" spans="1:3" x14ac:dyDescent="0.3">
      <c r="A12" s="5" t="s">
        <v>28</v>
      </c>
      <c r="B12" s="36">
        <f>AVERAGE(INDEX('Grouped Category(Cleaned)'!$A$2:$O$374,MATCH("2023 May Rural",'Grouped Category(Cleaned)'!$D$2:$D$374,0),MATCH('May2023 Contribution'!$A12,'Grouped Category(Cleaned)'!$A$2:$O$2,0)):INDEX('Grouped Category(Cleaned)'!$A$2:$O$374,MATCH("2023 May Sub Urban",'Grouped Category(Cleaned)'!$D$2:$D$374,0),MATCH('May2023 Contribution'!$A12,'Grouped Category(Cleaned)'!$A$2:$O$2,0)))</f>
        <v>175.6</v>
      </c>
      <c r="C12" s="35">
        <f t="shared" si="0"/>
        <v>9.7783089282539919</v>
      </c>
    </row>
    <row r="13" spans="1:3" x14ac:dyDescent="0.3">
      <c r="A13" s="8" t="s">
        <v>61</v>
      </c>
      <c r="B13" s="40">
        <f>SUM(B3:B12)</f>
        <v>1795.8115384615385</v>
      </c>
      <c r="C13" s="14">
        <f>SUM(C3:C12)</f>
        <v>100</v>
      </c>
    </row>
    <row r="14" spans="1:3" ht="15" thickBot="1" x14ac:dyDescent="0.35">
      <c r="A14" s="46" t="s">
        <v>60</v>
      </c>
      <c r="B14" s="71">
        <f>AVERAGE(B3:B12)</f>
        <v>179.58115384615385</v>
      </c>
      <c r="C14" s="72"/>
    </row>
    <row r="16" spans="1:3" ht="15" thickBot="1" x14ac:dyDescent="0.35"/>
    <row r="17" spans="1:4" x14ac:dyDescent="0.3">
      <c r="A17" s="79" t="s">
        <v>87</v>
      </c>
      <c r="B17" s="80"/>
      <c r="C17" s="80"/>
      <c r="D17" s="81"/>
    </row>
    <row r="18" spans="1:4" x14ac:dyDescent="0.3">
      <c r="A18" s="53"/>
      <c r="B18" s="54"/>
      <c r="C18" s="54"/>
      <c r="D18" s="55"/>
    </row>
    <row r="19" spans="1:4" ht="60" customHeight="1" x14ac:dyDescent="0.3">
      <c r="A19" s="73" t="s">
        <v>86</v>
      </c>
      <c r="B19" s="74"/>
      <c r="C19" s="74"/>
      <c r="D19" s="75"/>
    </row>
    <row r="20" spans="1:4" x14ac:dyDescent="0.3">
      <c r="A20" s="53"/>
      <c r="B20" s="54"/>
      <c r="C20" s="54"/>
      <c r="D20" s="55"/>
    </row>
    <row r="21" spans="1:4" ht="52.8" customHeight="1" thickBot="1" x14ac:dyDescent="0.35">
      <c r="A21" s="76" t="s">
        <v>88</v>
      </c>
      <c r="B21" s="77"/>
      <c r="C21" s="77"/>
      <c r="D21" s="78"/>
    </row>
  </sheetData>
  <mergeCells count="5">
    <mergeCell ref="A1:C1"/>
    <mergeCell ref="B14:C14"/>
    <mergeCell ref="A19:D19"/>
    <mergeCell ref="A21:D21"/>
    <mergeCell ref="A17:D17"/>
  </mergeCells>
  <phoneticPr fontId="2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8B95-FAEC-4A5C-9DD5-3CF6E9ECF3AC}">
  <dimension ref="A1:O47"/>
  <sheetViews>
    <sheetView zoomScaleNormal="100" workbookViewId="0">
      <selection activeCell="H6" sqref="H6"/>
    </sheetView>
  </sheetViews>
  <sheetFormatPr defaultRowHeight="14.4" x14ac:dyDescent="0.3"/>
  <cols>
    <col min="1" max="1" width="30" customWidth="1"/>
    <col min="2" max="15" width="10" customWidth="1"/>
    <col min="17" max="17" width="25.5546875" bestFit="1" customWidth="1"/>
    <col min="18" max="18" width="9.21875" bestFit="1" customWidth="1"/>
  </cols>
  <sheetData>
    <row r="1" spans="1:15" x14ac:dyDescent="0.3">
      <c r="A1" s="68" t="s">
        <v>71</v>
      </c>
      <c r="B1" s="69"/>
      <c r="C1" s="69"/>
      <c r="D1" s="69"/>
      <c r="E1" s="69"/>
      <c r="F1" s="69"/>
      <c r="G1" s="69"/>
      <c r="H1" s="69"/>
      <c r="I1" s="69"/>
      <c r="J1" s="69"/>
      <c r="K1" s="69"/>
      <c r="L1" s="69"/>
      <c r="M1" s="69"/>
      <c r="N1" s="69"/>
      <c r="O1" s="70"/>
    </row>
    <row r="2" spans="1:15" x14ac:dyDescent="0.3">
      <c r="A2" s="91" t="s">
        <v>73</v>
      </c>
      <c r="B2" s="92" t="s">
        <v>1</v>
      </c>
      <c r="C2" s="92"/>
      <c r="D2" s="92"/>
      <c r="E2" s="92"/>
      <c r="F2" s="92"/>
      <c r="G2" s="92"/>
      <c r="H2" s="92"/>
      <c r="I2" s="92"/>
      <c r="J2" s="92"/>
      <c r="K2" s="92"/>
      <c r="L2" s="92"/>
      <c r="M2" s="92"/>
      <c r="N2" s="92"/>
      <c r="O2" s="93"/>
    </row>
    <row r="3" spans="1:15" x14ac:dyDescent="0.3">
      <c r="A3" s="91"/>
      <c r="B3" s="92">
        <v>2017</v>
      </c>
      <c r="C3" s="92"/>
      <c r="D3" s="92">
        <v>2018</v>
      </c>
      <c r="E3" s="92"/>
      <c r="F3" s="92">
        <v>2019</v>
      </c>
      <c r="G3" s="92"/>
      <c r="H3" s="92">
        <v>2020</v>
      </c>
      <c r="I3" s="92"/>
      <c r="J3" s="92">
        <v>2021</v>
      </c>
      <c r="K3" s="92"/>
      <c r="L3" s="92">
        <v>2022</v>
      </c>
      <c r="M3" s="92"/>
      <c r="N3" s="92">
        <v>2023</v>
      </c>
      <c r="O3" s="93"/>
    </row>
    <row r="4" spans="1:15" x14ac:dyDescent="0.3">
      <c r="A4" s="91"/>
      <c r="B4" s="6" t="s">
        <v>31</v>
      </c>
      <c r="C4" s="6" t="s">
        <v>46</v>
      </c>
      <c r="D4" s="6" t="s">
        <v>31</v>
      </c>
      <c r="E4" s="6" t="s">
        <v>46</v>
      </c>
      <c r="F4" s="6" t="s">
        <v>31</v>
      </c>
      <c r="G4" s="6" t="s">
        <v>46</v>
      </c>
      <c r="H4" s="6" t="s">
        <v>31</v>
      </c>
      <c r="I4" s="6" t="s">
        <v>46</v>
      </c>
      <c r="J4" s="6" t="s">
        <v>31</v>
      </c>
      <c r="K4" s="6" t="s">
        <v>46</v>
      </c>
      <c r="L4" s="6" t="s">
        <v>31</v>
      </c>
      <c r="M4" s="6" t="s">
        <v>46</v>
      </c>
      <c r="N4" s="6" t="s">
        <v>31</v>
      </c>
      <c r="O4" s="7" t="s">
        <v>38</v>
      </c>
    </row>
    <row r="5" spans="1:15" x14ac:dyDescent="0.3">
      <c r="A5" s="5" t="s">
        <v>54</v>
      </c>
      <c r="B5" s="36">
        <f>INDEX('Grouped Category(Cleaned)'!$A$2:$O$374,MATCH(_xlfn.CONCAT("2017 ",$B$4," Sub Urban"),'Grouped Category(Cleaned)'!$D$2:$D$374,0),MATCH('Y-o-Y inflation 2017-2023'!$A5,'Grouped Category(Cleaned)'!$A$2:$O$2,0))</f>
        <v>132.86923076923074</v>
      </c>
      <c r="C5" s="36">
        <f>INDEX('Grouped Category(Cleaned)'!$A$2:$O$374,MATCH(_xlfn.CONCAT("2017 ",$C$4," Sub Urban"),'Grouped Category(Cleaned)'!$D$2:$D$374,0),MATCH('Y-o-Y inflation 2017-2023'!$A5,'Grouped Category(Cleaned)'!$A$2:$O$2,0))</f>
        <v>138.07692307692307</v>
      </c>
      <c r="D5" s="36">
        <f>INDEX('Grouped Category(Cleaned)'!$A$2:$O$374,MATCH(_xlfn.CONCAT("2018 ",$D$4," Sub Urban"),'Grouped Category(Cleaned)'!$D$2:$D$374,0),MATCH('Y-o-Y inflation 2017-2023'!$A5,'Grouped Category(Cleaned)'!$A$2:$O$2,0))</f>
        <v>136.91538461538462</v>
      </c>
      <c r="E5" s="36">
        <f>INDEX('Grouped Category(Cleaned)'!$A$2:$O$374,MATCH(_xlfn.CONCAT("2018 ",$E$4," Sub Urban"),'Grouped Category(Cleaned)'!$D$2:$D$374,0),MATCH('Y-o-Y inflation 2017-2023'!$A5,'Grouped Category(Cleaned)'!$A$2:$O$2,0))</f>
        <v>135.59999999999997</v>
      </c>
      <c r="F5" s="36">
        <f>INDEX('Grouped Category(Cleaned)'!$A$2:$O$374,MATCH(_xlfn.CONCAT("2019 ",$F$4," Sub Urban"),'Grouped Category(Cleaned)'!$D$2:$D$374,0),MATCH('Y-o-Y inflation 2017-2023'!$A5,'Grouped Category(Cleaned)'!$A$2:$O$2,0))</f>
        <v>134.87692307692308</v>
      </c>
      <c r="G5" s="36">
        <f>INDEX('Grouped Category(Cleaned)'!$A$2:$O$374,MATCH(_xlfn.CONCAT("2019 ",$G$4," Sub Urban"),'Grouped Category(Cleaned)'!$D$2:$D$374,0),MATCH('Y-o-Y inflation 2017-2023'!$A5,'Grouped Category(Cleaned)'!$A$2:$O$2,0))</f>
        <v>149.70000000000002</v>
      </c>
      <c r="H5" s="36">
        <f>INDEX('Grouped Category(Cleaned)'!$A$2:$O$374,MATCH(_xlfn.CONCAT("2020 ",$H$4," Sub Urban"),'Grouped Category(Cleaned)'!$D$2:$D$374,0),MATCH('Y-o-Y inflation 2017-2023'!$A5,'Grouped Category(Cleaned)'!$A$2:$O$2,0))</f>
        <v>149.26153846153846</v>
      </c>
      <c r="I5" s="36">
        <f>INDEX('Grouped Category(Cleaned)'!$A$2:$O$374,MATCH(_xlfn.CONCAT("2020 ",$I$4," Sub Urban"),'Grouped Category(Cleaned)'!$D$2:$D$374,0),MATCH('Y-o-Y inflation 2017-2023'!$A5,'Grouped Category(Cleaned)'!$A$2:$O$2,0))</f>
        <v>162.23846153846154</v>
      </c>
      <c r="J5" s="36">
        <f>INDEX('Grouped Category(Cleaned)'!$A$2:$O$374,MATCH(_xlfn.CONCAT("2021 ",$J$4," Sub Urban"),'Grouped Category(Cleaned)'!$D$2:$D$374,0),MATCH('Y-o-Y inflation 2017-2023'!$A5,'Grouped Category(Cleaned)'!$A$2:$O$2,0))</f>
        <v>159.73076923076923</v>
      </c>
      <c r="K5" s="36">
        <f>INDEX('Grouped Category(Cleaned)'!$A$2:$O$374,MATCH(_xlfn.CONCAT("2021 ",$K$4," Sub Urban"),'Grouped Category(Cleaned)'!$D$2:$D$374,0),MATCH('Y-o-Y inflation 2017-2023'!$A5,'Grouped Category(Cleaned)'!$A$2:$O$2,0))</f>
        <v>167.76153846153846</v>
      </c>
      <c r="L5" s="36">
        <f>INDEX('Grouped Category(Cleaned)'!$A$2:$O$374,MATCH(_xlfn.CONCAT("2022 ",$L$4," Sub Urban"),'Grouped Category(Cleaned)'!$D$2:$D$374,0),MATCH('Y-o-Y inflation 2017-2023'!$A5,'Grouped Category(Cleaned)'!$A$2:$O$2,0))</f>
        <v>166.47692307692307</v>
      </c>
      <c r="M5" s="36">
        <f>INDEX('Grouped Category(Cleaned)'!$A$2:$O$374,MATCH(_xlfn.CONCAT("2022 ",$M$4," Sub Urban"),'Grouped Category(Cleaned)'!$D$2:$D$374,0),MATCH('Y-o-Y inflation 2017-2023'!$A5,'Grouped Category(Cleaned)'!$A$2:$O$2,0))</f>
        <v>175.64615384615385</v>
      </c>
      <c r="N5" s="36">
        <f>INDEX('Grouped Category(Cleaned)'!$A$2:$O$374,MATCH(_xlfn.CONCAT("2023 ",$N$4," Sub Urban"),'Grouped Category(Cleaned)'!$D$2:$D$374,0),MATCH('Y-o-Y inflation 2017-2023'!$A5,'Grouped Category(Cleaned)'!$A$2:$O$2,0))</f>
        <v>176.36153846153846</v>
      </c>
      <c r="O5" s="37">
        <f>INDEX('Grouped Category(Cleaned)'!$A$2:$O$374,MATCH(_xlfn.CONCAT("2023 ",$O$4," Sub Urban"),'Grouped Category(Cleaned)'!$D$2:$D$374,0),MATCH('Y-o-Y inflation 2017-2023'!$A5,'Grouped Category(Cleaned)'!$A$2:$O$2,0))</f>
        <v>177.45384615384617</v>
      </c>
    </row>
    <row r="6" spans="1:15" x14ac:dyDescent="0.3">
      <c r="A6" s="5" t="s">
        <v>16</v>
      </c>
      <c r="B6" s="36">
        <f>INDEX('Grouped Category(Cleaned)'!$A$2:$O$374,MATCH(_xlfn.CONCAT("2017 ",$B$4," Sub Urban"),'Grouped Category(Cleaned)'!$D$2:$D$374,0),MATCH('Y-o-Y inflation 2017-2023'!$A6,'Grouped Category(Cleaned)'!$A$2:$O$2,0))</f>
        <v>143.80000000000001</v>
      </c>
      <c r="C6" s="36">
        <f>INDEX('Grouped Category(Cleaned)'!$A$2:$O$374,MATCH(_xlfn.CONCAT("2017 ",$C$4," Sub Urban"),'Grouped Category(Cleaned)'!$D$2:$D$374,0),MATCH('Y-o-Y inflation 2017-2023'!$A6,'Grouped Category(Cleaned)'!$A$2:$O$2,0))</f>
        <v>154.19999999999999</v>
      </c>
      <c r="D6" s="36">
        <f>INDEX('Grouped Category(Cleaned)'!$A$2:$O$374,MATCH(_xlfn.CONCAT("2018 ",$D$4," Sub Urban"),'Grouped Category(Cleaned)'!$D$2:$D$374,0),MATCH('Y-o-Y inflation 2017-2023'!$A6,'Grouped Category(Cleaned)'!$A$2:$O$2,0))</f>
        <v>154.69999999999999</v>
      </c>
      <c r="E6" s="36">
        <f>INDEX('Grouped Category(Cleaned)'!$A$2:$O$374,MATCH(_xlfn.CONCAT("2018 ",$E$4," Sub Urban"),'Grouped Category(Cleaned)'!$D$2:$D$374,0),MATCH('Y-o-Y inflation 2017-2023'!$A6,'Grouped Category(Cleaned)'!$A$2:$O$2,0))</f>
        <v>163</v>
      </c>
      <c r="F6" s="36">
        <f>INDEX('Grouped Category(Cleaned)'!$A$2:$O$374,MATCH(_xlfn.CONCAT("2019 ",$F$4," Sub Urban"),'Grouped Category(Cleaned)'!$D$2:$D$374,0),MATCH('Y-o-Y inflation 2017-2023'!$A6,'Grouped Category(Cleaned)'!$A$2:$O$2,0))</f>
        <v>163.19999999999999</v>
      </c>
      <c r="G6" s="36">
        <f>INDEX('Grouped Category(Cleaned)'!$A$2:$O$374,MATCH(_xlfn.CONCAT("2019 ",$G$4," Sub Urban"),'Grouped Category(Cleaned)'!$D$2:$D$374,0),MATCH('Y-o-Y inflation 2017-2023'!$A6,'Grouped Category(Cleaned)'!$A$2:$O$2,0))</f>
        <v>168.5</v>
      </c>
      <c r="H6" s="36">
        <f>INDEX('Grouped Category(Cleaned)'!$A$2:$O$374,MATCH(_xlfn.CONCAT("2020 ",$H$4," Sub Urban"),'Grouped Category(Cleaned)'!$D$2:$D$374,0),MATCH('Y-o-Y inflation 2017-2023'!$A6,'Grouped Category(Cleaned)'!$A$2:$O$2,0))</f>
        <v>169.2</v>
      </c>
      <c r="I6" s="36">
        <f>INDEX('Grouped Category(Cleaned)'!$A$2:$O$374,MATCH(_xlfn.CONCAT("2020 ",$I$4," Sub Urban"),'Grouped Category(Cleaned)'!$D$2:$D$374,0),MATCH('Y-o-Y inflation 2017-2023'!$A6,'Grouped Category(Cleaned)'!$A$2:$O$2,0))</f>
        <v>185.4</v>
      </c>
      <c r="J6" s="36">
        <f>INDEX('Grouped Category(Cleaned)'!$A$2:$O$374,MATCH(_xlfn.CONCAT("2021 ",$J$4," Sub Urban"),'Grouped Category(Cleaned)'!$D$2:$D$374,0),MATCH('Y-o-Y inflation 2017-2023'!$A6,'Grouped Category(Cleaned)'!$A$2:$O$2,0))</f>
        <v>186.5</v>
      </c>
      <c r="K6" s="36">
        <f>INDEX('Grouped Category(Cleaned)'!$A$2:$O$374,MATCH(_xlfn.CONCAT("2021 ",$K$4," Sub Urban"),'Grouped Category(Cleaned)'!$D$2:$D$374,0),MATCH('Y-o-Y inflation 2017-2023'!$A6,'Grouped Category(Cleaned)'!$A$2:$O$2,0))</f>
        <v>192.4</v>
      </c>
      <c r="L6" s="36">
        <f>INDEX('Grouped Category(Cleaned)'!$A$2:$O$374,MATCH(_xlfn.CONCAT("2022 ",$L$4," Sub Urban"),'Grouped Category(Cleaned)'!$D$2:$D$374,0),MATCH('Y-o-Y inflation 2017-2023'!$A6,'Grouped Category(Cleaned)'!$A$2:$O$2,0))</f>
        <v>192.2</v>
      </c>
      <c r="M6" s="36">
        <f>INDEX('Grouped Category(Cleaned)'!$A$2:$O$374,MATCH(_xlfn.CONCAT("2022 ",$M$4," Sub Urban"),'Grouped Category(Cleaned)'!$D$2:$D$374,0),MATCH('Y-o-Y inflation 2017-2023'!$A6,'Grouped Category(Cleaned)'!$A$2:$O$2,0))</f>
        <v>197.3</v>
      </c>
      <c r="N6" s="36">
        <f>INDEX('Grouped Category(Cleaned)'!$A$2:$O$374,MATCH(_xlfn.CONCAT("2023 ",$N$4," Sub Urban"),'Grouped Category(Cleaned)'!$D$2:$D$374,0),MATCH('Y-o-Y inflation 2017-2023'!$A6,'Grouped Category(Cleaned)'!$A$2:$O$2,0))</f>
        <v>198.2</v>
      </c>
      <c r="O6" s="37">
        <f>INDEX('Grouped Category(Cleaned)'!$A$2:$O$374,MATCH(_xlfn.CONCAT("2023 ",$O$4," Sub Urban"),'Grouped Category(Cleaned)'!$D$2:$D$374,0),MATCH('Y-o-Y inflation 2017-2023'!$A6,'Grouped Category(Cleaned)'!$A$2:$O$2,0))</f>
        <v>201</v>
      </c>
    </row>
    <row r="7" spans="1:15" x14ac:dyDescent="0.3">
      <c r="A7" s="5" t="s">
        <v>19</v>
      </c>
      <c r="B7" s="36">
        <f>INDEX('Grouped Category(Cleaned)'!$A$2:$O$374,MATCH(_xlfn.CONCAT("2017 ",$B$4," Sub Urban"),'Grouped Category(Cleaned)'!$D$2:$D$374,0),MATCH('Y-o-Y inflation 2017-2023'!$A7,'Grouped Category(Cleaned)'!$A$2:$O$2,0))</f>
        <v>134.13333333333333</v>
      </c>
      <c r="C7" s="36">
        <f>INDEX('Grouped Category(Cleaned)'!$A$2:$O$374,MATCH(_xlfn.CONCAT("2017 ",$C$4," Sub Urban"),'Grouped Category(Cleaned)'!$D$2:$D$374,0),MATCH('Y-o-Y inflation 2017-2023'!$A7,'Grouped Category(Cleaned)'!$A$2:$O$2,0))</f>
        <v>140.06666666666666</v>
      </c>
      <c r="D7" s="36">
        <f>INDEX('Grouped Category(Cleaned)'!$A$2:$O$374,MATCH(_xlfn.CONCAT("2018 ",$D$4," Sub Urban"),'Grouped Category(Cleaned)'!$D$2:$D$374,0),MATCH('Y-o-Y inflation 2017-2023'!$A7,'Grouped Category(Cleaned)'!$A$2:$O$2,0))</f>
        <v>140.43333333333334</v>
      </c>
      <c r="E7" s="36">
        <f>INDEX('Grouped Category(Cleaned)'!$A$2:$O$374,MATCH(_xlfn.CONCAT("2018 ",$E$4," Sub Urban"),'Grouped Category(Cleaned)'!$D$2:$D$374,0),MATCH('Y-o-Y inflation 2017-2023'!$A7,'Grouped Category(Cleaned)'!$A$2:$O$2,0))</f>
        <v>144.76666666666668</v>
      </c>
      <c r="F7" s="36">
        <f>INDEX('Grouped Category(Cleaned)'!$A$2:$O$374,MATCH(_xlfn.CONCAT("2019 ",$F$4," Sub Urban"),'Grouped Category(Cleaned)'!$D$2:$D$374,0),MATCH('Y-o-Y inflation 2017-2023'!$A7,'Grouped Category(Cleaned)'!$A$2:$O$2,0))</f>
        <v>144.33333333333334</v>
      </c>
      <c r="G7" s="36">
        <f>INDEX('Grouped Category(Cleaned)'!$A$2:$O$374,MATCH(_xlfn.CONCAT("2019 ",$G$4," Sub Urban"),'Grouped Category(Cleaned)'!$D$2:$D$374,0),MATCH('Y-o-Y inflation 2017-2023'!$A7,'Grouped Category(Cleaned)'!$A$2:$O$2,0))</f>
        <v>146.86666666666667</v>
      </c>
      <c r="H7" s="36">
        <f>INDEX('Grouped Category(Cleaned)'!$A$2:$O$374,MATCH(_xlfn.CONCAT("2020 ",$H$4," Sub Urban"),'Grouped Category(Cleaned)'!$D$2:$D$374,0),MATCH('Y-o-Y inflation 2017-2023'!$A7,'Grouped Category(Cleaned)'!$A$2:$O$2,0))</f>
        <v>147.06666666666666</v>
      </c>
      <c r="I7" s="36">
        <f>INDEX('Grouped Category(Cleaned)'!$A$2:$O$374,MATCH(_xlfn.CONCAT("2020 ",$I$4," Sub Urban"),'Grouped Category(Cleaned)'!$D$2:$D$374,0),MATCH('Y-o-Y inflation 2017-2023'!$A7,'Grouped Category(Cleaned)'!$A$2:$O$2,0))</f>
        <v>151.33333333333334</v>
      </c>
      <c r="J7" s="36">
        <f>INDEX('Grouped Category(Cleaned)'!$A$2:$O$374,MATCH(_xlfn.CONCAT("2021 ",$J$4," Sub Urban"),'Grouped Category(Cleaned)'!$D$2:$D$374,0),MATCH('Y-o-Y inflation 2017-2023'!$A7,'Grouped Category(Cleaned)'!$A$2:$O$2,0))</f>
        <v>151.93333333333334</v>
      </c>
      <c r="K7" s="36">
        <f>INDEX('Grouped Category(Cleaned)'!$A$2:$O$374,MATCH(_xlfn.CONCAT("2021 ",$K$4," Sub Urban"),'Grouped Category(Cleaned)'!$D$2:$D$374,0),MATCH('Y-o-Y inflation 2017-2023'!$A7,'Grouped Category(Cleaned)'!$A$2:$O$2,0))</f>
        <v>164.73333333333332</v>
      </c>
      <c r="L7" s="36">
        <f>INDEX('Grouped Category(Cleaned)'!$A$2:$O$374,MATCH(_xlfn.CONCAT("2022 ",$L$4," Sub Urban"),'Grouped Category(Cleaned)'!$D$2:$D$374,0),MATCH('Y-o-Y inflation 2017-2023'!$A7,'Grouped Category(Cleaned)'!$A$2:$O$2,0))</f>
        <v>166.36666666666667</v>
      </c>
      <c r="M7" s="36">
        <f>INDEX('Grouped Category(Cleaned)'!$A$2:$O$374,MATCH(_xlfn.CONCAT("2022 ",$M$4," Sub Urban"),'Grouped Category(Cleaned)'!$D$2:$D$374,0),MATCH('Y-o-Y inflation 2017-2023'!$A7,'Grouped Category(Cleaned)'!$A$2:$O$2,0))</f>
        <v>181.33333333333334</v>
      </c>
      <c r="N7" s="36">
        <f>INDEX('Grouped Category(Cleaned)'!$A$2:$O$374,MATCH(_xlfn.CONCAT("2023 ",$N$4," Sub Urban"),'Grouped Category(Cleaned)'!$D$2:$D$374,0),MATCH('Y-o-Y inflation 2017-2023'!$A7,'Grouped Category(Cleaned)'!$A$2:$O$2,0))</f>
        <v>182.1</v>
      </c>
      <c r="O7" s="37">
        <f>INDEX('Grouped Category(Cleaned)'!$A$2:$O$374,MATCH(_xlfn.CONCAT("2023 ",$O$4," Sub Urban"),'Grouped Category(Cleaned)'!$D$2:$D$374,0),MATCH('Y-o-Y inflation 2017-2023'!$A7,'Grouped Category(Cleaned)'!$A$2:$O$2,0))</f>
        <v>184.4</v>
      </c>
    </row>
    <row r="8" spans="1:15" x14ac:dyDescent="0.3">
      <c r="A8" s="5" t="s">
        <v>55</v>
      </c>
      <c r="B8" s="36">
        <f>INDEX('Grouped Category(Cleaned)'!$A$2:$O$374,MATCH(_xlfn.CONCAT("2017 ",$B$4," Sub Urban"),'Grouped Category(Cleaned)'!$D$2:$D$374,0),MATCH('Y-o-Y inflation 2017-2023'!$A8,'Grouped Category(Cleaned)'!$A$2:$O$2,0))</f>
        <v>129.5</v>
      </c>
      <c r="C8" s="36">
        <f>INDEX('Grouped Category(Cleaned)'!$A$2:$O$374,MATCH(_xlfn.CONCAT("2017 ",$C$4," Sub Urban"),'Grouped Category(Cleaned)'!$D$2:$D$374,0),MATCH('Y-o-Y inflation 2017-2023'!$A8,'Grouped Category(Cleaned)'!$A$2:$O$2,0))</f>
        <v>136.89999999999998</v>
      </c>
      <c r="D8" s="36">
        <f>INDEX('Grouped Category(Cleaned)'!$A$2:$O$374,MATCH(_xlfn.CONCAT("2018 ",$D$4," Sub Urban"),'Grouped Category(Cleaned)'!$D$2:$D$374,0),MATCH('Y-o-Y inflation 2017-2023'!$A8,'Grouped Category(Cleaned)'!$A$2:$O$2,0))</f>
        <v>137.65</v>
      </c>
      <c r="E8" s="36">
        <f>INDEX('Grouped Category(Cleaned)'!$A$2:$O$374,MATCH(_xlfn.CONCAT("2018 ",$E$4," Sub Urban"),'Grouped Category(Cleaned)'!$D$2:$D$374,0),MATCH('Y-o-Y inflation 2017-2023'!$A8,'Grouped Category(Cleaned)'!$A$2:$O$2,0))</f>
        <v>144.85</v>
      </c>
      <c r="F8" s="36">
        <f>INDEX('Grouped Category(Cleaned)'!$A$2:$O$374,MATCH(_xlfn.CONCAT("2019 ",$F$4," Sub Urban"),'Grouped Category(Cleaned)'!$D$2:$D$374,0),MATCH('Y-o-Y inflation 2017-2023'!$A8,'Grouped Category(Cleaned)'!$A$2:$O$2,0))</f>
        <v>145.64999999999998</v>
      </c>
      <c r="G8" s="36">
        <f>INDEX('Grouped Category(Cleaned)'!$A$2:$O$374,MATCH(_xlfn.CONCAT("2019 ",$G$4," Sub Urban"),'Grouped Category(Cleaned)'!$D$2:$D$374,0),MATCH('Y-o-Y inflation 2017-2023'!$A8,'Grouped Category(Cleaned)'!$A$2:$O$2,0))</f>
        <v>149.30000000000001</v>
      </c>
      <c r="H8" s="36">
        <f>INDEX('Grouped Category(Cleaned)'!$A$2:$O$374,MATCH(_xlfn.CONCAT("2020 ",$H$4," Sub Urban"),'Grouped Category(Cleaned)'!$D$2:$D$374,0),MATCH('Y-o-Y inflation 2017-2023'!$A8,'Grouped Category(Cleaned)'!$A$2:$O$2,0))</f>
        <v>150.05000000000001</v>
      </c>
      <c r="I8" s="36">
        <f>INDEX('Grouped Category(Cleaned)'!$A$2:$O$374,MATCH(_xlfn.CONCAT("2020 ",$I$4," Sub Urban"),'Grouped Category(Cleaned)'!$D$2:$D$374,0),MATCH('Y-o-Y inflation 2017-2023'!$A8,'Grouped Category(Cleaned)'!$A$2:$O$2,0))</f>
        <v>154.05000000000001</v>
      </c>
      <c r="J8" s="36">
        <f>INDEX('Grouped Category(Cleaned)'!$A$2:$O$374,MATCH(_xlfn.CONCAT("2021 ",$J$4," Sub Urban"),'Grouped Category(Cleaned)'!$D$2:$D$374,0),MATCH('Y-o-Y inflation 2017-2023'!$A8,'Grouped Category(Cleaned)'!$A$2:$O$2,0))</f>
        <v>153.85</v>
      </c>
      <c r="K8" s="36">
        <f>INDEX('Grouped Category(Cleaned)'!$A$2:$O$374,MATCH(_xlfn.CONCAT("2021 ",$K$4," Sub Urban"),'Grouped Category(Cleaned)'!$D$2:$D$374,0),MATCH('Y-o-Y inflation 2017-2023'!$A8,'Grouped Category(Cleaned)'!$A$2:$O$2,0))</f>
        <v>161.80000000000001</v>
      </c>
      <c r="L8" s="36">
        <f>INDEX('Grouped Category(Cleaned)'!$A$2:$O$374,MATCH(_xlfn.CONCAT("2022 ",$L$4," Sub Urban"),'Grouped Category(Cleaned)'!$D$2:$D$374,0),MATCH('Y-o-Y inflation 2017-2023'!$A8,'Grouped Category(Cleaned)'!$A$2:$O$2,0))</f>
        <v>162.80000000000001</v>
      </c>
      <c r="M8" s="36">
        <f>INDEX('Grouped Category(Cleaned)'!$A$2:$O$374,MATCH(_xlfn.CONCAT("2022 ",$M$4," Sub Urban"),'Grouped Category(Cleaned)'!$D$2:$D$374,0),MATCH('Y-o-Y inflation 2017-2023'!$A8,'Grouped Category(Cleaned)'!$A$2:$O$2,0))</f>
        <v>171.39999999999998</v>
      </c>
      <c r="N8" s="36">
        <f>INDEX('Grouped Category(Cleaned)'!$A$2:$O$374,MATCH(_xlfn.CONCAT("2023 ",$N$4," Sub Urban"),'Grouped Category(Cleaned)'!$D$2:$D$374,0),MATCH('Y-o-Y inflation 2017-2023'!$A8,'Grouped Category(Cleaned)'!$A$2:$O$2,0))</f>
        <v>172.5</v>
      </c>
      <c r="O8" s="37">
        <f>INDEX('Grouped Category(Cleaned)'!$A$2:$O$374,MATCH(_xlfn.CONCAT("2023 ",$O$4," Sub Urban"),'Grouped Category(Cleaned)'!$D$2:$D$374,0),MATCH('Y-o-Y inflation 2017-2023'!$A8,'Grouped Category(Cleaned)'!$A$2:$O$2,0))</f>
        <v>175.39999999999998</v>
      </c>
    </row>
    <row r="9" spans="1:15" x14ac:dyDescent="0.3">
      <c r="A9" s="5" t="s">
        <v>50</v>
      </c>
      <c r="B9" s="36">
        <f>INDEX('Grouped Category(Cleaned)'!$A$2:$O$374,MATCH(_xlfn.CONCAT("2017 ",$B$4," Sub Urban"),'Grouped Category(Cleaned)'!$D$2:$D$374,0),MATCH('Y-o-Y inflation 2017-2023'!$A9,'Grouped Category(Cleaned)'!$A$2:$O$2,0))</f>
        <v>126.8</v>
      </c>
      <c r="C9" s="36">
        <f>INDEX('Grouped Category(Cleaned)'!$A$2:$O$374,MATCH(_xlfn.CONCAT("2017 ",$C$4," Sub Urban"),'Grouped Category(Cleaned)'!$D$2:$D$374,0),MATCH('Y-o-Y inflation 2017-2023'!$A9,'Grouped Category(Cleaned)'!$A$2:$O$2,0))</f>
        <v>136.6</v>
      </c>
      <c r="D9" s="36">
        <f>INDEX('Grouped Category(Cleaned)'!$A$2:$O$374,MATCH(_xlfn.CONCAT("2018 ",$D$4," Sub Urban"),'Grouped Category(Cleaned)'!$D$2:$D$374,0),MATCH('Y-o-Y inflation 2017-2023'!$A9,'Grouped Category(Cleaned)'!$A$2:$O$2,0))</f>
        <v>136.6</v>
      </c>
      <c r="E9" s="36">
        <f>INDEX('Grouped Category(Cleaned)'!$A$2:$O$374,MATCH(_xlfn.CONCAT("2018 ",$E$4," Sub Urban"),'Grouped Category(Cleaned)'!$D$2:$D$374,0),MATCH('Y-o-Y inflation 2017-2023'!$A9,'Grouped Category(Cleaned)'!$A$2:$O$2,0))</f>
        <v>142.69999999999999</v>
      </c>
      <c r="F9" s="36">
        <f>INDEX('Grouped Category(Cleaned)'!$A$2:$O$374,MATCH(_xlfn.CONCAT("2019 ",$F$4," Sub Urban"),'Grouped Category(Cleaned)'!$D$2:$D$374,0),MATCH('Y-o-Y inflation 2017-2023'!$A9,'Grouped Category(Cleaned)'!$A$2:$O$2,0))</f>
        <v>139.5</v>
      </c>
      <c r="G9" s="36">
        <f>INDEX('Grouped Category(Cleaned)'!$A$2:$O$374,MATCH(_xlfn.CONCAT("2019 ",$G$4," Sub Urban"),'Grouped Category(Cleaned)'!$D$2:$D$374,0),MATCH('Y-o-Y inflation 2017-2023'!$A9,'Grouped Category(Cleaned)'!$A$2:$O$2,0))</f>
        <v>143.69999999999999</v>
      </c>
      <c r="H9" s="36">
        <f>INDEX('Grouped Category(Cleaned)'!$A$2:$O$374,MATCH(_xlfn.CONCAT("2020 ",$H$4," Sub Urban"),'Grouped Category(Cleaned)'!$D$2:$D$374,0),MATCH('Y-o-Y inflation 2017-2023'!$A9,'Grouped Category(Cleaned)'!$A$2:$O$2,0))</f>
        <v>144.6</v>
      </c>
      <c r="I9" s="36">
        <f>INDEX('Grouped Category(Cleaned)'!$A$2:$O$374,MATCH(_xlfn.CONCAT("2020 ",$I$4," Sub Urban"),'Grouped Category(Cleaned)'!$D$2:$D$374,0),MATCH('Y-o-Y inflation 2017-2023'!$A9,'Grouped Category(Cleaned)'!$A$2:$O$2,0))</f>
        <v>144.6</v>
      </c>
      <c r="J9" s="36">
        <f>INDEX('Grouped Category(Cleaned)'!$A$2:$O$374,MATCH(_xlfn.CONCAT("2021 ",$J$4," Sub Urban"),'Grouped Category(Cleaned)'!$D$2:$D$374,0),MATCH('Y-o-Y inflation 2017-2023'!$A9,'Grouped Category(Cleaned)'!$A$2:$O$2,0))</f>
        <v>147.9</v>
      </c>
      <c r="K9" s="36">
        <f>INDEX('Grouped Category(Cleaned)'!$A$2:$O$374,MATCH(_xlfn.CONCAT("2021 ",$K$4," Sub Urban"),'Grouped Category(Cleaned)'!$D$2:$D$374,0),MATCH('Y-o-Y inflation 2017-2023'!$A9,'Grouped Category(Cleaned)'!$A$2:$O$2,0))</f>
        <v>164.1</v>
      </c>
      <c r="L9" s="36">
        <f>INDEX('Grouped Category(Cleaned)'!$A$2:$O$374,MATCH(_xlfn.CONCAT("2022 ",$L$4," Sub Urban"),'Grouped Category(Cleaned)'!$D$2:$D$374,0),MATCH('Y-o-Y inflation 2017-2023'!$A9,'Grouped Category(Cleaned)'!$A$2:$O$2,0))</f>
        <v>164.2</v>
      </c>
      <c r="M9" s="36">
        <f>INDEX('Grouped Category(Cleaned)'!$A$2:$O$374,MATCH(_xlfn.CONCAT("2022 ",$M$4," Sub Urban"),'Grouped Category(Cleaned)'!$D$2:$D$374,0),MATCH('Y-o-Y inflation 2017-2023'!$A9,'Grouped Category(Cleaned)'!$A$2:$O$2,0))</f>
        <v>182</v>
      </c>
      <c r="N9" s="36">
        <f>INDEX('Grouped Category(Cleaned)'!$A$2:$O$374,MATCH(_xlfn.CONCAT("2023 ",$N$4," Sub Urban"),'Grouped Category(Cleaned)'!$D$2:$D$374,0),MATCH('Y-o-Y inflation 2017-2023'!$A9,'Grouped Category(Cleaned)'!$A$2:$O$2,0))</f>
        <v>182</v>
      </c>
      <c r="O9" s="37">
        <f>INDEX('Grouped Category(Cleaned)'!$A$2:$O$374,MATCH(_xlfn.CONCAT("2023 ",$O$4," Sub Urban"),'Grouped Category(Cleaned)'!$D$2:$D$374,0),MATCH('Y-o-Y inflation 2017-2023'!$A9,'Grouped Category(Cleaned)'!$A$2:$O$2,0))</f>
        <v>182.8</v>
      </c>
    </row>
    <row r="10" spans="1:15" x14ac:dyDescent="0.3">
      <c r="A10" s="5" t="s">
        <v>49</v>
      </c>
      <c r="B10" s="36">
        <f>INDEX('Grouped Category(Cleaned)'!$A$2:$O$374,MATCH(_xlfn.CONCAT("2017 ",$B$4," Sub Urban"),'Grouped Category(Cleaned)'!$D$2:$D$374,0),MATCH('Y-o-Y inflation 2017-2023'!$A10,'Grouped Category(Cleaned)'!$A$2:$O$2,0))</f>
        <v>124.4</v>
      </c>
      <c r="C10" s="36">
        <f>INDEX('Grouped Category(Cleaned)'!$A$2:$O$374,MATCH(_xlfn.CONCAT("2017 ",$C$4," Sub Urban"),'Grouped Category(Cleaned)'!$D$2:$D$374,0),MATCH('Y-o-Y inflation 2017-2023'!$A10,'Grouped Category(Cleaned)'!$A$2:$O$2,0))</f>
        <v>129.80000000000001</v>
      </c>
      <c r="D10" s="36">
        <f>INDEX('Grouped Category(Cleaned)'!$A$2:$O$374,MATCH(_xlfn.CONCAT("2018 ",$D$4," Sub Urban"),'Grouped Category(Cleaned)'!$D$2:$D$374,0),MATCH('Y-o-Y inflation 2017-2023'!$A10,'Grouped Category(Cleaned)'!$A$2:$O$2,0))</f>
        <v>130.30000000000001</v>
      </c>
      <c r="E10" s="36">
        <f>INDEX('Grouped Category(Cleaned)'!$A$2:$O$374,MATCH(_xlfn.CONCAT("2018 ",$E$4," Sub Urban"),'Grouped Category(Cleaned)'!$D$2:$D$374,0),MATCH('Y-o-Y inflation 2017-2023'!$A10,'Grouped Category(Cleaned)'!$A$2:$O$2,0))</f>
        <v>138.55000000000001</v>
      </c>
      <c r="F10" s="36">
        <f>INDEX('Grouped Category(Cleaned)'!$A$2:$O$374,MATCH(_xlfn.CONCAT("2019 ",$F$4," Sub Urban"),'Grouped Category(Cleaned)'!$D$2:$D$374,0),MATCH('Y-o-Y inflation 2017-2023'!$A10,'Grouped Category(Cleaned)'!$A$2:$O$2,0))</f>
        <v>138.94999999999999</v>
      </c>
      <c r="G10" s="36">
        <f>INDEX('Grouped Category(Cleaned)'!$A$2:$O$374,MATCH(_xlfn.CONCAT("2019 ",$G$4," Sub Urban"),'Grouped Category(Cleaned)'!$D$2:$D$374,0),MATCH('Y-o-Y inflation 2017-2023'!$A10,'Grouped Category(Cleaned)'!$A$2:$O$2,0))</f>
        <v>145.4</v>
      </c>
      <c r="H10" s="36">
        <f>INDEX('Grouped Category(Cleaned)'!$A$2:$O$374,MATCH(_xlfn.CONCAT("2020 ",$H$4," Sub Urban"),'Grouped Category(Cleaned)'!$D$2:$D$374,0),MATCH('Y-o-Y inflation 2017-2023'!$A10,'Grouped Category(Cleaned)'!$A$2:$O$2,0))</f>
        <v>146.75</v>
      </c>
      <c r="I10" s="36">
        <f>INDEX('Grouped Category(Cleaned)'!$A$2:$O$374,MATCH(_xlfn.CONCAT("2020 ",$I$4," Sub Urban"),'Grouped Category(Cleaned)'!$D$2:$D$374,0),MATCH('Y-o-Y inflation 2017-2023'!$A10,'Grouped Category(Cleaned)'!$A$2:$O$2,0))</f>
        <v>157.69999999999999</v>
      </c>
      <c r="J10" s="36">
        <f>INDEX('Grouped Category(Cleaned)'!$A$2:$O$374,MATCH(_xlfn.CONCAT("2021 ",$J$4," Sub Urban"),'Grouped Category(Cleaned)'!$D$2:$D$374,0),MATCH('Y-o-Y inflation 2017-2023'!$A10,'Grouped Category(Cleaned)'!$A$2:$O$2,0))</f>
        <v>158.05000000000001</v>
      </c>
      <c r="K10" s="36">
        <f>INDEX('Grouped Category(Cleaned)'!$A$2:$O$374,MATCH(_xlfn.CONCAT("2021 ",$K$4," Sub Urban"),'Grouped Category(Cleaned)'!$D$2:$D$374,0),MATCH('Y-o-Y inflation 2017-2023'!$A10,'Grouped Category(Cleaned)'!$A$2:$O$2,0))</f>
        <v>166.6</v>
      </c>
      <c r="L10" s="36">
        <f>INDEX('Grouped Category(Cleaned)'!$A$2:$O$374,MATCH(_xlfn.CONCAT("2022 ",$L$4," Sub Urban"),'Grouped Category(Cleaned)'!$D$2:$D$374,0),MATCH('Y-o-Y inflation 2017-2023'!$A10,'Grouped Category(Cleaned)'!$A$2:$O$2,0))</f>
        <v>167.2</v>
      </c>
      <c r="M10" s="36">
        <f>INDEX('Grouped Category(Cleaned)'!$A$2:$O$374,MATCH(_xlfn.CONCAT("2022 ",$M$4," Sub Urban"),'Grouped Category(Cleaned)'!$D$2:$D$374,0),MATCH('Y-o-Y inflation 2017-2023'!$A10,'Grouped Category(Cleaned)'!$A$2:$O$2,0))</f>
        <v>178.45</v>
      </c>
      <c r="N10" s="36">
        <f>INDEX('Grouped Category(Cleaned)'!$A$2:$O$374,MATCH(_xlfn.CONCAT("2023 ",$N$4," Sub Urban"),'Grouped Category(Cleaned)'!$D$2:$D$374,0),MATCH('Y-o-Y inflation 2017-2023'!$A10,'Grouped Category(Cleaned)'!$A$2:$O$2,0))</f>
        <v>180.45</v>
      </c>
      <c r="O10" s="37">
        <f>INDEX('Grouped Category(Cleaned)'!$A$2:$O$374,MATCH(_xlfn.CONCAT("2023 ",$O$4," Sub Urban"),'Grouped Category(Cleaned)'!$D$2:$D$374,0),MATCH('Y-o-Y inflation 2017-2023'!$A10,'Grouped Category(Cleaned)'!$A$2:$O$2,0))</f>
        <v>185.45</v>
      </c>
    </row>
    <row r="11" spans="1:15" x14ac:dyDescent="0.3">
      <c r="A11" s="5" t="s">
        <v>24</v>
      </c>
      <c r="B11" s="36">
        <f>INDEX('Grouped Category(Cleaned)'!$A$2:$O$374,MATCH(_xlfn.CONCAT("2017 ",$B$4," Sub Urban"),'Grouped Category(Cleaned)'!$D$2:$D$374,0),MATCH('Y-o-Y inflation 2017-2023'!$A11,'Grouped Category(Cleaned)'!$A$2:$O$2,0))</f>
        <v>117</v>
      </c>
      <c r="C11" s="36">
        <f>INDEX('Grouped Category(Cleaned)'!$A$2:$O$374,MATCH(_xlfn.CONCAT("2017 ",$C$4," Sub Urban"),'Grouped Category(Cleaned)'!$D$2:$D$374,0),MATCH('Y-o-Y inflation 2017-2023'!$A11,'Grouped Category(Cleaned)'!$A$2:$O$2,0))</f>
        <v>118.5</v>
      </c>
      <c r="D11" s="36">
        <f>INDEX('Grouped Category(Cleaned)'!$A$2:$O$374,MATCH(_xlfn.CONCAT("2018 ",$D$4," Sub Urban"),'Grouped Category(Cleaned)'!$D$2:$D$374,0),MATCH('Y-o-Y inflation 2017-2023'!$A11,'Grouped Category(Cleaned)'!$A$2:$O$2,0))</f>
        <v>119.3</v>
      </c>
      <c r="E11" s="36">
        <f>INDEX('Grouped Category(Cleaned)'!$A$2:$O$374,MATCH(_xlfn.CONCAT("2018 ",$E$4," Sub Urban"),'Grouped Category(Cleaned)'!$D$2:$D$374,0),MATCH('Y-o-Y inflation 2017-2023'!$A11,'Grouped Category(Cleaned)'!$A$2:$O$2,0))</f>
        <v>123.6</v>
      </c>
      <c r="F11" s="36">
        <f>INDEX('Grouped Category(Cleaned)'!$A$2:$O$374,MATCH(_xlfn.CONCAT("2019 ",$F$4," Sub Urban"),'Grouped Category(Cleaned)'!$D$2:$D$374,0),MATCH('Y-o-Y inflation 2017-2023'!$A11,'Grouped Category(Cleaned)'!$A$2:$O$2,0))</f>
        <v>123.3</v>
      </c>
      <c r="G11" s="36">
        <f>INDEX('Grouped Category(Cleaned)'!$A$2:$O$374,MATCH(_xlfn.CONCAT("2019 ",$G$4," Sub Urban"),'Grouped Category(Cleaned)'!$D$2:$D$374,0),MATCH('Y-o-Y inflation 2017-2023'!$A11,'Grouped Category(Cleaned)'!$A$2:$O$2,0))</f>
        <v>129.80000000000001</v>
      </c>
      <c r="H11" s="36">
        <f>INDEX('Grouped Category(Cleaned)'!$A$2:$O$374,MATCH(_xlfn.CONCAT("2020 ",$H$4," Sub Urban"),'Grouped Category(Cleaned)'!$D$2:$D$374,0),MATCH('Y-o-Y inflation 2017-2023'!$A11,'Grouped Category(Cleaned)'!$A$2:$O$2,0))</f>
        <v>130.9</v>
      </c>
      <c r="I11" s="36">
        <f>INDEX('Grouped Category(Cleaned)'!$A$2:$O$374,MATCH(_xlfn.CONCAT("2020 ",$I$4," Sub Urban"),'Grouped Category(Cleaned)'!$D$2:$D$374,0),MATCH('Y-o-Y inflation 2017-2023'!$A11,'Grouped Category(Cleaned)'!$A$2:$O$2,0))</f>
        <v>140.69999999999999</v>
      </c>
      <c r="J11" s="36">
        <f>INDEX('Grouped Category(Cleaned)'!$A$2:$O$374,MATCH(_xlfn.CONCAT("2021 ",$J$4," Sub Urban"),'Grouped Category(Cleaned)'!$D$2:$D$374,0),MATCH('Y-o-Y inflation 2017-2023'!$A11,'Grouped Category(Cleaned)'!$A$2:$O$2,0))</f>
        <v>141.9</v>
      </c>
      <c r="K11" s="36">
        <f>INDEX('Grouped Category(Cleaned)'!$A$2:$O$374,MATCH(_xlfn.CONCAT("2021 ",$K$4," Sub Urban"),'Grouped Category(Cleaned)'!$D$2:$D$374,0),MATCH('Y-o-Y inflation 2017-2023'!$A11,'Grouped Category(Cleaned)'!$A$2:$O$2,0))</f>
        <v>155.69999999999999</v>
      </c>
      <c r="L11" s="36">
        <f>INDEX('Grouped Category(Cleaned)'!$A$2:$O$374,MATCH(_xlfn.CONCAT("2022 ",$L$4," Sub Urban"),'Grouped Category(Cleaned)'!$D$2:$D$374,0),MATCH('Y-o-Y inflation 2017-2023'!$A11,'Grouped Category(Cleaned)'!$A$2:$O$2,0))</f>
        <v>156.5</v>
      </c>
      <c r="M11" s="36">
        <f>INDEX('Grouped Category(Cleaned)'!$A$2:$O$374,MATCH(_xlfn.CONCAT("2022 ",$M$4," Sub Urban"),'Grouped Category(Cleaned)'!$D$2:$D$374,0),MATCH('Y-o-Y inflation 2017-2023'!$A11,'Grouped Category(Cleaned)'!$A$2:$O$2,0))</f>
        <v>163.4</v>
      </c>
      <c r="N11" s="36">
        <f>INDEX('Grouped Category(Cleaned)'!$A$2:$O$374,MATCH(_xlfn.CONCAT("2023 ",$N$4," Sub Urban"),'Grouped Category(Cleaned)'!$D$2:$D$374,0),MATCH('Y-o-Y inflation 2017-2023'!$A11,'Grouped Category(Cleaned)'!$A$2:$O$2,0))</f>
        <v>163.6</v>
      </c>
      <c r="O11" s="37">
        <f>INDEX('Grouped Category(Cleaned)'!$A$2:$O$374,MATCH(_xlfn.CONCAT("2023 ",$O$4," Sub Urban"),'Grouped Category(Cleaned)'!$D$2:$D$374,0),MATCH('Y-o-Y inflation 2017-2023'!$A11,'Grouped Category(Cleaned)'!$A$2:$O$2,0))</f>
        <v>164.8</v>
      </c>
    </row>
    <row r="12" spans="1:15" x14ac:dyDescent="0.3">
      <c r="A12" s="5" t="s">
        <v>25</v>
      </c>
      <c r="B12" s="36">
        <f>INDEX('Grouped Category(Cleaned)'!$A$2:$O$374,MATCH(_xlfn.CONCAT("2017 ",$B$4," Sub Urban"),'Grouped Category(Cleaned)'!$D$2:$D$374,0),MATCH('Y-o-Y inflation 2017-2023'!$A12,'Grouped Category(Cleaned)'!$A$2:$O$2,0))</f>
        <v>124.2</v>
      </c>
      <c r="C12" s="36">
        <f>INDEX('Grouped Category(Cleaned)'!$A$2:$O$374,MATCH(_xlfn.CONCAT("2017 ",$C$4," Sub Urban"),'Grouped Category(Cleaned)'!$D$2:$D$374,0),MATCH('Y-o-Y inflation 2017-2023'!$A12,'Grouped Category(Cleaned)'!$A$2:$O$2,0))</f>
        <v>129</v>
      </c>
      <c r="D12" s="36">
        <f>INDEX('Grouped Category(Cleaned)'!$A$2:$O$374,MATCH(_xlfn.CONCAT("2018 ",$D$4," Sub Urban"),'Grouped Category(Cleaned)'!$D$2:$D$374,0),MATCH('Y-o-Y inflation 2017-2023'!$A12,'Grouped Category(Cleaned)'!$A$2:$O$2,0))</f>
        <v>129.69999999999999</v>
      </c>
      <c r="E12" s="36">
        <f>INDEX('Grouped Category(Cleaned)'!$A$2:$O$374,MATCH(_xlfn.CONCAT("2018 ",$E$4," Sub Urban"),'Grouped Category(Cleaned)'!$D$2:$D$374,0),MATCH('Y-o-Y inflation 2017-2023'!$A12,'Grouped Category(Cleaned)'!$A$2:$O$2,0))</f>
        <v>136.80000000000001</v>
      </c>
      <c r="F12" s="36">
        <f>INDEX('Grouped Category(Cleaned)'!$A$2:$O$374,MATCH(_xlfn.CONCAT("2019 ",$F$4," Sub Urban"),'Grouped Category(Cleaned)'!$D$2:$D$374,0),MATCH('Y-o-Y inflation 2017-2023'!$A12,'Grouped Category(Cleaned)'!$A$2:$O$2,0))</f>
        <v>136.69999999999999</v>
      </c>
      <c r="G12" s="36">
        <f>INDEX('Grouped Category(Cleaned)'!$A$2:$O$374,MATCH(_xlfn.CONCAT("2019 ",$G$4," Sub Urban"),'Grouped Category(Cleaned)'!$D$2:$D$374,0),MATCH('Y-o-Y inflation 2017-2023'!$A12,'Grouped Category(Cleaned)'!$A$2:$O$2,0))</f>
        <v>142.30000000000001</v>
      </c>
      <c r="H12" s="36">
        <f>INDEX('Grouped Category(Cleaned)'!$A$2:$O$374,MATCH(_xlfn.CONCAT("2020 ",$H$4," Sub Urban"),'Grouped Category(Cleaned)'!$D$2:$D$374,0),MATCH('Y-o-Y inflation 2017-2023'!$A12,'Grouped Category(Cleaned)'!$A$2:$O$2,0))</f>
        <v>142.80000000000001</v>
      </c>
      <c r="I12" s="36">
        <f>INDEX('Grouped Category(Cleaned)'!$A$2:$O$374,MATCH(_xlfn.CONCAT("2020 ",$I$4," Sub Urban"),'Grouped Category(Cleaned)'!$D$2:$D$374,0),MATCH('Y-o-Y inflation 2017-2023'!$A12,'Grouped Category(Cleaned)'!$A$2:$O$2,0))</f>
        <v>148.5</v>
      </c>
      <c r="J12" s="36">
        <f>INDEX('Grouped Category(Cleaned)'!$A$2:$O$374,MATCH(_xlfn.CONCAT("2021 ",$J$4," Sub Urban"),'Grouped Category(Cleaned)'!$D$2:$D$374,0),MATCH('Y-o-Y inflation 2017-2023'!$A12,'Grouped Category(Cleaned)'!$A$2:$O$2,0))</f>
        <v>149.6</v>
      </c>
      <c r="K12" s="36">
        <f>INDEX('Grouped Category(Cleaned)'!$A$2:$O$374,MATCH(_xlfn.CONCAT("2021 ",$K$4," Sub Urban"),'Grouped Category(Cleaned)'!$D$2:$D$374,0),MATCH('Y-o-Y inflation 2017-2023'!$A12,'Grouped Category(Cleaned)'!$A$2:$O$2,0))</f>
        <v>160.6</v>
      </c>
      <c r="L12" s="36">
        <f>INDEX('Grouped Category(Cleaned)'!$A$2:$O$374,MATCH(_xlfn.CONCAT("2022 ",$L$4," Sub Urban"),'Grouped Category(Cleaned)'!$D$2:$D$374,0),MATCH('Y-o-Y inflation 2017-2023'!$A12,'Grouped Category(Cleaned)'!$A$2:$O$2,0))</f>
        <v>161.19999999999999</v>
      </c>
      <c r="M12" s="36">
        <f>INDEX('Grouped Category(Cleaned)'!$A$2:$O$374,MATCH(_xlfn.CONCAT("2022 ",$M$4," Sub Urban"),'Grouped Category(Cleaned)'!$D$2:$D$374,0),MATCH('Y-o-Y inflation 2017-2023'!$A12,'Grouped Category(Cleaned)'!$A$2:$O$2,0))</f>
        <v>168.9</v>
      </c>
      <c r="N12" s="36">
        <f>INDEX('Grouped Category(Cleaned)'!$A$2:$O$374,MATCH(_xlfn.CONCAT("2023 ",$N$4," Sub Urban"),'Grouped Category(Cleaned)'!$D$2:$D$374,0),MATCH('Y-o-Y inflation 2017-2023'!$A12,'Grouped Category(Cleaned)'!$A$2:$O$2,0))</f>
        <v>169.5</v>
      </c>
      <c r="O12" s="37">
        <f>INDEX('Grouped Category(Cleaned)'!$A$2:$O$374,MATCH(_xlfn.CONCAT("2023 ",$O$4," Sub Urban"),'Grouped Category(Cleaned)'!$D$2:$D$374,0),MATCH('Y-o-Y inflation 2017-2023'!$A12,'Grouped Category(Cleaned)'!$A$2:$O$2,0))</f>
        <v>171.2</v>
      </c>
    </row>
    <row r="13" spans="1:15" x14ac:dyDescent="0.3">
      <c r="A13" s="5" t="s">
        <v>26</v>
      </c>
      <c r="B13" s="36">
        <f>INDEX('Grouped Category(Cleaned)'!$A$2:$O$374,MATCH(_xlfn.CONCAT("2017 ",$B$4," Sub Urban"),'Grouped Category(Cleaned)'!$D$2:$D$374,0),MATCH('Y-o-Y inflation 2017-2023'!$A13,'Grouped Category(Cleaned)'!$A$2:$O$2,0))</f>
        <v>133.30000000000001</v>
      </c>
      <c r="C13" s="36">
        <f>INDEX('Grouped Category(Cleaned)'!$A$2:$O$374,MATCH(_xlfn.CONCAT("2017 ",$C$4," Sub Urban"),'Grouped Category(Cleaned)'!$D$2:$D$374,0),MATCH('Y-o-Y inflation 2017-2023'!$A13,'Grouped Category(Cleaned)'!$A$2:$O$2,0))</f>
        <v>138.5</v>
      </c>
      <c r="D13" s="36">
        <f>INDEX('Grouped Category(Cleaned)'!$A$2:$O$374,MATCH(_xlfn.CONCAT("2018 ",$D$4," Sub Urban"),'Grouped Category(Cleaned)'!$D$2:$D$374,0),MATCH('Y-o-Y inflation 2017-2023'!$A13,'Grouped Category(Cleaned)'!$A$2:$O$2,0))</f>
        <v>139</v>
      </c>
      <c r="E13" s="36">
        <f>INDEX('Grouped Category(Cleaned)'!$A$2:$O$374,MATCH(_xlfn.CONCAT("2018 ",$E$4," Sub Urban"),'Grouped Category(Cleaned)'!$D$2:$D$374,0),MATCH('Y-o-Y inflation 2017-2023'!$A13,'Grouped Category(Cleaned)'!$A$2:$O$2,0))</f>
        <v>150.1</v>
      </c>
      <c r="F13" s="36">
        <f>INDEX('Grouped Category(Cleaned)'!$A$2:$O$374,MATCH(_xlfn.CONCAT("2019 ",$F$4," Sub Urban"),'Grouped Category(Cleaned)'!$D$2:$D$374,0),MATCH('Y-o-Y inflation 2017-2023'!$A13,'Grouped Category(Cleaned)'!$A$2:$O$2,0))</f>
        <v>150.19999999999999</v>
      </c>
      <c r="G13" s="36">
        <f>INDEX('Grouped Category(Cleaned)'!$A$2:$O$374,MATCH(_xlfn.CONCAT("2019 ",$G$4," Sub Urban"),'Grouped Category(Cleaned)'!$D$2:$D$374,0),MATCH('Y-o-Y inflation 2017-2023'!$A13,'Grouped Category(Cleaned)'!$A$2:$O$2,0))</f>
        <v>155.69999999999999</v>
      </c>
      <c r="H13" s="36">
        <f>INDEX('Grouped Category(Cleaned)'!$A$2:$O$374,MATCH(_xlfn.CONCAT("2020 ",$H$4," Sub Urban"),'Grouped Category(Cleaned)'!$D$2:$D$374,0),MATCH('Y-o-Y inflation 2017-2023'!$A13,'Grouped Category(Cleaned)'!$A$2:$O$2,0))</f>
        <v>156.1</v>
      </c>
      <c r="I13" s="36">
        <f>INDEX('Grouped Category(Cleaned)'!$A$2:$O$374,MATCH(_xlfn.CONCAT("2020 ",$I$4," Sub Urban"),'Grouped Category(Cleaned)'!$D$2:$D$374,0),MATCH('Y-o-Y inflation 2017-2023'!$A13,'Grouped Category(Cleaned)'!$A$2:$O$2,0))</f>
        <v>159.4</v>
      </c>
      <c r="J13" s="36">
        <f>INDEX('Grouped Category(Cleaned)'!$A$2:$O$374,MATCH(_xlfn.CONCAT("2021 ",$J$4," Sub Urban"),'Grouped Category(Cleaned)'!$D$2:$D$374,0),MATCH('Y-o-Y inflation 2017-2023'!$A13,'Grouped Category(Cleaned)'!$A$2:$O$2,0))</f>
        <v>159.19999999999999</v>
      </c>
      <c r="K13" s="36">
        <f>INDEX('Grouped Category(Cleaned)'!$A$2:$O$374,MATCH(_xlfn.CONCAT("2021 ",$K$4," Sub Urban"),'Grouped Category(Cleaned)'!$D$2:$D$374,0),MATCH('Y-o-Y inflation 2017-2023'!$A13,'Grouped Category(Cleaned)'!$A$2:$O$2,0))</f>
        <v>164.4</v>
      </c>
      <c r="L13" s="36">
        <f>INDEX('Grouped Category(Cleaned)'!$A$2:$O$374,MATCH(_xlfn.CONCAT("2022 ",$L$4," Sub Urban"),'Grouped Category(Cleaned)'!$D$2:$D$374,0),MATCH('Y-o-Y inflation 2017-2023'!$A13,'Grouped Category(Cleaned)'!$A$2:$O$2,0))</f>
        <v>164.7</v>
      </c>
      <c r="M13" s="36">
        <f>INDEX('Grouped Category(Cleaned)'!$A$2:$O$374,MATCH(_xlfn.CONCAT("2022 ",$M$4," Sub Urban"),'Grouped Category(Cleaned)'!$D$2:$D$374,0),MATCH('Y-o-Y inflation 2017-2023'!$A13,'Grouped Category(Cleaned)'!$A$2:$O$2,0))</f>
        <v>174.1</v>
      </c>
      <c r="N13" s="36">
        <f>INDEX('Grouped Category(Cleaned)'!$A$2:$O$374,MATCH(_xlfn.CONCAT("2023 ",$N$4," Sub Urban"),'Grouped Category(Cleaned)'!$D$2:$D$374,0),MATCH('Y-o-Y inflation 2017-2023'!$A13,'Grouped Category(Cleaned)'!$A$2:$O$2,0))</f>
        <v>174.3</v>
      </c>
      <c r="O13" s="37">
        <f>INDEX('Grouped Category(Cleaned)'!$A$2:$O$374,MATCH(_xlfn.CONCAT("2023 ",$O$4," Sub Urban"),'Grouped Category(Cleaned)'!$D$2:$D$374,0),MATCH('Y-o-Y inflation 2017-2023'!$A13,'Grouped Category(Cleaned)'!$A$2:$O$2,0))</f>
        <v>177.1</v>
      </c>
    </row>
    <row r="14" spans="1:15" x14ac:dyDescent="0.3">
      <c r="A14" s="5" t="s">
        <v>28</v>
      </c>
      <c r="B14" s="36">
        <f>INDEX('Grouped Category(Cleaned)'!$A$2:$O$374,MATCH(_xlfn.CONCAT("2017 ",$B$4," Sub Urban"),'Grouped Category(Cleaned)'!$D$2:$D$374,0),MATCH('Y-o-Y inflation 2017-2023'!$A14,'Grouped Category(Cleaned)'!$A$2:$O$2,0))</f>
        <v>124.4</v>
      </c>
      <c r="C14" s="36">
        <f>INDEX('Grouped Category(Cleaned)'!$A$2:$O$374,MATCH(_xlfn.CONCAT("2017 ",$C$4," Sub Urban"),'Grouped Category(Cleaned)'!$D$2:$D$374,0),MATCH('Y-o-Y inflation 2017-2023'!$A14,'Grouped Category(Cleaned)'!$A$2:$O$2,0))</f>
        <v>128.6</v>
      </c>
      <c r="D14" s="36">
        <f>INDEX('Grouped Category(Cleaned)'!$A$2:$O$374,MATCH(_xlfn.CONCAT("2018 ",$D$4," Sub Urban"),'Grouped Category(Cleaned)'!$D$2:$D$374,0),MATCH('Y-o-Y inflation 2017-2023'!$A14,'Grouped Category(Cleaned)'!$A$2:$O$2,0))</f>
        <v>129.1</v>
      </c>
      <c r="E14" s="36">
        <f>INDEX('Grouped Category(Cleaned)'!$A$2:$O$374,MATCH(_xlfn.CONCAT("2018 ",$E$4," Sub Urban"),'Grouped Category(Cleaned)'!$D$2:$D$374,0),MATCH('Y-o-Y inflation 2017-2023'!$A14,'Grouped Category(Cleaned)'!$A$2:$O$2,0))</f>
        <v>136.80000000000001</v>
      </c>
      <c r="F14" s="36">
        <f>INDEX('Grouped Category(Cleaned)'!$A$2:$O$374,MATCH(_xlfn.CONCAT("2019 ",$F$4," Sub Urban"),'Grouped Category(Cleaned)'!$D$2:$D$374,0),MATCH('Y-o-Y inflation 2017-2023'!$A14,'Grouped Category(Cleaned)'!$A$2:$O$2,0))</f>
        <v>136.9</v>
      </c>
      <c r="G14" s="36">
        <f>INDEX('Grouped Category(Cleaned)'!$A$2:$O$374,MATCH(_xlfn.CONCAT("2019 ",$G$4," Sub Urban"),'Grouped Category(Cleaned)'!$D$2:$D$374,0),MATCH('Y-o-Y inflation 2017-2023'!$A14,'Grouped Category(Cleaned)'!$A$2:$O$2,0))</f>
        <v>142.5</v>
      </c>
      <c r="H14" s="36">
        <f>INDEX('Grouped Category(Cleaned)'!$A$2:$O$374,MATCH(_xlfn.CONCAT("2020 ",$H$4," Sub Urban"),'Grouped Category(Cleaned)'!$D$2:$D$374,0),MATCH('Y-o-Y inflation 2017-2023'!$A14,'Grouped Category(Cleaned)'!$A$2:$O$2,0))</f>
        <v>143.4</v>
      </c>
      <c r="I14" s="36">
        <f>INDEX('Grouped Category(Cleaned)'!$A$2:$O$374,MATCH(_xlfn.CONCAT("2020 ",$I$4," Sub Urban"),'Grouped Category(Cleaned)'!$D$2:$D$374,0),MATCH('Y-o-Y inflation 2017-2023'!$A14,'Grouped Category(Cleaned)'!$A$2:$O$2,0))</f>
        <v>151.19999999999999</v>
      </c>
      <c r="J14" s="36">
        <f>INDEX('Grouped Category(Cleaned)'!$A$2:$O$374,MATCH(_xlfn.CONCAT("2021 ",$J$4," Sub Urban"),'Grouped Category(Cleaned)'!$D$2:$D$374,0),MATCH('Y-o-Y inflation 2017-2023'!$A14,'Grouped Category(Cleaned)'!$A$2:$O$2,0))</f>
        <v>151.9</v>
      </c>
      <c r="K14" s="36">
        <f>INDEX('Grouped Category(Cleaned)'!$A$2:$O$374,MATCH(_xlfn.CONCAT("2021 ",$K$4," Sub Urban"),'Grouped Category(Cleaned)'!$D$2:$D$374,0),MATCH('Y-o-Y inflation 2017-2023'!$A14,'Grouped Category(Cleaned)'!$A$2:$O$2,0))</f>
        <v>162</v>
      </c>
      <c r="L14" s="36">
        <f>INDEX('Grouped Category(Cleaned)'!$A$2:$O$374,MATCH(_xlfn.CONCAT("2022 ",$L$4," Sub Urban"),'Grouped Category(Cleaned)'!$D$2:$D$374,0),MATCH('Y-o-Y inflation 2017-2023'!$A14,'Grouped Category(Cleaned)'!$A$2:$O$2,0))</f>
        <v>162.69999999999999</v>
      </c>
      <c r="M14" s="36">
        <f>INDEX('Grouped Category(Cleaned)'!$A$2:$O$374,MATCH(_xlfn.CONCAT("2022 ",$M$4," Sub Urban"),'Grouped Category(Cleaned)'!$D$2:$D$374,0),MATCH('Y-o-Y inflation 2017-2023'!$A14,'Grouped Category(Cleaned)'!$A$2:$O$2,0))</f>
        <v>172</v>
      </c>
      <c r="N14" s="36">
        <f>INDEX('Grouped Category(Cleaned)'!$A$2:$O$374,MATCH(_xlfn.CONCAT("2023 ",$N$4," Sub Urban"),'Grouped Category(Cleaned)'!$D$2:$D$374,0),MATCH('Y-o-Y inflation 2017-2023'!$A14,'Grouped Category(Cleaned)'!$A$2:$O$2,0))</f>
        <v>172.8</v>
      </c>
      <c r="O14" s="37">
        <f>INDEX('Grouped Category(Cleaned)'!$A$2:$O$374,MATCH(_xlfn.CONCAT("2023 ",$O$4," Sub Urban"),'Grouped Category(Cleaned)'!$D$2:$D$374,0),MATCH('Y-o-Y inflation 2017-2023'!$A14,'Grouped Category(Cleaned)'!$A$2:$O$2,0))</f>
        <v>175.7</v>
      </c>
    </row>
    <row r="15" spans="1:15" x14ac:dyDescent="0.3">
      <c r="A15" s="8" t="s">
        <v>67</v>
      </c>
      <c r="B15" s="40">
        <f>AVERAGE(B5:B14)</f>
        <v>129.0402564102564</v>
      </c>
      <c r="C15" s="40">
        <f t="shared" ref="C15:O15" si="0">AVERAGE(C5:C14)</f>
        <v>135.02435897435896</v>
      </c>
      <c r="D15" s="40">
        <f t="shared" si="0"/>
        <v>135.36987179487181</v>
      </c>
      <c r="E15" s="40">
        <f t="shared" si="0"/>
        <v>141.67666666666668</v>
      </c>
      <c r="F15" s="40">
        <f t="shared" si="0"/>
        <v>141.36102564102566</v>
      </c>
      <c r="G15" s="40">
        <f t="shared" si="0"/>
        <v>147.37666666666669</v>
      </c>
      <c r="H15" s="40">
        <f t="shared" si="0"/>
        <v>148.0128205128205</v>
      </c>
      <c r="I15" s="40">
        <f t="shared" si="0"/>
        <v>155.51217948717951</v>
      </c>
      <c r="J15" s="40">
        <f t="shared" si="0"/>
        <v>156.05641025641029</v>
      </c>
      <c r="K15" s="40">
        <f t="shared" si="0"/>
        <v>166.00948717948719</v>
      </c>
      <c r="L15" s="40">
        <f t="shared" si="0"/>
        <v>166.43435897435899</v>
      </c>
      <c r="M15" s="40">
        <f t="shared" si="0"/>
        <v>176.45294871794871</v>
      </c>
      <c r="N15" s="40">
        <f t="shared" si="0"/>
        <v>177.18115384615382</v>
      </c>
      <c r="O15" s="41">
        <f t="shared" si="0"/>
        <v>179.53038461538461</v>
      </c>
    </row>
    <row r="16" spans="1:15" ht="15" thickBot="1" x14ac:dyDescent="0.35">
      <c r="A16" s="33" t="s">
        <v>52</v>
      </c>
      <c r="B16" s="38">
        <f>INDEX('Grouped Category(Cleaned)'!$A$2:$O$374,MATCH(_xlfn.CONCAT("2017 ",$B$4," Sub Urban"),'Grouped Category(Cleaned)'!$D$2:$D$374,0),MATCH('Y-o-Y inflation 2017-2023'!$A16,'Grouped Category(Cleaned)'!$A$2:$O$2,0))</f>
        <v>130.30000000000001</v>
      </c>
      <c r="C16" s="38">
        <f>INDEX('Grouped Category(Cleaned)'!$A$2:$O$374,MATCH(_xlfn.CONCAT("2017 ",$C$4," Sub Urban"),'Grouped Category(Cleaned)'!$D$2:$D$374,0),MATCH('Y-o-Y inflation 2017-2023'!$A16,'Grouped Category(Cleaned)'!$A$2:$O$2,0))</f>
        <v>137.19999999999999</v>
      </c>
      <c r="D16" s="38">
        <f>INDEX('Grouped Category(Cleaned)'!$A$2:$O$374,MATCH(_xlfn.CONCAT("2018 ",$D$4," Sub Urban"),'Grouped Category(Cleaned)'!$D$2:$D$374,0),MATCH('Y-o-Y inflation 2017-2023'!$A16,'Grouped Category(Cleaned)'!$A$2:$O$2,0))</f>
        <v>136.9</v>
      </c>
      <c r="E16" s="38">
        <f>INDEX('Grouped Category(Cleaned)'!$A$2:$O$374,MATCH(_xlfn.CONCAT("2018 ",$E$4," Sub Urban"),'Grouped Category(Cleaned)'!$D$2:$D$374,0),MATCH('Y-o-Y inflation 2017-2023'!$A16,'Grouped Category(Cleaned)'!$A$2:$O$2,0))</f>
        <v>140.1</v>
      </c>
      <c r="F16" s="38">
        <f>INDEX('Grouped Category(Cleaned)'!$A$2:$O$374,MATCH(_xlfn.CONCAT("2019 ",$F$4," Sub Urban"),'Grouped Category(Cleaned)'!$D$2:$D$374,0),MATCH('Y-o-Y inflation 2017-2023'!$A16,'Grouped Category(Cleaned)'!$A$2:$O$2,0))</f>
        <v>139.6</v>
      </c>
      <c r="G16" s="38">
        <f>INDEX('Grouped Category(Cleaned)'!$A$2:$O$374,MATCH(_xlfn.CONCAT("2019 ",$G$4," Sub Urban"),'Grouped Category(Cleaned)'!$D$2:$D$374,0),MATCH('Y-o-Y inflation 2017-2023'!$A16,'Grouped Category(Cleaned)'!$A$2:$O$2,0))</f>
        <v>150.4</v>
      </c>
      <c r="H16" s="38">
        <f>INDEX('Grouped Category(Cleaned)'!$A$2:$O$374,MATCH(_xlfn.CONCAT("2020 ",$H$4," Sub Urban"),'Grouped Category(Cleaned)'!$D$2:$D$374,0),MATCH('Y-o-Y inflation 2017-2023'!$A16,'Grouped Category(Cleaned)'!$A$2:$O$2,0))</f>
        <v>150.19999999999999</v>
      </c>
      <c r="I16" s="38">
        <f>INDEX('Grouped Category(Cleaned)'!$A$2:$O$374,MATCH(_xlfn.CONCAT("2020 ",$I$4," Sub Urban"),'Grouped Category(Cleaned)'!$D$2:$D$374,0),MATCH('Y-o-Y inflation 2017-2023'!$A16,'Grouped Category(Cleaned)'!$A$2:$O$2,0))</f>
        <v>158.9</v>
      </c>
      <c r="J16" s="38">
        <f>INDEX('Grouped Category(Cleaned)'!$A$2:$O$374,MATCH(_xlfn.CONCAT("2021 ",$J$4," Sub Urban"),'Grouped Category(Cleaned)'!$D$2:$D$374,0),MATCH('Y-o-Y inflation 2017-2023'!$A16,'Grouped Category(Cleaned)'!$A$2:$O$2,0))</f>
        <v>157.30000000000001</v>
      </c>
      <c r="K16" s="38">
        <f>INDEX('Grouped Category(Cleaned)'!$A$2:$O$374,MATCH(_xlfn.CONCAT("2021 ",$K$4," Sub Urban"),'Grouped Category(Cleaned)'!$D$2:$D$374,0),MATCH('Y-o-Y inflation 2017-2023'!$A16,'Grouped Category(Cleaned)'!$A$2:$O$2,0))</f>
        <v>166.2</v>
      </c>
      <c r="L16" s="38">
        <f>INDEX('Grouped Category(Cleaned)'!$A$2:$O$374,MATCH(_xlfn.CONCAT("2022 ",$L$4," Sub Urban"),'Grouped Category(Cleaned)'!$D$2:$D$374,0),MATCH('Y-o-Y inflation 2017-2023'!$A16,'Grouped Category(Cleaned)'!$A$2:$O$2,0))</f>
        <v>165.7</v>
      </c>
      <c r="M16" s="38">
        <f>INDEX('Grouped Category(Cleaned)'!$A$2:$O$374,MATCH(_xlfn.CONCAT("2022 ",$M$4," Sub Urban"),'Grouped Category(Cleaned)'!$D$2:$D$374,0),MATCH('Y-o-Y inflation 2017-2023'!$A16,'Grouped Category(Cleaned)'!$A$2:$O$2,0))</f>
        <v>175.7</v>
      </c>
      <c r="N16" s="38">
        <f>INDEX('Grouped Category(Cleaned)'!$A$2:$O$374,MATCH(_xlfn.CONCAT("2023 ",$N$4," Sub Urban"),'Grouped Category(Cleaned)'!$D$2:$D$374,0),MATCH('Y-o-Y inflation 2017-2023'!$A16,'Grouped Category(Cleaned)'!$A$2:$O$2,0))</f>
        <v>176.5</v>
      </c>
      <c r="O16" s="39">
        <f>INDEX('Grouped Category(Cleaned)'!$A$2:$O$374,MATCH(_xlfn.CONCAT("2023 ",$O$4," Sub Urban"),'Grouped Category(Cleaned)'!$D$2:$D$374,0),MATCH('Y-o-Y inflation 2017-2023'!$A16,'Grouped Category(Cleaned)'!$A$2:$O$2,0))</f>
        <v>179.1</v>
      </c>
    </row>
    <row r="18" spans="1:8" ht="15" thickBot="1" x14ac:dyDescent="0.35"/>
    <row r="19" spans="1:8" x14ac:dyDescent="0.3">
      <c r="A19" s="68" t="s">
        <v>72</v>
      </c>
      <c r="B19" s="69"/>
      <c r="C19" s="69"/>
      <c r="D19" s="69"/>
      <c r="E19" s="69"/>
      <c r="F19" s="69"/>
      <c r="G19" s="69"/>
      <c r="H19" s="70"/>
    </row>
    <row r="20" spans="1:8" x14ac:dyDescent="0.3">
      <c r="A20" s="91" t="s">
        <v>51</v>
      </c>
      <c r="B20" s="92" t="s">
        <v>1</v>
      </c>
      <c r="C20" s="92"/>
      <c r="D20" s="92"/>
      <c r="E20" s="92"/>
      <c r="F20" s="92"/>
      <c r="G20" s="92"/>
      <c r="H20" s="93"/>
    </row>
    <row r="21" spans="1:8" x14ac:dyDescent="0.3">
      <c r="A21" s="91"/>
      <c r="B21" s="6">
        <v>2017</v>
      </c>
      <c r="C21" s="6">
        <v>2018</v>
      </c>
      <c r="D21" s="6">
        <v>2019</v>
      </c>
      <c r="E21" s="6">
        <v>2020</v>
      </c>
      <c r="F21" s="6">
        <v>2021</v>
      </c>
      <c r="G21" s="6">
        <v>2022</v>
      </c>
      <c r="H21" s="7" t="s">
        <v>53</v>
      </c>
    </row>
    <row r="22" spans="1:8" x14ac:dyDescent="0.3">
      <c r="A22" s="5" t="s">
        <v>54</v>
      </c>
      <c r="B22" s="11">
        <f t="shared" ref="B22:B31" si="1">(C5-B5)/B5*100</f>
        <v>3.9194117987610877</v>
      </c>
      <c r="C22" s="11">
        <f t="shared" ref="C22:C31" si="2">(E5-D5)/D5*100</f>
        <v>-0.9607281307938963</v>
      </c>
      <c r="D22" s="11">
        <f t="shared" ref="D22:D31" si="3">(G5-F5)/F5*100</f>
        <v>10.990076422949709</v>
      </c>
      <c r="E22" s="11">
        <f t="shared" ref="E22:E31" si="4">(I5-H5)/H5*100</f>
        <v>8.694083694083691</v>
      </c>
      <c r="F22" s="11">
        <f t="shared" ref="F22:F31" si="5">(K5-J5)/J5*100</f>
        <v>5.0276908259089863</v>
      </c>
      <c r="G22" s="11">
        <f t="shared" ref="G22:G31" si="6">(M5-L5)/L5*100</f>
        <v>5.5078088901210673</v>
      </c>
      <c r="H22" s="12">
        <f t="shared" ref="H22:H31" si="7">(O5-N5)/N5*100*(12/5)</f>
        <v>1.486457015745656</v>
      </c>
    </row>
    <row r="23" spans="1:8" x14ac:dyDescent="0.3">
      <c r="A23" s="5" t="s">
        <v>16</v>
      </c>
      <c r="B23" s="11">
        <f t="shared" si="1"/>
        <v>7.2322670375521394</v>
      </c>
      <c r="C23" s="11">
        <f t="shared" si="2"/>
        <v>5.3652230122818434</v>
      </c>
      <c r="D23" s="11">
        <f t="shared" si="3"/>
        <v>3.2475490196078503</v>
      </c>
      <c r="E23" s="11">
        <f t="shared" si="4"/>
        <v>9.5744680851063944</v>
      </c>
      <c r="F23" s="11">
        <f t="shared" si="5"/>
        <v>3.1635388739946411</v>
      </c>
      <c r="G23" s="11">
        <f t="shared" si="6"/>
        <v>2.6534859521332064</v>
      </c>
      <c r="H23" s="12">
        <f t="shared" si="7"/>
        <v>3.3905146316851806</v>
      </c>
    </row>
    <row r="24" spans="1:8" x14ac:dyDescent="0.3">
      <c r="A24" s="5" t="s">
        <v>19</v>
      </c>
      <c r="B24" s="11">
        <f t="shared" si="1"/>
        <v>4.4234592445328058</v>
      </c>
      <c r="C24" s="11">
        <f t="shared" si="2"/>
        <v>3.0856871587942152</v>
      </c>
      <c r="D24" s="11">
        <f t="shared" si="3"/>
        <v>1.7551963048498831</v>
      </c>
      <c r="E24" s="11">
        <f t="shared" si="4"/>
        <v>2.9011786038078058</v>
      </c>
      <c r="F24" s="11">
        <f t="shared" si="5"/>
        <v>8.4247476963580397</v>
      </c>
      <c r="G24" s="11">
        <f t="shared" si="6"/>
        <v>8.9961931476657995</v>
      </c>
      <c r="H24" s="12">
        <f t="shared" si="7"/>
        <v>3.0313014827018274</v>
      </c>
    </row>
    <row r="25" spans="1:8" x14ac:dyDescent="0.3">
      <c r="A25" s="5" t="s">
        <v>55</v>
      </c>
      <c r="B25" s="11">
        <f t="shared" si="1"/>
        <v>5.7142857142856966</v>
      </c>
      <c r="C25" s="11">
        <f t="shared" si="2"/>
        <v>5.2306574645840813</v>
      </c>
      <c r="D25" s="11">
        <f t="shared" si="3"/>
        <v>2.5060075523515515</v>
      </c>
      <c r="E25" s="11">
        <f t="shared" si="4"/>
        <v>2.6657780739753414</v>
      </c>
      <c r="F25" s="11">
        <f t="shared" si="5"/>
        <v>5.1673708157296181</v>
      </c>
      <c r="G25" s="11">
        <f t="shared" si="6"/>
        <v>5.2825552825552613</v>
      </c>
      <c r="H25" s="12">
        <f t="shared" si="7"/>
        <v>4.03478260869562</v>
      </c>
    </row>
    <row r="26" spans="1:8" x14ac:dyDescent="0.3">
      <c r="A26" s="5" t="s">
        <v>50</v>
      </c>
      <c r="B26" s="11">
        <f t="shared" si="1"/>
        <v>7.7287066246056764</v>
      </c>
      <c r="C26" s="11">
        <f t="shared" si="2"/>
        <v>4.4655929721815477</v>
      </c>
      <c r="D26" s="11">
        <f t="shared" si="3"/>
        <v>3.010752688172035</v>
      </c>
      <c r="E26" s="11">
        <f t="shared" si="4"/>
        <v>0</v>
      </c>
      <c r="F26" s="11">
        <f t="shared" si="5"/>
        <v>10.953346855983764</v>
      </c>
      <c r="G26" s="11">
        <f t="shared" si="6"/>
        <v>10.840438489646779</v>
      </c>
      <c r="H26" s="12">
        <f t="shared" si="7"/>
        <v>1.0549450549450698</v>
      </c>
    </row>
    <row r="27" spans="1:8" x14ac:dyDescent="0.3">
      <c r="A27" s="5" t="s">
        <v>49</v>
      </c>
      <c r="B27" s="11">
        <f t="shared" si="1"/>
        <v>4.3408360128617405</v>
      </c>
      <c r="C27" s="11">
        <f t="shared" si="2"/>
        <v>6.3315425940138139</v>
      </c>
      <c r="D27" s="11">
        <f t="shared" si="3"/>
        <v>4.6419575386829921</v>
      </c>
      <c r="E27" s="11">
        <f t="shared" si="4"/>
        <v>7.4616695059625133</v>
      </c>
      <c r="F27" s="11">
        <f t="shared" si="5"/>
        <v>5.4096804808604757</v>
      </c>
      <c r="G27" s="11">
        <f t="shared" si="6"/>
        <v>6.7284688995215323</v>
      </c>
      <c r="H27" s="12">
        <f t="shared" si="7"/>
        <v>6.6500415627597675</v>
      </c>
    </row>
    <row r="28" spans="1:8" x14ac:dyDescent="0.3">
      <c r="A28" s="5" t="s">
        <v>24</v>
      </c>
      <c r="B28" s="11">
        <f t="shared" si="1"/>
        <v>1.2820512820512819</v>
      </c>
      <c r="C28" s="11">
        <f t="shared" si="2"/>
        <v>3.6043587594300064</v>
      </c>
      <c r="D28" s="11">
        <f t="shared" si="3"/>
        <v>5.2716950527169617</v>
      </c>
      <c r="E28" s="11">
        <f t="shared" si="4"/>
        <v>7.486631016042768</v>
      </c>
      <c r="F28" s="11">
        <f t="shared" si="5"/>
        <v>9.7251585623678523</v>
      </c>
      <c r="G28" s="11">
        <f t="shared" si="6"/>
        <v>4.408945686900962</v>
      </c>
      <c r="H28" s="12">
        <f t="shared" si="7"/>
        <v>1.760391198044035</v>
      </c>
    </row>
    <row r="29" spans="1:8" x14ac:dyDescent="0.3">
      <c r="A29" s="5" t="s">
        <v>25</v>
      </c>
      <c r="B29" s="11">
        <f t="shared" si="1"/>
        <v>3.8647342995169058</v>
      </c>
      <c r="C29" s="11">
        <f t="shared" si="2"/>
        <v>5.4741711642251527</v>
      </c>
      <c r="D29" s="11">
        <f t="shared" si="3"/>
        <v>4.0965618141916771</v>
      </c>
      <c r="E29" s="11">
        <f t="shared" si="4"/>
        <v>3.9915966386554542</v>
      </c>
      <c r="F29" s="11">
        <f t="shared" si="5"/>
        <v>7.3529411764705888</v>
      </c>
      <c r="G29" s="11">
        <f t="shared" si="6"/>
        <v>4.7766749379652715</v>
      </c>
      <c r="H29" s="12">
        <f t="shared" si="7"/>
        <v>2.4070796460176829</v>
      </c>
    </row>
    <row r="30" spans="1:8" x14ac:dyDescent="0.3">
      <c r="A30" s="5" t="s">
        <v>26</v>
      </c>
      <c r="B30" s="11">
        <f t="shared" si="1"/>
        <v>3.9009752438109437</v>
      </c>
      <c r="C30" s="11">
        <f t="shared" si="2"/>
        <v>7.9856115107913626</v>
      </c>
      <c r="D30" s="11">
        <f t="shared" si="3"/>
        <v>3.6617842876165119</v>
      </c>
      <c r="E30" s="11">
        <f t="shared" si="4"/>
        <v>2.1140294682895653</v>
      </c>
      <c r="F30" s="11">
        <f t="shared" si="5"/>
        <v>3.2663316582914681</v>
      </c>
      <c r="G30" s="11">
        <f t="shared" si="6"/>
        <v>5.7073466909532522</v>
      </c>
      <c r="H30" s="12">
        <f t="shared" si="7"/>
        <v>3.8554216867469644</v>
      </c>
    </row>
    <row r="31" spans="1:8" x14ac:dyDescent="0.3">
      <c r="A31" s="5" t="s">
        <v>28</v>
      </c>
      <c r="B31" s="11">
        <f t="shared" si="1"/>
        <v>3.3762057877813412</v>
      </c>
      <c r="C31" s="11">
        <f t="shared" si="2"/>
        <v>5.9643687064291377</v>
      </c>
      <c r="D31" s="11">
        <f t="shared" si="3"/>
        <v>4.0905770635500316</v>
      </c>
      <c r="E31" s="11">
        <f t="shared" si="4"/>
        <v>5.4393305439330426</v>
      </c>
      <c r="F31" s="11">
        <f t="shared" si="5"/>
        <v>6.6491112574061848</v>
      </c>
      <c r="G31" s="11">
        <f t="shared" si="6"/>
        <v>5.7160417947142053</v>
      </c>
      <c r="H31" s="12">
        <f t="shared" si="7"/>
        <v>4.0277777777777457</v>
      </c>
    </row>
    <row r="32" spans="1:8" x14ac:dyDescent="0.3">
      <c r="A32" s="8" t="s">
        <v>69</v>
      </c>
      <c r="B32" s="13">
        <f>AVERAGE(B22:B31)</f>
        <v>4.5782933045759622</v>
      </c>
      <c r="C32" s="13">
        <f t="shared" ref="C32:H32" si="8">AVERAGE(C22:C31)</f>
        <v>4.6546485211937263</v>
      </c>
      <c r="D32" s="13">
        <f t="shared" si="8"/>
        <v>4.3272157744689199</v>
      </c>
      <c r="E32" s="13">
        <f t="shared" si="8"/>
        <v>5.032876562985658</v>
      </c>
      <c r="F32" s="13">
        <f t="shared" si="8"/>
        <v>6.5139918203371625</v>
      </c>
      <c r="G32" s="13">
        <f t="shared" si="8"/>
        <v>6.0617959772177326</v>
      </c>
      <c r="H32" s="14">
        <f t="shared" si="8"/>
        <v>3.1698712665119553</v>
      </c>
    </row>
    <row r="33" spans="1:10" x14ac:dyDescent="0.3">
      <c r="A33" s="5" t="s">
        <v>52</v>
      </c>
      <c r="B33" s="11">
        <f>(C16-B16)/B16*100</f>
        <v>5.2954719877206271</v>
      </c>
      <c r="C33" s="11">
        <f>(E16-D16)/D16*100</f>
        <v>2.3374726077428698</v>
      </c>
      <c r="D33" s="11">
        <f>(G16-F16)/F16*100</f>
        <v>7.7363896848137621</v>
      </c>
      <c r="E33" s="11">
        <f>(I16-H16)/H16*100</f>
        <v>5.7922769640479483</v>
      </c>
      <c r="F33" s="11">
        <f>(K16-J16)/J16*100</f>
        <v>5.6579783852510976</v>
      </c>
      <c r="G33" s="11">
        <f>(M16-L16)/L16*100</f>
        <v>6.0350030175015092</v>
      </c>
      <c r="H33" s="12">
        <f>(O16-N16)/N16*100*(12/5)</f>
        <v>3.535410764872513</v>
      </c>
    </row>
    <row r="34" spans="1:10" ht="34.200000000000003" customHeight="1" thickBot="1" x14ac:dyDescent="0.35">
      <c r="A34" s="88" t="s">
        <v>64</v>
      </c>
      <c r="B34" s="89"/>
      <c r="C34" s="89"/>
      <c r="D34" s="89"/>
      <c r="E34" s="89"/>
      <c r="F34" s="89"/>
      <c r="G34" s="89"/>
      <c r="H34" s="90"/>
    </row>
    <row r="37" spans="1:10" ht="15" thickBot="1" x14ac:dyDescent="0.35"/>
    <row r="38" spans="1:10" ht="15" customHeight="1" x14ac:dyDescent="0.35">
      <c r="A38" s="85" t="s">
        <v>91</v>
      </c>
      <c r="B38" s="86"/>
      <c r="C38" s="86"/>
      <c r="D38" s="86"/>
      <c r="E38" s="86"/>
      <c r="F38" s="86"/>
      <c r="G38" s="86"/>
      <c r="H38" s="86"/>
      <c r="I38" s="86"/>
      <c r="J38" s="87"/>
    </row>
    <row r="39" spans="1:10" ht="13.8" customHeight="1" x14ac:dyDescent="0.3">
      <c r="A39" s="53"/>
      <c r="B39" s="54"/>
      <c r="C39" s="54"/>
      <c r="D39" s="83"/>
      <c r="E39" s="83"/>
      <c r="F39" s="83"/>
      <c r="G39" s="83"/>
      <c r="H39" s="83"/>
      <c r="I39" s="83"/>
      <c r="J39" s="84"/>
    </row>
    <row r="40" spans="1:10" ht="45.6" customHeight="1" x14ac:dyDescent="0.3">
      <c r="A40" s="73" t="s">
        <v>89</v>
      </c>
      <c r="B40" s="74"/>
      <c r="C40" s="74"/>
      <c r="D40" s="74"/>
      <c r="E40" s="74"/>
      <c r="F40" s="74"/>
      <c r="G40" s="74"/>
      <c r="H40" s="74"/>
      <c r="I40" s="74"/>
      <c r="J40" s="75"/>
    </row>
    <row r="41" spans="1:10" ht="12.6" customHeight="1" x14ac:dyDescent="0.3">
      <c r="A41" s="82"/>
      <c r="B41" s="83"/>
      <c r="C41" s="83"/>
      <c r="D41" s="83"/>
      <c r="E41" s="83"/>
      <c r="F41" s="83"/>
      <c r="G41" s="83"/>
      <c r="H41" s="83"/>
      <c r="I41" s="83"/>
      <c r="J41" s="84"/>
    </row>
    <row r="42" spans="1:10" ht="45.6" customHeight="1" x14ac:dyDescent="0.3">
      <c r="A42" s="73" t="s">
        <v>90</v>
      </c>
      <c r="B42" s="74"/>
      <c r="C42" s="74"/>
      <c r="D42" s="74"/>
      <c r="E42" s="74"/>
      <c r="F42" s="74"/>
      <c r="G42" s="74"/>
      <c r="H42" s="74"/>
      <c r="I42" s="74"/>
      <c r="J42" s="75"/>
    </row>
    <row r="43" spans="1:10" x14ac:dyDescent="0.3">
      <c r="A43" s="82"/>
      <c r="B43" s="83"/>
      <c r="C43" s="83"/>
      <c r="D43" s="83"/>
      <c r="E43" s="83"/>
      <c r="F43" s="83"/>
      <c r="G43" s="83"/>
      <c r="H43" s="83"/>
      <c r="I43" s="83"/>
      <c r="J43" s="84"/>
    </row>
    <row r="44" spans="1:10" ht="16.2" customHeight="1" x14ac:dyDescent="0.3">
      <c r="A44" s="73" t="s">
        <v>92</v>
      </c>
      <c r="B44" s="74"/>
      <c r="C44" s="74"/>
      <c r="D44" s="74"/>
      <c r="E44" s="74"/>
      <c r="F44" s="74"/>
      <c r="G44" s="74"/>
      <c r="H44" s="74"/>
      <c r="I44" s="74"/>
      <c r="J44" s="75"/>
    </row>
    <row r="45" spans="1:10" ht="16.2" customHeight="1" x14ac:dyDescent="0.3">
      <c r="A45" s="73"/>
      <c r="B45" s="74"/>
      <c r="C45" s="74"/>
      <c r="D45" s="74"/>
      <c r="E45" s="74"/>
      <c r="F45" s="74"/>
      <c r="G45" s="74"/>
      <c r="H45" s="74"/>
      <c r="I45" s="74"/>
      <c r="J45" s="75"/>
    </row>
    <row r="46" spans="1:10" ht="16.2" customHeight="1" x14ac:dyDescent="0.3">
      <c r="A46" s="73"/>
      <c r="B46" s="74"/>
      <c r="C46" s="74"/>
      <c r="D46" s="74"/>
      <c r="E46" s="74"/>
      <c r="F46" s="74"/>
      <c r="G46" s="74"/>
      <c r="H46" s="74"/>
      <c r="I46" s="74"/>
      <c r="J46" s="75"/>
    </row>
    <row r="47" spans="1:10" ht="25.8" customHeight="1" thickBot="1" x14ac:dyDescent="0.35">
      <c r="A47" s="76"/>
      <c r="B47" s="77"/>
      <c r="C47" s="77"/>
      <c r="D47" s="77"/>
      <c r="E47" s="77"/>
      <c r="F47" s="77"/>
      <c r="G47" s="77"/>
      <c r="H47" s="77"/>
      <c r="I47" s="77"/>
      <c r="J47" s="78"/>
    </row>
  </sheetData>
  <mergeCells count="21">
    <mergeCell ref="A1:O1"/>
    <mergeCell ref="A34:H34"/>
    <mergeCell ref="A19:H19"/>
    <mergeCell ref="A20:A21"/>
    <mergeCell ref="B20:H20"/>
    <mergeCell ref="B2:O2"/>
    <mergeCell ref="B3:C3"/>
    <mergeCell ref="D3:E3"/>
    <mergeCell ref="F3:G3"/>
    <mergeCell ref="H3:I3"/>
    <mergeCell ref="J3:K3"/>
    <mergeCell ref="L3:M3"/>
    <mergeCell ref="N3:O3"/>
    <mergeCell ref="A2:A4"/>
    <mergeCell ref="A43:J43"/>
    <mergeCell ref="A41:J41"/>
    <mergeCell ref="A44:J47"/>
    <mergeCell ref="A38:J38"/>
    <mergeCell ref="D39:J39"/>
    <mergeCell ref="A40:J40"/>
    <mergeCell ref="A42:J42"/>
  </mergeCells>
  <phoneticPr fontId="23" type="noConversion"/>
  <conditionalFormatting sqref="B22:H31">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B32:H32"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4FA9-C9F7-4228-931B-3636C8952311}">
  <dimension ref="A1:P48"/>
  <sheetViews>
    <sheetView zoomScale="85" zoomScaleNormal="85" workbookViewId="0">
      <selection activeCell="C6" sqref="C6"/>
    </sheetView>
  </sheetViews>
  <sheetFormatPr defaultRowHeight="14.4" x14ac:dyDescent="0.3"/>
  <cols>
    <col min="1" max="1" width="30.21875" bestFit="1" customWidth="1"/>
    <col min="2" max="4" width="10.21875" bestFit="1" customWidth="1"/>
    <col min="5" max="5" width="10.6640625" bestFit="1" customWidth="1"/>
    <col min="6" max="6" width="10.21875" bestFit="1" customWidth="1"/>
    <col min="7" max="7" width="10.44140625" bestFit="1" customWidth="1"/>
    <col min="8" max="13" width="10.21875" bestFit="1" customWidth="1"/>
    <col min="14" max="14" width="28.44140625" bestFit="1" customWidth="1"/>
  </cols>
  <sheetData>
    <row r="1" spans="1:16" x14ac:dyDescent="0.3">
      <c r="A1" s="68" t="s">
        <v>65</v>
      </c>
      <c r="B1" s="69"/>
      <c r="C1" s="69"/>
      <c r="D1" s="69"/>
      <c r="E1" s="69"/>
      <c r="F1" s="69"/>
      <c r="G1" s="69"/>
      <c r="H1" s="69"/>
      <c r="I1" s="69"/>
      <c r="J1" s="69"/>
      <c r="K1" s="69"/>
      <c r="L1" s="69"/>
      <c r="M1" s="69"/>
      <c r="N1" s="70"/>
    </row>
    <row r="2" spans="1:16" x14ac:dyDescent="0.3">
      <c r="A2" s="10" t="s">
        <v>51</v>
      </c>
      <c r="B2" s="6" t="s">
        <v>39</v>
      </c>
      <c r="C2" s="6" t="s">
        <v>40</v>
      </c>
      <c r="D2" s="6" t="s">
        <v>41</v>
      </c>
      <c r="E2" s="6" t="s">
        <v>42</v>
      </c>
      <c r="F2" s="6" t="s">
        <v>43</v>
      </c>
      <c r="G2" s="6" t="s">
        <v>45</v>
      </c>
      <c r="H2" s="6" t="s">
        <v>46</v>
      </c>
      <c r="I2" s="6" t="s">
        <v>31</v>
      </c>
      <c r="J2" s="6" t="s">
        <v>35</v>
      </c>
      <c r="K2" s="6" t="s">
        <v>36</v>
      </c>
      <c r="L2" s="6" t="s">
        <v>37</v>
      </c>
      <c r="M2" s="6" t="s">
        <v>38</v>
      </c>
      <c r="N2" s="7" t="s">
        <v>124</v>
      </c>
    </row>
    <row r="3" spans="1:16" x14ac:dyDescent="0.3">
      <c r="A3" s="5" t="s">
        <v>3</v>
      </c>
      <c r="B3" s="36">
        <f>AVERAGE(INDEX('Ungrouped Category(Cleaned)'!$A$2:$Y$374,MATCH(_xlfn.CONCAT("2022 ",'m-o-y trend June2022-May2023'!$B$2," ","Sub Urban"),'Ungrouped Category(Cleaned)'!$D$2:$D$374,0),MATCH('m-o-y trend June2022-May2023'!$A3,'Ungrouped Category(Cleaned)'!$A$2:$Y$2,0)):(INDEX('Ungrouped Category(Cleaned)'!$A$2:$Y$374,MATCH(_xlfn.CONCAT("2022 ",'m-o-y trend June2022-May2023'!$B$2," ","Rural"),'Ungrouped Category(Cleaned)'!$D$2:$D$374,0),MATCH('m-o-y trend June2022-May2023'!$A3,'Ungrouped Category(Cleaned)'!$A$2:$Y$2,0))))</f>
        <v>155.43333333333334</v>
      </c>
      <c r="C3" s="36">
        <f>AVERAGE(INDEX('Ungrouped Category(Cleaned)'!$A$2:$Y$374,MATCH(_xlfn.CONCAT("2022 ",'m-o-y trend June2022-May2023'!$C$2," ","Sub Urban"),'Ungrouped Category(Cleaned)'!$D$2:$D$374,0),MATCH('m-o-y trend June2022-May2023'!$A3,'Ungrouped Category(Cleaned)'!$A$2:$Y$2,0)):(INDEX('Ungrouped Category(Cleaned)'!$A$2:$Y$374,MATCH(_xlfn.CONCAT("2022 ",'m-o-y trend June2022-May2023'!$C$2," ","Rural"),'Ungrouped Category(Cleaned)'!$D$2:$D$374,0),MATCH('m-o-y trend June2022-May2023'!$A3,'Ungrouped Category(Cleaned)'!$A$2:$Y$2,0))))</f>
        <v>157</v>
      </c>
      <c r="D3" s="36">
        <f>AVERAGE(INDEX('Ungrouped Category(Cleaned)'!$A$2:$Y$374,MATCH(_xlfn.CONCAT("2022 ",'m-o-y trend June2022-May2023'!$D$2," ","Sub Urban"),'Ungrouped Category(Cleaned)'!$D$2:$D$374,0),MATCH('m-o-y trend June2022-May2023'!$A3,'Ungrouped Category(Cleaned)'!$A$2:$Y$2,0)):(INDEX('Ungrouped Category(Cleaned)'!$A$2:$Y$374,MATCH(_xlfn.CONCAT("2022 ",'m-o-y trend June2022-May2023'!$D$2," ","Rural"),'Ungrouped Category(Cleaned)'!$D$2:$D$374,0),MATCH('m-o-y trend June2022-May2023'!$A3,'Ungrouped Category(Cleaned)'!$A$2:$Y$2,0))))</f>
        <v>160.63333333333335</v>
      </c>
      <c r="E3" s="36">
        <f>AVERAGE(INDEX('Ungrouped Category(Cleaned)'!$A$2:$Y$374,MATCH(_xlfn.CONCAT("2022 ",'m-o-y trend June2022-May2023'!$E$2," ","Sub Urban"),'Ungrouped Category(Cleaned)'!$D$2:$D$374,0),MATCH('m-o-y trend June2022-May2023'!$A3,'Ungrouped Category(Cleaned)'!$A$2:$Y$2,0)):(INDEX('Ungrouped Category(Cleaned)'!$A$2:$Y$374,MATCH(_xlfn.CONCAT("2022 ",'m-o-y trend June2022-May2023'!$E$2," ","Rural"),'Ungrouped Category(Cleaned)'!$D$2:$D$374,0),MATCH('m-o-y trend June2022-May2023'!$A3,'Ungrouped Category(Cleaned)'!$A$2:$Y$2,0))))</f>
        <v>163.76666666666668</v>
      </c>
      <c r="F3" s="36">
        <f>AVERAGE(INDEX('Ungrouped Category(Cleaned)'!$A$2:$Y$374,MATCH(_xlfn.CONCAT("2022 ",'m-o-y trend June2022-May2023'!$F$2," ","Sub Urban"),'Ungrouped Category(Cleaned)'!$D$2:$D$374,0),MATCH('m-o-y trend June2022-May2023'!$A3,'Ungrouped Category(Cleaned)'!$A$2:$Y$2,0)):(INDEX('Ungrouped Category(Cleaned)'!$A$2:$Y$374,MATCH(_xlfn.CONCAT("2022 ",'m-o-y trend June2022-May2023'!$F$2," ","Rural"),'Ungrouped Category(Cleaned)'!$D$2:$D$374,0),MATCH('m-o-y trend June2022-May2023'!$A3,'Ungrouped Category(Cleaned)'!$A$2:$Y$2,0))))</f>
        <v>165.43333333333334</v>
      </c>
      <c r="G3" s="36">
        <f>AVERAGE(INDEX('Ungrouped Category(Cleaned)'!$A$2:$Y$374,MATCH(_xlfn.CONCAT("2022 ",'m-o-y trend June2022-May2023'!$G$2," ","Sub Urban"),'Ungrouped Category(Cleaned)'!$D$2:$D$374,0),MATCH('m-o-y trend June2022-May2023'!$A3,'Ungrouped Category(Cleaned)'!$A$2:$Y$2,0)):(INDEX('Ungrouped Category(Cleaned)'!$A$2:$Y$374,MATCH(_xlfn.CONCAT("2022 ",'m-o-y trend June2022-May2023'!$G$2," ","Rural"),'Ungrouped Category(Cleaned)'!$D$2:$D$374,0),MATCH('m-o-y trend June2022-May2023'!$A3,'Ungrouped Category(Cleaned)'!$A$2:$Y$2,0))))</f>
        <v>167.56666666666669</v>
      </c>
      <c r="H3" s="36">
        <f>AVERAGE(INDEX('Ungrouped Category(Cleaned)'!$A$2:$Y$374,MATCH(_xlfn.CONCAT("2022 ",'m-o-y trend June2022-May2023'!$H$2," ","Sub Urban"),'Ungrouped Category(Cleaned)'!$D$2:$D$374,0),MATCH('m-o-y trend June2022-May2023'!$A3,'Ungrouped Category(Cleaned)'!$A$2:$Y$2,0)):(INDEX('Ungrouped Category(Cleaned)'!$A$2:$Y$374,MATCH(_xlfn.CONCAT("2022 ",'m-o-y trend June2022-May2023'!$H$2," ","Rural"),'Ungrouped Category(Cleaned)'!$D$2:$D$374,0),MATCH('m-o-y trend June2022-May2023'!$A3,'Ungrouped Category(Cleaned)'!$A$2:$Y$2,0))))</f>
        <v>169.4</v>
      </c>
      <c r="I3" s="36">
        <f>AVERAGE(INDEX('Ungrouped Category(Cleaned)'!$A$2:$Y$374,MATCH(_xlfn.CONCAT("2023 ",'m-o-y trend June2022-May2023'!$I$2," ","Sub Urban"),'Ungrouped Category(Cleaned)'!$D$2:$D$374,0),MATCH('m-o-y trend June2022-May2023'!$A3,'Ungrouped Category(Cleaned)'!$A$2:$Y$2,0)):(INDEX('Ungrouped Category(Cleaned)'!$A$2:$Y$374,MATCH(_xlfn.CONCAT("2023 ",'m-o-y trend June2022-May2023'!$I$2," ","Rural"),'Ungrouped Category(Cleaned)'!$D$2:$D$374,0),MATCH('m-o-y trend June2022-May2023'!$A3,'Ungrouped Category(Cleaned)'!$A$2:$Y$2,0))))</f>
        <v>173.70000000000002</v>
      </c>
      <c r="J3" s="36">
        <f>AVERAGE(INDEX('Ungrouped Category(Cleaned)'!$A$2:$Y$374,MATCH(_xlfn.CONCAT("2023 ",'m-o-y trend June2022-May2023'!$J$2," ","Sub Urban"),'Ungrouped Category(Cleaned)'!$D$2:$D$374,0),MATCH('m-o-y trend June2022-May2023'!$A3,'Ungrouped Category(Cleaned)'!$A$2:$Y$2,0)):(INDEX('Ungrouped Category(Cleaned)'!$A$2:$Y$374,MATCH(_xlfn.CONCAT("2023 ",'m-o-y trend June2022-May2023'!$J$2," ","Rural"),'Ungrouped Category(Cleaned)'!$D$2:$D$374,0),MATCH('m-o-y trend June2022-May2023'!$A3,'Ungrouped Category(Cleaned)'!$A$2:$Y$2,0))))</f>
        <v>174.43333333333331</v>
      </c>
      <c r="K3" s="36">
        <f>AVERAGE(INDEX('Ungrouped Category(Cleaned)'!$A$2:$Y$374,MATCH(_xlfn.CONCAT("2023 ",'m-o-y trend June2022-May2023'!$K$2," ","Sub Urban"),'Ungrouped Category(Cleaned)'!$D$2:$D$374,0),MATCH('m-o-y trend June2022-May2023'!$A3,'Ungrouped Category(Cleaned)'!$A$2:$Y$2,0)):(INDEX('Ungrouped Category(Cleaned)'!$A$2:$Y$374,MATCH(_xlfn.CONCAT("2023 ",'m-o-y trend June2022-May2023'!$K$2," ","Rural"),'Ungrouped Category(Cleaned)'!$D$2:$D$374,0),MATCH('m-o-y trend June2022-May2023'!$A3,'Ungrouped Category(Cleaned)'!$A$2:$Y$2,0))))</f>
        <v>174.46666666666667</v>
      </c>
      <c r="L3" s="36">
        <f>AVERAGE(INDEX('Ungrouped Category(Cleaned)'!$A$2:$Y$374,MATCH(_xlfn.CONCAT("2023 ",'m-o-y trend June2022-May2023'!$L$2," ","Sub Urban"),'Ungrouped Category(Cleaned)'!$D$2:$D$374,0),MATCH('m-o-y trend June2022-May2023'!$A3,'Ungrouped Category(Cleaned)'!$A$2:$Y$2,0)):(INDEX('Ungrouped Category(Cleaned)'!$A$2:$Y$374,MATCH(_xlfn.CONCAT("2023 ",'m-o-y trend June2022-May2023'!$L$2," ","Rural"),'Ungrouped Category(Cleaned)'!$D$2:$D$374,0),MATCH('m-o-y trend June2022-May2023'!$A3,'Ungrouped Category(Cleaned)'!$A$2:$Y$2,0))))</f>
        <v>173.9666666666667</v>
      </c>
      <c r="M3" s="36">
        <f>AVERAGE(INDEX('Ungrouped Category(Cleaned)'!$A$2:$Y$374,MATCH(_xlfn.CONCAT("2023 ",'m-o-y trend June2022-May2023'!$M$2," ","Sub Urban"),'Ungrouped Category(Cleaned)'!$D$2:$D$374,0),MATCH('m-o-y trend June2022-May2023'!$A3,'Ungrouped Category(Cleaned)'!$A$2:$Y$2,0)):(INDEX('Ungrouped Category(Cleaned)'!$A$2:$Y$374,MATCH(_xlfn.CONCAT("2023 ",'m-o-y trend June2022-May2023'!$M$2," ","Rural"),'Ungrouped Category(Cleaned)'!$D$2:$D$374,0),MATCH('m-o-y trend June2022-May2023'!$A3,'Ungrouped Category(Cleaned)'!$A$2:$Y$2,0))))</f>
        <v>173.86666666666665</v>
      </c>
      <c r="N3" s="57">
        <f>M3-B3</f>
        <v>18.433333333333309</v>
      </c>
    </row>
    <row r="4" spans="1:16" x14ac:dyDescent="0.3">
      <c r="A4" s="5" t="s">
        <v>4</v>
      </c>
      <c r="B4" s="36">
        <f>AVERAGE(INDEX('Ungrouped Category(Cleaned)'!$A$2:$Y$374,MATCH(_xlfn.CONCAT("2022 ",'m-o-y trend June2022-May2023'!$B$2," ","Sub Urban"),'Ungrouped Category(Cleaned)'!$D$2:$D$374,0),MATCH('m-o-y trend June2022-May2023'!$A4,'Ungrouped Category(Cleaned)'!$A$2:$Y$2,0)):(INDEX('Ungrouped Category(Cleaned)'!$A$2:$Y$374,MATCH(_xlfn.CONCAT("2022 ",'m-o-y trend June2022-May2023'!$B$2," ","Rural"),'Ungrouped Category(Cleaned)'!$D$2:$D$374,0),MATCH('m-o-y trend June2022-May2023'!$A4,'Ungrouped Category(Cleaned)'!$A$2:$Y$2,0))))</f>
        <v>220</v>
      </c>
      <c r="C4" s="36">
        <f>AVERAGE(INDEX('Ungrouped Category(Cleaned)'!$A$2:$Y$374,MATCH(_xlfn.CONCAT("2022 ",'m-o-y trend June2022-May2023'!$C$2," ","Sub Urban"),'Ungrouped Category(Cleaned)'!$D$2:$D$374,0),MATCH('m-o-y trend June2022-May2023'!$A4,'Ungrouped Category(Cleaned)'!$A$2:$Y$2,0)):(INDEX('Ungrouped Category(Cleaned)'!$A$2:$Y$374,MATCH(_xlfn.CONCAT("2022 ",'m-o-y trend June2022-May2023'!$C$2," ","Rural"),'Ungrouped Category(Cleaned)'!$D$2:$D$374,0),MATCH('m-o-y trend June2022-May2023'!$A4,'Ungrouped Category(Cleaned)'!$A$2:$Y$2,0))))</f>
        <v>213.63333333333333</v>
      </c>
      <c r="D4" s="36">
        <f>AVERAGE(INDEX('Ungrouped Category(Cleaned)'!$A$2:$Y$374,MATCH(_xlfn.CONCAT("2022 ",'m-o-y trend June2022-May2023'!$D$2," ","Sub Urban"),'Ungrouped Category(Cleaned)'!$D$2:$D$374,0),MATCH('m-o-y trend June2022-May2023'!$A4,'Ungrouped Category(Cleaned)'!$A$2:$Y$2,0)):(INDEX('Ungrouped Category(Cleaned)'!$A$2:$Y$374,MATCH(_xlfn.CONCAT("2022 ",'m-o-y trend June2022-May2023'!$D$2," ","Rural"),'Ungrouped Category(Cleaned)'!$D$2:$D$374,0),MATCH('m-o-y trend June2022-May2023'!$A4,'Ungrouped Category(Cleaned)'!$A$2:$Y$2,0))))</f>
        <v>207.16666666666666</v>
      </c>
      <c r="E4" s="36">
        <f>AVERAGE(INDEX('Ungrouped Category(Cleaned)'!$A$2:$Y$374,MATCH(_xlfn.CONCAT("2022 ",'m-o-y trend June2022-May2023'!$E$2," ","Sub Urban"),'Ungrouped Category(Cleaned)'!$D$2:$D$374,0),MATCH('m-o-y trend June2022-May2023'!$A4,'Ungrouped Category(Cleaned)'!$A$2:$Y$2,0)):(INDEX('Ungrouped Category(Cleaned)'!$A$2:$Y$374,MATCH(_xlfn.CONCAT("2022 ",'m-o-y trend June2022-May2023'!$E$2," ","Rural"),'Ungrouped Category(Cleaned)'!$D$2:$D$374,0),MATCH('m-o-y trend June2022-May2023'!$A4,'Ungrouped Category(Cleaned)'!$A$2:$Y$2,0))))</f>
        <v>209.86666666666665</v>
      </c>
      <c r="F4" s="36">
        <f>AVERAGE(INDEX('Ungrouped Category(Cleaned)'!$A$2:$Y$374,MATCH(_xlfn.CONCAT("2022 ",'m-o-y trend June2022-May2023'!$F$2," ","Sub Urban"),'Ungrouped Category(Cleaned)'!$D$2:$D$374,0),MATCH('m-o-y trend June2022-May2023'!$A4,'Ungrouped Category(Cleaned)'!$A$2:$Y$2,0)):(INDEX('Ungrouped Category(Cleaned)'!$A$2:$Y$374,MATCH(_xlfn.CONCAT("2022 ",'m-o-y trend June2022-May2023'!$F$2," ","Rural"),'Ungrouped Category(Cleaned)'!$D$2:$D$374,0),MATCH('m-o-y trend June2022-May2023'!$A4,'Ungrouped Category(Cleaned)'!$A$2:$Y$2,0))))</f>
        <v>211.53333333333333</v>
      </c>
      <c r="G4" s="36">
        <f>AVERAGE(INDEX('Ungrouped Category(Cleaned)'!$A$2:$Y$374,MATCH(_xlfn.CONCAT("2022 ",'m-o-y trend June2022-May2023'!$G$2," ","Sub Urban"),'Ungrouped Category(Cleaned)'!$D$2:$D$374,0),MATCH('m-o-y trend June2022-May2023'!$A4,'Ungrouped Category(Cleaned)'!$A$2:$Y$2,0)):(INDEX('Ungrouped Category(Cleaned)'!$A$2:$Y$374,MATCH(_xlfn.CONCAT("2022 ",'m-o-y trend June2022-May2023'!$G$2," ","Rural"),'Ungrouped Category(Cleaned)'!$D$2:$D$374,0),MATCH('m-o-y trend June2022-May2023'!$A4,'Ungrouped Category(Cleaned)'!$A$2:$Y$2,0))))</f>
        <v>210</v>
      </c>
      <c r="H4" s="36">
        <f>AVERAGE(INDEX('Ungrouped Category(Cleaned)'!$A$2:$Y$374,MATCH(_xlfn.CONCAT("2022 ",'m-o-y trend June2022-May2023'!$H$2," ","Sub Urban"),'Ungrouped Category(Cleaned)'!$D$2:$D$374,0),MATCH('m-o-y trend June2022-May2023'!$A4,'Ungrouped Category(Cleaned)'!$A$2:$Y$2,0)):(INDEX('Ungrouped Category(Cleaned)'!$A$2:$Y$374,MATCH(_xlfn.CONCAT("2022 ",'m-o-y trend June2022-May2023'!$H$2," ","Rural"),'Ungrouped Category(Cleaned)'!$D$2:$D$374,0),MATCH('m-o-y trend June2022-May2023'!$A4,'Ungrouped Category(Cleaned)'!$A$2:$Y$2,0))))</f>
        <v>209.6</v>
      </c>
      <c r="I4" s="36">
        <f>AVERAGE(INDEX('Ungrouped Category(Cleaned)'!$A$2:$Y$374,MATCH(_xlfn.CONCAT("2023 ",'m-o-y trend June2022-May2023'!$I$2," ","Sub Urban"),'Ungrouped Category(Cleaned)'!$D$2:$D$374,0),MATCH('m-o-y trend June2022-May2023'!$A4,'Ungrouped Category(Cleaned)'!$A$2:$Y$2,0)):(INDEX('Ungrouped Category(Cleaned)'!$A$2:$Y$374,MATCH(_xlfn.CONCAT("2023 ",'m-o-y trend June2022-May2023'!$I$2," ","Rural"),'Ungrouped Category(Cleaned)'!$D$2:$D$374,0),MATCH('m-o-y trend June2022-May2023'!$A4,'Ungrouped Category(Cleaned)'!$A$2:$Y$2,0))))</f>
        <v>211.4</v>
      </c>
      <c r="J4" s="36">
        <f>AVERAGE(INDEX('Ungrouped Category(Cleaned)'!$A$2:$Y$374,MATCH(_xlfn.CONCAT("2023 ",'m-o-y trend June2022-May2023'!$J$2," ","Sub Urban"),'Ungrouped Category(Cleaned)'!$D$2:$D$374,0),MATCH('m-o-y trend June2022-May2023'!$A4,'Ungrouped Category(Cleaned)'!$A$2:$Y$2,0)):(INDEX('Ungrouped Category(Cleaned)'!$A$2:$Y$374,MATCH(_xlfn.CONCAT("2023 ",'m-o-y trend June2022-May2023'!$J$2," ","Rural"),'Ungrouped Category(Cleaned)'!$D$2:$D$374,0),MATCH('m-o-y trend June2022-May2023'!$A4,'Ungrouped Category(Cleaned)'!$A$2:$Y$2,0))))</f>
        <v>208.36666666666665</v>
      </c>
      <c r="K4" s="36">
        <f>AVERAGE(INDEX('Ungrouped Category(Cleaned)'!$A$2:$Y$374,MATCH(_xlfn.CONCAT("2023 ",'m-o-y trend June2022-May2023'!$K$2," ","Sub Urban"),'Ungrouped Category(Cleaned)'!$D$2:$D$374,0),MATCH('m-o-y trend June2022-May2023'!$A4,'Ungrouped Category(Cleaned)'!$A$2:$Y$2,0)):(INDEX('Ungrouped Category(Cleaned)'!$A$2:$Y$374,MATCH(_xlfn.CONCAT("2023 ",'m-o-y trend June2022-May2023'!$K$2," ","Rural"),'Ungrouped Category(Cleaned)'!$D$2:$D$374,0),MATCH('m-o-y trend June2022-May2023'!$A4,'Ungrouped Category(Cleaned)'!$A$2:$Y$2,0))))</f>
        <v>208.36666666666665</v>
      </c>
      <c r="L4" s="36">
        <f>AVERAGE(INDEX('Ungrouped Category(Cleaned)'!$A$2:$Y$374,MATCH(_xlfn.CONCAT("2023 ",'m-o-y trend June2022-May2023'!$L$2," ","Sub Urban"),'Ungrouped Category(Cleaned)'!$D$2:$D$374,0),MATCH('m-o-y trend June2022-May2023'!$A4,'Ungrouped Category(Cleaned)'!$A$2:$Y$2,0)):(INDEX('Ungrouped Category(Cleaned)'!$A$2:$Y$374,MATCH(_xlfn.CONCAT("2023 ",'m-o-y trend June2022-May2023'!$L$2," ","Rural"),'Ungrouped Category(Cleaned)'!$D$2:$D$374,0),MATCH('m-o-y trend June2022-May2023'!$A4,'Ungrouped Category(Cleaned)'!$A$2:$Y$2,0))))</f>
        <v>209.9666666666667</v>
      </c>
      <c r="M4" s="36">
        <f>AVERAGE(INDEX('Ungrouped Category(Cleaned)'!$A$2:$Y$374,MATCH(_xlfn.CONCAT("2023 ",'m-o-y trend June2022-May2023'!$M$2," ","Sub Urban"),'Ungrouped Category(Cleaned)'!$D$2:$D$374,0),MATCH('m-o-y trend June2022-May2023'!$A4,'Ungrouped Category(Cleaned)'!$A$2:$Y$2,0)):(INDEX('Ungrouped Category(Cleaned)'!$A$2:$Y$374,MATCH(_xlfn.CONCAT("2023 ",'m-o-y trend June2022-May2023'!$M$2," ","Rural"),'Ungrouped Category(Cleaned)'!$D$2:$D$374,0),MATCH('m-o-y trend June2022-May2023'!$A4,'Ungrouped Category(Cleaned)'!$A$2:$Y$2,0))))</f>
        <v>215.06666666666669</v>
      </c>
      <c r="N4" s="57">
        <f t="shared" ref="N4:N15" si="0">M4-B4</f>
        <v>-4.9333333333333087</v>
      </c>
    </row>
    <row r="5" spans="1:16" x14ac:dyDescent="0.3">
      <c r="A5" s="5" t="s">
        <v>5</v>
      </c>
      <c r="B5" s="36">
        <f>AVERAGE(INDEX('Ungrouped Category(Cleaned)'!$A$2:$Y$374,MATCH(_xlfn.CONCAT("2022 ",'m-o-y trend June2022-May2023'!$B$2," ","Sub Urban"),'Ungrouped Category(Cleaned)'!$D$2:$D$374,0),MATCH('m-o-y trend June2022-May2023'!$A5,'Ungrouped Category(Cleaned)'!$A$2:$Y$2,0)):(INDEX('Ungrouped Category(Cleaned)'!$A$2:$Y$374,MATCH(_xlfn.CONCAT("2022 ",'m-o-y trend June2022-May2023'!$B$2," ","Rural"),'Ungrouped Category(Cleaned)'!$D$2:$D$374,0),MATCH('m-o-y trend June2022-May2023'!$A5,'Ungrouped Category(Cleaned)'!$A$2:$Y$2,0))))</f>
        <v>171.06666666666669</v>
      </c>
      <c r="C5" s="36">
        <f>AVERAGE(INDEX('Ungrouped Category(Cleaned)'!$A$2:$Y$374,MATCH(_xlfn.CONCAT("2022 ",'m-o-y trend June2022-May2023'!$C$2," ","Sub Urban"),'Ungrouped Category(Cleaned)'!$D$2:$D$374,0),MATCH('m-o-y trend June2022-May2023'!$A5,'Ungrouped Category(Cleaned)'!$A$2:$Y$2,0)):(INDEX('Ungrouped Category(Cleaned)'!$A$2:$Y$374,MATCH(_xlfn.CONCAT("2022 ",'m-o-y trend June2022-May2023'!$C$2," ","Rural"),'Ungrouped Category(Cleaned)'!$D$2:$D$374,0),MATCH('m-o-y trend June2022-May2023'!$A5,'Ungrouped Category(Cleaned)'!$A$2:$Y$2,0))))</f>
        <v>175.36666666666665</v>
      </c>
      <c r="D5" s="36">
        <f>AVERAGE(INDEX('Ungrouped Category(Cleaned)'!$A$2:$Y$374,MATCH(_xlfn.CONCAT("2022 ",'m-o-y trend June2022-May2023'!$D$2," ","Sub Urban"),'Ungrouped Category(Cleaned)'!$D$2:$D$374,0),MATCH('m-o-y trend June2022-May2023'!$A5,'Ungrouped Category(Cleaned)'!$A$2:$Y$2,0)):(INDEX('Ungrouped Category(Cleaned)'!$A$2:$Y$374,MATCH(_xlfn.CONCAT("2022 ",'m-o-y trend June2022-May2023'!$D$2," ","Rural"),'Ungrouped Category(Cleaned)'!$D$2:$D$374,0),MATCH('m-o-y trend June2022-May2023'!$A5,'Ungrouped Category(Cleaned)'!$A$2:$Y$2,0))))</f>
        <v>169.36666666666665</v>
      </c>
      <c r="E5" s="36">
        <f>AVERAGE(INDEX('Ungrouped Category(Cleaned)'!$A$2:$Y$374,MATCH(_xlfn.CONCAT("2022 ",'m-o-y trend June2022-May2023'!$E$2," ","Sub Urban"),'Ungrouped Category(Cleaned)'!$D$2:$D$374,0),MATCH('m-o-y trend June2022-May2023'!$A5,'Ungrouped Category(Cleaned)'!$A$2:$Y$2,0)):(INDEX('Ungrouped Category(Cleaned)'!$A$2:$Y$374,MATCH(_xlfn.CONCAT("2022 ",'m-o-y trend June2022-May2023'!$E$2," ","Rural"),'Ungrouped Category(Cleaned)'!$D$2:$D$374,0),MATCH('m-o-y trend June2022-May2023'!$A5,'Ungrouped Category(Cleaned)'!$A$2:$Y$2,0))))</f>
        <v>169.86666666666665</v>
      </c>
      <c r="F5" s="36">
        <f>AVERAGE(INDEX('Ungrouped Category(Cleaned)'!$A$2:$Y$374,MATCH(_xlfn.CONCAT("2022 ",'m-o-y trend June2022-May2023'!$F$2," ","Sub Urban"),'Ungrouped Category(Cleaned)'!$D$2:$D$374,0),MATCH('m-o-y trend June2022-May2023'!$A5,'Ungrouped Category(Cleaned)'!$A$2:$Y$2,0)):(INDEX('Ungrouped Category(Cleaned)'!$A$2:$Y$374,MATCH(_xlfn.CONCAT("2022 ",'m-o-y trend June2022-May2023'!$F$2," ","Rural"),'Ungrouped Category(Cleaned)'!$D$2:$D$374,0),MATCH('m-o-y trend June2022-May2023'!$A5,'Ungrouped Category(Cleaned)'!$A$2:$Y$2,0))))</f>
        <v>171.03333333333333</v>
      </c>
      <c r="G5" s="36">
        <f>AVERAGE(INDEX('Ungrouped Category(Cleaned)'!$A$2:$Y$374,MATCH(_xlfn.CONCAT("2022 ",'m-o-y trend June2022-May2023'!$G$2," ","Sub Urban"),'Ungrouped Category(Cleaned)'!$D$2:$D$374,0),MATCH('m-o-y trend June2022-May2023'!$A5,'Ungrouped Category(Cleaned)'!$A$2:$Y$2,0)):(INDEX('Ungrouped Category(Cleaned)'!$A$2:$Y$374,MATCH(_xlfn.CONCAT("2022 ",'m-o-y trend June2022-May2023'!$G$2," ","Rural"),'Ungrouped Category(Cleaned)'!$D$2:$D$374,0),MATCH('m-o-y trend June2022-May2023'!$A5,'Ungrouped Category(Cleaned)'!$A$2:$Y$2,0))))</f>
        <v>181.6</v>
      </c>
      <c r="H5" s="36">
        <f>AVERAGE(INDEX('Ungrouped Category(Cleaned)'!$A$2:$Y$374,MATCH(_xlfn.CONCAT("2022 ",'m-o-y trend June2022-May2023'!$H$2," ","Sub Urban"),'Ungrouped Category(Cleaned)'!$D$2:$D$374,0),MATCH('m-o-y trend June2022-May2023'!$A5,'Ungrouped Category(Cleaned)'!$A$2:$Y$2,0)):(INDEX('Ungrouped Category(Cleaned)'!$A$2:$Y$374,MATCH(_xlfn.CONCAT("2022 ",'m-o-y trend June2022-May2023'!$H$2," ","Rural"),'Ungrouped Category(Cleaned)'!$D$2:$D$374,0),MATCH('m-o-y trend June2022-May2023'!$A5,'Ungrouped Category(Cleaned)'!$A$2:$Y$2,0))))</f>
        <v>190.4</v>
      </c>
      <c r="I5" s="36">
        <f>AVERAGE(INDEX('Ungrouped Category(Cleaned)'!$A$2:$Y$374,MATCH(_xlfn.CONCAT("2023 ",'m-o-y trend June2022-May2023'!$I$2," ","Sub Urban"),'Ungrouped Category(Cleaned)'!$D$2:$D$374,0),MATCH('m-o-y trend June2022-May2023'!$A5,'Ungrouped Category(Cleaned)'!$A$2:$Y$2,0)):(INDEX('Ungrouped Category(Cleaned)'!$A$2:$Y$374,MATCH(_xlfn.CONCAT("2023 ",'m-o-y trend June2022-May2023'!$I$2," ","Rural"),'Ungrouped Category(Cleaned)'!$D$2:$D$374,0),MATCH('m-o-y trend June2022-May2023'!$A5,'Ungrouped Category(Cleaned)'!$A$2:$Y$2,0))))</f>
        <v>194.79999999999998</v>
      </c>
      <c r="J5" s="36">
        <f>AVERAGE(INDEX('Ungrouped Category(Cleaned)'!$A$2:$Y$374,MATCH(_xlfn.CONCAT("2023 ",'m-o-y trend June2022-May2023'!$J$2," ","Sub Urban"),'Ungrouped Category(Cleaned)'!$D$2:$D$374,0),MATCH('m-o-y trend June2022-May2023'!$A5,'Ungrouped Category(Cleaned)'!$A$2:$Y$2,0)):(INDEX('Ungrouped Category(Cleaned)'!$A$2:$Y$374,MATCH(_xlfn.CONCAT("2023 ",'m-o-y trend June2022-May2023'!$J$2," ","Rural"),'Ungrouped Category(Cleaned)'!$D$2:$D$374,0),MATCH('m-o-y trend June2022-May2023'!$A5,'Ungrouped Category(Cleaned)'!$A$2:$Y$2,0))))</f>
        <v>175.43333333333331</v>
      </c>
      <c r="K5" s="36">
        <f>AVERAGE(INDEX('Ungrouped Category(Cleaned)'!$A$2:$Y$374,MATCH(_xlfn.CONCAT("2023 ",'m-o-y trend June2022-May2023'!$K$2," ","Sub Urban"),'Ungrouped Category(Cleaned)'!$D$2:$D$374,0),MATCH('m-o-y trend June2022-May2023'!$A5,'Ungrouped Category(Cleaned)'!$A$2:$Y$2,0)):(INDEX('Ungrouped Category(Cleaned)'!$A$2:$Y$374,MATCH(_xlfn.CONCAT("2023 ",'m-o-y trend June2022-May2023'!$K$2," ","Rural"),'Ungrouped Category(Cleaned)'!$D$2:$D$374,0),MATCH('m-o-y trend June2022-May2023'!$A5,'Ungrouped Category(Cleaned)'!$A$2:$Y$2,0))))</f>
        <v>175.43333333333331</v>
      </c>
      <c r="L5" s="36">
        <f>AVERAGE(INDEX('Ungrouped Category(Cleaned)'!$A$2:$Y$374,MATCH(_xlfn.CONCAT("2023 ",'m-o-y trend June2022-May2023'!$L$2," ","Sub Urban"),'Ungrouped Category(Cleaned)'!$D$2:$D$374,0),MATCH('m-o-y trend June2022-May2023'!$A5,'Ungrouped Category(Cleaned)'!$A$2:$Y$2,0)):(INDEX('Ungrouped Category(Cleaned)'!$A$2:$Y$374,MATCH(_xlfn.CONCAT("2023 ",'m-o-y trend June2022-May2023'!$L$2," ","Rural"),'Ungrouped Category(Cleaned)'!$D$2:$D$374,0),MATCH('m-o-y trend June2022-May2023'!$A5,'Ungrouped Category(Cleaned)'!$A$2:$Y$2,0))))</f>
        <v>169.96666666666667</v>
      </c>
      <c r="M5" s="36">
        <f>AVERAGE(INDEX('Ungrouped Category(Cleaned)'!$A$2:$Y$374,MATCH(_xlfn.CONCAT("2023 ",'m-o-y trend June2022-May2023'!$M$2," ","Sub Urban"),'Ungrouped Category(Cleaned)'!$D$2:$D$374,0),MATCH('m-o-y trend June2022-May2023'!$A5,'Ungrouped Category(Cleaned)'!$A$2:$Y$2,0)):(INDEX('Ungrouped Category(Cleaned)'!$A$2:$Y$374,MATCH(_xlfn.CONCAT("2023 ",'m-o-y trend June2022-May2023'!$M$2," ","Rural"),'Ungrouped Category(Cleaned)'!$D$2:$D$374,0),MATCH('m-o-y trend June2022-May2023'!$A5,'Ungrouped Category(Cleaned)'!$A$2:$Y$2,0))))</f>
        <v>173.63333333333333</v>
      </c>
      <c r="N5" s="57">
        <f t="shared" si="0"/>
        <v>2.5666666666666345</v>
      </c>
    </row>
    <row r="6" spans="1:16" x14ac:dyDescent="0.3">
      <c r="A6" s="5" t="s">
        <v>6</v>
      </c>
      <c r="B6" s="36">
        <f>AVERAGE(INDEX('Ungrouped Category(Cleaned)'!$A$2:$Y$374,MATCH(_xlfn.CONCAT("2022 ",'m-o-y trend June2022-May2023'!$B$2," ","Sub Urban"),'Ungrouped Category(Cleaned)'!$D$2:$D$374,0),MATCH('m-o-y trend June2022-May2023'!$A6,'Ungrouped Category(Cleaned)'!$A$2:$Y$2,0)):(INDEX('Ungrouped Category(Cleaned)'!$A$2:$Y$374,MATCH(_xlfn.CONCAT("2022 ",'m-o-y trend June2022-May2023'!$B$2," ","Rural"),'Ungrouped Category(Cleaned)'!$D$2:$D$374,0),MATCH('m-o-y trend June2022-May2023'!$A6,'Ungrouped Category(Cleaned)'!$A$2:$Y$2,0))))</f>
        <v>165.86666666666667</v>
      </c>
      <c r="C6" s="36">
        <f>AVERAGE(INDEX('Ungrouped Category(Cleaned)'!$A$2:$Y$374,MATCH(_xlfn.CONCAT("2022 ",'m-o-y trend June2022-May2023'!$C$2," ","Sub Urban"),'Ungrouped Category(Cleaned)'!$D$2:$D$374,0),MATCH('m-o-y trend June2022-May2023'!$A6,'Ungrouped Category(Cleaned)'!$A$2:$Y$2,0)):(INDEX('Ungrouped Category(Cleaned)'!$A$2:$Y$374,MATCH(_xlfn.CONCAT("2022 ",'m-o-y trend June2022-May2023'!$C$2," ","Rural"),'Ungrouped Category(Cleaned)'!$D$2:$D$374,0),MATCH('m-o-y trend June2022-May2023'!$A6,'Ungrouped Category(Cleaned)'!$A$2:$Y$2,0))))</f>
        <v>166.66666666666666</v>
      </c>
      <c r="D6" s="36">
        <f>AVERAGE(INDEX('Ungrouped Category(Cleaned)'!$A$2:$Y$374,MATCH(_xlfn.CONCAT("2022 ",'m-o-y trend June2022-May2023'!$D$2," ","Sub Urban"),'Ungrouped Category(Cleaned)'!$D$2:$D$374,0),MATCH('m-o-y trend June2022-May2023'!$A6,'Ungrouped Category(Cleaned)'!$A$2:$Y$2,0)):(INDEX('Ungrouped Category(Cleaned)'!$A$2:$Y$374,MATCH(_xlfn.CONCAT("2022 ",'m-o-y trend June2022-May2023'!$D$2," ","Rural"),'Ungrouped Category(Cleaned)'!$D$2:$D$374,0),MATCH('m-o-y trend June2022-May2023'!$A6,'Ungrouped Category(Cleaned)'!$A$2:$Y$2,0))))</f>
        <v>168.13333333333333</v>
      </c>
      <c r="E6" s="36">
        <f>AVERAGE(INDEX('Ungrouped Category(Cleaned)'!$A$2:$Y$374,MATCH(_xlfn.CONCAT("2022 ",'m-o-y trend June2022-May2023'!$E$2," ","Sub Urban"),'Ungrouped Category(Cleaned)'!$D$2:$D$374,0),MATCH('m-o-y trend June2022-May2023'!$A6,'Ungrouped Category(Cleaned)'!$A$2:$Y$2,0)):(INDEX('Ungrouped Category(Cleaned)'!$A$2:$Y$374,MATCH(_xlfn.CONCAT("2022 ",'m-o-y trend June2022-May2023'!$E$2," ","Rural"),'Ungrouped Category(Cleaned)'!$D$2:$D$374,0),MATCH('m-o-y trend June2022-May2023'!$A6,'Ungrouped Category(Cleaned)'!$A$2:$Y$2,0))))</f>
        <v>169.76666666666668</v>
      </c>
      <c r="F6" s="36">
        <f>AVERAGE(INDEX('Ungrouped Category(Cleaned)'!$A$2:$Y$374,MATCH(_xlfn.CONCAT("2022 ",'m-o-y trend June2022-May2023'!$F$2," ","Sub Urban"),'Ungrouped Category(Cleaned)'!$D$2:$D$374,0),MATCH('m-o-y trend June2022-May2023'!$A6,'Ungrouped Category(Cleaned)'!$A$2:$Y$2,0)):(INDEX('Ungrouped Category(Cleaned)'!$A$2:$Y$374,MATCH(_xlfn.CONCAT("2022 ",'m-o-y trend June2022-May2023'!$F$2," ","Rural"),'Ungrouped Category(Cleaned)'!$D$2:$D$374,0),MATCH('m-o-y trend June2022-May2023'!$A6,'Ungrouped Category(Cleaned)'!$A$2:$Y$2,0))))</f>
        <v>170.93333333333331</v>
      </c>
      <c r="G6" s="36">
        <f>AVERAGE(INDEX('Ungrouped Category(Cleaned)'!$A$2:$Y$374,MATCH(_xlfn.CONCAT("2022 ",'m-o-y trend June2022-May2023'!$G$2," ","Sub Urban"),'Ungrouped Category(Cleaned)'!$D$2:$D$374,0),MATCH('m-o-y trend June2022-May2023'!$A6,'Ungrouped Category(Cleaned)'!$A$2:$Y$2,0)):(INDEX('Ungrouped Category(Cleaned)'!$A$2:$Y$374,MATCH(_xlfn.CONCAT("2022 ",'m-o-y trend June2022-May2023'!$G$2," ","Rural"),'Ungrouped Category(Cleaned)'!$D$2:$D$374,0),MATCH('m-o-y trend June2022-May2023'!$A6,'Ungrouped Category(Cleaned)'!$A$2:$Y$2,0))))</f>
        <v>172.30000000000004</v>
      </c>
      <c r="H6" s="36">
        <f>AVERAGE(INDEX('Ungrouped Category(Cleaned)'!$A$2:$Y$374,MATCH(_xlfn.CONCAT("2022 ",'m-o-y trend June2022-May2023'!$H$2," ","Sub Urban"),'Ungrouped Category(Cleaned)'!$D$2:$D$374,0),MATCH('m-o-y trend June2022-May2023'!$A6,'Ungrouped Category(Cleaned)'!$A$2:$Y$2,0)):(INDEX('Ungrouped Category(Cleaned)'!$A$2:$Y$374,MATCH(_xlfn.CONCAT("2022 ",'m-o-y trend June2022-May2023'!$H$2," ","Rural"),'Ungrouped Category(Cleaned)'!$D$2:$D$374,0),MATCH('m-o-y trend June2022-May2023'!$A6,'Ungrouped Category(Cleaned)'!$A$2:$Y$2,0))))</f>
        <v>173.63333333333333</v>
      </c>
      <c r="I6" s="36">
        <f>AVERAGE(INDEX('Ungrouped Category(Cleaned)'!$A$2:$Y$374,MATCH(_xlfn.CONCAT("2023 ",'m-o-y trend June2022-May2023'!$I$2," ","Sub Urban"),'Ungrouped Category(Cleaned)'!$D$2:$D$374,0),MATCH('m-o-y trend June2022-May2023'!$A6,'Ungrouped Category(Cleaned)'!$A$2:$Y$2,0)):(INDEX('Ungrouped Category(Cleaned)'!$A$2:$Y$374,MATCH(_xlfn.CONCAT("2023 ",'m-o-y trend June2022-May2023'!$I$2," ","Rural"),'Ungrouped Category(Cleaned)'!$D$2:$D$374,0),MATCH('m-o-y trend June2022-May2023'!$A6,'Ungrouped Category(Cleaned)'!$A$2:$Y$2,0))))</f>
        <v>174.70000000000002</v>
      </c>
      <c r="J6" s="36">
        <f>AVERAGE(INDEX('Ungrouped Category(Cleaned)'!$A$2:$Y$374,MATCH(_xlfn.CONCAT("2023 ",'m-o-y trend June2022-May2023'!$J$2," ","Sub Urban"),'Ungrouped Category(Cleaned)'!$D$2:$D$374,0),MATCH('m-o-y trend June2022-May2023'!$A6,'Ungrouped Category(Cleaned)'!$A$2:$Y$2,0)):(INDEX('Ungrouped Category(Cleaned)'!$A$2:$Y$374,MATCH(_xlfn.CONCAT("2023 ",'m-o-y trend June2022-May2023'!$J$2," ","Rural"),'Ungrouped Category(Cleaned)'!$D$2:$D$374,0),MATCH('m-o-y trend June2022-May2023'!$A6,'Ungrouped Category(Cleaned)'!$A$2:$Y$2,0))))</f>
        <v>177.4</v>
      </c>
      <c r="K6" s="36">
        <f>AVERAGE(INDEX('Ungrouped Category(Cleaned)'!$A$2:$Y$374,MATCH(_xlfn.CONCAT("2023 ",'m-o-y trend June2022-May2023'!$K$2," ","Sub Urban"),'Ungrouped Category(Cleaned)'!$D$2:$D$374,0),MATCH('m-o-y trend June2022-May2023'!$A6,'Ungrouped Category(Cleaned)'!$A$2:$Y$2,0)):(INDEX('Ungrouped Category(Cleaned)'!$A$2:$Y$374,MATCH(_xlfn.CONCAT("2023 ",'m-o-y trend June2022-May2023'!$K$2," ","Rural"),'Ungrouped Category(Cleaned)'!$D$2:$D$374,0),MATCH('m-o-y trend June2022-May2023'!$A6,'Ungrouped Category(Cleaned)'!$A$2:$Y$2,0))))</f>
        <v>177.4</v>
      </c>
      <c r="L6" s="36">
        <f>AVERAGE(INDEX('Ungrouped Category(Cleaned)'!$A$2:$Y$374,MATCH(_xlfn.CONCAT("2023 ",'m-o-y trend June2022-May2023'!$L$2," ","Sub Urban"),'Ungrouped Category(Cleaned)'!$D$2:$D$374,0),MATCH('m-o-y trend June2022-May2023'!$A6,'Ungrouped Category(Cleaned)'!$A$2:$Y$2,0)):(INDEX('Ungrouped Category(Cleaned)'!$A$2:$Y$374,MATCH(_xlfn.CONCAT("2023 ",'m-o-y trend June2022-May2023'!$L$2," ","Rural"),'Ungrouped Category(Cleaned)'!$D$2:$D$374,0),MATCH('m-o-y trend June2022-May2023'!$A6,'Ungrouped Category(Cleaned)'!$A$2:$Y$2,0))))</f>
        <v>178.46666666666667</v>
      </c>
      <c r="M6" s="36">
        <f>AVERAGE(INDEX('Ungrouped Category(Cleaned)'!$A$2:$Y$374,MATCH(_xlfn.CONCAT("2023 ",'m-o-y trend June2022-May2023'!$M$2," ","Sub Urban"),'Ungrouped Category(Cleaned)'!$D$2:$D$374,0),MATCH('m-o-y trend June2022-May2023'!$A6,'Ungrouped Category(Cleaned)'!$A$2:$Y$2,0)):(INDEX('Ungrouped Category(Cleaned)'!$A$2:$Y$374,MATCH(_xlfn.CONCAT("2023 ",'m-o-y trend June2022-May2023'!$M$2," ","Rural"),'Ungrouped Category(Cleaned)'!$D$2:$D$374,0),MATCH('m-o-y trend June2022-May2023'!$A6,'Ungrouped Category(Cleaned)'!$A$2:$Y$2,0))))</f>
        <v>179.5</v>
      </c>
      <c r="N6" s="57">
        <f t="shared" si="0"/>
        <v>13.633333333333326</v>
      </c>
    </row>
    <row r="7" spans="1:16" x14ac:dyDescent="0.3">
      <c r="A7" s="5" t="s">
        <v>7</v>
      </c>
      <c r="B7" s="36">
        <f>AVERAGE(INDEX('Ungrouped Category(Cleaned)'!$A$2:$Y$374,MATCH(_xlfn.CONCAT("2022 ",'m-o-y trend June2022-May2023'!$B$2," ","Sub Urban"),'Ungrouped Category(Cleaned)'!$D$2:$D$374,0),MATCH('m-o-y trend June2022-May2023'!$A7,'Ungrouped Category(Cleaned)'!$A$2:$Y$2,0)):(INDEX('Ungrouped Category(Cleaned)'!$A$2:$Y$374,MATCH(_xlfn.CONCAT("2022 ",'m-o-y trend June2022-May2023'!$B$2," ","Rural"),'Ungrouped Category(Cleaned)'!$D$2:$D$374,0),MATCH('m-o-y trend June2022-May2023'!$A7,'Ungrouped Category(Cleaned)'!$A$2:$Y$2,0))))</f>
        <v>199.20000000000002</v>
      </c>
      <c r="C7" s="36">
        <f>AVERAGE(INDEX('Ungrouped Category(Cleaned)'!$A$2:$Y$374,MATCH(_xlfn.CONCAT("2022 ",'m-o-y trend June2022-May2023'!$C$2," ","Sub Urban"),'Ungrouped Category(Cleaned)'!$D$2:$D$374,0),MATCH('m-o-y trend June2022-May2023'!$A7,'Ungrouped Category(Cleaned)'!$A$2:$Y$2,0)):(INDEX('Ungrouped Category(Cleaned)'!$A$2:$Y$374,MATCH(_xlfn.CONCAT("2022 ",'m-o-y trend June2022-May2023'!$C$2," ","Rural"),'Ungrouped Category(Cleaned)'!$D$2:$D$374,0),MATCH('m-o-y trend June2022-May2023'!$A7,'Ungrouped Category(Cleaned)'!$A$2:$Y$2,0))))</f>
        <v>194.26666666666665</v>
      </c>
      <c r="D7" s="36">
        <f>AVERAGE(INDEX('Ungrouped Category(Cleaned)'!$A$2:$Y$374,MATCH(_xlfn.CONCAT("2022 ",'m-o-y trend June2022-May2023'!$D$2," ","Sub Urban"),'Ungrouped Category(Cleaned)'!$D$2:$D$374,0),MATCH('m-o-y trend June2022-May2023'!$A7,'Ungrouped Category(Cleaned)'!$A$2:$Y$2,0)):(INDEX('Ungrouped Category(Cleaned)'!$A$2:$Y$374,MATCH(_xlfn.CONCAT("2022 ",'m-o-y trend June2022-May2023'!$D$2," ","Rural"),'Ungrouped Category(Cleaned)'!$D$2:$D$374,0),MATCH('m-o-y trend June2022-May2023'!$A7,'Ungrouped Category(Cleaned)'!$A$2:$Y$2,0))))</f>
        <v>191</v>
      </c>
      <c r="E7" s="36">
        <f>AVERAGE(INDEX('Ungrouped Category(Cleaned)'!$A$2:$Y$374,MATCH(_xlfn.CONCAT("2022 ",'m-o-y trend June2022-May2023'!$E$2," ","Sub Urban"),'Ungrouped Category(Cleaned)'!$D$2:$D$374,0),MATCH('m-o-y trend June2022-May2023'!$A7,'Ungrouped Category(Cleaned)'!$A$2:$Y$2,0)):(INDEX('Ungrouped Category(Cleaned)'!$A$2:$Y$374,MATCH(_xlfn.CONCAT("2022 ",'m-o-y trend June2022-May2023'!$E$2," ","Rural"),'Ungrouped Category(Cleaned)'!$D$2:$D$374,0),MATCH('m-o-y trend June2022-May2023'!$A7,'Ungrouped Category(Cleaned)'!$A$2:$Y$2,0))))</f>
        <v>187.36666666666665</v>
      </c>
      <c r="F7" s="36">
        <f>AVERAGE(INDEX('Ungrouped Category(Cleaned)'!$A$2:$Y$374,MATCH(_xlfn.CONCAT("2022 ",'m-o-y trend June2022-May2023'!$F$2," ","Sub Urban"),'Ungrouped Category(Cleaned)'!$D$2:$D$374,0),MATCH('m-o-y trend June2022-May2023'!$A7,'Ungrouped Category(Cleaned)'!$A$2:$Y$2,0)):(INDEX('Ungrouped Category(Cleaned)'!$A$2:$Y$374,MATCH(_xlfn.CONCAT("2022 ",'m-o-y trend June2022-May2023'!$F$2," ","Rural"),'Ungrouped Category(Cleaned)'!$D$2:$D$374,0),MATCH('m-o-y trend June2022-May2023'!$A7,'Ungrouped Category(Cleaned)'!$A$2:$Y$2,0))))</f>
        <v>185.26666666666665</v>
      </c>
      <c r="G7" s="36">
        <f>AVERAGE(INDEX('Ungrouped Category(Cleaned)'!$A$2:$Y$374,MATCH(_xlfn.CONCAT("2022 ",'m-o-y trend June2022-May2023'!$G$2," ","Sub Urban"),'Ungrouped Category(Cleaned)'!$D$2:$D$374,0),MATCH('m-o-y trend June2022-May2023'!$A7,'Ungrouped Category(Cleaned)'!$A$2:$Y$2,0)):(INDEX('Ungrouped Category(Cleaned)'!$A$2:$Y$374,MATCH(_xlfn.CONCAT("2022 ",'m-o-y trend June2022-May2023'!$G$2," ","Rural"),'Ungrouped Category(Cleaned)'!$D$2:$D$374,0),MATCH('m-o-y trend June2022-May2023'!$A7,'Ungrouped Category(Cleaned)'!$A$2:$Y$2,0))))</f>
        <v>187.63333333333333</v>
      </c>
      <c r="H7" s="36">
        <f>AVERAGE(INDEX('Ungrouped Category(Cleaned)'!$A$2:$Y$374,MATCH(_xlfn.CONCAT("2022 ",'m-o-y trend June2022-May2023'!$H$2," ","Sub Urban"),'Ungrouped Category(Cleaned)'!$D$2:$D$374,0),MATCH('m-o-y trend June2022-May2023'!$A7,'Ungrouped Category(Cleaned)'!$A$2:$Y$2,0)):(INDEX('Ungrouped Category(Cleaned)'!$A$2:$Y$374,MATCH(_xlfn.CONCAT("2022 ",'m-o-y trend June2022-May2023'!$H$2," ","Rural"),'Ungrouped Category(Cleaned)'!$D$2:$D$374,0),MATCH('m-o-y trend June2022-May2023'!$A7,'Ungrouped Category(Cleaned)'!$A$2:$Y$2,0))))</f>
        <v>187.16666666666666</v>
      </c>
      <c r="I7" s="36">
        <f>AVERAGE(INDEX('Ungrouped Category(Cleaned)'!$A$2:$Y$374,MATCH(_xlfn.CONCAT("2023 ",'m-o-y trend June2022-May2023'!$I$2," ","Sub Urban"),'Ungrouped Category(Cleaned)'!$D$2:$D$374,0),MATCH('m-o-y trend June2022-May2023'!$A7,'Ungrouped Category(Cleaned)'!$A$2:$Y$2,0)):(INDEX('Ungrouped Category(Cleaned)'!$A$2:$Y$374,MATCH(_xlfn.CONCAT("2023 ",'m-o-y trend June2022-May2023'!$I$2," ","Rural"),'Ungrouped Category(Cleaned)'!$D$2:$D$374,0),MATCH('m-o-y trend June2022-May2023'!$A7,'Ungrouped Category(Cleaned)'!$A$2:$Y$2,0))))</f>
        <v>185.93333333333331</v>
      </c>
      <c r="J7" s="36">
        <f>AVERAGE(INDEX('Ungrouped Category(Cleaned)'!$A$2:$Y$374,MATCH(_xlfn.CONCAT("2023 ",'m-o-y trend June2022-May2023'!$J$2," ","Sub Urban"),'Ungrouped Category(Cleaned)'!$D$2:$D$374,0),MATCH('m-o-y trend June2022-May2023'!$A7,'Ungrouped Category(Cleaned)'!$A$2:$Y$2,0)):(INDEX('Ungrouped Category(Cleaned)'!$A$2:$Y$374,MATCH(_xlfn.CONCAT("2023 ",'m-o-y trend June2022-May2023'!$J$2," ","Rural"),'Ungrouped Category(Cleaned)'!$D$2:$D$374,0),MATCH('m-o-y trend June2022-May2023'!$A7,'Ungrouped Category(Cleaned)'!$A$2:$Y$2,0))))</f>
        <v>178.30000000000004</v>
      </c>
      <c r="K7" s="36">
        <f>AVERAGE(INDEX('Ungrouped Category(Cleaned)'!$A$2:$Y$374,MATCH(_xlfn.CONCAT("2023 ",'m-o-y trend June2022-May2023'!$K$2," ","Sub Urban"),'Ungrouped Category(Cleaned)'!$D$2:$D$374,0),MATCH('m-o-y trend June2022-May2023'!$A7,'Ungrouped Category(Cleaned)'!$A$2:$Y$2,0)):(INDEX('Ungrouped Category(Cleaned)'!$A$2:$Y$374,MATCH(_xlfn.CONCAT("2023 ",'m-o-y trend June2022-May2023'!$K$2," ","Rural"),'Ungrouped Category(Cleaned)'!$D$2:$D$374,0),MATCH('m-o-y trend June2022-May2023'!$A7,'Ungrouped Category(Cleaned)'!$A$2:$Y$2,0))))</f>
        <v>178.23333333333335</v>
      </c>
      <c r="L7" s="36">
        <f>AVERAGE(INDEX('Ungrouped Category(Cleaned)'!$A$2:$Y$374,MATCH(_xlfn.CONCAT("2023 ",'m-o-y trend June2022-May2023'!$L$2," ","Sub Urban"),'Ungrouped Category(Cleaned)'!$D$2:$D$374,0),MATCH('m-o-y trend June2022-May2023'!$A7,'Ungrouped Category(Cleaned)'!$A$2:$Y$2,0)):(INDEX('Ungrouped Category(Cleaned)'!$A$2:$Y$374,MATCH(_xlfn.CONCAT("2023 ",'m-o-y trend June2022-May2023'!$L$2," ","Rural"),'Ungrouped Category(Cleaned)'!$D$2:$D$374,0),MATCH('m-o-y trend June2022-May2023'!$A7,'Ungrouped Category(Cleaned)'!$A$2:$Y$2,0))))</f>
        <v>174.03333333333333</v>
      </c>
      <c r="M7" s="36">
        <f>AVERAGE(INDEX('Ungrouped Category(Cleaned)'!$A$2:$Y$374,MATCH(_xlfn.CONCAT("2023 ",'m-o-y trend June2022-May2023'!$M$2," ","Sub Urban"),'Ungrouped Category(Cleaned)'!$D$2:$D$374,0),MATCH('m-o-y trend June2022-May2023'!$A7,'Ungrouped Category(Cleaned)'!$A$2:$Y$2,0)):(INDEX('Ungrouped Category(Cleaned)'!$A$2:$Y$374,MATCH(_xlfn.CONCAT("2023 ",'m-o-y trend June2022-May2023'!$M$2," ","Rural"),'Ungrouped Category(Cleaned)'!$D$2:$D$374,0),MATCH('m-o-y trend June2022-May2023'!$A7,'Ungrouped Category(Cleaned)'!$A$2:$Y$2,0))))</f>
        <v>169.23333333333335</v>
      </c>
      <c r="N7" s="57">
        <f t="shared" si="0"/>
        <v>-29.966666666666669</v>
      </c>
    </row>
    <row r="8" spans="1:16" x14ac:dyDescent="0.3">
      <c r="A8" s="5" t="s">
        <v>8</v>
      </c>
      <c r="B8" s="36">
        <f>AVERAGE(INDEX('Ungrouped Category(Cleaned)'!$A$2:$Y$374,MATCH(_xlfn.CONCAT("2022 ",'m-o-y trend June2022-May2023'!$B$2," ","Sub Urban"),'Ungrouped Category(Cleaned)'!$D$2:$D$374,0),MATCH('m-o-y trend June2022-May2023'!$A8,'Ungrouped Category(Cleaned)'!$A$2:$Y$2,0)):(INDEX('Ungrouped Category(Cleaned)'!$A$2:$Y$374,MATCH(_xlfn.CONCAT("2022 ",'m-o-y trend June2022-May2023'!$B$2," ","Rural"),'Ungrouped Category(Cleaned)'!$D$2:$D$374,0),MATCH('m-o-y trend June2022-May2023'!$A8,'Ungrouped Category(Cleaned)'!$A$2:$Y$2,0))))</f>
        <v>169.86666666666665</v>
      </c>
      <c r="C8" s="36">
        <f>AVERAGE(INDEX('Ungrouped Category(Cleaned)'!$A$2:$Y$374,MATCH(_xlfn.CONCAT("2022 ",'m-o-y trend June2022-May2023'!$C$2," ","Sub Urban"),'Ungrouped Category(Cleaned)'!$D$2:$D$374,0),MATCH('m-o-y trend June2022-May2023'!$A8,'Ungrouped Category(Cleaned)'!$A$2:$Y$2,0)):(INDEX('Ungrouped Category(Cleaned)'!$A$2:$Y$374,MATCH(_xlfn.CONCAT("2022 ",'m-o-y trend June2022-May2023'!$C$2," ","Rural"),'Ungrouped Category(Cleaned)'!$D$2:$D$374,0),MATCH('m-o-y trend June2022-May2023'!$A8,'Ungrouped Category(Cleaned)'!$A$2:$Y$2,0))))</f>
        <v>174.43333333333331</v>
      </c>
      <c r="D8" s="36">
        <f>AVERAGE(INDEX('Ungrouped Category(Cleaned)'!$A$2:$Y$374,MATCH(_xlfn.CONCAT("2022 ",'m-o-y trend June2022-May2023'!$D$2," ","Sub Urban"),'Ungrouped Category(Cleaned)'!$D$2:$D$374,0),MATCH('m-o-y trend June2022-May2023'!$A8,'Ungrouped Category(Cleaned)'!$A$2:$Y$2,0)):(INDEX('Ungrouped Category(Cleaned)'!$A$2:$Y$374,MATCH(_xlfn.CONCAT("2022 ",'m-o-y trend June2022-May2023'!$D$2," ","Rural"),'Ungrouped Category(Cleaned)'!$D$2:$D$374,0),MATCH('m-o-y trend June2022-May2023'!$A8,'Ungrouped Category(Cleaned)'!$A$2:$Y$2,0))))</f>
        <v>173.06666666666663</v>
      </c>
      <c r="E8" s="36">
        <f>AVERAGE(INDEX('Ungrouped Category(Cleaned)'!$A$2:$Y$374,MATCH(_xlfn.CONCAT("2022 ",'m-o-y trend June2022-May2023'!$E$2," ","Sub Urban"),'Ungrouped Category(Cleaned)'!$D$2:$D$374,0),MATCH('m-o-y trend June2022-May2023'!$A8,'Ungrouped Category(Cleaned)'!$A$2:$Y$2,0)):(INDEX('Ungrouped Category(Cleaned)'!$A$2:$Y$374,MATCH(_xlfn.CONCAT("2022 ",'m-o-y trend June2022-May2023'!$E$2," ","Rural"),'Ungrouped Category(Cleaned)'!$D$2:$D$374,0),MATCH('m-o-y trend June2022-May2023'!$A8,'Ungrouped Category(Cleaned)'!$A$2:$Y$2,0))))</f>
        <v>165.76666666666668</v>
      </c>
      <c r="F8" s="36">
        <f>AVERAGE(INDEX('Ungrouped Category(Cleaned)'!$A$2:$Y$374,MATCH(_xlfn.CONCAT("2022 ",'m-o-y trend June2022-May2023'!$F$2," ","Sub Urban"),'Ungrouped Category(Cleaned)'!$D$2:$D$374,0),MATCH('m-o-y trend June2022-May2023'!$A8,'Ungrouped Category(Cleaned)'!$A$2:$Y$2,0)):(INDEX('Ungrouped Category(Cleaned)'!$A$2:$Y$374,MATCH(_xlfn.CONCAT("2022 ",'m-o-y trend June2022-May2023'!$F$2," ","Rural"),'Ungrouped Category(Cleaned)'!$D$2:$D$374,0),MATCH('m-o-y trend June2022-May2023'!$A8,'Ungrouped Category(Cleaned)'!$A$2:$Y$2,0))))</f>
        <v>163.9</v>
      </c>
      <c r="G8" s="36">
        <f>AVERAGE(INDEX('Ungrouped Category(Cleaned)'!$A$2:$Y$374,MATCH(_xlfn.CONCAT("2022 ",'m-o-y trend June2022-May2023'!$G$2," ","Sub Urban"),'Ungrouped Category(Cleaned)'!$D$2:$D$374,0),MATCH('m-o-y trend June2022-May2023'!$A8,'Ungrouped Category(Cleaned)'!$A$2:$Y$2,0)):(INDEX('Ungrouped Category(Cleaned)'!$A$2:$Y$374,MATCH(_xlfn.CONCAT("2022 ",'m-o-y trend June2022-May2023'!$G$2," ","Rural"),'Ungrouped Category(Cleaned)'!$D$2:$D$374,0),MATCH('m-o-y trend June2022-May2023'!$A8,'Ungrouped Category(Cleaned)'!$A$2:$Y$2,0))))</f>
        <v>160.79999999999998</v>
      </c>
      <c r="H8" s="36">
        <f>AVERAGE(INDEX('Ungrouped Category(Cleaned)'!$A$2:$Y$374,MATCH(_xlfn.CONCAT("2022 ",'m-o-y trend June2022-May2023'!$H$2," ","Sub Urban"),'Ungrouped Category(Cleaned)'!$D$2:$D$374,0),MATCH('m-o-y trend June2022-May2023'!$A8,'Ungrouped Category(Cleaned)'!$A$2:$Y$2,0)):(INDEX('Ungrouped Category(Cleaned)'!$A$2:$Y$374,MATCH(_xlfn.CONCAT("2022 ",'m-o-y trend June2022-May2023'!$H$2," ","Rural"),'Ungrouped Category(Cleaned)'!$D$2:$D$374,0),MATCH('m-o-y trend June2022-May2023'!$A8,'Ungrouped Category(Cleaned)'!$A$2:$Y$2,0))))</f>
        <v>158.06666666666666</v>
      </c>
      <c r="I8" s="36">
        <f>AVERAGE(INDEX('Ungrouped Category(Cleaned)'!$A$2:$Y$374,MATCH(_xlfn.CONCAT("2023 ",'m-o-y trend June2022-May2023'!$I$2," ","Sub Urban"),'Ungrouped Category(Cleaned)'!$D$2:$D$374,0),MATCH('m-o-y trend June2022-May2023'!$A8,'Ungrouped Category(Cleaned)'!$A$2:$Y$2,0)):(INDEX('Ungrouped Category(Cleaned)'!$A$2:$Y$374,MATCH(_xlfn.CONCAT("2023 ",'m-o-y trend June2022-May2023'!$I$2," ","Rural"),'Ungrouped Category(Cleaned)'!$D$2:$D$374,0),MATCH('m-o-y trend June2022-May2023'!$A8,'Ungrouped Category(Cleaned)'!$A$2:$Y$2,0))))</f>
        <v>158.36666666666667</v>
      </c>
      <c r="J8" s="36">
        <f>AVERAGE(INDEX('Ungrouped Category(Cleaned)'!$A$2:$Y$374,MATCH(_xlfn.CONCAT("2023 ",'m-o-y trend June2022-May2023'!$J$2," ","Sub Urban"),'Ungrouped Category(Cleaned)'!$D$2:$D$374,0),MATCH('m-o-y trend June2022-May2023'!$A8,'Ungrouped Category(Cleaned)'!$A$2:$Y$2,0)):(INDEX('Ungrouped Category(Cleaned)'!$A$2:$Y$374,MATCH(_xlfn.CONCAT("2023 ",'m-o-y trend June2022-May2023'!$J$2," ","Rural"),'Ungrouped Category(Cleaned)'!$D$2:$D$374,0),MATCH('m-o-y trend June2022-May2023'!$A8,'Ungrouped Category(Cleaned)'!$A$2:$Y$2,0))))</f>
        <v>169.6</v>
      </c>
      <c r="K8" s="36">
        <f>AVERAGE(INDEX('Ungrouped Category(Cleaned)'!$A$2:$Y$374,MATCH(_xlfn.CONCAT("2023 ",'m-o-y trend June2022-May2023'!$K$2," ","Sub Urban"),'Ungrouped Category(Cleaned)'!$D$2:$D$374,0),MATCH('m-o-y trend June2022-May2023'!$A8,'Ungrouped Category(Cleaned)'!$A$2:$Y$2,0)):(INDEX('Ungrouped Category(Cleaned)'!$A$2:$Y$374,MATCH(_xlfn.CONCAT("2023 ",'m-o-y trend June2022-May2023'!$K$2," ","Rural"),'Ungrouped Category(Cleaned)'!$D$2:$D$374,0),MATCH('m-o-y trend June2022-May2023'!$A8,'Ungrouped Category(Cleaned)'!$A$2:$Y$2,0))))</f>
        <v>169.6</v>
      </c>
      <c r="L8" s="36">
        <f>AVERAGE(INDEX('Ungrouped Category(Cleaned)'!$A$2:$Y$374,MATCH(_xlfn.CONCAT("2023 ",'m-o-y trend June2022-May2023'!$L$2," ","Sub Urban"),'Ungrouped Category(Cleaned)'!$D$2:$D$374,0),MATCH('m-o-y trend June2022-May2023'!$A8,'Ungrouped Category(Cleaned)'!$A$2:$Y$2,0)):(INDEX('Ungrouped Category(Cleaned)'!$A$2:$Y$374,MATCH(_xlfn.CONCAT("2023 ",'m-o-y trend June2022-May2023'!$L$2," ","Rural"),'Ungrouped Category(Cleaned)'!$D$2:$D$374,0),MATCH('m-o-y trend June2022-May2023'!$A8,'Ungrouped Category(Cleaned)'!$A$2:$Y$2,0))))</f>
        <v>176.4</v>
      </c>
      <c r="M8" s="36">
        <f>AVERAGE(INDEX('Ungrouped Category(Cleaned)'!$A$2:$Y$374,MATCH(_xlfn.CONCAT("2023 ",'m-o-y trend June2022-May2023'!$M$2," ","Sub Urban"),'Ungrouped Category(Cleaned)'!$D$2:$D$374,0),MATCH('m-o-y trend June2022-May2023'!$A8,'Ungrouped Category(Cleaned)'!$A$2:$Y$2,0)):(INDEX('Ungrouped Category(Cleaned)'!$A$2:$Y$374,MATCH(_xlfn.CONCAT("2023 ",'m-o-y trend June2022-May2023'!$M$2," ","Rural"),'Ungrouped Category(Cleaned)'!$D$2:$D$374,0),MATCH('m-o-y trend June2022-May2023'!$A8,'Ungrouped Category(Cleaned)'!$A$2:$Y$2,0))))</f>
        <v>172.33333333333334</v>
      </c>
      <c r="N8" s="57">
        <f t="shared" si="0"/>
        <v>2.466666666666697</v>
      </c>
    </row>
    <row r="9" spans="1:16" x14ac:dyDescent="0.3">
      <c r="A9" s="5" t="s">
        <v>9</v>
      </c>
      <c r="B9" s="36">
        <f>AVERAGE(INDEX('Ungrouped Category(Cleaned)'!$A$2:$Y$374,MATCH(_xlfn.CONCAT("2022 ",'m-o-y trend June2022-May2023'!$B$2," ","Sub Urban"),'Ungrouped Category(Cleaned)'!$D$2:$D$374,0),MATCH('m-o-y trend June2022-May2023'!$A9,'Ungrouped Category(Cleaned)'!$A$2:$Y$2,0)):(INDEX('Ungrouped Category(Cleaned)'!$A$2:$Y$374,MATCH(_xlfn.CONCAT("2022 ",'m-o-y trend June2022-May2023'!$B$2," ","Rural"),'Ungrouped Category(Cleaned)'!$D$2:$D$374,0),MATCH('m-o-y trend June2022-May2023'!$A9,'Ungrouped Category(Cleaned)'!$A$2:$Y$2,0))))</f>
        <v>187.03333333333333</v>
      </c>
      <c r="C9" s="36">
        <f>AVERAGE(INDEX('Ungrouped Category(Cleaned)'!$A$2:$Y$374,MATCH(_xlfn.CONCAT("2022 ",'m-o-y trend June2022-May2023'!$C$2," ","Sub Urban"),'Ungrouped Category(Cleaned)'!$D$2:$D$374,0),MATCH('m-o-y trend June2022-May2023'!$A9,'Ungrouped Category(Cleaned)'!$A$2:$Y$2,0)):(INDEX('Ungrouped Category(Cleaned)'!$A$2:$Y$374,MATCH(_xlfn.CONCAT("2022 ",'m-o-y trend June2022-May2023'!$C$2," ","Rural"),'Ungrouped Category(Cleaned)'!$D$2:$D$374,0),MATCH('m-o-y trend June2022-May2023'!$A9,'Ungrouped Category(Cleaned)'!$A$2:$Y$2,0))))</f>
        <v>186.4</v>
      </c>
      <c r="D9" s="36">
        <f>AVERAGE(INDEX('Ungrouped Category(Cleaned)'!$A$2:$Y$374,MATCH(_xlfn.CONCAT("2022 ",'m-o-y trend June2022-May2023'!$D$2," ","Sub Urban"),'Ungrouped Category(Cleaned)'!$D$2:$D$374,0),MATCH('m-o-y trend June2022-May2023'!$A9,'Ungrouped Category(Cleaned)'!$A$2:$Y$2,0)):(INDEX('Ungrouped Category(Cleaned)'!$A$2:$Y$374,MATCH(_xlfn.CONCAT("2022 ",'m-o-y trend June2022-May2023'!$D$2," ","Rural"),'Ungrouped Category(Cleaned)'!$D$2:$D$374,0),MATCH('m-o-y trend June2022-May2023'!$A9,'Ungrouped Category(Cleaned)'!$A$2:$Y$2,0))))</f>
        <v>190.96666666666667</v>
      </c>
      <c r="E9" s="36">
        <f>AVERAGE(INDEX('Ungrouped Category(Cleaned)'!$A$2:$Y$374,MATCH(_xlfn.CONCAT("2022 ",'m-o-y trend June2022-May2023'!$E$2," ","Sub Urban"),'Ungrouped Category(Cleaned)'!$D$2:$D$374,0),MATCH('m-o-y trend June2022-May2023'!$A9,'Ungrouped Category(Cleaned)'!$A$2:$Y$2,0)):(INDEX('Ungrouped Category(Cleaned)'!$A$2:$Y$374,MATCH(_xlfn.CONCAT("2022 ",'m-o-y trend June2022-May2023'!$E$2," ","Rural"),'Ungrouped Category(Cleaned)'!$D$2:$D$374,0),MATCH('m-o-y trend June2022-May2023'!$A9,'Ungrouped Category(Cleaned)'!$A$2:$Y$2,0))))</f>
        <v>196.5</v>
      </c>
      <c r="F9" s="36">
        <f>AVERAGE(INDEX('Ungrouped Category(Cleaned)'!$A$2:$Y$374,MATCH(_xlfn.CONCAT("2022 ",'m-o-y trend June2022-May2023'!$F$2," ","Sub Urban"),'Ungrouped Category(Cleaned)'!$D$2:$D$374,0),MATCH('m-o-y trend June2022-May2023'!$A9,'Ungrouped Category(Cleaned)'!$A$2:$Y$2,0)):(INDEX('Ungrouped Category(Cleaned)'!$A$2:$Y$374,MATCH(_xlfn.CONCAT("2022 ",'m-o-y trend June2022-May2023'!$F$2," ","Rural"),'Ungrouped Category(Cleaned)'!$D$2:$D$374,0),MATCH('m-o-y trend June2022-May2023'!$A9,'Ungrouped Category(Cleaned)'!$A$2:$Y$2,0))))</f>
        <v>204.36666666666665</v>
      </c>
      <c r="G9" s="36">
        <f>AVERAGE(INDEX('Ungrouped Category(Cleaned)'!$A$2:$Y$374,MATCH(_xlfn.CONCAT("2022 ",'m-o-y trend June2022-May2023'!$G$2," ","Sub Urban"),'Ungrouped Category(Cleaned)'!$D$2:$D$374,0),MATCH('m-o-y trend June2022-May2023'!$A9,'Ungrouped Category(Cleaned)'!$A$2:$Y$2,0)):(INDEX('Ungrouped Category(Cleaned)'!$A$2:$Y$374,MATCH(_xlfn.CONCAT("2022 ",'m-o-y trend June2022-May2023'!$G$2," ","Rural"),'Ungrouped Category(Cleaned)'!$D$2:$D$374,0),MATCH('m-o-y trend June2022-May2023'!$A9,'Ungrouped Category(Cleaned)'!$A$2:$Y$2,0))))</f>
        <v>186.73333333333335</v>
      </c>
      <c r="H9" s="36">
        <f>AVERAGE(INDEX('Ungrouped Category(Cleaned)'!$A$2:$Y$374,MATCH(_xlfn.CONCAT("2022 ",'m-o-y trend June2022-May2023'!$H$2," ","Sub Urban"),'Ungrouped Category(Cleaned)'!$D$2:$D$374,0),MATCH('m-o-y trend June2022-May2023'!$A9,'Ungrouped Category(Cleaned)'!$A$2:$Y$2,0)):(INDEX('Ungrouped Category(Cleaned)'!$A$2:$Y$374,MATCH(_xlfn.CONCAT("2022 ",'m-o-y trend June2022-May2023'!$H$2," ","Rural"),'Ungrouped Category(Cleaned)'!$D$2:$D$374,0),MATCH('m-o-y trend June2022-May2023'!$A9,'Ungrouped Category(Cleaned)'!$A$2:$Y$2,0))))</f>
        <v>162.93333333333331</v>
      </c>
      <c r="I9" s="36">
        <f>AVERAGE(INDEX('Ungrouped Category(Cleaned)'!$A$2:$Y$374,MATCH(_xlfn.CONCAT("2023 ",'m-o-y trend June2022-May2023'!$I$2," ","Sub Urban"),'Ungrouped Category(Cleaned)'!$D$2:$D$374,0),MATCH('m-o-y trend June2022-May2023'!$A9,'Ungrouped Category(Cleaned)'!$A$2:$Y$2,0)):(INDEX('Ungrouped Category(Cleaned)'!$A$2:$Y$374,MATCH(_xlfn.CONCAT("2023 ",'m-o-y trend June2022-May2023'!$I$2," ","Rural"),'Ungrouped Category(Cleaned)'!$D$2:$D$374,0),MATCH('m-o-y trend June2022-May2023'!$A9,'Ungrouped Category(Cleaned)'!$A$2:$Y$2,0))))</f>
        <v>157.36666666666667</v>
      </c>
      <c r="J9" s="36">
        <f>AVERAGE(INDEX('Ungrouped Category(Cleaned)'!$A$2:$Y$374,MATCH(_xlfn.CONCAT("2023 ",'m-o-y trend June2022-May2023'!$J$2," ","Sub Urban"),'Ungrouped Category(Cleaned)'!$D$2:$D$374,0),MATCH('m-o-y trend June2022-May2023'!$A9,'Ungrouped Category(Cleaned)'!$A$2:$Y$2,0)):(INDEX('Ungrouped Category(Cleaned)'!$A$2:$Y$374,MATCH(_xlfn.CONCAT("2023 ",'m-o-y trend June2022-May2023'!$J$2," ","Rural"),'Ungrouped Category(Cleaned)'!$D$2:$D$374,0),MATCH('m-o-y trend June2022-May2023'!$A9,'Ungrouped Category(Cleaned)'!$A$2:$Y$2,0))))</f>
        <v>156.46666666666667</v>
      </c>
      <c r="K9" s="36">
        <f>AVERAGE(INDEX('Ungrouped Category(Cleaned)'!$A$2:$Y$374,MATCH(_xlfn.CONCAT("2023 ",'m-o-y trend June2022-May2023'!$K$2," ","Sub Urban"),'Ungrouped Category(Cleaned)'!$D$2:$D$374,0),MATCH('m-o-y trend June2022-May2023'!$A9,'Ungrouped Category(Cleaned)'!$A$2:$Y$2,0)):(INDEX('Ungrouped Category(Cleaned)'!$A$2:$Y$374,MATCH(_xlfn.CONCAT("2023 ",'m-o-y trend June2022-May2023'!$K$2," ","Rural"),'Ungrouped Category(Cleaned)'!$D$2:$D$374,0),MATCH('m-o-y trend June2022-May2023'!$A9,'Ungrouped Category(Cleaned)'!$A$2:$Y$2,0))))</f>
        <v>156.53333333333333</v>
      </c>
      <c r="L9" s="36">
        <f>AVERAGE(INDEX('Ungrouped Category(Cleaned)'!$A$2:$Y$374,MATCH(_xlfn.CONCAT("2023 ",'m-o-y trend June2022-May2023'!$L$2," ","Sub Urban"),'Ungrouped Category(Cleaned)'!$D$2:$D$374,0),MATCH('m-o-y trend June2022-May2023'!$A9,'Ungrouped Category(Cleaned)'!$A$2:$Y$2,0)):(INDEX('Ungrouped Category(Cleaned)'!$A$2:$Y$374,MATCH(_xlfn.CONCAT("2023 ",'m-o-y trend June2022-May2023'!$L$2," ","Rural"),'Ungrouped Category(Cleaned)'!$D$2:$D$374,0),MATCH('m-o-y trend June2022-May2023'!$A9,'Ungrouped Category(Cleaned)'!$A$2:$Y$2,0))))</f>
        <v>159.36666666666667</v>
      </c>
      <c r="M9" s="36">
        <f>AVERAGE(INDEX('Ungrouped Category(Cleaned)'!$A$2:$Y$374,MATCH(_xlfn.CONCAT("2023 ",'m-o-y trend June2022-May2023'!$M$2," ","Sub Urban"),'Ungrouped Category(Cleaned)'!$D$2:$D$374,0),MATCH('m-o-y trend June2022-May2023'!$A9,'Ungrouped Category(Cleaned)'!$A$2:$Y$2,0)):(INDEX('Ungrouped Category(Cleaned)'!$A$2:$Y$374,MATCH(_xlfn.CONCAT("2023 ",'m-o-y trend June2022-May2023'!$M$2," ","Rural"),'Ungrouped Category(Cleaned)'!$D$2:$D$374,0),MATCH('m-o-y trend June2022-May2023'!$A9,'Ungrouped Category(Cleaned)'!$A$2:$Y$2,0))))</f>
        <v>164.9</v>
      </c>
      <c r="N9" s="57">
        <f t="shared" si="0"/>
        <v>-22.133333333333326</v>
      </c>
    </row>
    <row r="10" spans="1:16" x14ac:dyDescent="0.3">
      <c r="A10" s="5" t="s">
        <v>10</v>
      </c>
      <c r="B10" s="36">
        <f>AVERAGE(INDEX('Ungrouped Category(Cleaned)'!$A$2:$Y$374,MATCH(_xlfn.CONCAT("2022 ",'m-o-y trend June2022-May2023'!$B$2," ","Sub Urban"),'Ungrouped Category(Cleaned)'!$D$2:$D$374,0),MATCH('m-o-y trend June2022-May2023'!$A10,'Ungrouped Category(Cleaned)'!$A$2:$Y$2,0)):(INDEX('Ungrouped Category(Cleaned)'!$A$2:$Y$374,MATCH(_xlfn.CONCAT("2022 ",'m-o-y trend June2022-May2023'!$B$2," ","Rural"),'Ungrouped Category(Cleaned)'!$D$2:$D$374,0),MATCH('m-o-y trend June2022-May2023'!$A10,'Ungrouped Category(Cleaned)'!$A$2:$Y$2,0))))</f>
        <v>164.16666666666666</v>
      </c>
      <c r="C10" s="36">
        <f>AVERAGE(INDEX('Ungrouped Category(Cleaned)'!$A$2:$Y$374,MATCH(_xlfn.CONCAT("2022 ",'m-o-y trend June2022-May2023'!$C$2," ","Sub Urban"),'Ungrouped Category(Cleaned)'!$D$2:$D$374,0),MATCH('m-o-y trend June2022-May2023'!$A10,'Ungrouped Category(Cleaned)'!$A$2:$Y$2,0)):(INDEX('Ungrouped Category(Cleaned)'!$A$2:$Y$374,MATCH(_xlfn.CONCAT("2022 ",'m-o-y trend June2022-May2023'!$C$2," ","Rural"),'Ungrouped Category(Cleaned)'!$D$2:$D$374,0),MATCH('m-o-y trend June2022-May2023'!$A10,'Ungrouped Category(Cleaned)'!$A$2:$Y$2,0))))</f>
        <v>164.23333333333332</v>
      </c>
      <c r="D10" s="36">
        <f>AVERAGE(INDEX('Ungrouped Category(Cleaned)'!$A$2:$Y$374,MATCH(_xlfn.CONCAT("2022 ",'m-o-y trend June2022-May2023'!$D$2," ","Sub Urban"),'Ungrouped Category(Cleaned)'!$D$2:$D$374,0),MATCH('m-o-y trend June2022-May2023'!$A10,'Ungrouped Category(Cleaned)'!$A$2:$Y$2,0)):(INDEX('Ungrouped Category(Cleaned)'!$A$2:$Y$374,MATCH(_xlfn.CONCAT("2022 ",'m-o-y trend June2022-May2023'!$D$2," ","Rural"),'Ungrouped Category(Cleaned)'!$D$2:$D$374,0),MATCH('m-o-y trend June2022-May2023'!$A10,'Ungrouped Category(Cleaned)'!$A$2:$Y$2,0))))</f>
        <v>167.2</v>
      </c>
      <c r="E10" s="36">
        <f>AVERAGE(INDEX('Ungrouped Category(Cleaned)'!$A$2:$Y$374,MATCH(_xlfn.CONCAT("2022 ",'m-o-y trend June2022-May2023'!$E$2," ","Sub Urban"),'Ungrouped Category(Cleaned)'!$D$2:$D$374,0),MATCH('m-o-y trend June2022-May2023'!$A10,'Ungrouped Category(Cleaned)'!$A$2:$Y$2,0)):(INDEX('Ungrouped Category(Cleaned)'!$A$2:$Y$374,MATCH(_xlfn.CONCAT("2022 ",'m-o-y trend June2022-May2023'!$E$2," ","Rural"),'Ungrouped Category(Cleaned)'!$D$2:$D$374,0),MATCH('m-o-y trend June2022-May2023'!$A10,'Ungrouped Category(Cleaned)'!$A$2:$Y$2,0))))</f>
        <v>169.1</v>
      </c>
      <c r="F10" s="36">
        <f>AVERAGE(INDEX('Ungrouped Category(Cleaned)'!$A$2:$Y$374,MATCH(_xlfn.CONCAT("2022 ",'m-o-y trend June2022-May2023'!$F$2," ","Sub Urban"),'Ungrouped Category(Cleaned)'!$D$2:$D$374,0),MATCH('m-o-y trend June2022-May2023'!$A10,'Ungrouped Category(Cleaned)'!$A$2:$Y$2,0)):(INDEX('Ungrouped Category(Cleaned)'!$A$2:$Y$374,MATCH(_xlfn.CONCAT("2022 ",'m-o-y trend June2022-May2023'!$F$2," ","Rural"),'Ungrouped Category(Cleaned)'!$D$2:$D$374,0),MATCH('m-o-y trend June2022-May2023'!$A10,'Ungrouped Category(Cleaned)'!$A$2:$Y$2,0))))</f>
        <v>169.8</v>
      </c>
      <c r="G10" s="36">
        <f>AVERAGE(INDEX('Ungrouped Category(Cleaned)'!$A$2:$Y$374,MATCH(_xlfn.CONCAT("2022 ",'m-o-y trend June2022-May2023'!$G$2," ","Sub Urban"),'Ungrouped Category(Cleaned)'!$D$2:$D$374,0),MATCH('m-o-y trend June2022-May2023'!$A10,'Ungrouped Category(Cleaned)'!$A$2:$Y$2,0)):(INDEX('Ungrouped Category(Cleaned)'!$A$2:$Y$374,MATCH(_xlfn.CONCAT("2022 ",'m-o-y trend June2022-May2023'!$G$2," ","Rural"),'Ungrouped Category(Cleaned)'!$D$2:$D$374,0),MATCH('m-o-y trend June2022-May2023'!$A10,'Ungrouped Category(Cleaned)'!$A$2:$Y$2,0))))</f>
        <v>170.56666666666666</v>
      </c>
      <c r="H10" s="36">
        <f>AVERAGE(INDEX('Ungrouped Category(Cleaned)'!$A$2:$Y$374,MATCH(_xlfn.CONCAT("2022 ",'m-o-y trend June2022-May2023'!$H$2," ","Sub Urban"),'Ungrouped Category(Cleaned)'!$D$2:$D$374,0),MATCH('m-o-y trend June2022-May2023'!$A10,'Ungrouped Category(Cleaned)'!$A$2:$Y$2,0)):(INDEX('Ungrouped Category(Cleaned)'!$A$2:$Y$374,MATCH(_xlfn.CONCAT("2022 ",'m-o-y trend June2022-May2023'!$H$2," ","Rural"),'Ungrouped Category(Cleaned)'!$D$2:$D$374,0),MATCH('m-o-y trend June2022-May2023'!$A10,'Ungrouped Category(Cleaned)'!$A$2:$Y$2,0))))</f>
        <v>170.86666666666667</v>
      </c>
      <c r="I10" s="36">
        <f>AVERAGE(INDEX('Ungrouped Category(Cleaned)'!$A$2:$Y$374,MATCH(_xlfn.CONCAT("2023 ",'m-o-y trend June2022-May2023'!$I$2," ","Sub Urban"),'Ungrouped Category(Cleaned)'!$D$2:$D$374,0),MATCH('m-o-y trend June2022-May2023'!$A10,'Ungrouped Category(Cleaned)'!$A$2:$Y$2,0)):(INDEX('Ungrouped Category(Cleaned)'!$A$2:$Y$374,MATCH(_xlfn.CONCAT("2023 ",'m-o-y trend June2022-May2023'!$I$2," ","Rural"),'Ungrouped Category(Cleaned)'!$D$2:$D$374,0),MATCH('m-o-y trend June2022-May2023'!$A10,'Ungrouped Category(Cleaned)'!$A$2:$Y$2,0))))</f>
        <v>170.93333333333331</v>
      </c>
      <c r="J10" s="36">
        <f>AVERAGE(INDEX('Ungrouped Category(Cleaned)'!$A$2:$Y$374,MATCH(_xlfn.CONCAT("2023 ",'m-o-y trend June2022-May2023'!$J$2," ","Sub Urban"),'Ungrouped Category(Cleaned)'!$D$2:$D$374,0),MATCH('m-o-y trend June2022-May2023'!$A10,'Ungrouped Category(Cleaned)'!$A$2:$Y$2,0)):(INDEX('Ungrouped Category(Cleaned)'!$A$2:$Y$374,MATCH(_xlfn.CONCAT("2023 ",'m-o-y trend June2022-May2023'!$J$2," ","Rural"),'Ungrouped Category(Cleaned)'!$D$2:$D$374,0),MATCH('m-o-y trend June2022-May2023'!$A10,'Ungrouped Category(Cleaned)'!$A$2:$Y$2,0))))</f>
        <v>171.20000000000002</v>
      </c>
      <c r="K10" s="36">
        <f>AVERAGE(INDEX('Ungrouped Category(Cleaned)'!$A$2:$Y$374,MATCH(_xlfn.CONCAT("2023 ",'m-o-y trend June2022-May2023'!$K$2," ","Sub Urban"),'Ungrouped Category(Cleaned)'!$D$2:$D$374,0),MATCH('m-o-y trend June2022-May2023'!$A10,'Ungrouped Category(Cleaned)'!$A$2:$Y$2,0)):(INDEX('Ungrouped Category(Cleaned)'!$A$2:$Y$374,MATCH(_xlfn.CONCAT("2023 ",'m-o-y trend June2022-May2023'!$K$2," ","Rural"),'Ungrouped Category(Cleaned)'!$D$2:$D$374,0),MATCH('m-o-y trend June2022-May2023'!$A10,'Ungrouped Category(Cleaned)'!$A$2:$Y$2,0))))</f>
        <v>171.26666666666665</v>
      </c>
      <c r="L10" s="36">
        <f>AVERAGE(INDEX('Ungrouped Category(Cleaned)'!$A$2:$Y$374,MATCH(_xlfn.CONCAT("2023 ",'m-o-y trend June2022-May2023'!$L$2," ","Sub Urban"),'Ungrouped Category(Cleaned)'!$D$2:$D$374,0),MATCH('m-o-y trend June2022-May2023'!$A10,'Ungrouped Category(Cleaned)'!$A$2:$Y$2,0)):(INDEX('Ungrouped Category(Cleaned)'!$A$2:$Y$374,MATCH(_xlfn.CONCAT("2023 ",'m-o-y trend June2022-May2023'!$L$2," ","Rural"),'Ungrouped Category(Cleaned)'!$D$2:$D$374,0),MATCH('m-o-y trend June2022-May2023'!$A10,'Ungrouped Category(Cleaned)'!$A$2:$Y$2,0))))</f>
        <v>173.63333333333333</v>
      </c>
      <c r="M10" s="36">
        <f>AVERAGE(INDEX('Ungrouped Category(Cleaned)'!$A$2:$Y$374,MATCH(_xlfn.CONCAT("2023 ",'m-o-y trend June2022-May2023'!$M$2," ","Sub Urban"),'Ungrouped Category(Cleaned)'!$D$2:$D$374,0),MATCH('m-o-y trend June2022-May2023'!$A10,'Ungrouped Category(Cleaned)'!$A$2:$Y$2,0)):(INDEX('Ungrouped Category(Cleaned)'!$A$2:$Y$374,MATCH(_xlfn.CONCAT("2023 ",'m-o-y trend June2022-May2023'!$M$2," ","Rural"),'Ungrouped Category(Cleaned)'!$D$2:$D$374,0),MATCH('m-o-y trend June2022-May2023'!$A10,'Ungrouped Category(Cleaned)'!$A$2:$Y$2,0))))</f>
        <v>175.79999999999998</v>
      </c>
      <c r="N10" s="57">
        <f t="shared" si="0"/>
        <v>11.633333333333326</v>
      </c>
      <c r="P10" s="42"/>
    </row>
    <row r="11" spans="1:16" x14ac:dyDescent="0.3">
      <c r="A11" s="5" t="s">
        <v>11</v>
      </c>
      <c r="B11" s="36">
        <f>AVERAGE(INDEX('Ungrouped Category(Cleaned)'!$A$2:$Y$374,MATCH(_xlfn.CONCAT("2022 ",'m-o-y trend June2022-May2023'!$B$2," ","Sub Urban"),'Ungrouped Category(Cleaned)'!$D$2:$D$374,0),MATCH('m-o-y trend June2022-May2023'!$A11,'Ungrouped Category(Cleaned)'!$A$2:$Y$2,0)):(INDEX('Ungrouped Category(Cleaned)'!$A$2:$Y$374,MATCH(_xlfn.CONCAT("2022 ",'m-o-y trend June2022-May2023'!$B$2," ","Rural"),'Ungrouped Category(Cleaned)'!$D$2:$D$374,0),MATCH('m-o-y trend June2022-May2023'!$A11,'Ungrouped Category(Cleaned)'!$A$2:$Y$2,0))))</f>
        <v>120.13333333333333</v>
      </c>
      <c r="C11" s="36">
        <f>AVERAGE(INDEX('Ungrouped Category(Cleaned)'!$A$2:$Y$374,MATCH(_xlfn.CONCAT("2022 ",'m-o-y trend June2022-May2023'!$C$2," ","Sub Urban"),'Ungrouped Category(Cleaned)'!$D$2:$D$374,0),MATCH('m-o-y trend June2022-May2023'!$A11,'Ungrouped Category(Cleaned)'!$A$2:$Y$2,0)):(INDEX('Ungrouped Category(Cleaned)'!$A$2:$Y$374,MATCH(_xlfn.CONCAT("2022 ",'m-o-y trend June2022-May2023'!$C$2," ","Rural"),'Ungrouped Category(Cleaned)'!$D$2:$D$374,0),MATCH('m-o-y trend June2022-May2023'!$A11,'Ungrouped Category(Cleaned)'!$A$2:$Y$2,0))))</f>
        <v>120.23333333333333</v>
      </c>
      <c r="D11" s="36">
        <f>AVERAGE(INDEX('Ungrouped Category(Cleaned)'!$A$2:$Y$374,MATCH(_xlfn.CONCAT("2022 ",'m-o-y trend June2022-May2023'!$D$2," ","Sub Urban"),'Ungrouped Category(Cleaned)'!$D$2:$D$374,0),MATCH('m-o-y trend June2022-May2023'!$A11,'Ungrouped Category(Cleaned)'!$A$2:$Y$2,0)):(INDEX('Ungrouped Category(Cleaned)'!$A$2:$Y$374,MATCH(_xlfn.CONCAT("2022 ",'m-o-y trend June2022-May2023'!$D$2," ","Rural"),'Ungrouped Category(Cleaned)'!$D$2:$D$374,0),MATCH('m-o-y trend June2022-May2023'!$A11,'Ungrouped Category(Cleaned)'!$A$2:$Y$2,0))))</f>
        <v>121.10000000000001</v>
      </c>
      <c r="E11" s="36">
        <f>AVERAGE(INDEX('Ungrouped Category(Cleaned)'!$A$2:$Y$374,MATCH(_xlfn.CONCAT("2022 ",'m-o-y trend June2022-May2023'!$E$2," ","Sub Urban"),'Ungrouped Category(Cleaned)'!$D$2:$D$374,0),MATCH('m-o-y trend June2022-May2023'!$A11,'Ungrouped Category(Cleaned)'!$A$2:$Y$2,0)):(INDEX('Ungrouped Category(Cleaned)'!$A$2:$Y$374,MATCH(_xlfn.CONCAT("2022 ",'m-o-y trend June2022-May2023'!$E$2," ","Rural"),'Ungrouped Category(Cleaned)'!$D$2:$D$374,0),MATCH('m-o-y trend June2022-May2023'!$A11,'Ungrouped Category(Cleaned)'!$A$2:$Y$2,0))))</f>
        <v>121.83333333333333</v>
      </c>
      <c r="F11" s="36">
        <f>AVERAGE(INDEX('Ungrouped Category(Cleaned)'!$A$2:$Y$374,MATCH(_xlfn.CONCAT("2022 ",'m-o-y trend June2022-May2023'!$F$2," ","Sub Urban"),'Ungrouped Category(Cleaned)'!$D$2:$D$374,0),MATCH('m-o-y trend June2022-May2023'!$A11,'Ungrouped Category(Cleaned)'!$A$2:$Y$2,0)):(INDEX('Ungrouped Category(Cleaned)'!$A$2:$Y$374,MATCH(_xlfn.CONCAT("2022 ",'m-o-y trend June2022-May2023'!$F$2," ","Rural"),'Ungrouped Category(Cleaned)'!$D$2:$D$374,0),MATCH('m-o-y trend June2022-May2023'!$A11,'Ungrouped Category(Cleaned)'!$A$2:$Y$2,0))))</f>
        <v>122.13333333333333</v>
      </c>
      <c r="G11" s="36">
        <f>AVERAGE(INDEX('Ungrouped Category(Cleaned)'!$A$2:$Y$374,MATCH(_xlfn.CONCAT("2022 ",'m-o-y trend June2022-May2023'!$G$2," ","Sub Urban"),'Ungrouped Category(Cleaned)'!$D$2:$D$374,0),MATCH('m-o-y trend June2022-May2023'!$A11,'Ungrouped Category(Cleaned)'!$A$2:$Y$2,0)):(INDEX('Ungrouped Category(Cleaned)'!$A$2:$Y$374,MATCH(_xlfn.CONCAT("2022 ",'m-o-y trend June2022-May2023'!$G$2," ","Rural"),'Ungrouped Category(Cleaned)'!$D$2:$D$374,0),MATCH('m-o-y trend June2022-May2023'!$A11,'Ungrouped Category(Cleaned)'!$A$2:$Y$2,0))))</f>
        <v>122.33333333333333</v>
      </c>
      <c r="H11" s="36">
        <f>AVERAGE(INDEX('Ungrouped Category(Cleaned)'!$A$2:$Y$374,MATCH(_xlfn.CONCAT("2022 ",'m-o-y trend June2022-May2023'!$H$2," ","Sub Urban"),'Ungrouped Category(Cleaned)'!$D$2:$D$374,0),MATCH('m-o-y trend June2022-May2023'!$A11,'Ungrouped Category(Cleaned)'!$A$2:$Y$2,0)):(INDEX('Ungrouped Category(Cleaned)'!$A$2:$Y$374,MATCH(_xlfn.CONCAT("2022 ",'m-o-y trend June2022-May2023'!$H$2," ","Rural"),'Ungrouped Category(Cleaned)'!$D$2:$D$374,0),MATCH('m-o-y trend June2022-May2023'!$A11,'Ungrouped Category(Cleaned)'!$A$2:$Y$2,0))))</f>
        <v>122.03333333333335</v>
      </c>
      <c r="I11" s="36">
        <f>AVERAGE(INDEX('Ungrouped Category(Cleaned)'!$A$2:$Y$374,MATCH(_xlfn.CONCAT("2023 ",'m-o-y trend June2022-May2023'!$I$2," ","Sub Urban"),'Ungrouped Category(Cleaned)'!$D$2:$D$374,0),MATCH('m-o-y trend June2022-May2023'!$A11,'Ungrouped Category(Cleaned)'!$A$2:$Y$2,0)):(INDEX('Ungrouped Category(Cleaned)'!$A$2:$Y$374,MATCH(_xlfn.CONCAT("2023 ",'m-o-y trend June2022-May2023'!$I$2," ","Rural"),'Ungrouped Category(Cleaned)'!$D$2:$D$374,0),MATCH('m-o-y trend June2022-May2023'!$A11,'Ungrouped Category(Cleaned)'!$A$2:$Y$2,0))))</f>
        <v>121.36666666666667</v>
      </c>
      <c r="J11" s="36">
        <f>AVERAGE(INDEX('Ungrouped Category(Cleaned)'!$A$2:$Y$374,MATCH(_xlfn.CONCAT("2023 ",'m-o-y trend June2022-May2023'!$J$2," ","Sub Urban"),'Ungrouped Category(Cleaned)'!$D$2:$D$374,0),MATCH('m-o-y trend June2022-May2023'!$A11,'Ungrouped Category(Cleaned)'!$A$2:$Y$2,0)):(INDEX('Ungrouped Category(Cleaned)'!$A$2:$Y$374,MATCH(_xlfn.CONCAT("2023 ",'m-o-y trend June2022-May2023'!$J$2," ","Rural"),'Ungrouped Category(Cleaned)'!$D$2:$D$374,0),MATCH('m-o-y trend June2022-May2023'!$A11,'Ungrouped Category(Cleaned)'!$A$2:$Y$2,0))))</f>
        <v>120.33333333333333</v>
      </c>
      <c r="K11" s="36">
        <f>AVERAGE(INDEX('Ungrouped Category(Cleaned)'!$A$2:$Y$374,MATCH(_xlfn.CONCAT("2023 ",'m-o-y trend June2022-May2023'!$K$2," ","Sub Urban"),'Ungrouped Category(Cleaned)'!$D$2:$D$374,0),MATCH('m-o-y trend June2022-May2023'!$A11,'Ungrouped Category(Cleaned)'!$A$2:$Y$2,0)):(INDEX('Ungrouped Category(Cleaned)'!$A$2:$Y$374,MATCH(_xlfn.CONCAT("2023 ",'m-o-y trend June2022-May2023'!$K$2," ","Rural"),'Ungrouped Category(Cleaned)'!$D$2:$D$374,0),MATCH('m-o-y trend June2022-May2023'!$A11,'Ungrouped Category(Cleaned)'!$A$2:$Y$2,0))))</f>
        <v>120.33333333333333</v>
      </c>
      <c r="L11" s="36">
        <f>AVERAGE(INDEX('Ungrouped Category(Cleaned)'!$A$2:$Y$374,MATCH(_xlfn.CONCAT("2023 ",'m-o-y trend June2022-May2023'!$L$2," ","Sub Urban"),'Ungrouped Category(Cleaned)'!$D$2:$D$374,0),MATCH('m-o-y trend June2022-May2023'!$A11,'Ungrouped Category(Cleaned)'!$A$2:$Y$2,0)):(INDEX('Ungrouped Category(Cleaned)'!$A$2:$Y$374,MATCH(_xlfn.CONCAT("2023 ",'m-o-y trend June2022-May2023'!$L$2," ","Rural"),'Ungrouped Category(Cleaned)'!$D$2:$D$374,0),MATCH('m-o-y trend June2022-May2023'!$A11,'Ungrouped Category(Cleaned)'!$A$2:$Y$2,0))))</f>
        <v>121.60000000000001</v>
      </c>
      <c r="M11" s="36">
        <f>AVERAGE(INDEX('Ungrouped Category(Cleaned)'!$A$2:$Y$374,MATCH(_xlfn.CONCAT("2023 ",'m-o-y trend June2022-May2023'!$M$2," ","Sub Urban"),'Ungrouped Category(Cleaned)'!$D$2:$D$374,0),MATCH('m-o-y trend June2022-May2023'!$A11,'Ungrouped Category(Cleaned)'!$A$2:$Y$2,0)):(INDEX('Ungrouped Category(Cleaned)'!$A$2:$Y$374,MATCH(_xlfn.CONCAT("2023 ",'m-o-y trend June2022-May2023'!$M$2," ","Rural"),'Ungrouped Category(Cleaned)'!$D$2:$D$374,0),MATCH('m-o-y trend June2022-May2023'!$A11,'Ungrouped Category(Cleaned)'!$A$2:$Y$2,0))))</f>
        <v>122.93333333333334</v>
      </c>
      <c r="N11" s="57">
        <f t="shared" si="0"/>
        <v>2.8000000000000114</v>
      </c>
    </row>
    <row r="12" spans="1:16" x14ac:dyDescent="0.3">
      <c r="A12" s="5" t="s">
        <v>12</v>
      </c>
      <c r="B12" s="36">
        <f>AVERAGE(INDEX('Ungrouped Category(Cleaned)'!$A$2:$Y$374,MATCH(_xlfn.CONCAT("2022 ",'m-o-y trend June2022-May2023'!$B$2," ","Sub Urban"),'Ungrouped Category(Cleaned)'!$D$2:$D$374,0),MATCH('m-o-y trend June2022-May2023'!$A12,'Ungrouped Category(Cleaned)'!$A$2:$Y$2,0)):(INDEX('Ungrouped Category(Cleaned)'!$A$2:$Y$374,MATCH(_xlfn.CONCAT("2022 ",'m-o-y trend June2022-May2023'!$B$2," ","Rural"),'Ungrouped Category(Cleaned)'!$D$2:$D$374,0),MATCH('m-o-y trend June2022-May2023'!$A12,'Ungrouped Category(Cleaned)'!$A$2:$Y$2,0))))</f>
        <v>186.5</v>
      </c>
      <c r="C12" s="36">
        <f>AVERAGE(INDEX('Ungrouped Category(Cleaned)'!$A$2:$Y$374,MATCH(_xlfn.CONCAT("2022 ",'m-o-y trend June2022-May2023'!$C$2," ","Sub Urban"),'Ungrouped Category(Cleaned)'!$D$2:$D$374,0),MATCH('m-o-y trend June2022-May2023'!$A12,'Ungrouped Category(Cleaned)'!$A$2:$Y$2,0)):(INDEX('Ungrouped Category(Cleaned)'!$A$2:$Y$374,MATCH(_xlfn.CONCAT("2022 ",'m-o-y trend June2022-May2023'!$C$2," ","Rural"),'Ungrouped Category(Cleaned)'!$D$2:$D$374,0),MATCH('m-o-y trend June2022-May2023'!$A12,'Ungrouped Category(Cleaned)'!$A$2:$Y$2,0))))</f>
        <v>189.36666666666667</v>
      </c>
      <c r="D12" s="36">
        <f>AVERAGE(INDEX('Ungrouped Category(Cleaned)'!$A$2:$Y$374,MATCH(_xlfn.CONCAT("2022 ",'m-o-y trend June2022-May2023'!$D$2," ","Sub Urban"),'Ungrouped Category(Cleaned)'!$D$2:$D$374,0),MATCH('m-o-y trend June2022-May2023'!$A12,'Ungrouped Category(Cleaned)'!$A$2:$Y$2,0)):(INDEX('Ungrouped Category(Cleaned)'!$A$2:$Y$374,MATCH(_xlfn.CONCAT("2022 ",'m-o-y trend June2022-May2023'!$D$2," ","Rural"),'Ungrouped Category(Cleaned)'!$D$2:$D$374,0),MATCH('m-o-y trend June2022-May2023'!$A12,'Ungrouped Category(Cleaned)'!$A$2:$Y$2,0))))</f>
        <v>192.96666666666667</v>
      </c>
      <c r="E12" s="36">
        <f>AVERAGE(INDEX('Ungrouped Category(Cleaned)'!$A$2:$Y$374,MATCH(_xlfn.CONCAT("2022 ",'m-o-y trend June2022-May2023'!$E$2," ","Sub Urban"),'Ungrouped Category(Cleaned)'!$D$2:$D$374,0),MATCH('m-o-y trend June2022-May2023'!$A12,'Ungrouped Category(Cleaned)'!$A$2:$Y$2,0)):(INDEX('Ungrouped Category(Cleaned)'!$A$2:$Y$374,MATCH(_xlfn.CONCAT("2022 ",'m-o-y trend June2022-May2023'!$E$2," ","Rural"),'Ungrouped Category(Cleaned)'!$D$2:$D$374,0),MATCH('m-o-y trend June2022-May2023'!$A12,'Ungrouped Category(Cleaned)'!$A$2:$Y$2,0))))</f>
        <v>196.66666666666666</v>
      </c>
      <c r="F12" s="36">
        <f>AVERAGE(INDEX('Ungrouped Category(Cleaned)'!$A$2:$Y$374,MATCH(_xlfn.CONCAT("2022 ",'m-o-y trend June2022-May2023'!$F$2," ","Sub Urban"),'Ungrouped Category(Cleaned)'!$D$2:$D$374,0),MATCH('m-o-y trend June2022-May2023'!$A12,'Ungrouped Category(Cleaned)'!$A$2:$Y$2,0)):(INDEX('Ungrouped Category(Cleaned)'!$A$2:$Y$374,MATCH(_xlfn.CONCAT("2022 ",'m-o-y trend June2022-May2023'!$F$2," ","Rural"),'Ungrouped Category(Cleaned)'!$D$2:$D$374,0),MATCH('m-o-y trend June2022-May2023'!$A12,'Ungrouped Category(Cleaned)'!$A$2:$Y$2,0))))</f>
        <v>199.29999999999998</v>
      </c>
      <c r="G12" s="36">
        <f>AVERAGE(INDEX('Ungrouped Category(Cleaned)'!$A$2:$Y$374,MATCH(_xlfn.CONCAT("2022 ",'m-o-y trend June2022-May2023'!$G$2," ","Sub Urban"),'Ungrouped Category(Cleaned)'!$D$2:$D$374,0),MATCH('m-o-y trend June2022-May2023'!$A12,'Ungrouped Category(Cleaned)'!$A$2:$Y$2,0)):(INDEX('Ungrouped Category(Cleaned)'!$A$2:$Y$374,MATCH(_xlfn.CONCAT("2022 ",'m-o-y trend June2022-May2023'!$G$2," ","Rural"),'Ungrouped Category(Cleaned)'!$D$2:$D$374,0),MATCH('m-o-y trend June2022-May2023'!$A12,'Ungrouped Category(Cleaned)'!$A$2:$Y$2,0))))</f>
        <v>202.13333333333335</v>
      </c>
      <c r="H12" s="36">
        <f>AVERAGE(INDEX('Ungrouped Category(Cleaned)'!$A$2:$Y$374,MATCH(_xlfn.CONCAT("2022 ",'m-o-y trend June2022-May2023'!$H$2," ","Sub Urban"),'Ungrouped Category(Cleaned)'!$D$2:$D$374,0),MATCH('m-o-y trend June2022-May2023'!$A12,'Ungrouped Category(Cleaned)'!$A$2:$Y$2,0)):(INDEX('Ungrouped Category(Cleaned)'!$A$2:$Y$374,MATCH(_xlfn.CONCAT("2022 ",'m-o-y trend June2022-May2023'!$H$2," ","Rural"),'Ungrouped Category(Cleaned)'!$D$2:$D$374,0),MATCH('m-o-y trend June2022-May2023'!$A12,'Ungrouped Category(Cleaned)'!$A$2:$Y$2,0))))</f>
        <v>204.4</v>
      </c>
      <c r="I12" s="36">
        <f>AVERAGE(INDEX('Ungrouped Category(Cleaned)'!$A$2:$Y$374,MATCH(_xlfn.CONCAT("2023 ",'m-o-y trend June2022-May2023'!$I$2," ","Sub Urban"),'Ungrouped Category(Cleaned)'!$D$2:$D$374,0),MATCH('m-o-y trend June2022-May2023'!$A12,'Ungrouped Category(Cleaned)'!$A$2:$Y$2,0)):(INDEX('Ungrouped Category(Cleaned)'!$A$2:$Y$374,MATCH(_xlfn.CONCAT("2023 ",'m-o-y trend June2022-May2023'!$I$2," ","Rural"),'Ungrouped Category(Cleaned)'!$D$2:$D$374,0),MATCH('m-o-y trend June2022-May2023'!$A12,'Ungrouped Category(Cleaned)'!$A$2:$Y$2,0))))</f>
        <v>207.73333333333335</v>
      </c>
      <c r="J12" s="36">
        <f>AVERAGE(INDEX('Ungrouped Category(Cleaned)'!$A$2:$Y$374,MATCH(_xlfn.CONCAT("2023 ",'m-o-y trend June2022-May2023'!$J$2," ","Sub Urban"),'Ungrouped Category(Cleaned)'!$D$2:$D$374,0),MATCH('m-o-y trend June2022-May2023'!$A12,'Ungrouped Category(Cleaned)'!$A$2:$Y$2,0)):(INDEX('Ungrouped Category(Cleaned)'!$A$2:$Y$374,MATCH(_xlfn.CONCAT("2023 ",'m-o-y trend June2022-May2023'!$J$2," ","Rural"),'Ungrouped Category(Cleaned)'!$D$2:$D$374,0),MATCH('m-o-y trend June2022-May2023'!$A12,'Ungrouped Category(Cleaned)'!$A$2:$Y$2,0))))</f>
        <v>208.86666666666665</v>
      </c>
      <c r="K12" s="36">
        <f>AVERAGE(INDEX('Ungrouped Category(Cleaned)'!$A$2:$Y$374,MATCH(_xlfn.CONCAT("2023 ",'m-o-y trend June2022-May2023'!$K$2," ","Sub Urban"),'Ungrouped Category(Cleaned)'!$D$2:$D$374,0),MATCH('m-o-y trend June2022-May2023'!$A12,'Ungrouped Category(Cleaned)'!$A$2:$Y$2,0)):(INDEX('Ungrouped Category(Cleaned)'!$A$2:$Y$374,MATCH(_xlfn.CONCAT("2023 ",'m-o-y trend June2022-May2023'!$K$2," ","Rural"),'Ungrouped Category(Cleaned)'!$D$2:$D$374,0),MATCH('m-o-y trend June2022-May2023'!$A12,'Ungrouped Category(Cleaned)'!$A$2:$Y$2,0))))</f>
        <v>208.86666666666665</v>
      </c>
      <c r="L12" s="36">
        <f>AVERAGE(INDEX('Ungrouped Category(Cleaned)'!$A$2:$Y$374,MATCH(_xlfn.CONCAT("2023 ",'m-o-y trend June2022-May2023'!$L$2," ","Sub Urban"),'Ungrouped Category(Cleaned)'!$D$2:$D$374,0),MATCH('m-o-y trend June2022-May2023'!$A12,'Ungrouped Category(Cleaned)'!$A$2:$Y$2,0)):(INDEX('Ungrouped Category(Cleaned)'!$A$2:$Y$374,MATCH(_xlfn.CONCAT("2023 ",'m-o-y trend June2022-May2023'!$L$2," ","Rural"),'Ungrouped Category(Cleaned)'!$D$2:$D$374,0),MATCH('m-o-y trend June2022-May2023'!$A12,'Ungrouped Category(Cleaned)'!$A$2:$Y$2,0))))</f>
        <v>212.06666666666669</v>
      </c>
      <c r="M12" s="36">
        <f>AVERAGE(INDEX('Ungrouped Category(Cleaned)'!$A$2:$Y$374,MATCH(_xlfn.CONCAT("2023 ",'m-o-y trend June2022-May2023'!$M$2," ","Sub Urban"),'Ungrouped Category(Cleaned)'!$D$2:$D$374,0),MATCH('m-o-y trend June2022-May2023'!$A12,'Ungrouped Category(Cleaned)'!$A$2:$Y$2,0)):(INDEX('Ungrouped Category(Cleaned)'!$A$2:$Y$374,MATCH(_xlfn.CONCAT("2023 ",'m-o-y trend June2022-May2023'!$M$2," ","Rural"),'Ungrouped Category(Cleaned)'!$D$2:$D$374,0),MATCH('m-o-y trend June2022-May2023'!$A12,'Ungrouped Category(Cleaned)'!$A$2:$Y$2,0))))</f>
        <v>216.96666666666667</v>
      </c>
      <c r="N12" s="57">
        <f t="shared" si="0"/>
        <v>30.466666666666669</v>
      </c>
    </row>
    <row r="13" spans="1:16" x14ac:dyDescent="0.3">
      <c r="A13" s="5" t="s">
        <v>13</v>
      </c>
      <c r="B13" s="36">
        <f>AVERAGE(INDEX('Ungrouped Category(Cleaned)'!$A$2:$Y$374,MATCH(_xlfn.CONCAT("2022 ",'m-o-y trend June2022-May2023'!$B$2," ","Sub Urban"),'Ungrouped Category(Cleaned)'!$D$2:$D$374,0),MATCH('m-o-y trend June2022-May2023'!$A13,'Ungrouped Category(Cleaned)'!$A$2:$Y$2,0)):(INDEX('Ungrouped Category(Cleaned)'!$A$2:$Y$374,MATCH(_xlfn.CONCAT("2022 ",'m-o-y trend June2022-May2023'!$B$2," ","Rural"),'Ungrouped Category(Cleaned)'!$D$2:$D$374,0),MATCH('m-o-y trend June2022-May2023'!$A13,'Ungrouped Category(Cleaned)'!$A$2:$Y$2,0))))</f>
        <v>167.06666666666663</v>
      </c>
      <c r="C13" s="36">
        <f>AVERAGE(INDEX('Ungrouped Category(Cleaned)'!$A$2:$Y$374,MATCH(_xlfn.CONCAT("2022 ",'m-o-y trend June2022-May2023'!$C$2," ","Sub Urban"),'Ungrouped Category(Cleaned)'!$D$2:$D$374,0),MATCH('m-o-y trend June2022-May2023'!$A13,'Ungrouped Category(Cleaned)'!$A$2:$Y$2,0)):(INDEX('Ungrouped Category(Cleaned)'!$A$2:$Y$374,MATCH(_xlfn.CONCAT("2022 ",'m-o-y trend June2022-May2023'!$C$2," ","Rural"),'Ungrouped Category(Cleaned)'!$D$2:$D$374,0),MATCH('m-o-y trend June2022-May2023'!$A13,'Ungrouped Category(Cleaned)'!$A$2:$Y$2,0))))</f>
        <v>167.56666666666669</v>
      </c>
      <c r="D13" s="36">
        <f>AVERAGE(INDEX('Ungrouped Category(Cleaned)'!$A$2:$Y$374,MATCH(_xlfn.CONCAT("2022 ",'m-o-y trend June2022-May2023'!$D$2," ","Sub Urban"),'Ungrouped Category(Cleaned)'!$D$2:$D$374,0),MATCH('m-o-y trend June2022-May2023'!$A13,'Ungrouped Category(Cleaned)'!$A$2:$Y$2,0)):(INDEX('Ungrouped Category(Cleaned)'!$A$2:$Y$374,MATCH(_xlfn.CONCAT("2022 ",'m-o-y trend June2022-May2023'!$D$2," ","Rural"),'Ungrouped Category(Cleaned)'!$D$2:$D$374,0),MATCH('m-o-y trend June2022-May2023'!$A13,'Ungrouped Category(Cleaned)'!$A$2:$Y$2,0))))</f>
        <v>168.03333333333333</v>
      </c>
      <c r="E13" s="36">
        <f>AVERAGE(INDEX('Ungrouped Category(Cleaned)'!$A$2:$Y$374,MATCH(_xlfn.CONCAT("2022 ",'m-o-y trend June2022-May2023'!$E$2," ","Sub Urban"),'Ungrouped Category(Cleaned)'!$D$2:$D$374,0),MATCH('m-o-y trend June2022-May2023'!$A13,'Ungrouped Category(Cleaned)'!$A$2:$Y$2,0)):(INDEX('Ungrouped Category(Cleaned)'!$A$2:$Y$374,MATCH(_xlfn.CONCAT("2022 ",'m-o-y trend June2022-May2023'!$E$2," ","Rural"),'Ungrouped Category(Cleaned)'!$D$2:$D$374,0),MATCH('m-o-y trend June2022-May2023'!$A13,'Ungrouped Category(Cleaned)'!$A$2:$Y$2,0))))</f>
        <v>168.63333333333333</v>
      </c>
      <c r="F13" s="36">
        <f>AVERAGE(INDEX('Ungrouped Category(Cleaned)'!$A$2:$Y$374,MATCH(_xlfn.CONCAT("2022 ",'m-o-y trend June2022-May2023'!$F$2," ","Sub Urban"),'Ungrouped Category(Cleaned)'!$D$2:$D$374,0),MATCH('m-o-y trend June2022-May2023'!$A13,'Ungrouped Category(Cleaned)'!$A$2:$Y$2,0)):(INDEX('Ungrouped Category(Cleaned)'!$A$2:$Y$374,MATCH(_xlfn.CONCAT("2022 ",'m-o-y trend June2022-May2023'!$F$2," ","Rural"),'Ungrouped Category(Cleaned)'!$D$2:$D$374,0),MATCH('m-o-y trend June2022-May2023'!$A13,'Ungrouped Category(Cleaned)'!$A$2:$Y$2,0))))</f>
        <v>169.1</v>
      </c>
      <c r="G13" s="36">
        <f>AVERAGE(INDEX('Ungrouped Category(Cleaned)'!$A$2:$Y$374,MATCH(_xlfn.CONCAT("2022 ",'m-o-y trend June2022-May2023'!$G$2," ","Sub Urban"),'Ungrouped Category(Cleaned)'!$D$2:$D$374,0),MATCH('m-o-y trend June2022-May2023'!$A13,'Ungrouped Category(Cleaned)'!$A$2:$Y$2,0)):(INDEX('Ungrouped Category(Cleaned)'!$A$2:$Y$374,MATCH(_xlfn.CONCAT("2022 ",'m-o-y trend June2022-May2023'!$G$2," ","Rural"),'Ungrouped Category(Cleaned)'!$D$2:$D$374,0),MATCH('m-o-y trend June2022-May2023'!$A13,'Ungrouped Category(Cleaned)'!$A$2:$Y$2,0))))</f>
        <v>169.63333333333333</v>
      </c>
      <c r="H13" s="36">
        <f>AVERAGE(INDEX('Ungrouped Category(Cleaned)'!$A$2:$Y$374,MATCH(_xlfn.CONCAT("2022 ",'m-o-y trend June2022-May2023'!$H$2," ","Sub Urban"),'Ungrouped Category(Cleaned)'!$D$2:$D$374,0),MATCH('m-o-y trend June2022-May2023'!$A13,'Ungrouped Category(Cleaned)'!$A$2:$Y$2,0)):(INDEX('Ungrouped Category(Cleaned)'!$A$2:$Y$374,MATCH(_xlfn.CONCAT("2022 ",'m-o-y trend June2022-May2023'!$H$2," ","Rural"),'Ungrouped Category(Cleaned)'!$D$2:$D$374,0),MATCH('m-o-y trend June2022-May2023'!$A13,'Ungrouped Category(Cleaned)'!$A$2:$Y$2,0))))</f>
        <v>170.20000000000002</v>
      </c>
      <c r="I13" s="36">
        <f>AVERAGE(INDEX('Ungrouped Category(Cleaned)'!$A$2:$Y$374,MATCH(_xlfn.CONCAT("2023 ",'m-o-y trend June2022-May2023'!$I$2," ","Sub Urban"),'Ungrouped Category(Cleaned)'!$D$2:$D$374,0),MATCH('m-o-y trend June2022-May2023'!$A13,'Ungrouped Category(Cleaned)'!$A$2:$Y$2,0)):(INDEX('Ungrouped Category(Cleaned)'!$A$2:$Y$374,MATCH(_xlfn.CONCAT("2023 ",'m-o-y trend June2022-May2023'!$I$2," ","Rural"),'Ungrouped Category(Cleaned)'!$D$2:$D$374,0),MATCH('m-o-y trend June2022-May2023'!$A13,'Ungrouped Category(Cleaned)'!$A$2:$Y$2,0))))</f>
        <v>170.66666666666666</v>
      </c>
      <c r="J13" s="36">
        <f>AVERAGE(INDEX('Ungrouped Category(Cleaned)'!$A$2:$Y$374,MATCH(_xlfn.CONCAT("2023 ",'m-o-y trend June2022-May2023'!$J$2," ","Sub Urban"),'Ungrouped Category(Cleaned)'!$D$2:$D$374,0),MATCH('m-o-y trend June2022-May2023'!$A13,'Ungrouped Category(Cleaned)'!$A$2:$Y$2,0)):(INDEX('Ungrouped Category(Cleaned)'!$A$2:$Y$374,MATCH(_xlfn.CONCAT("2023 ",'m-o-y trend June2022-May2023'!$J$2," ","Rural"),'Ungrouped Category(Cleaned)'!$D$2:$D$374,0),MATCH('m-o-y trend June2022-May2023'!$A13,'Ungrouped Category(Cleaned)'!$A$2:$Y$2,0))))</f>
        <v>171.6</v>
      </c>
      <c r="K13" s="36">
        <f>AVERAGE(INDEX('Ungrouped Category(Cleaned)'!$A$2:$Y$374,MATCH(_xlfn.CONCAT("2023 ",'m-o-y trend June2022-May2023'!$K$2," ","Sub Urban"),'Ungrouped Category(Cleaned)'!$D$2:$D$374,0),MATCH('m-o-y trend June2022-May2023'!$A13,'Ungrouped Category(Cleaned)'!$A$2:$Y$2,0)):(INDEX('Ungrouped Category(Cleaned)'!$A$2:$Y$374,MATCH(_xlfn.CONCAT("2023 ",'m-o-y trend June2022-May2023'!$K$2," ","Rural"),'Ungrouped Category(Cleaned)'!$D$2:$D$374,0),MATCH('m-o-y trend June2022-May2023'!$A13,'Ungrouped Category(Cleaned)'!$A$2:$Y$2,0))))</f>
        <v>171.6</v>
      </c>
      <c r="L13" s="36">
        <f>AVERAGE(INDEX('Ungrouped Category(Cleaned)'!$A$2:$Y$374,MATCH(_xlfn.CONCAT("2023 ",'m-o-y trend June2022-May2023'!$L$2," ","Sub Urban"),'Ungrouped Category(Cleaned)'!$D$2:$D$374,0),MATCH('m-o-y trend June2022-May2023'!$A13,'Ungrouped Category(Cleaned)'!$A$2:$Y$2,0)):(INDEX('Ungrouped Category(Cleaned)'!$A$2:$Y$374,MATCH(_xlfn.CONCAT("2023 ",'m-o-y trend June2022-May2023'!$L$2," ","Rural"),'Ungrouped Category(Cleaned)'!$D$2:$D$374,0),MATCH('m-o-y trend June2022-May2023'!$A13,'Ungrouped Category(Cleaned)'!$A$2:$Y$2,0))))</f>
        <v>172.20000000000002</v>
      </c>
      <c r="M13" s="36">
        <f>AVERAGE(INDEX('Ungrouped Category(Cleaned)'!$A$2:$Y$374,MATCH(_xlfn.CONCAT("2023 ",'m-o-y trend June2022-May2023'!$M$2," ","Sub Urban"),'Ungrouped Category(Cleaned)'!$D$2:$D$374,0),MATCH('m-o-y trend June2022-May2023'!$A13,'Ungrouped Category(Cleaned)'!$A$2:$Y$2,0)):(INDEX('Ungrouped Category(Cleaned)'!$A$2:$Y$374,MATCH(_xlfn.CONCAT("2023 ",'m-o-y trend June2022-May2023'!$M$2," ","Rural"),'Ungrouped Category(Cleaned)'!$D$2:$D$374,0),MATCH('m-o-y trend June2022-May2023'!$A13,'Ungrouped Category(Cleaned)'!$A$2:$Y$2,0))))</f>
        <v>172.66666666666666</v>
      </c>
      <c r="N13" s="57">
        <f t="shared" si="0"/>
        <v>5.6000000000000227</v>
      </c>
    </row>
    <row r="14" spans="1:16" x14ac:dyDescent="0.3">
      <c r="A14" s="5" t="s">
        <v>14</v>
      </c>
      <c r="B14" s="36">
        <f>AVERAGE(INDEX('Ungrouped Category(Cleaned)'!$A$2:$Y$374,MATCH(_xlfn.CONCAT("2022 ",'m-o-y trend June2022-May2023'!$B$2," ","Sub Urban"),'Ungrouped Category(Cleaned)'!$D$2:$D$374,0),MATCH('m-o-y trend June2022-May2023'!$A14,'Ungrouped Category(Cleaned)'!$A$2:$Y$2,0)):(INDEX('Ungrouped Category(Cleaned)'!$A$2:$Y$374,MATCH(_xlfn.CONCAT("2022 ",'m-o-y trend June2022-May2023'!$B$2," ","Rural"),'Ungrouped Category(Cleaned)'!$D$2:$D$374,0),MATCH('m-o-y trend June2022-May2023'!$A14,'Ungrouped Category(Cleaned)'!$A$2:$Y$2,0))))</f>
        <v>184.03333333333333</v>
      </c>
      <c r="C14" s="36">
        <f>AVERAGE(INDEX('Ungrouped Category(Cleaned)'!$A$2:$Y$374,MATCH(_xlfn.CONCAT("2022 ",'m-o-y trend June2022-May2023'!$C$2," ","Sub Urban"),'Ungrouped Category(Cleaned)'!$D$2:$D$374,0),MATCH('m-o-y trend June2022-May2023'!$A14,'Ungrouped Category(Cleaned)'!$A$2:$Y$2,0)):(INDEX('Ungrouped Category(Cleaned)'!$A$2:$Y$374,MATCH(_xlfn.CONCAT("2022 ",'m-o-y trend June2022-May2023'!$C$2," ","Rural"),'Ungrouped Category(Cleaned)'!$D$2:$D$374,0),MATCH('m-o-y trend June2022-May2023'!$A14,'Ungrouped Category(Cleaned)'!$A$2:$Y$2,0))))</f>
        <v>185.33333333333334</v>
      </c>
      <c r="D14" s="36">
        <f>AVERAGE(INDEX('Ungrouped Category(Cleaned)'!$A$2:$Y$374,MATCH(_xlfn.CONCAT("2022 ",'m-o-y trend June2022-May2023'!$D$2," ","Sub Urban"),'Ungrouped Category(Cleaned)'!$D$2:$D$374,0),MATCH('m-o-y trend June2022-May2023'!$A14,'Ungrouped Category(Cleaned)'!$A$2:$Y$2,0)):(INDEX('Ungrouped Category(Cleaned)'!$A$2:$Y$374,MATCH(_xlfn.CONCAT("2022 ",'m-o-y trend June2022-May2023'!$D$2," ","Rural"),'Ungrouped Category(Cleaned)'!$D$2:$D$374,0),MATCH('m-o-y trend June2022-May2023'!$A14,'Ungrouped Category(Cleaned)'!$A$2:$Y$2,0))))</f>
        <v>186.4</v>
      </c>
      <c r="E14" s="36">
        <f>AVERAGE(INDEX('Ungrouped Category(Cleaned)'!$A$2:$Y$374,MATCH(_xlfn.CONCAT("2022 ",'m-o-y trend June2022-May2023'!$E$2," ","Sub Urban"),'Ungrouped Category(Cleaned)'!$D$2:$D$374,0),MATCH('m-o-y trend June2022-May2023'!$A14,'Ungrouped Category(Cleaned)'!$A$2:$Y$2,0)):(INDEX('Ungrouped Category(Cleaned)'!$A$2:$Y$374,MATCH(_xlfn.CONCAT("2022 ",'m-o-y trend June2022-May2023'!$E$2," ","Rural"),'Ungrouped Category(Cleaned)'!$D$2:$D$374,0),MATCH('m-o-y trend June2022-May2023'!$A14,'Ungrouped Category(Cleaned)'!$A$2:$Y$2,0))))</f>
        <v>187.53333333333333</v>
      </c>
      <c r="F14" s="36">
        <f>AVERAGE(INDEX('Ungrouped Category(Cleaned)'!$A$2:$Y$374,MATCH(_xlfn.CONCAT("2022 ",'m-o-y trend June2022-May2023'!$F$2," ","Sub Urban"),'Ungrouped Category(Cleaned)'!$D$2:$D$374,0),MATCH('m-o-y trend June2022-May2023'!$A14,'Ungrouped Category(Cleaned)'!$A$2:$Y$2,0)):(INDEX('Ungrouped Category(Cleaned)'!$A$2:$Y$374,MATCH(_xlfn.CONCAT("2022 ",'m-o-y trend June2022-May2023'!$F$2," ","Rural"),'Ungrouped Category(Cleaned)'!$D$2:$D$374,0),MATCH('m-o-y trend June2022-May2023'!$A14,'Ungrouped Category(Cleaned)'!$A$2:$Y$2,0))))</f>
        <v>188.4666666666667</v>
      </c>
      <c r="G14" s="36">
        <f>AVERAGE(INDEX('Ungrouped Category(Cleaned)'!$A$2:$Y$374,MATCH(_xlfn.CONCAT("2022 ",'m-o-y trend June2022-May2023'!$G$2," ","Sub Urban"),'Ungrouped Category(Cleaned)'!$D$2:$D$374,0),MATCH('m-o-y trend June2022-May2023'!$A14,'Ungrouped Category(Cleaned)'!$A$2:$Y$2,0)):(INDEX('Ungrouped Category(Cleaned)'!$A$2:$Y$374,MATCH(_xlfn.CONCAT("2022 ",'m-o-y trend June2022-May2023'!$G$2," ","Rural"),'Ungrouped Category(Cleaned)'!$D$2:$D$374,0),MATCH('m-o-y trend June2022-May2023'!$A14,'Ungrouped Category(Cleaned)'!$A$2:$Y$2,0))))</f>
        <v>189.6</v>
      </c>
      <c r="H14" s="36">
        <f>AVERAGE(INDEX('Ungrouped Category(Cleaned)'!$A$2:$Y$374,MATCH(_xlfn.CONCAT("2022 ",'m-o-y trend June2022-May2023'!$H$2," ","Sub Urban"),'Ungrouped Category(Cleaned)'!$D$2:$D$374,0),MATCH('m-o-y trend June2022-May2023'!$A14,'Ungrouped Category(Cleaned)'!$A$2:$Y$2,0)):(INDEX('Ungrouped Category(Cleaned)'!$A$2:$Y$374,MATCH(_xlfn.CONCAT("2022 ",'m-o-y trend June2022-May2023'!$H$2," ","Rural"),'Ungrouped Category(Cleaned)'!$D$2:$D$374,0),MATCH('m-o-y trend June2022-May2023'!$A14,'Ungrouped Category(Cleaned)'!$A$2:$Y$2,0))))</f>
        <v>190.43333333333331</v>
      </c>
      <c r="I14" s="36">
        <f>AVERAGE(INDEX('Ungrouped Category(Cleaned)'!$A$2:$Y$374,MATCH(_xlfn.CONCAT("2023 ",'m-o-y trend June2022-May2023'!$I$2," ","Sub Urban"),'Ungrouped Category(Cleaned)'!$D$2:$D$374,0),MATCH('m-o-y trend June2022-May2023'!$A14,'Ungrouped Category(Cleaned)'!$A$2:$Y$2,0)):(INDEX('Ungrouped Category(Cleaned)'!$A$2:$Y$374,MATCH(_xlfn.CONCAT("2023 ",'m-o-y trend June2022-May2023'!$I$2," ","Rural"),'Ungrouped Category(Cleaned)'!$D$2:$D$374,0),MATCH('m-o-y trend June2022-May2023'!$A14,'Ungrouped Category(Cleaned)'!$A$2:$Y$2,0))))</f>
        <v>191.33333333333334</v>
      </c>
      <c r="J14" s="36">
        <f>AVERAGE(INDEX('Ungrouped Category(Cleaned)'!$A$2:$Y$374,MATCH(_xlfn.CONCAT("2023 ",'m-o-y trend June2022-May2023'!$J$2," ","Sub Urban"),'Ungrouped Category(Cleaned)'!$D$2:$D$374,0),MATCH('m-o-y trend June2022-May2023'!$A14,'Ungrouped Category(Cleaned)'!$A$2:$Y$2,0)):(INDEX('Ungrouped Category(Cleaned)'!$A$2:$Y$374,MATCH(_xlfn.CONCAT("2023 ",'m-o-y trend June2022-May2023'!$J$2," ","Rural"),'Ungrouped Category(Cleaned)'!$D$2:$D$374,0),MATCH('m-o-y trend June2022-May2023'!$A14,'Ungrouped Category(Cleaned)'!$A$2:$Y$2,0))))</f>
        <v>193.16666666666666</v>
      </c>
      <c r="K14" s="36">
        <f>AVERAGE(INDEX('Ungrouped Category(Cleaned)'!$A$2:$Y$374,MATCH(_xlfn.CONCAT("2023 ",'m-o-y trend June2022-May2023'!$K$2," ","Sub Urban"),'Ungrouped Category(Cleaned)'!$D$2:$D$374,0),MATCH('m-o-y trend June2022-May2023'!$A14,'Ungrouped Category(Cleaned)'!$A$2:$Y$2,0)):(INDEX('Ungrouped Category(Cleaned)'!$A$2:$Y$374,MATCH(_xlfn.CONCAT("2023 ",'m-o-y trend June2022-May2023'!$K$2," ","Rural"),'Ungrouped Category(Cleaned)'!$D$2:$D$374,0),MATCH('m-o-y trend June2022-May2023'!$A14,'Ungrouped Category(Cleaned)'!$A$2:$Y$2,0))))</f>
        <v>193.16666666666666</v>
      </c>
      <c r="L14" s="36">
        <f>AVERAGE(INDEX('Ungrouped Category(Cleaned)'!$A$2:$Y$374,MATCH(_xlfn.CONCAT("2023 ",'m-o-y trend June2022-May2023'!$L$2," ","Sub Urban"),'Ungrouped Category(Cleaned)'!$D$2:$D$374,0),MATCH('m-o-y trend June2022-May2023'!$A14,'Ungrouped Category(Cleaned)'!$A$2:$Y$2,0)):(INDEX('Ungrouped Category(Cleaned)'!$A$2:$Y$374,MATCH(_xlfn.CONCAT("2023 ",'m-o-y trend June2022-May2023'!$L$2," ","Rural"),'Ungrouped Category(Cleaned)'!$D$2:$D$374,0),MATCH('m-o-y trend June2022-May2023'!$A14,'Ungrouped Category(Cleaned)'!$A$2:$Y$2,0))))</f>
        <v>193.66666666666666</v>
      </c>
      <c r="M14" s="36">
        <f>AVERAGE(INDEX('Ungrouped Category(Cleaned)'!$A$2:$Y$374,MATCH(_xlfn.CONCAT("2023 ",'m-o-y trend June2022-May2023'!$M$2," ","Sub Urban"),'Ungrouped Category(Cleaned)'!$D$2:$D$374,0),MATCH('m-o-y trend June2022-May2023'!$A14,'Ungrouped Category(Cleaned)'!$A$2:$Y$2,0)):(INDEX('Ungrouped Category(Cleaned)'!$A$2:$Y$374,MATCH(_xlfn.CONCAT("2023 ",'m-o-y trend June2022-May2023'!$M$2," ","Rural"),'Ungrouped Category(Cleaned)'!$D$2:$D$374,0),MATCH('m-o-y trend June2022-May2023'!$A14,'Ungrouped Category(Cleaned)'!$A$2:$Y$2,0))))</f>
        <v>194.33333333333334</v>
      </c>
      <c r="N14" s="57">
        <f t="shared" si="0"/>
        <v>10.300000000000011</v>
      </c>
    </row>
    <row r="15" spans="1:16" x14ac:dyDescent="0.3">
      <c r="A15" s="5" t="s">
        <v>15</v>
      </c>
      <c r="B15" s="36">
        <f>AVERAGE(INDEX('Ungrouped Category(Cleaned)'!$A$2:$Y$374,MATCH(_xlfn.CONCAT("2022 ",'m-o-y trend June2022-May2023'!$B$2," ","Sub Urban"),'Ungrouped Category(Cleaned)'!$D$2:$D$374,0),MATCH('m-o-y trend June2022-May2023'!$A15,'Ungrouped Category(Cleaned)'!$A$2:$Y$2,0)):(INDEX('Ungrouped Category(Cleaned)'!$A$2:$Y$374,MATCH(_xlfn.CONCAT("2022 ",'m-o-y trend June2022-May2023'!$B$2," ","Rural"),'Ungrouped Category(Cleaned)'!$D$2:$D$374,0),MATCH('m-o-y trend June2022-May2023'!$A15,'Ungrouped Category(Cleaned)'!$A$2:$Y$2,0))))</f>
        <v>175.53333333333333</v>
      </c>
      <c r="C15" s="36">
        <f>AVERAGE(INDEX('Ungrouped Category(Cleaned)'!$A$2:$Y$374,MATCH(_xlfn.CONCAT("2022 ",'m-o-y trend June2022-May2023'!$C$2," ","Sub Urban"),'Ungrouped Category(Cleaned)'!$D$2:$D$374,0),MATCH('m-o-y trend June2022-May2023'!$A15,'Ungrouped Category(Cleaned)'!$A$2:$Y$2,0)):(INDEX('Ungrouped Category(Cleaned)'!$A$2:$Y$374,MATCH(_xlfn.CONCAT("2022 ",'m-o-y trend June2022-May2023'!$C$2," ","Rural"),'Ungrouped Category(Cleaned)'!$D$2:$D$374,0),MATCH('m-o-y trend June2022-May2023'!$A15,'Ungrouped Category(Cleaned)'!$A$2:$Y$2,0))))</f>
        <v>175.63333333333333</v>
      </c>
      <c r="D15" s="36">
        <f>AVERAGE(INDEX('Ungrouped Category(Cleaned)'!$A$2:$Y$374,MATCH(_xlfn.CONCAT("2022 ",'m-o-y trend June2022-May2023'!$D$2," ","Sub Urban"),'Ungrouped Category(Cleaned)'!$D$2:$D$374,0),MATCH('m-o-y trend June2022-May2023'!$A15,'Ungrouped Category(Cleaned)'!$A$2:$Y$2,0)):(INDEX('Ungrouped Category(Cleaned)'!$A$2:$Y$374,MATCH(_xlfn.CONCAT("2022 ",'m-o-y trend June2022-May2023'!$D$2," ","Rural"),'Ungrouped Category(Cleaned)'!$D$2:$D$374,0),MATCH('m-o-y trend June2022-May2023'!$A15,'Ungrouped Category(Cleaned)'!$A$2:$Y$2,0))))</f>
        <v>176.86666666666667</v>
      </c>
      <c r="E15" s="36">
        <f>AVERAGE(INDEX('Ungrouped Category(Cleaned)'!$A$2:$Y$374,MATCH(_xlfn.CONCAT("2022 ",'m-o-y trend June2022-May2023'!$E$2," ","Sub Urban"),'Ungrouped Category(Cleaned)'!$D$2:$D$374,0),MATCH('m-o-y trend June2022-May2023'!$A15,'Ungrouped Category(Cleaned)'!$A$2:$Y$2,0)):(INDEX('Ungrouped Category(Cleaned)'!$A$2:$Y$374,MATCH(_xlfn.CONCAT("2022 ",'m-o-y trend June2022-May2023'!$E$2," ","Rural"),'Ungrouped Category(Cleaned)'!$D$2:$D$374,0),MATCH('m-o-y trend June2022-May2023'!$A15,'Ungrouped Category(Cleaned)'!$A$2:$Y$2,0))))</f>
        <v>178.36666666666667</v>
      </c>
      <c r="F15" s="36">
        <f>AVERAGE(INDEX('Ungrouped Category(Cleaned)'!$A$2:$Y$374,MATCH(_xlfn.CONCAT("2022 ",'m-o-y trend June2022-May2023'!$F$2," ","Sub Urban"),'Ungrouped Category(Cleaned)'!$D$2:$D$374,0),MATCH('m-o-y trend June2022-May2023'!$A15,'Ungrouped Category(Cleaned)'!$A$2:$Y$2,0)):(INDEX('Ungrouped Category(Cleaned)'!$A$2:$Y$374,MATCH(_xlfn.CONCAT("2022 ",'m-o-y trend June2022-May2023'!$F$2," ","Rural"),'Ungrouped Category(Cleaned)'!$D$2:$D$374,0),MATCH('m-o-y trend June2022-May2023'!$A15,'Ungrouped Category(Cleaned)'!$A$2:$Y$2,0))))</f>
        <v>180.10000000000002</v>
      </c>
      <c r="G15" s="36">
        <f>AVERAGE(INDEX('Ungrouped Category(Cleaned)'!$A$2:$Y$374,MATCH(_xlfn.CONCAT("2022 ",'m-o-y trend June2022-May2023'!$G$2," ","Sub Urban"),'Ungrouped Category(Cleaned)'!$D$2:$D$374,0),MATCH('m-o-y trend June2022-May2023'!$A15,'Ungrouped Category(Cleaned)'!$A$2:$Y$2,0)):(INDEX('Ungrouped Category(Cleaned)'!$A$2:$Y$374,MATCH(_xlfn.CONCAT("2022 ",'m-o-y trend June2022-May2023'!$G$2," ","Rural"),'Ungrouped Category(Cleaned)'!$D$2:$D$374,0),MATCH('m-o-y trend June2022-May2023'!$A15,'Ungrouped Category(Cleaned)'!$A$2:$Y$2,0))))</f>
        <v>178.73333333333335</v>
      </c>
      <c r="H15" s="36">
        <f>AVERAGE(INDEX('Ungrouped Category(Cleaned)'!$A$2:$Y$374,MATCH(_xlfn.CONCAT("2022 ",'m-o-y trend June2022-May2023'!$H$2," ","Sub Urban"),'Ungrouped Category(Cleaned)'!$D$2:$D$374,0),MATCH('m-o-y trend June2022-May2023'!$A15,'Ungrouped Category(Cleaned)'!$A$2:$Y$2,0)):(INDEX('Ungrouped Category(Cleaned)'!$A$2:$Y$374,MATCH(_xlfn.CONCAT("2022 ",'m-o-y trend June2022-May2023'!$H$2," ","Rural"),'Ungrouped Category(Cleaned)'!$D$2:$D$374,0),MATCH('m-o-y trend June2022-May2023'!$A15,'Ungrouped Category(Cleaned)'!$A$2:$Y$2,0))))</f>
        <v>176.29999999999998</v>
      </c>
      <c r="I15" s="36">
        <f>AVERAGE(INDEX('Ungrouped Category(Cleaned)'!$A$2:$Y$374,MATCH(_xlfn.CONCAT("2023 ",'m-o-y trend June2022-May2023'!$I$2," ","Sub Urban"),'Ungrouped Category(Cleaned)'!$D$2:$D$374,0),MATCH('m-o-y trend June2022-May2023'!$A15,'Ungrouped Category(Cleaned)'!$A$2:$Y$2,0)):(INDEX('Ungrouped Category(Cleaned)'!$A$2:$Y$374,MATCH(_xlfn.CONCAT("2023 ",'m-o-y trend June2022-May2023'!$I$2," ","Rural"),'Ungrouped Category(Cleaned)'!$D$2:$D$374,0),MATCH('m-o-y trend June2022-May2023'!$A15,'Ungrouped Category(Cleaned)'!$A$2:$Y$2,0))))</f>
        <v>177.06666666666669</v>
      </c>
      <c r="J15" s="36">
        <f>AVERAGE(INDEX('Ungrouped Category(Cleaned)'!$A$2:$Y$374,MATCH(_xlfn.CONCAT("2023 ",'m-o-y trend June2022-May2023'!$J$2," ","Sub Urban"),'Ungrouped Category(Cleaned)'!$D$2:$D$374,0),MATCH('m-o-y trend June2022-May2023'!$A15,'Ungrouped Category(Cleaned)'!$A$2:$Y$2,0)):(INDEX('Ungrouped Category(Cleaned)'!$A$2:$Y$374,MATCH(_xlfn.CONCAT("2023 ",'m-o-y trend June2022-May2023'!$J$2," ","Rural"),'Ungrouped Category(Cleaned)'!$D$2:$D$374,0),MATCH('m-o-y trend June2022-May2023'!$A15,'Ungrouped Category(Cleaned)'!$A$2:$Y$2,0))))</f>
        <v>177.5</v>
      </c>
      <c r="K15" s="36">
        <f>AVERAGE(INDEX('Ungrouped Category(Cleaned)'!$A$2:$Y$374,MATCH(_xlfn.CONCAT("2023 ",'m-o-y trend June2022-May2023'!$K$2," ","Sub Urban"),'Ungrouped Category(Cleaned)'!$D$2:$D$374,0),MATCH('m-o-y trend June2022-May2023'!$A15,'Ungrouped Category(Cleaned)'!$A$2:$Y$2,0)):(INDEX('Ungrouped Category(Cleaned)'!$A$2:$Y$374,MATCH(_xlfn.CONCAT("2023 ",'m-o-y trend June2022-May2023'!$K$2," ","Rural"),'Ungrouped Category(Cleaned)'!$D$2:$D$374,0),MATCH('m-o-y trend June2022-May2023'!$A15,'Ungrouped Category(Cleaned)'!$A$2:$Y$2,0))))</f>
        <v>177.53333333333333</v>
      </c>
      <c r="L15" s="36">
        <f>AVERAGE(INDEX('Ungrouped Category(Cleaned)'!$A$2:$Y$374,MATCH(_xlfn.CONCAT("2023 ",'m-o-y trend June2022-May2023'!$L$2," ","Sub Urban"),'Ungrouped Category(Cleaned)'!$D$2:$D$374,0),MATCH('m-o-y trend June2022-May2023'!$A15,'Ungrouped Category(Cleaned)'!$A$2:$Y$2,0)):(INDEX('Ungrouped Category(Cleaned)'!$A$2:$Y$374,MATCH(_xlfn.CONCAT("2023 ",'m-o-y trend June2022-May2023'!$L$2," ","Rural"),'Ungrouped Category(Cleaned)'!$D$2:$D$374,0),MATCH('m-o-y trend June2022-May2023'!$A15,'Ungrouped Category(Cleaned)'!$A$2:$Y$2,0))))</f>
        <v>178.5</v>
      </c>
      <c r="M15" s="36">
        <f>AVERAGE(INDEX('Ungrouped Category(Cleaned)'!$A$2:$Y$374,MATCH(_xlfn.CONCAT("2023 ",'m-o-y trend June2022-May2023'!$M$2," ","Sub Urban"),'Ungrouped Category(Cleaned)'!$D$2:$D$374,0),MATCH('m-o-y trend June2022-May2023'!$A15,'Ungrouped Category(Cleaned)'!$A$2:$Y$2,0)):(INDEX('Ungrouped Category(Cleaned)'!$A$2:$Y$374,MATCH(_xlfn.CONCAT("2023 ",'m-o-y trend June2022-May2023'!$M$2," ","Rural"),'Ungrouped Category(Cleaned)'!$D$2:$D$374,0),MATCH('m-o-y trend June2022-May2023'!$A15,'Ungrouped Category(Cleaned)'!$A$2:$Y$2,0))))</f>
        <v>179.66666666666666</v>
      </c>
      <c r="N15" s="57">
        <f t="shared" si="0"/>
        <v>4.1333333333333258</v>
      </c>
    </row>
    <row r="16" spans="1:16" ht="15" thickBot="1" x14ac:dyDescent="0.35">
      <c r="A16" s="46" t="s">
        <v>66</v>
      </c>
      <c r="B16" s="47">
        <f>AVERAGE(B3:B15)</f>
        <v>174.3</v>
      </c>
      <c r="C16" s="47">
        <f t="shared" ref="C16:H16" si="1">AVERAGE(C3:C15)</f>
        <v>174.62564102564102</v>
      </c>
      <c r="D16" s="47">
        <f t="shared" si="1"/>
        <v>174.83846153846156</v>
      </c>
      <c r="E16" s="47">
        <f t="shared" si="1"/>
        <v>175.77179487179487</v>
      </c>
      <c r="F16" s="47">
        <f t="shared" si="1"/>
        <v>177.02820512820512</v>
      </c>
      <c r="G16" s="47">
        <f t="shared" si="1"/>
        <v>176.89487179487179</v>
      </c>
      <c r="H16" s="47">
        <f t="shared" si="1"/>
        <v>175.80256410256411</v>
      </c>
      <c r="I16" s="47">
        <f t="shared" ref="I16" si="2">AVERAGE(I3:I15)</f>
        <v>176.56666666666672</v>
      </c>
      <c r="J16" s="47">
        <f t="shared" ref="J16" si="3">AVERAGE(J3:J15)</f>
        <v>175.58974358974359</v>
      </c>
      <c r="K16" s="47">
        <f t="shared" ref="K16" si="4">AVERAGE(K3:K15)</f>
        <v>175.59999999999997</v>
      </c>
      <c r="L16" s="47">
        <f t="shared" ref="L16" si="5">AVERAGE(L3:L15)</f>
        <v>176.44871794871796</v>
      </c>
      <c r="M16" s="47">
        <f t="shared" ref="M16:N16" si="6">AVERAGE(M3:M15)</f>
        <v>177.76153846153846</v>
      </c>
      <c r="N16" s="48">
        <f t="shared" si="6"/>
        <v>3.4615384615384639</v>
      </c>
    </row>
    <row r="41" spans="2:15" ht="15" thickBot="1" x14ac:dyDescent="0.35"/>
    <row r="42" spans="2:15" ht="16.2" x14ac:dyDescent="0.35">
      <c r="B42" s="103" t="s">
        <v>87</v>
      </c>
      <c r="C42" s="104"/>
      <c r="D42" s="104"/>
      <c r="E42" s="104"/>
      <c r="F42" s="104"/>
      <c r="G42" s="104"/>
      <c r="H42" s="104"/>
      <c r="I42" s="104"/>
      <c r="J42" s="104"/>
      <c r="K42" s="104"/>
      <c r="L42" s="104"/>
      <c r="M42" s="104"/>
      <c r="N42" s="104"/>
      <c r="O42" s="105"/>
    </row>
    <row r="43" spans="2:15" x14ac:dyDescent="0.3">
      <c r="B43" s="106"/>
      <c r="C43" s="107"/>
      <c r="D43" s="107"/>
      <c r="E43" s="107"/>
      <c r="F43" s="107"/>
      <c r="G43" s="107"/>
      <c r="H43" s="107"/>
      <c r="I43" s="107"/>
      <c r="J43" s="107"/>
      <c r="K43" s="107"/>
      <c r="L43" s="107"/>
      <c r="M43" s="107"/>
      <c r="N43" s="107"/>
      <c r="O43" s="108"/>
    </row>
    <row r="44" spans="2:15" ht="55.2" customHeight="1" x14ac:dyDescent="0.3">
      <c r="B44" s="94" t="s">
        <v>93</v>
      </c>
      <c r="C44" s="95"/>
      <c r="D44" s="95"/>
      <c r="E44" s="95"/>
      <c r="F44" s="95"/>
      <c r="G44" s="95"/>
      <c r="H44" s="95"/>
      <c r="I44" s="95"/>
      <c r="J44" s="95"/>
      <c r="K44" s="95"/>
      <c r="L44" s="95"/>
      <c r="M44" s="95"/>
      <c r="N44" s="95"/>
      <c r="O44" s="96"/>
    </row>
    <row r="45" spans="2:15" x14ac:dyDescent="0.3">
      <c r="B45" s="97"/>
      <c r="C45" s="98"/>
      <c r="D45" s="98"/>
      <c r="E45" s="98"/>
      <c r="F45" s="98"/>
      <c r="G45" s="98"/>
      <c r="H45" s="98"/>
      <c r="I45" s="98"/>
      <c r="J45" s="98"/>
      <c r="K45" s="98"/>
      <c r="L45" s="98"/>
      <c r="M45" s="98"/>
      <c r="N45" s="98"/>
      <c r="O45" s="99"/>
    </row>
    <row r="46" spans="2:15" ht="36" customHeight="1" x14ac:dyDescent="0.3">
      <c r="B46" s="94" t="s">
        <v>95</v>
      </c>
      <c r="C46" s="95"/>
      <c r="D46" s="95"/>
      <c r="E46" s="95"/>
      <c r="F46" s="95"/>
      <c r="G46" s="95"/>
      <c r="H46" s="95"/>
      <c r="I46" s="95"/>
      <c r="J46" s="95"/>
      <c r="K46" s="95"/>
      <c r="L46" s="95"/>
      <c r="M46" s="95"/>
      <c r="N46" s="95"/>
      <c r="O46" s="96"/>
    </row>
    <row r="47" spans="2:15" x14ac:dyDescent="0.3">
      <c r="B47" s="97"/>
      <c r="C47" s="98"/>
      <c r="D47" s="98"/>
      <c r="E47" s="98"/>
      <c r="F47" s="98"/>
      <c r="G47" s="98"/>
      <c r="H47" s="98"/>
      <c r="I47" s="98"/>
      <c r="J47" s="98"/>
      <c r="K47" s="98"/>
      <c r="L47" s="98"/>
      <c r="M47" s="98"/>
      <c r="N47" s="98"/>
      <c r="O47" s="99"/>
    </row>
    <row r="48" spans="2:15" ht="44.4" customHeight="1" thickBot="1" x14ac:dyDescent="0.35">
      <c r="B48" s="100" t="s">
        <v>94</v>
      </c>
      <c r="C48" s="101"/>
      <c r="D48" s="101"/>
      <c r="E48" s="101"/>
      <c r="F48" s="101"/>
      <c r="G48" s="101"/>
      <c r="H48" s="101"/>
      <c r="I48" s="101"/>
      <c r="J48" s="101"/>
      <c r="K48" s="101"/>
      <c r="L48" s="101"/>
      <c r="M48" s="101"/>
      <c r="N48" s="101"/>
      <c r="O48" s="102"/>
    </row>
  </sheetData>
  <mergeCells count="8">
    <mergeCell ref="B46:O46"/>
    <mergeCell ref="B47:O47"/>
    <mergeCell ref="B48:O48"/>
    <mergeCell ref="B42:O42"/>
    <mergeCell ref="A1:N1"/>
    <mergeCell ref="B43:O43"/>
    <mergeCell ref="B44:O44"/>
    <mergeCell ref="B45:O45"/>
  </mergeCells>
  <phoneticPr fontId="2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1E3C-D10D-49A3-AF24-397D26AF97D8}">
  <dimension ref="A6:AU239"/>
  <sheetViews>
    <sheetView zoomScale="85" zoomScaleNormal="85" workbookViewId="0">
      <selection activeCell="B18" sqref="B18"/>
    </sheetView>
  </sheetViews>
  <sheetFormatPr defaultRowHeight="14.4" x14ac:dyDescent="0.3"/>
  <cols>
    <col min="1" max="1" width="25.5546875" bestFit="1" customWidth="1"/>
    <col min="2" max="2" width="16.44140625" bestFit="1" customWidth="1"/>
    <col min="3" max="3" width="16.77734375" bestFit="1" customWidth="1"/>
    <col min="4" max="4" width="15.21875" bestFit="1" customWidth="1"/>
    <col min="5" max="17" width="12.44140625" customWidth="1"/>
    <col min="29" max="29" width="18.77734375" bestFit="1" customWidth="1"/>
    <col min="30" max="32" width="18.77734375" customWidth="1"/>
    <col min="33" max="45" width="13" customWidth="1"/>
  </cols>
  <sheetData>
    <row r="6" spans="1:19" x14ac:dyDescent="0.3">
      <c r="A6" s="112" t="s">
        <v>102</v>
      </c>
      <c r="B6" s="112"/>
      <c r="C6" s="112"/>
      <c r="D6" s="112"/>
      <c r="E6" s="112"/>
      <c r="F6" s="112"/>
      <c r="G6" s="112"/>
      <c r="H6" s="112"/>
      <c r="I6" s="112"/>
      <c r="J6" s="112"/>
      <c r="K6" s="112"/>
      <c r="L6" s="112"/>
      <c r="M6" s="112"/>
      <c r="N6" s="112"/>
    </row>
    <row r="7" spans="1:19" x14ac:dyDescent="0.3">
      <c r="A7" s="112"/>
      <c r="B7" s="112"/>
      <c r="C7" s="112"/>
      <c r="D7" s="112"/>
      <c r="E7" s="112"/>
      <c r="F7" s="112"/>
      <c r="G7" s="112"/>
      <c r="H7" s="112"/>
      <c r="I7" s="112"/>
      <c r="J7" s="112"/>
      <c r="K7" s="112"/>
      <c r="L7" s="112"/>
      <c r="M7" s="112"/>
      <c r="N7" s="112"/>
    </row>
    <row r="8" spans="1:19" ht="15" thickBot="1" x14ac:dyDescent="0.35"/>
    <row r="9" spans="1:19" x14ac:dyDescent="0.3">
      <c r="A9" s="68" t="s">
        <v>104</v>
      </c>
      <c r="B9" s="69"/>
      <c r="C9" s="69"/>
      <c r="D9" s="69"/>
      <c r="E9" s="69"/>
      <c r="F9" s="69"/>
      <c r="G9" s="69"/>
      <c r="H9" s="69"/>
      <c r="I9" s="69"/>
      <c r="J9" s="69"/>
      <c r="K9" s="69"/>
      <c r="L9" s="69"/>
      <c r="M9" s="69"/>
      <c r="N9" s="69"/>
      <c r="O9" s="69"/>
      <c r="P9" s="69"/>
      <c r="Q9" s="69"/>
      <c r="R9" s="69"/>
      <c r="S9" s="70"/>
    </row>
    <row r="10" spans="1:19" x14ac:dyDescent="0.3">
      <c r="A10" s="91" t="s">
        <v>51</v>
      </c>
      <c r="B10" s="92" t="s">
        <v>96</v>
      </c>
      <c r="C10" s="92"/>
      <c r="D10" s="92"/>
      <c r="E10" s="92"/>
      <c r="F10" s="92"/>
      <c r="G10" s="92"/>
      <c r="H10" s="92" t="s">
        <v>97</v>
      </c>
      <c r="I10" s="92"/>
      <c r="J10" s="92"/>
      <c r="K10" s="92"/>
      <c r="L10" s="92"/>
      <c r="M10" s="92"/>
      <c r="N10" s="92" t="s">
        <v>98</v>
      </c>
      <c r="O10" s="92"/>
      <c r="P10" s="92"/>
      <c r="Q10" s="92"/>
      <c r="R10" s="92"/>
      <c r="S10" s="93"/>
    </row>
    <row r="11" spans="1:19" x14ac:dyDescent="0.3">
      <c r="A11" s="91"/>
      <c r="B11" s="6" t="s">
        <v>42</v>
      </c>
      <c r="C11" s="6" t="s">
        <v>43</v>
      </c>
      <c r="D11" s="6" t="s">
        <v>45</v>
      </c>
      <c r="E11" s="6" t="s">
        <v>46</v>
      </c>
      <c r="F11" s="6" t="s">
        <v>31</v>
      </c>
      <c r="G11" s="6" t="s">
        <v>35</v>
      </c>
      <c r="H11" s="6" t="s">
        <v>36</v>
      </c>
      <c r="I11" s="6" t="s">
        <v>37</v>
      </c>
      <c r="J11" s="6" t="s">
        <v>38</v>
      </c>
      <c r="K11" s="6" t="s">
        <v>39</v>
      </c>
      <c r="L11" s="6" t="s">
        <v>40</v>
      </c>
      <c r="M11" s="6" t="s">
        <v>41</v>
      </c>
      <c r="N11" s="6" t="s">
        <v>42</v>
      </c>
      <c r="O11" s="6" t="s">
        <v>43</v>
      </c>
      <c r="P11" s="6" t="s">
        <v>45</v>
      </c>
      <c r="Q11" s="6" t="s">
        <v>46</v>
      </c>
      <c r="R11" s="6" t="s">
        <v>31</v>
      </c>
      <c r="S11" s="7" t="s">
        <v>35</v>
      </c>
    </row>
    <row r="12" spans="1:19" x14ac:dyDescent="0.3">
      <c r="A12" s="5" t="s">
        <v>54</v>
      </c>
      <c r="B12" s="36">
        <f>AVERAGE(INDEX('Grouped Category(Cleaned)'!$A$2:$O$374,MATCH(_xlfn.CONCAT("2019 ",B$11," Rural"),'Grouped Category(Cleaned)'!$D$2:$D$374,0),MATCH('Covid-19 Pandemic Analysis'!$A12,'Grouped Category(Cleaned)'!$A$2:$O$2,0)):INDEX('Grouped Category(Cleaned)'!$A$2:$O$374,MATCH(_xlfn.CONCAT("2019 ",B$11," Sub Urban"),'Grouped Category(Cleaned)'!$D$2:$D$374,0),MATCH('Covid-19 Pandemic Analysis'!$A12,'Grouped Category(Cleaned)'!$A$2:$O$2,0)))</f>
        <v>143.1102564102564</v>
      </c>
      <c r="C12" s="36">
        <f>AVERAGE(INDEX('Grouped Category(Cleaned)'!$A$2:$O$374,MATCH(_xlfn.CONCAT("2019 ",C$11," Rural"),'Grouped Category(Cleaned)'!$D$2:$D$374,0),MATCH('Covid-19 Pandemic Analysis'!$A12,'Grouped Category(Cleaned)'!$A$2:$O$2,0)):INDEX('Grouped Category(Cleaned)'!$A$2:$O$374,MATCH(_xlfn.CONCAT("2019 ",C$11," Sub Urban"),'Grouped Category(Cleaned)'!$D$2:$D$374,0),MATCH('Covid-19 Pandemic Analysis'!$A12,'Grouped Category(Cleaned)'!$A$2:$O$2,0)))</f>
        <v>145.25897435897434</v>
      </c>
      <c r="D12" s="36">
        <f>AVERAGE(INDEX('Grouped Category(Cleaned)'!$A$2:$O$374,MATCH(_xlfn.CONCAT("2019 ",D$11," Rural"),'Grouped Category(Cleaned)'!$D$2:$D$374,0),MATCH('Covid-19 Pandemic Analysis'!$A12,'Grouped Category(Cleaned)'!$A$2:$O$2,0)):INDEX('Grouped Category(Cleaned)'!$A$2:$O$374,MATCH(_xlfn.CONCAT("2019 ",D$11," Sub Urban"),'Grouped Category(Cleaned)'!$D$2:$D$374,0),MATCH('Covid-19 Pandemic Analysis'!$A12,'Grouped Category(Cleaned)'!$A$2:$O$2,0)))</f>
        <v>147.16666666666666</v>
      </c>
      <c r="E12" s="36">
        <f>AVERAGE(INDEX('Grouped Category(Cleaned)'!$A$2:$O$374,MATCH(_xlfn.CONCAT("2019 ",'Covid-19 Pandemic Analysis'!$E$11," Rural"),'Grouped Category(Cleaned)'!$D$2:$D$374,0),MATCH('Covid-19 Pandemic Analysis'!$A12,'Grouped Category(Cleaned)'!$A$2:$O$2,0)):INDEX('Grouped Category(Cleaned)'!$A$2:$O$374,MATCH(_xlfn.CONCAT("2019 ",'Covid-19 Pandemic Analysis'!$E$11," Sub Urban"),'Grouped Category(Cleaned)'!$D$2:$D$374,0),MATCH('Covid-19 Pandemic Analysis'!$A12,'Grouped Category(Cleaned)'!$A$2:$O$2,0)))</f>
        <v>149.84102564102565</v>
      </c>
      <c r="F12" s="36">
        <f>AVERAGE(INDEX('Grouped Category(Cleaned)'!$A$2:$O$374,MATCH(_xlfn.CONCAT("2020 ",'Covid-19 Pandemic Analysis'!$F$11," Rural"),'Grouped Category(Cleaned)'!$D$2:$D$374,0),MATCH('Covid-19 Pandemic Analysis'!$A12,'Grouped Category(Cleaned)'!$A$2:$O$2,0)):INDEX('Grouped Category(Cleaned)'!$A$2:$O$374,MATCH(_xlfn.CONCAT("2020 ",'Covid-19 Pandemic Analysis'!$F$11," Sub Urban"),'Grouped Category(Cleaned)'!$D$2:$D$374,0),MATCH('Covid-19 Pandemic Analysis'!$A12,'Grouped Category(Cleaned)'!$A$2:$O$2,0)))</f>
        <v>149.34358974358972</v>
      </c>
      <c r="G12" s="36">
        <f>AVERAGE(INDEX('Grouped Category(Cleaned)'!$A$2:$O$374,MATCH(_xlfn.CONCAT("2020 ",'Covid-19 Pandemic Analysis'!$G$11," Rural"),'Grouped Category(Cleaned)'!$D$2:$D$374,0),MATCH('Covid-19 Pandemic Analysis'!$A12,'Grouped Category(Cleaned)'!$A$2:$O$2,0)):INDEX('Grouped Category(Cleaned)'!$A$2:$O$374,MATCH(_xlfn.CONCAT("2020 ",'Covid-19 Pandemic Analysis'!$G$11," Sub Urban"),'Grouped Category(Cleaned)'!$D$2:$D$374,0),MATCH('Covid-19 Pandemic Analysis'!$A12,'Grouped Category(Cleaned)'!$A$2:$O$2,0)))</f>
        <v>147.12820512820511</v>
      </c>
      <c r="H12" s="36">
        <f>AVERAGE(INDEX('Grouped Category(Cleaned)'!$A$2:$O$374,MATCH(_xlfn.CONCAT("2020 ",'Covid-19 Pandemic Analysis'!$H$11," Rural"),'Grouped Category(Cleaned)'!$D$2:$D$374,0),MATCH('Covid-19 Pandemic Analysis'!$A12,'Grouped Category(Cleaned)'!$A$2:$O$2,0)):INDEX('Grouped Category(Cleaned)'!$A$2:$O$374,MATCH(_xlfn.CONCAT("2020 ",'Covid-19 Pandemic Analysis'!$H$11," Sub Urban"),'Grouped Category(Cleaned)'!$D$2:$D$374,0),MATCH('Covid-19 Pandemic Analysis'!$A12,'Grouped Category(Cleaned)'!$A$2:$O$2,0)))</f>
        <v>145.85897435897434</v>
      </c>
      <c r="I12" s="36">
        <f>AVERAGE(INDEX('Grouped Category(Cleaned)'!$A$2:$O$374,MATCH(_xlfn.CONCAT("2020 ",'Covid-19 Pandemic Analysis'!$I$11," Rural"),'Grouped Category(Cleaned)'!$D$2:$D$374,0),MATCH('Covid-19 Pandemic Analysis'!$A12,'Grouped Category(Cleaned)'!$A$2:$O$2,0)):INDEX('Grouped Category(Cleaned)'!$A$2:$O$374,MATCH(_xlfn.CONCAT("2020 ",'Covid-19 Pandemic Analysis'!$I$11," Sub Urban"),'Grouped Category(Cleaned)'!$D$2:$D$374,0),MATCH('Covid-19 Pandemic Analysis'!$A12,'Grouped Category(Cleaned)'!$A$2:$O$2,0)))</f>
        <v>150.10641025641027</v>
      </c>
      <c r="J12" s="36">
        <f>AVERAGE(INDEX('Grouped Category(Cleaned)'!$A$2:$O$374,MATCH(_xlfn.CONCAT("2020 ",'Covid-19 Pandemic Analysis'!$J$11," Rural"),'Grouped Category(Cleaned)'!$D$2:$D$374,0),MATCH('Covid-19 Pandemic Analysis'!$A12,'Grouped Category(Cleaned)'!$A$2:$O$2,0)):INDEX('Grouped Category(Cleaned)'!$A$2:$O$374,MATCH(_xlfn.CONCAT("2020 ",'Covid-19 Pandemic Analysis'!$J$11," Sub Urban"),'Grouped Category(Cleaned)'!$D$2:$D$374,0),MATCH('Covid-19 Pandemic Analysis'!$A12,'Grouped Category(Cleaned)'!$A$2:$O$2,0)))</f>
        <v>147.98333333333332</v>
      </c>
      <c r="K12" s="36">
        <f>AVERAGE(INDEX('Grouped Category(Cleaned)'!$A$2:$O$374,MATCH(_xlfn.CONCAT("2020 ",'Covid-19 Pandemic Analysis'!$K$11," Rural"),'Grouped Category(Cleaned)'!$D$2:$D$374,0),MATCH('Covid-19 Pandemic Analysis'!$A12,'Grouped Category(Cleaned)'!$A$2:$O$2,0)):INDEX('Grouped Category(Cleaned)'!$A$2:$O$374,MATCH(_xlfn.CONCAT("2020 ",'Covid-19 Pandemic Analysis'!$K$11," Sub Urban"),'Grouped Category(Cleaned)'!$D$2:$D$374,0),MATCH('Covid-19 Pandemic Analysis'!$A12,'Grouped Category(Cleaned)'!$A$2:$O$2,0)))</f>
        <v>151.61025641025643</v>
      </c>
      <c r="L12" s="36">
        <f>AVERAGE(INDEX('Grouped Category(Cleaned)'!$A$2:$O$374,MATCH(_xlfn.CONCAT("2020 ",'Covid-19 Pandemic Analysis'!$L$11," Rural"),'Grouped Category(Cleaned)'!$D$2:$D$374,0),MATCH('Covid-19 Pandemic Analysis'!$A12,'Grouped Category(Cleaned)'!$A$2:$O$2,0)):INDEX('Grouped Category(Cleaned)'!$A$2:$O$374,MATCH(_xlfn.CONCAT("2020 ",'Covid-19 Pandemic Analysis'!$L$11," Sub Urban"),'Grouped Category(Cleaned)'!$D$2:$D$374,0),MATCH('Covid-19 Pandemic Analysis'!$A12,'Grouped Category(Cleaned)'!$A$2:$O$2,0)))</f>
        <v>151.61025641025643</v>
      </c>
      <c r="M12" s="36">
        <f>AVERAGE(INDEX('Grouped Category(Cleaned)'!$A$2:$O$374,MATCH(_xlfn.CONCAT("2020 ",'Covid-19 Pandemic Analysis'!M$11," Rural"),'Grouped Category(Cleaned)'!$D$2:$D$374,0),MATCH('Covid-19 Pandemic Analysis'!$A$12,'Grouped Category(Cleaned)'!$A$2:$O$2,0)):INDEX('Grouped Category(Cleaned)'!$A$2:$O$374,MATCH(_xlfn.CONCAT("2020 ",'Covid-19 Pandemic Analysis'!M$11," Sub Urban"),'Grouped Category(Cleaned)'!$D$2:$D$374,0),MATCH('Covid-19 Pandemic Analysis'!$A$12,'Grouped Category(Cleaned)'!$A$2:$O$2,0)))</f>
        <v>153.81282051282051</v>
      </c>
      <c r="N12" s="36">
        <f>AVERAGE(INDEX('Grouped Category(Cleaned)'!$A$2:$O$374,MATCH(_xlfn.CONCAT("2020 ",'Covid-19 Pandemic Analysis'!$N$11," Rural"),'Grouped Category(Cleaned)'!$D$2:$D$374,0),MATCH('Covid-19 Pandemic Analysis'!$A12,'Grouped Category(Cleaned)'!$A$2:$O$2,0)):INDEX('Grouped Category(Cleaned)'!$A$2:$O$374,MATCH(_xlfn.CONCAT("2020 ",'Covid-19 Pandemic Analysis'!$N$11," Sub Urban"),'Grouped Category(Cleaned)'!$D$2:$D$374,0),MATCH('Covid-19 Pandemic Analysis'!$A12,'Grouped Category(Cleaned)'!$A$2:$O$2,0)))</f>
        <v>154.76923076923075</v>
      </c>
      <c r="O12" s="36">
        <f>AVERAGE(INDEX('Grouped Category(Cleaned)'!$A$2:$O$374,MATCH(_xlfn.CONCAT("2020 ",'Covid-19 Pandemic Analysis'!$O$11," Rural"),'Grouped Category(Cleaned)'!$D$2:$D$374,0),MATCH('Covid-19 Pandemic Analysis'!$A12,'Grouped Category(Cleaned)'!$A$2:$O$2,0)):INDEX('Grouped Category(Cleaned)'!$A$2:$O$374,MATCH(_xlfn.CONCAT("2020 ",'Covid-19 Pandemic Analysis'!$O$11," Sub Urban"),'Grouped Category(Cleaned)'!$D$2:$D$374,0),MATCH('Covid-19 Pandemic Analysis'!$A12,'Grouped Category(Cleaned)'!$A$2:$O$2,0)))</f>
        <v>157.94102564102562</v>
      </c>
      <c r="P12" s="36">
        <f>AVERAGE(INDEX('Grouped Category(Cleaned)'!$A$2:$O$374,MATCH(_xlfn.CONCAT("2020 ",'Covid-19 Pandemic Analysis'!$P$11," Rural"),'Grouped Category(Cleaned)'!$D$2:$D$374,0),MATCH('Covid-19 Pandemic Analysis'!$A12,'Grouped Category(Cleaned)'!$A$2:$O$2,0)):INDEX('Grouped Category(Cleaned)'!$A$2:$O$374,MATCH(_xlfn.CONCAT("2020 ",'Covid-19 Pandemic Analysis'!$P$11," Sub Urban"),'Grouped Category(Cleaned)'!$D$2:$D$374,0),MATCH('Covid-19 Pandemic Analysis'!$A12,'Grouped Category(Cleaned)'!$A$2:$O$2,0)))</f>
        <v>161.50512820512819</v>
      </c>
      <c r="Q12" s="36">
        <f>AVERAGE(INDEX('Grouped Category(Cleaned)'!$A$2:$O$374,MATCH(_xlfn.CONCAT("2020 ",'Covid-19 Pandemic Analysis'!$Q$11," Rural"),'Grouped Category(Cleaned)'!$D$2:$D$374,0),MATCH('Covid-19 Pandemic Analysis'!$A12,'Grouped Category(Cleaned)'!$A$2:$O$2,0)):INDEX('Grouped Category(Cleaned)'!$A$2:$O$374,MATCH(_xlfn.CONCAT("2020 ",'Covid-19 Pandemic Analysis'!$Q$11," Sub Urban"),'Grouped Category(Cleaned)'!$D$2:$D$374,0),MATCH('Covid-19 Pandemic Analysis'!$A12,'Grouped Category(Cleaned)'!$A$2:$O$2,0)))</f>
        <v>162.43589743589743</v>
      </c>
      <c r="R12" s="36">
        <f>AVERAGE(INDEX('Grouped Category(Cleaned)'!$A$2:$O$374,MATCH(_xlfn.CONCAT("2021 ",R$11," Rural"),'Grouped Category(Cleaned)'!$D$2:$D$374,0),MATCH('Covid-19 Pandemic Analysis'!$A12,'Grouped Category(Cleaned)'!$A$2:$O$2,0)):INDEX('Grouped Category(Cleaned)'!$A$2:$O$374,MATCH(_xlfn.CONCAT("2021 ",R$11," Sub Urban"),'Grouped Category(Cleaned)'!$D$2:$D$374,0),MATCH('Covid-19 Pandemic Analysis'!$A12,'Grouped Category(Cleaned)'!$A$2:$O$2,0)))</f>
        <v>159.97948717948717</v>
      </c>
      <c r="S12" s="37">
        <f>AVERAGE(INDEX('Grouped Category(Cleaned)'!$A$2:$O$374,MATCH(_xlfn.CONCAT("2021 ",S$11," Rural"),'Grouped Category(Cleaned)'!$D$2:$D$374,0),MATCH('Covid-19 Pandemic Analysis'!$A12,'Grouped Category(Cleaned)'!$A$2:$O$2,0)):INDEX('Grouped Category(Cleaned)'!$A$2:$O$374,MATCH(_xlfn.CONCAT("2021 ",S$11," Sub Urban"),'Grouped Category(Cleaned)'!$D$2:$D$374,0),MATCH('Covid-19 Pandemic Analysis'!$A12,'Grouped Category(Cleaned)'!$A$2:$O$2,0)))</f>
        <v>157.19487179487183</v>
      </c>
    </row>
    <row r="13" spans="1:19" x14ac:dyDescent="0.3">
      <c r="A13" s="5" t="s">
        <v>16</v>
      </c>
      <c r="B13" s="36">
        <f>AVERAGE(INDEX('Grouped Category(Cleaned)'!$A$2:$O$374,MATCH(_xlfn.CONCAT("2019 ",B$11," Rural"),'Grouped Category(Cleaned)'!$D$2:$D$374,0),MATCH('Covid-19 Pandemic Analysis'!$A13,'Grouped Category(Cleaned)'!$A$2:$O$2,0)):INDEX('Grouped Category(Cleaned)'!$A$2:$O$374,MATCH(_xlfn.CONCAT("2019 ",B$11," Sub Urban"),'Grouped Category(Cleaned)'!$D$2:$D$374,0),MATCH('Covid-19 Pandemic Analysis'!$A13,'Grouped Category(Cleaned)'!$A$2:$O$2,0)))</f>
        <v>166.93333333333331</v>
      </c>
      <c r="C13" s="36">
        <f>AVERAGE(INDEX('Grouped Category(Cleaned)'!$A$2:$O$374,MATCH(_xlfn.CONCAT("2019 ",C$11," Rural"),'Grouped Category(Cleaned)'!$D$2:$D$374,0),MATCH('Covid-19 Pandemic Analysis'!$A13,'Grouped Category(Cleaned)'!$A$2:$O$2,0)):INDEX('Grouped Category(Cleaned)'!$A$2:$O$374,MATCH(_xlfn.CONCAT("2019 ",C$11," Sub Urban"),'Grouped Category(Cleaned)'!$D$2:$D$374,0),MATCH('Covid-19 Pandemic Analysis'!$A13,'Grouped Category(Cleaned)'!$A$2:$O$2,0)))</f>
        <v>167.56666666666669</v>
      </c>
      <c r="D13" s="36">
        <f>AVERAGE(INDEX('Grouped Category(Cleaned)'!$A$2:$O$374,MATCH(_xlfn.CONCAT("2019 ",D$11," Rural"),'Grouped Category(Cleaned)'!$D$2:$D$374,0),MATCH('Covid-19 Pandemic Analysis'!$A13,'Grouped Category(Cleaned)'!$A$2:$O$2,0)):INDEX('Grouped Category(Cleaned)'!$A$2:$O$374,MATCH(_xlfn.CONCAT("2019 ",D$11," Sub Urban"),'Grouped Category(Cleaned)'!$D$2:$D$374,0),MATCH('Covid-19 Pandemic Analysis'!$A13,'Grouped Category(Cleaned)'!$A$2:$O$2,0)))</f>
        <v>168.33333333333334</v>
      </c>
      <c r="E13" s="36">
        <f>AVERAGE(INDEX('Grouped Category(Cleaned)'!$A$2:$O$374,MATCH(_xlfn.CONCAT("2019 ",'Covid-19 Pandemic Analysis'!$E$11," Rural"),'Grouped Category(Cleaned)'!$D$2:$D$374,0),MATCH('Covid-19 Pandemic Analysis'!$A13,'Grouped Category(Cleaned)'!$A$2:$O$2,0)):INDEX('Grouped Category(Cleaned)'!$A$2:$O$374,MATCH(_xlfn.CONCAT("2019 ",'Covid-19 Pandemic Analysis'!$E$11," Sub Urban"),'Grouped Category(Cleaned)'!$D$2:$D$374,0),MATCH('Covid-19 Pandemic Analysis'!$A13,'Grouped Category(Cleaned)'!$A$2:$O$2,0)))</f>
        <v>168.9</v>
      </c>
      <c r="F13" s="36">
        <f>AVERAGE(INDEX('Grouped Category(Cleaned)'!$A$2:$O$374,MATCH(_xlfn.CONCAT("2020 ",'Covid-19 Pandemic Analysis'!$F$11," Rural"),'Grouped Category(Cleaned)'!$D$2:$D$374,0),MATCH('Covid-19 Pandemic Analysis'!$A13,'Grouped Category(Cleaned)'!$A$2:$O$2,0)):INDEX('Grouped Category(Cleaned)'!$A$2:$O$374,MATCH(_xlfn.CONCAT("2020 ",'Covid-19 Pandemic Analysis'!$F$11," Sub Urban"),'Grouped Category(Cleaned)'!$D$2:$D$374,0),MATCH('Covid-19 Pandemic Analysis'!$A13,'Grouped Category(Cleaned)'!$A$2:$O$2,0)))</f>
        <v>169.53333333333333</v>
      </c>
      <c r="G13" s="36">
        <f>AVERAGE(INDEX('Grouped Category(Cleaned)'!$A$2:$O$374,MATCH(_xlfn.CONCAT("2020 ",'Covid-19 Pandemic Analysis'!$G$11," Rural"),'Grouped Category(Cleaned)'!$D$2:$D$374,0),MATCH('Covid-19 Pandemic Analysis'!$A13,'Grouped Category(Cleaned)'!$A$2:$O$2,0)):INDEX('Grouped Category(Cleaned)'!$A$2:$O$374,MATCH(_xlfn.CONCAT("2020 ",'Covid-19 Pandemic Analysis'!$G$11," Sub Urban"),'Grouped Category(Cleaned)'!$D$2:$D$374,0),MATCH('Covid-19 Pandemic Analysis'!$A13,'Grouped Category(Cleaned)'!$A$2:$O$2,0)))</f>
        <v>170.5</v>
      </c>
      <c r="H13" s="36">
        <f>AVERAGE(INDEX('Grouped Category(Cleaned)'!$A$2:$O$374,MATCH(_xlfn.CONCAT("2020 ",'Covid-19 Pandemic Analysis'!$H$11," Rural"),'Grouped Category(Cleaned)'!$D$2:$D$374,0),MATCH('Covid-19 Pandemic Analysis'!$A13,'Grouped Category(Cleaned)'!$A$2:$O$2,0)):INDEX('Grouped Category(Cleaned)'!$A$2:$O$374,MATCH(_xlfn.CONCAT("2020 ",'Covid-19 Pandemic Analysis'!$H$11," Sub Urban"),'Grouped Category(Cleaned)'!$D$2:$D$374,0),MATCH('Covid-19 Pandemic Analysis'!$A13,'Grouped Category(Cleaned)'!$A$2:$O$2,0)))</f>
        <v>171.66666666666666</v>
      </c>
      <c r="I13" s="36">
        <f>AVERAGE(INDEX('Grouped Category(Cleaned)'!$A$2:$O$374,MATCH(_xlfn.CONCAT("2020 ",'Covid-19 Pandemic Analysis'!$I$11," Rural"),'Grouped Category(Cleaned)'!$D$2:$D$374,0),MATCH('Covid-19 Pandemic Analysis'!$A13,'Grouped Category(Cleaned)'!$A$2:$O$2,0)):INDEX('Grouped Category(Cleaned)'!$A$2:$O$374,MATCH(_xlfn.CONCAT("2020 ",'Covid-19 Pandemic Analysis'!$I$11," Sub Urban"),'Grouped Category(Cleaned)'!$D$2:$D$374,0),MATCH('Covid-19 Pandemic Analysis'!$A13,'Grouped Category(Cleaned)'!$A$2:$O$2,0)))</f>
        <v>171.08333333333334</v>
      </c>
      <c r="J13" s="36">
        <f>AVERAGE(INDEX('Grouped Category(Cleaned)'!$A$2:$O$374,MATCH(_xlfn.CONCAT("2020 ",'Covid-19 Pandemic Analysis'!$J$11," Rural"),'Grouped Category(Cleaned)'!$D$2:$D$374,0),MATCH('Covid-19 Pandemic Analysis'!$A13,'Grouped Category(Cleaned)'!$A$2:$O$2,0)):INDEX('Grouped Category(Cleaned)'!$A$2:$O$374,MATCH(_xlfn.CONCAT("2020 ",'Covid-19 Pandemic Analysis'!$J$11," Sub Urban"),'Grouped Category(Cleaned)'!$D$2:$D$374,0),MATCH('Covid-19 Pandemic Analysis'!$A13,'Grouped Category(Cleaned)'!$A$2:$O$2,0)))</f>
        <v>171.66666666666666</v>
      </c>
      <c r="K13" s="36">
        <f>AVERAGE(INDEX('Grouped Category(Cleaned)'!$A$2:$O$374,MATCH(_xlfn.CONCAT("2020 ",'Covid-19 Pandemic Analysis'!$K$11," Rural"),'Grouped Category(Cleaned)'!$D$2:$D$374,0),MATCH('Covid-19 Pandemic Analysis'!$A13,'Grouped Category(Cleaned)'!$A$2:$O$2,0)):INDEX('Grouped Category(Cleaned)'!$A$2:$O$374,MATCH(_xlfn.CONCAT("2020 ",'Covid-19 Pandemic Analysis'!$K$11," Sub Urban"),'Grouped Category(Cleaned)'!$D$2:$D$374,0),MATCH('Covid-19 Pandemic Analysis'!$A13,'Grouped Category(Cleaned)'!$A$2:$O$2,0)))</f>
        <v>184.20000000000002</v>
      </c>
      <c r="L13" s="36">
        <f>AVERAGE(INDEX('Grouped Category(Cleaned)'!$A$2:$O$374,MATCH(_xlfn.CONCAT("2020 ",'Covid-19 Pandemic Analysis'!$L$11," Rural"),'Grouped Category(Cleaned)'!$D$2:$D$374,0),MATCH('Covid-19 Pandemic Analysis'!$A13,'Grouped Category(Cleaned)'!$A$2:$O$2,0)):INDEX('Grouped Category(Cleaned)'!$A$2:$O$374,MATCH(_xlfn.CONCAT("2020 ",'Covid-19 Pandemic Analysis'!$L$11," Sub Urban"),'Grouped Category(Cleaned)'!$D$2:$D$374,0),MATCH('Covid-19 Pandemic Analysis'!$A13,'Grouped Category(Cleaned)'!$A$2:$O$2,0)))</f>
        <v>184.20000000000002</v>
      </c>
      <c r="M13" s="36">
        <f>AVERAGE(INDEX('Grouped Category(Cleaned)'!$A$2:$O$374,MATCH(_xlfn.CONCAT("2020 ",'Covid-19 Pandemic Analysis'!$M$11," Rural"),'Grouped Category(Cleaned)'!$D$2:$D$374,0),MATCH('Covid-19 Pandemic Analysis'!$A13,'Grouped Category(Cleaned)'!$A$2:$O$2,0)):INDEX('Grouped Category(Cleaned)'!$A$2:$O$374,MATCH(_xlfn.CONCAT("2020 ",'Covid-19 Pandemic Analysis'!$M$11," Sub Urban"),'Grouped Category(Cleaned)'!$D$2:$D$374,0),MATCH('Covid-19 Pandemic Analysis'!$A13,'Grouped Category(Cleaned)'!$A$2:$O$2,0)))</f>
        <v>183.56666666666669</v>
      </c>
      <c r="N13" s="36">
        <f>AVERAGE(INDEX('Grouped Category(Cleaned)'!$A$2:$O$374,MATCH(_xlfn.CONCAT("2020 ",'Covid-19 Pandemic Analysis'!$N$11," Rural"),'Grouped Category(Cleaned)'!$D$2:$D$374,0),MATCH('Covid-19 Pandemic Analysis'!$A13,'Grouped Category(Cleaned)'!$A$2:$O$2,0)):INDEX('Grouped Category(Cleaned)'!$A$2:$O$374,MATCH(_xlfn.CONCAT("2020 ",'Covid-19 Pandemic Analysis'!$N$11," Sub Urban"),'Grouped Category(Cleaned)'!$D$2:$D$374,0),MATCH('Covid-19 Pandemic Analysis'!$A13,'Grouped Category(Cleaned)'!$A$2:$O$2,0)))</f>
        <v>185.33333333333334</v>
      </c>
      <c r="O13" s="36">
        <f>AVERAGE(INDEX('Grouped Category(Cleaned)'!$A$2:$O$374,MATCH(_xlfn.CONCAT("2020 ",'Covid-19 Pandemic Analysis'!$O$11," Rural"),'Grouped Category(Cleaned)'!$D$2:$D$374,0),MATCH('Covid-19 Pandemic Analysis'!$A13,'Grouped Category(Cleaned)'!$A$2:$O$2,0)):INDEX('Grouped Category(Cleaned)'!$A$2:$O$374,MATCH(_xlfn.CONCAT("2020 ",'Covid-19 Pandemic Analysis'!$O$11," Sub Urban"),'Grouped Category(Cleaned)'!$D$2:$D$374,0),MATCH('Covid-19 Pandemic Analysis'!$A13,'Grouped Category(Cleaned)'!$A$2:$O$2,0)))</f>
        <v>185.23333333333335</v>
      </c>
      <c r="P13" s="36">
        <f>AVERAGE(INDEX('Grouped Category(Cleaned)'!$A$2:$O$374,MATCH(_xlfn.CONCAT("2020 ",'Covid-19 Pandemic Analysis'!$P$11," Rural"),'Grouped Category(Cleaned)'!$D$2:$D$374,0),MATCH('Covid-19 Pandemic Analysis'!$A13,'Grouped Category(Cleaned)'!$A$2:$O$2,0)):INDEX('Grouped Category(Cleaned)'!$A$2:$O$374,MATCH(_xlfn.CONCAT("2020 ",'Covid-19 Pandemic Analysis'!$P$11," Sub Urban"),'Grouped Category(Cleaned)'!$D$2:$D$374,0),MATCH('Covid-19 Pandemic Analysis'!$A13,'Grouped Category(Cleaned)'!$A$2:$O$2,0)))</f>
        <v>185.66666666666666</v>
      </c>
      <c r="Q13" s="36">
        <f>AVERAGE(INDEX('Grouped Category(Cleaned)'!$A$2:$O$374,MATCH(_xlfn.CONCAT("2020 ",'Covid-19 Pandemic Analysis'!$Q$11," Rural"),'Grouped Category(Cleaned)'!$D$2:$D$374,0),MATCH('Covid-19 Pandemic Analysis'!$A13,'Grouped Category(Cleaned)'!$A$2:$O$2,0)):INDEX('Grouped Category(Cleaned)'!$A$2:$O$374,MATCH(_xlfn.CONCAT("2020 ",'Covid-19 Pandemic Analysis'!$Q$11," Sub Urban"),'Grouped Category(Cleaned)'!$D$2:$D$374,0),MATCH('Covid-19 Pandemic Analysis'!$A13,'Grouped Category(Cleaned)'!$A$2:$O$2,0)))</f>
        <v>186.39999999999998</v>
      </c>
      <c r="R13" s="36">
        <f>AVERAGE(INDEX('Grouped Category(Cleaned)'!$A$2:$O$374,MATCH(_xlfn.CONCAT("2021 ",R$11," Rural"),'Grouped Category(Cleaned)'!$D$2:$D$374,0),MATCH('Covid-19 Pandemic Analysis'!$A13,'Grouped Category(Cleaned)'!$A$2:$O$2,0)):INDEX('Grouped Category(Cleaned)'!$A$2:$O$374,MATCH(_xlfn.CONCAT("2021 ",R$11," Sub Urban"),'Grouped Category(Cleaned)'!$D$2:$D$374,0),MATCH('Covid-19 Pandemic Analysis'!$A13,'Grouped Category(Cleaned)'!$A$2:$O$2,0)))</f>
        <v>187.63333333333333</v>
      </c>
      <c r="S13" s="37">
        <f>AVERAGE(INDEX('Grouped Category(Cleaned)'!$A$2:$O$374,MATCH(_xlfn.CONCAT("2021 ",S$11," Rural"),'Grouped Category(Cleaned)'!$D$2:$D$374,0),MATCH('Covid-19 Pandemic Analysis'!$A13,'Grouped Category(Cleaned)'!$A$2:$O$2,0)):INDEX('Grouped Category(Cleaned)'!$A$2:$O$374,MATCH(_xlfn.CONCAT("2021 ",S$11," Sub Urban"),'Grouped Category(Cleaned)'!$D$2:$D$374,0),MATCH('Covid-19 Pandemic Analysis'!$A13,'Grouped Category(Cleaned)'!$A$2:$O$2,0)))</f>
        <v>189.36666666666667</v>
      </c>
    </row>
    <row r="14" spans="1:19" x14ac:dyDescent="0.3">
      <c r="A14" s="5" t="s">
        <v>19</v>
      </c>
      <c r="B14" s="36">
        <f>AVERAGE(INDEX('Grouped Category(Cleaned)'!$A$2:$O$374,MATCH(_xlfn.CONCAT("2019 ",B$11," Rural"),'Grouped Category(Cleaned)'!$D$2:$D$374,0),MATCH('Covid-19 Pandemic Analysis'!$A14,'Grouped Category(Cleaned)'!$A$2:$O$2,0)):INDEX('Grouped Category(Cleaned)'!$A$2:$O$374,MATCH(_xlfn.CONCAT("2019 ",B$11," Sub Urban"),'Grouped Category(Cleaned)'!$D$2:$D$374,0),MATCH('Covid-19 Pandemic Analysis'!$A14,'Grouped Category(Cleaned)'!$A$2:$O$2,0)))</f>
        <v>145.3111111111111</v>
      </c>
      <c r="C14" s="36">
        <f>AVERAGE(INDEX('Grouped Category(Cleaned)'!$A$2:$O$374,MATCH(_xlfn.CONCAT("2019 ",C$11," Rural"),'Grouped Category(Cleaned)'!$D$2:$D$374,0),MATCH('Covid-19 Pandemic Analysis'!$A14,'Grouped Category(Cleaned)'!$A$2:$O$2,0)):INDEX('Grouped Category(Cleaned)'!$A$2:$O$374,MATCH(_xlfn.CONCAT("2019 ",C$11," Sub Urban"),'Grouped Category(Cleaned)'!$D$2:$D$374,0),MATCH('Covid-19 Pandemic Analysis'!$A14,'Grouped Category(Cleaned)'!$A$2:$O$2,0)))</f>
        <v>145.55555555555554</v>
      </c>
      <c r="D14" s="36">
        <f>AVERAGE(INDEX('Grouped Category(Cleaned)'!$A$2:$O$374,MATCH(_xlfn.CONCAT("2019 ",D$11," Rural"),'Grouped Category(Cleaned)'!$D$2:$D$374,0),MATCH('Covid-19 Pandemic Analysis'!$A14,'Grouped Category(Cleaned)'!$A$2:$O$2,0)):INDEX('Grouped Category(Cleaned)'!$A$2:$O$374,MATCH(_xlfn.CONCAT("2019 ",D$11," Sub Urban"),'Grouped Category(Cleaned)'!$D$2:$D$374,0),MATCH('Covid-19 Pandemic Analysis'!$A14,'Grouped Category(Cleaned)'!$A$2:$O$2,0)))</f>
        <v>145.93333333333334</v>
      </c>
      <c r="E14" s="36">
        <f>AVERAGE(INDEX('Grouped Category(Cleaned)'!$A$2:$O$374,MATCH(_xlfn.CONCAT("2019 ",'Covid-19 Pandemic Analysis'!$E$11," Rural"),'Grouped Category(Cleaned)'!$D$2:$D$374,0),MATCH('Covid-19 Pandemic Analysis'!$A14,'Grouped Category(Cleaned)'!$A$2:$O$2,0)):INDEX('Grouped Category(Cleaned)'!$A$2:$O$374,MATCH(_xlfn.CONCAT("2019 ",'Covid-19 Pandemic Analysis'!$E$11," Sub Urban"),'Grouped Category(Cleaned)'!$D$2:$D$374,0),MATCH('Covid-19 Pandemic Analysis'!$A14,'Grouped Category(Cleaned)'!$A$2:$O$2,0)))</f>
        <v>146.28888888888889</v>
      </c>
      <c r="F14" s="36">
        <f>AVERAGE(INDEX('Grouped Category(Cleaned)'!$A$2:$O$374,MATCH(_xlfn.CONCAT("2020 ",'Covid-19 Pandemic Analysis'!$F$11," Rural"),'Grouped Category(Cleaned)'!$D$2:$D$374,0),MATCH('Covid-19 Pandemic Analysis'!$A14,'Grouped Category(Cleaned)'!$A$2:$O$2,0)):INDEX('Grouped Category(Cleaned)'!$A$2:$O$374,MATCH(_xlfn.CONCAT("2020 ",'Covid-19 Pandemic Analysis'!$F$11," Sub Urban"),'Grouped Category(Cleaned)'!$D$2:$D$374,0),MATCH('Covid-19 Pandemic Analysis'!$A14,'Grouped Category(Cleaned)'!$A$2:$O$2,0)))</f>
        <v>146.51111111111112</v>
      </c>
      <c r="G14" s="36">
        <f>AVERAGE(INDEX('Grouped Category(Cleaned)'!$A$2:$O$374,MATCH(_xlfn.CONCAT("2020 ",'Covid-19 Pandemic Analysis'!$G$11," Rural"),'Grouped Category(Cleaned)'!$D$2:$D$374,0),MATCH('Covid-19 Pandemic Analysis'!$A14,'Grouped Category(Cleaned)'!$A$2:$O$2,0)):INDEX('Grouped Category(Cleaned)'!$A$2:$O$374,MATCH(_xlfn.CONCAT("2020 ",'Covid-19 Pandemic Analysis'!$G$11," Sub Urban"),'Grouped Category(Cleaned)'!$D$2:$D$374,0),MATCH('Covid-19 Pandemic Analysis'!$A14,'Grouped Category(Cleaned)'!$A$2:$O$2,0)))</f>
        <v>146.75555555555556</v>
      </c>
      <c r="H14" s="36">
        <f>AVERAGE(INDEX('Grouped Category(Cleaned)'!$A$2:$O$374,MATCH(_xlfn.CONCAT("2020 ",'Covid-19 Pandemic Analysis'!$H$11," Rural"),'Grouped Category(Cleaned)'!$D$2:$D$374,0),MATCH('Covid-19 Pandemic Analysis'!$A14,'Grouped Category(Cleaned)'!$A$2:$O$2,0)):INDEX('Grouped Category(Cleaned)'!$A$2:$O$374,MATCH(_xlfn.CONCAT("2020 ",'Covid-19 Pandemic Analysis'!$H$11," Sub Urban"),'Grouped Category(Cleaned)'!$D$2:$D$374,0),MATCH('Covid-19 Pandemic Analysis'!$A14,'Grouped Category(Cleaned)'!$A$2:$O$2,0)))</f>
        <v>147.05555555555554</v>
      </c>
      <c r="I14" s="36">
        <f>AVERAGE(INDEX('Grouped Category(Cleaned)'!$A$2:$O$374,MATCH(_xlfn.CONCAT("2020 ",'Covid-19 Pandemic Analysis'!$I$11," Rural"),'Grouped Category(Cleaned)'!$D$2:$D$374,0),MATCH('Covid-19 Pandemic Analysis'!$A14,'Grouped Category(Cleaned)'!$A$2:$O$2,0)):INDEX('Grouped Category(Cleaned)'!$A$2:$O$374,MATCH(_xlfn.CONCAT("2020 ",'Covid-19 Pandemic Analysis'!$I$11," Sub Urban"),'Grouped Category(Cleaned)'!$D$2:$D$374,0),MATCH('Covid-19 Pandemic Analysis'!$A14,'Grouped Category(Cleaned)'!$A$2:$O$2,0)))</f>
        <v>146.90555555555554</v>
      </c>
      <c r="J14" s="36">
        <f>AVERAGE(INDEX('Grouped Category(Cleaned)'!$A$2:$O$374,MATCH(_xlfn.CONCAT("2020 ",'Covid-19 Pandemic Analysis'!$J$11," Rural"),'Grouped Category(Cleaned)'!$D$2:$D$374,0),MATCH('Covid-19 Pandemic Analysis'!$A14,'Grouped Category(Cleaned)'!$A$2:$O$2,0)):INDEX('Grouped Category(Cleaned)'!$A$2:$O$374,MATCH(_xlfn.CONCAT("2020 ",'Covid-19 Pandemic Analysis'!$J$11," Sub Urban"),'Grouped Category(Cleaned)'!$D$2:$D$374,0),MATCH('Covid-19 Pandemic Analysis'!$A14,'Grouped Category(Cleaned)'!$A$2:$O$2,0)))</f>
        <v>147.05555555555554</v>
      </c>
      <c r="K14" s="36">
        <f>AVERAGE(INDEX('Grouped Category(Cleaned)'!$A$2:$O$374,MATCH(_xlfn.CONCAT("2020 ",'Covid-19 Pandemic Analysis'!$K$11," Rural"),'Grouped Category(Cleaned)'!$D$2:$D$374,0),MATCH('Covid-19 Pandemic Analysis'!$A14,'Grouped Category(Cleaned)'!$A$2:$O$2,0)):INDEX('Grouped Category(Cleaned)'!$A$2:$O$374,MATCH(_xlfn.CONCAT("2020 ",'Covid-19 Pandemic Analysis'!$K$11," Sub Urban"),'Grouped Category(Cleaned)'!$D$2:$D$374,0),MATCH('Covid-19 Pandemic Analysis'!$A14,'Grouped Category(Cleaned)'!$A$2:$O$2,0)))</f>
        <v>148.88888888888889</v>
      </c>
      <c r="L14" s="36">
        <f>AVERAGE(INDEX('Grouped Category(Cleaned)'!$A$2:$O$374,MATCH(_xlfn.CONCAT("2020 ",'Covid-19 Pandemic Analysis'!$L$11," Rural"),'Grouped Category(Cleaned)'!$D$2:$D$374,0),MATCH('Covid-19 Pandemic Analysis'!$A14,'Grouped Category(Cleaned)'!$A$2:$O$2,0)):INDEX('Grouped Category(Cleaned)'!$A$2:$O$374,MATCH(_xlfn.CONCAT("2020 ",'Covid-19 Pandemic Analysis'!$L$11," Sub Urban"),'Grouped Category(Cleaned)'!$D$2:$D$374,0),MATCH('Covid-19 Pandemic Analysis'!$A14,'Grouped Category(Cleaned)'!$A$2:$O$2,0)))</f>
        <v>148.88888888888889</v>
      </c>
      <c r="M14" s="36">
        <f>AVERAGE(INDEX('Grouped Category(Cleaned)'!$A$2:$O$374,MATCH(_xlfn.CONCAT("2020 ",'Covid-19 Pandemic Analysis'!$M$11," Rural"),'Grouped Category(Cleaned)'!$D$2:$D$374,0),MATCH('Covid-19 Pandemic Analysis'!$A14,'Grouped Category(Cleaned)'!$A$2:$O$2,0)):INDEX('Grouped Category(Cleaned)'!$A$2:$O$374,MATCH(_xlfn.CONCAT("2020 ",'Covid-19 Pandemic Analysis'!$M$11," Sub Urban"),'Grouped Category(Cleaned)'!$D$2:$D$374,0),MATCH('Covid-19 Pandemic Analysis'!$A14,'Grouped Category(Cleaned)'!$A$2:$O$2,0)))</f>
        <v>148.87777777777777</v>
      </c>
      <c r="N14" s="36">
        <f>AVERAGE(INDEX('Grouped Category(Cleaned)'!$A$2:$O$374,MATCH(_xlfn.CONCAT("2020 ",'Covid-19 Pandemic Analysis'!$N$11," Rural"),'Grouped Category(Cleaned)'!$D$2:$D$374,0),MATCH('Covid-19 Pandemic Analysis'!$A14,'Grouped Category(Cleaned)'!$A$2:$O$2,0)):INDEX('Grouped Category(Cleaned)'!$A$2:$O$374,MATCH(_xlfn.CONCAT("2020 ",'Covid-19 Pandemic Analysis'!$N$11," Sub Urban"),'Grouped Category(Cleaned)'!$D$2:$D$374,0),MATCH('Covid-19 Pandemic Analysis'!$A14,'Grouped Category(Cleaned)'!$A$2:$O$2,0)))</f>
        <v>149.35555555555553</v>
      </c>
      <c r="O14" s="36">
        <f>AVERAGE(INDEX('Grouped Category(Cleaned)'!$A$2:$O$374,MATCH(_xlfn.CONCAT("2020 ",'Covid-19 Pandemic Analysis'!$O$11," Rural"),'Grouped Category(Cleaned)'!$D$2:$D$374,0),MATCH('Covid-19 Pandemic Analysis'!$A14,'Grouped Category(Cleaned)'!$A$2:$O$2,0)):INDEX('Grouped Category(Cleaned)'!$A$2:$O$374,MATCH(_xlfn.CONCAT("2020 ",'Covid-19 Pandemic Analysis'!$O$11," Sub Urban"),'Grouped Category(Cleaned)'!$D$2:$D$374,0),MATCH('Covid-19 Pandemic Analysis'!$A14,'Grouped Category(Cleaned)'!$A$2:$O$2,0)))</f>
        <v>149.64444444444445</v>
      </c>
      <c r="P14" s="36">
        <f>AVERAGE(INDEX('Grouped Category(Cleaned)'!$A$2:$O$374,MATCH(_xlfn.CONCAT("2020 ",'Covid-19 Pandemic Analysis'!$P$11," Rural"),'Grouped Category(Cleaned)'!$D$2:$D$374,0),MATCH('Covid-19 Pandemic Analysis'!$A14,'Grouped Category(Cleaned)'!$A$2:$O$2,0)):INDEX('Grouped Category(Cleaned)'!$A$2:$O$374,MATCH(_xlfn.CONCAT("2020 ",'Covid-19 Pandemic Analysis'!$P$11," Sub Urban"),'Grouped Category(Cleaned)'!$D$2:$D$374,0),MATCH('Covid-19 Pandemic Analysis'!$A14,'Grouped Category(Cleaned)'!$A$2:$O$2,0)))</f>
        <v>150.12222222222223</v>
      </c>
      <c r="Q14" s="36">
        <f>AVERAGE(INDEX('Grouped Category(Cleaned)'!$A$2:$O$374,MATCH(_xlfn.CONCAT("2020 ",'Covid-19 Pandemic Analysis'!$Q$11," Rural"),'Grouped Category(Cleaned)'!$D$2:$D$374,0),MATCH('Covid-19 Pandemic Analysis'!$A14,'Grouped Category(Cleaned)'!$A$2:$O$2,0)):INDEX('Grouped Category(Cleaned)'!$A$2:$O$374,MATCH(_xlfn.CONCAT("2020 ",'Covid-19 Pandemic Analysis'!$Q$11," Sub Urban"),'Grouped Category(Cleaned)'!$D$2:$D$374,0),MATCH('Covid-19 Pandemic Analysis'!$A14,'Grouped Category(Cleaned)'!$A$2:$O$2,0)))</f>
        <v>150.78888888888889</v>
      </c>
      <c r="R14" s="36">
        <f>AVERAGE(INDEX('Grouped Category(Cleaned)'!$A$2:$O$374,MATCH(_xlfn.CONCAT("2021 ",R$11," Rural"),'Grouped Category(Cleaned)'!$D$2:$D$374,0),MATCH('Covid-19 Pandemic Analysis'!$A14,'Grouped Category(Cleaned)'!$A$2:$O$2,0)):INDEX('Grouped Category(Cleaned)'!$A$2:$O$374,MATCH(_xlfn.CONCAT("2021 ",R$11," Sub Urban"),'Grouped Category(Cleaned)'!$D$2:$D$374,0),MATCH('Covid-19 Pandemic Analysis'!$A14,'Grouped Category(Cleaned)'!$A$2:$O$2,0)))</f>
        <v>151.38888888888889</v>
      </c>
      <c r="S14" s="37">
        <f>AVERAGE(INDEX('Grouped Category(Cleaned)'!$A$2:$O$374,MATCH(_xlfn.CONCAT("2021 ",S$11," Rural"),'Grouped Category(Cleaned)'!$D$2:$D$374,0),MATCH('Covid-19 Pandemic Analysis'!$A14,'Grouped Category(Cleaned)'!$A$2:$O$2,0)):INDEX('Grouped Category(Cleaned)'!$A$2:$O$374,MATCH(_xlfn.CONCAT("2021 ",S$11," Sub Urban"),'Grouped Category(Cleaned)'!$D$2:$D$374,0),MATCH('Covid-19 Pandemic Analysis'!$A14,'Grouped Category(Cleaned)'!$A$2:$O$2,0)))</f>
        <v>152.88888888888889</v>
      </c>
    </row>
    <row r="15" spans="1:19" x14ac:dyDescent="0.3">
      <c r="A15" s="5" t="s">
        <v>55</v>
      </c>
      <c r="B15" s="36">
        <f>AVERAGE(INDEX('Grouped Category(Cleaned)'!$A$2:$O$374,MATCH(_xlfn.CONCAT("2019 ",B$11," Rural"),'Grouped Category(Cleaned)'!$D$2:$D$374,0),MATCH('Covid-19 Pandemic Analysis'!$A15,'Grouped Category(Cleaned)'!$A$2:$O$2,0)):INDEX('Grouped Category(Cleaned)'!$A$2:$O$374,MATCH(_xlfn.CONCAT("2019 ",B$11," Sub Urban"),'Grouped Category(Cleaned)'!$D$2:$D$374,0),MATCH('Covid-19 Pandemic Analysis'!$A15,'Grouped Category(Cleaned)'!$A$2:$O$2,0)))</f>
        <v>148.29999999999998</v>
      </c>
      <c r="C15" s="36">
        <f>AVERAGE(INDEX('Grouped Category(Cleaned)'!$A$2:$O$374,MATCH(_xlfn.CONCAT("2019 ",C$11," Rural"),'Grouped Category(Cleaned)'!$D$2:$D$374,0),MATCH('Covid-19 Pandemic Analysis'!$A15,'Grouped Category(Cleaned)'!$A$2:$O$2,0)):INDEX('Grouped Category(Cleaned)'!$A$2:$O$374,MATCH(_xlfn.CONCAT("2019 ",C$11," Sub Urban"),'Grouped Category(Cleaned)'!$D$2:$D$374,0),MATCH('Covid-19 Pandemic Analysis'!$A15,'Grouped Category(Cleaned)'!$A$2:$O$2,0)))</f>
        <v>148.88333333333333</v>
      </c>
      <c r="D15" s="36">
        <f>AVERAGE(INDEX('Grouped Category(Cleaned)'!$A$2:$O$374,MATCH(_xlfn.CONCAT("2019 ",D$11," Rural"),'Grouped Category(Cleaned)'!$D$2:$D$374,0),MATCH('Covid-19 Pandemic Analysis'!$A15,'Grouped Category(Cleaned)'!$A$2:$O$2,0)):INDEX('Grouped Category(Cleaned)'!$A$2:$O$374,MATCH(_xlfn.CONCAT("2019 ",D$11," Sub Urban"),'Grouped Category(Cleaned)'!$D$2:$D$374,0),MATCH('Covid-19 Pandemic Analysis'!$A15,'Grouped Category(Cleaned)'!$A$2:$O$2,0)))</f>
        <v>149.29999999999998</v>
      </c>
      <c r="E15" s="36">
        <f>AVERAGE(INDEX('Grouped Category(Cleaned)'!$A$2:$O$374,MATCH(_xlfn.CONCAT("2019 ",'Covid-19 Pandemic Analysis'!$E$11," Rural"),'Grouped Category(Cleaned)'!$D$2:$D$374,0),MATCH('Covid-19 Pandemic Analysis'!$A15,'Grouped Category(Cleaned)'!$A$2:$O$2,0)):INDEX('Grouped Category(Cleaned)'!$A$2:$O$374,MATCH(_xlfn.CONCAT("2019 ",'Covid-19 Pandemic Analysis'!$E$11," Sub Urban"),'Grouped Category(Cleaned)'!$D$2:$D$374,0),MATCH('Covid-19 Pandemic Analysis'!$A15,'Grouped Category(Cleaned)'!$A$2:$O$2,0)))</f>
        <v>149.20000000000002</v>
      </c>
      <c r="F15" s="36">
        <f>AVERAGE(INDEX('Grouped Category(Cleaned)'!$A$2:$O$374,MATCH(_xlfn.CONCAT("2020 ",'Covid-19 Pandemic Analysis'!$F$11," Rural"),'Grouped Category(Cleaned)'!$D$2:$D$374,0),MATCH('Covid-19 Pandemic Analysis'!$A15,'Grouped Category(Cleaned)'!$A$2:$O$2,0)):INDEX('Grouped Category(Cleaned)'!$A$2:$O$374,MATCH(_xlfn.CONCAT("2020 ",'Covid-19 Pandemic Analysis'!$F$11," Sub Urban"),'Grouped Category(Cleaned)'!$D$2:$D$374,0),MATCH('Covid-19 Pandemic Analysis'!$A15,'Grouped Category(Cleaned)'!$A$2:$O$2,0)))</f>
        <v>149.95000000000002</v>
      </c>
      <c r="G15" s="36">
        <f>AVERAGE(INDEX('Grouped Category(Cleaned)'!$A$2:$O$374,MATCH(_xlfn.CONCAT("2020 ",'Covid-19 Pandemic Analysis'!$G$11," Rural"),'Grouped Category(Cleaned)'!$D$2:$D$374,0),MATCH('Covid-19 Pandemic Analysis'!$A15,'Grouped Category(Cleaned)'!$A$2:$O$2,0)):INDEX('Grouped Category(Cleaned)'!$A$2:$O$374,MATCH(_xlfn.CONCAT("2020 ",'Covid-19 Pandemic Analysis'!$G$11," Sub Urban"),'Grouped Category(Cleaned)'!$D$2:$D$374,0),MATCH('Covid-19 Pandemic Analysis'!$A15,'Grouped Category(Cleaned)'!$A$2:$O$2,0)))</f>
        <v>150.50000000000003</v>
      </c>
      <c r="H15" s="36">
        <f>AVERAGE(INDEX('Grouped Category(Cleaned)'!$A$2:$O$374,MATCH(_xlfn.CONCAT("2020 ",'Covid-19 Pandemic Analysis'!$H$11," Rural"),'Grouped Category(Cleaned)'!$D$2:$D$374,0),MATCH('Covid-19 Pandemic Analysis'!$A15,'Grouped Category(Cleaned)'!$A$2:$O$2,0)):INDEX('Grouped Category(Cleaned)'!$A$2:$O$374,MATCH(_xlfn.CONCAT("2020 ",'Covid-19 Pandemic Analysis'!$H$11," Sub Urban"),'Grouped Category(Cleaned)'!$D$2:$D$374,0),MATCH('Covid-19 Pandemic Analysis'!$A15,'Grouped Category(Cleaned)'!$A$2:$O$2,0)))</f>
        <v>150.36666666666665</v>
      </c>
      <c r="I15" s="36">
        <f>AVERAGE(INDEX('Grouped Category(Cleaned)'!$A$2:$O$374,MATCH(_xlfn.CONCAT("2020 ",'Covid-19 Pandemic Analysis'!$I$11," Rural"),'Grouped Category(Cleaned)'!$D$2:$D$374,0),MATCH('Covid-19 Pandemic Analysis'!$A15,'Grouped Category(Cleaned)'!$A$2:$O$2,0)):INDEX('Grouped Category(Cleaned)'!$A$2:$O$374,MATCH(_xlfn.CONCAT("2020 ",'Covid-19 Pandemic Analysis'!$I$11," Sub Urban"),'Grouped Category(Cleaned)'!$D$2:$D$374,0),MATCH('Covid-19 Pandemic Analysis'!$A15,'Grouped Category(Cleaned)'!$A$2:$O$2,0)))</f>
        <v>150.90833333333333</v>
      </c>
      <c r="J15" s="36">
        <f>AVERAGE(INDEX('Grouped Category(Cleaned)'!$A$2:$O$374,MATCH(_xlfn.CONCAT("2020 ",'Covid-19 Pandemic Analysis'!$J$11," Rural"),'Grouped Category(Cleaned)'!$D$2:$D$374,0),MATCH('Covid-19 Pandemic Analysis'!$A15,'Grouped Category(Cleaned)'!$A$2:$O$2,0)):INDEX('Grouped Category(Cleaned)'!$A$2:$O$374,MATCH(_xlfn.CONCAT("2020 ",'Covid-19 Pandemic Analysis'!$J$11," Sub Urban"),'Grouped Category(Cleaned)'!$D$2:$D$374,0),MATCH('Covid-19 Pandemic Analysis'!$A15,'Grouped Category(Cleaned)'!$A$2:$O$2,0)))</f>
        <v>150.69166666666663</v>
      </c>
      <c r="K15" s="36">
        <f>AVERAGE(INDEX('Grouped Category(Cleaned)'!$A$2:$O$374,MATCH(_xlfn.CONCAT("2020 ",'Covid-19 Pandemic Analysis'!$K$11," Rural"),'Grouped Category(Cleaned)'!$D$2:$D$374,0),MATCH('Covid-19 Pandemic Analysis'!$A15,'Grouped Category(Cleaned)'!$A$2:$O$2,0)):INDEX('Grouped Category(Cleaned)'!$A$2:$O$374,MATCH(_xlfn.CONCAT("2020 ",'Covid-19 Pandemic Analysis'!$K$11," Sub Urban"),'Grouped Category(Cleaned)'!$D$2:$D$374,0),MATCH('Covid-19 Pandemic Analysis'!$A15,'Grouped Category(Cleaned)'!$A$2:$O$2,0)))</f>
        <v>150.43333333333334</v>
      </c>
      <c r="L15" s="36">
        <f>AVERAGE(INDEX('Grouped Category(Cleaned)'!$A$2:$O$374,MATCH(_xlfn.CONCAT("2020 ",'Covid-19 Pandemic Analysis'!$L$11," Rural"),'Grouped Category(Cleaned)'!$D$2:$D$374,0),MATCH('Covid-19 Pandemic Analysis'!$A15,'Grouped Category(Cleaned)'!$A$2:$O$2,0)):INDEX('Grouped Category(Cleaned)'!$A$2:$O$374,MATCH(_xlfn.CONCAT("2020 ",'Covid-19 Pandemic Analysis'!$L$11," Sub Urban"),'Grouped Category(Cleaned)'!$D$2:$D$374,0),MATCH('Covid-19 Pandemic Analysis'!$A15,'Grouped Category(Cleaned)'!$A$2:$O$2,0)))</f>
        <v>150.43333333333334</v>
      </c>
      <c r="M15" s="36">
        <f>AVERAGE(INDEX('Grouped Category(Cleaned)'!$A$2:$O$374,MATCH(_xlfn.CONCAT("2020 ",'Covid-19 Pandemic Analysis'!$M$11," Rural"),'Grouped Category(Cleaned)'!$D$2:$D$374,0),MATCH('Covid-19 Pandemic Analysis'!$A15,'Grouped Category(Cleaned)'!$A$2:$O$2,0)):INDEX('Grouped Category(Cleaned)'!$A$2:$O$374,MATCH(_xlfn.CONCAT("2020 ",'Covid-19 Pandemic Analysis'!$M$11," Sub Urban"),'Grouped Category(Cleaned)'!$D$2:$D$374,0),MATCH('Covid-19 Pandemic Analysis'!$A15,'Grouped Category(Cleaned)'!$A$2:$O$2,0)))</f>
        <v>151.88333333333333</v>
      </c>
      <c r="N15" s="36">
        <f>AVERAGE(INDEX('Grouped Category(Cleaned)'!$A$2:$O$374,MATCH(_xlfn.CONCAT("2020 ",'Covid-19 Pandemic Analysis'!$N$11," Rural"),'Grouped Category(Cleaned)'!$D$2:$D$374,0),MATCH('Covid-19 Pandemic Analysis'!$A15,'Grouped Category(Cleaned)'!$A$2:$O$2,0)):INDEX('Grouped Category(Cleaned)'!$A$2:$O$374,MATCH(_xlfn.CONCAT("2020 ",'Covid-19 Pandemic Analysis'!$N$11," Sub Urban"),'Grouped Category(Cleaned)'!$D$2:$D$374,0),MATCH('Covid-19 Pandemic Analysis'!$A15,'Grouped Category(Cleaned)'!$A$2:$O$2,0)))</f>
        <v>152.43333333333334</v>
      </c>
      <c r="O15" s="36">
        <f>AVERAGE(INDEX('Grouped Category(Cleaned)'!$A$2:$O$374,MATCH(_xlfn.CONCAT("2020 ",'Covid-19 Pandemic Analysis'!$O$11," Rural"),'Grouped Category(Cleaned)'!$D$2:$D$374,0),MATCH('Covid-19 Pandemic Analysis'!$A15,'Grouped Category(Cleaned)'!$A$2:$O$2,0)):INDEX('Grouped Category(Cleaned)'!$A$2:$O$374,MATCH(_xlfn.CONCAT("2020 ",'Covid-19 Pandemic Analysis'!$O$11," Sub Urban"),'Grouped Category(Cleaned)'!$D$2:$D$374,0),MATCH('Covid-19 Pandemic Analysis'!$A15,'Grouped Category(Cleaned)'!$A$2:$O$2,0)))</f>
        <v>152.54999999999998</v>
      </c>
      <c r="P15" s="36">
        <f>AVERAGE(INDEX('Grouped Category(Cleaned)'!$A$2:$O$374,MATCH(_xlfn.CONCAT("2020 ",'Covid-19 Pandemic Analysis'!$P$11," Rural"),'Grouped Category(Cleaned)'!$D$2:$D$374,0),MATCH('Covid-19 Pandemic Analysis'!$A15,'Grouped Category(Cleaned)'!$A$2:$O$2,0)):INDEX('Grouped Category(Cleaned)'!$A$2:$O$374,MATCH(_xlfn.CONCAT("2020 ",'Covid-19 Pandemic Analysis'!$P$11," Sub Urban"),'Grouped Category(Cleaned)'!$D$2:$D$374,0),MATCH('Covid-19 Pandemic Analysis'!$A15,'Grouped Category(Cleaned)'!$A$2:$O$2,0)))</f>
        <v>153.51666666666668</v>
      </c>
      <c r="Q15" s="36">
        <f>AVERAGE(INDEX('Grouped Category(Cleaned)'!$A$2:$O$374,MATCH(_xlfn.CONCAT("2020 ",'Covid-19 Pandemic Analysis'!$Q$11," Rural"),'Grouped Category(Cleaned)'!$D$2:$D$374,0),MATCH('Covid-19 Pandemic Analysis'!$A15,'Grouped Category(Cleaned)'!$A$2:$O$2,0)):INDEX('Grouped Category(Cleaned)'!$A$2:$O$374,MATCH(_xlfn.CONCAT("2020 ",'Covid-19 Pandemic Analysis'!$Q$11," Sub Urban"),'Grouped Category(Cleaned)'!$D$2:$D$374,0),MATCH('Covid-19 Pandemic Analysis'!$A15,'Grouped Category(Cleaned)'!$A$2:$O$2,0)))</f>
        <v>153.96666666666667</v>
      </c>
      <c r="R15" s="36">
        <f>AVERAGE(INDEX('Grouped Category(Cleaned)'!$A$2:$O$374,MATCH(_xlfn.CONCAT("2021 ",R$11," Rural"),'Grouped Category(Cleaned)'!$D$2:$D$374,0),MATCH('Covid-19 Pandemic Analysis'!$A15,'Grouped Category(Cleaned)'!$A$2:$O$2,0)):INDEX('Grouped Category(Cleaned)'!$A$2:$O$374,MATCH(_xlfn.CONCAT("2021 ",R$11," Sub Urban"),'Grouped Category(Cleaned)'!$D$2:$D$374,0),MATCH('Covid-19 Pandemic Analysis'!$A15,'Grouped Category(Cleaned)'!$A$2:$O$2,0)))</f>
        <v>153.78333333333333</v>
      </c>
      <c r="S15" s="37">
        <f>AVERAGE(INDEX('Grouped Category(Cleaned)'!$A$2:$O$374,MATCH(_xlfn.CONCAT("2021 ",S$11," Rural"),'Grouped Category(Cleaned)'!$D$2:$D$374,0),MATCH('Covid-19 Pandemic Analysis'!$A15,'Grouped Category(Cleaned)'!$A$2:$O$2,0)):INDEX('Grouped Category(Cleaned)'!$A$2:$O$374,MATCH(_xlfn.CONCAT("2021 ",S$11," Sub Urban"),'Grouped Category(Cleaned)'!$D$2:$D$374,0),MATCH('Covid-19 Pandemic Analysis'!$A15,'Grouped Category(Cleaned)'!$A$2:$O$2,0)))</f>
        <v>155.26666666666668</v>
      </c>
    </row>
    <row r="16" spans="1:19" x14ac:dyDescent="0.3">
      <c r="A16" s="5" t="s">
        <v>50</v>
      </c>
      <c r="B16" s="36">
        <f>AVERAGE(INDEX('Grouped Category(Cleaned)'!$A$2:$O$374,MATCH(_xlfn.CONCAT("2019 ",B$11," Rural"),'Grouped Category(Cleaned)'!$D$2:$D$374,0),MATCH('Covid-19 Pandemic Analysis'!$A16,'Grouped Category(Cleaned)'!$A$2:$O$2,0)):INDEX('Grouped Category(Cleaned)'!$A$2:$O$374,MATCH(_xlfn.CONCAT("2019 ",B$11," Sub Urban"),'Grouped Category(Cleaned)'!$D$2:$D$374,0),MATCH('Covid-19 Pandemic Analysis'!$A16,'Grouped Category(Cleaned)'!$A$2:$O$2,0)))</f>
        <v>137.56666666666666</v>
      </c>
      <c r="C16" s="36">
        <f>AVERAGE(INDEX('Grouped Category(Cleaned)'!$A$2:$O$374,MATCH(_xlfn.CONCAT("2019 ",C$11," Rural"),'Grouped Category(Cleaned)'!$D$2:$D$374,0),MATCH('Covid-19 Pandemic Analysis'!$A16,'Grouped Category(Cleaned)'!$A$2:$O$2,0)):INDEX('Grouped Category(Cleaned)'!$A$2:$O$374,MATCH(_xlfn.CONCAT("2019 ",C$11," Sub Urban"),'Grouped Category(Cleaned)'!$D$2:$D$374,0),MATCH('Covid-19 Pandemic Analysis'!$A16,'Grouped Category(Cleaned)'!$A$2:$O$2,0)))</f>
        <v>139.06666666666669</v>
      </c>
      <c r="D16" s="36">
        <f>AVERAGE(INDEX('Grouped Category(Cleaned)'!$A$2:$O$374,MATCH(_xlfn.CONCAT("2019 ",D$11," Rural"),'Grouped Category(Cleaned)'!$D$2:$D$374,0),MATCH('Covid-19 Pandemic Analysis'!$A16,'Grouped Category(Cleaned)'!$A$2:$O$2,0)):INDEX('Grouped Category(Cleaned)'!$A$2:$O$374,MATCH(_xlfn.CONCAT("2019 ",D$11," Sub Urban"),'Grouped Category(Cleaned)'!$D$2:$D$374,0),MATCH('Covid-19 Pandemic Analysis'!$A16,'Grouped Category(Cleaned)'!$A$2:$O$2,0)))</f>
        <v>140.96666666666667</v>
      </c>
      <c r="E16" s="36">
        <f>AVERAGE(INDEX('Grouped Category(Cleaned)'!$A$2:$O$374,MATCH(_xlfn.CONCAT("2019 ",'Covid-19 Pandemic Analysis'!$E$11," Rural"),'Grouped Category(Cleaned)'!$D$2:$D$374,0),MATCH('Covid-19 Pandemic Analysis'!$A16,'Grouped Category(Cleaned)'!$A$2:$O$2,0)):INDEX('Grouped Category(Cleaned)'!$A$2:$O$374,MATCH(_xlfn.CONCAT("2019 ",'Covid-19 Pandemic Analysis'!$E$11," Sub Urban"),'Grouped Category(Cleaned)'!$D$2:$D$374,0),MATCH('Covid-19 Pandemic Analysis'!$A16,'Grouped Category(Cleaned)'!$A$2:$O$2,0)))</f>
        <v>142.4</v>
      </c>
      <c r="F16" s="36">
        <f>AVERAGE(INDEX('Grouped Category(Cleaned)'!$A$2:$O$374,MATCH(_xlfn.CONCAT("2020 ",'Covid-19 Pandemic Analysis'!$F$11," Rural"),'Grouped Category(Cleaned)'!$D$2:$D$374,0),MATCH('Covid-19 Pandemic Analysis'!$A16,'Grouped Category(Cleaned)'!$A$2:$O$2,0)):INDEX('Grouped Category(Cleaned)'!$A$2:$O$374,MATCH(_xlfn.CONCAT("2020 ",'Covid-19 Pandemic Analysis'!$F$11," Sub Urban"),'Grouped Category(Cleaned)'!$D$2:$D$374,0),MATCH('Covid-19 Pandemic Analysis'!$A16,'Grouped Category(Cleaned)'!$A$2:$O$2,0)))</f>
        <v>143.36666666666667</v>
      </c>
      <c r="G16" s="36">
        <f>AVERAGE(INDEX('Grouped Category(Cleaned)'!$A$2:$O$374,MATCH(_xlfn.CONCAT("2020 ",'Covid-19 Pandemic Analysis'!$G$11," Rural"),'Grouped Category(Cleaned)'!$D$2:$D$374,0),MATCH('Covid-19 Pandemic Analysis'!$A16,'Grouped Category(Cleaned)'!$A$2:$O$2,0)):INDEX('Grouped Category(Cleaned)'!$A$2:$O$374,MATCH(_xlfn.CONCAT("2020 ",'Covid-19 Pandemic Analysis'!$G$11," Sub Urban"),'Grouped Category(Cleaned)'!$D$2:$D$374,0),MATCH('Covid-19 Pandemic Analysis'!$A16,'Grouped Category(Cleaned)'!$A$2:$O$2,0)))</f>
        <v>146.13333333333335</v>
      </c>
      <c r="H16" s="36">
        <f>AVERAGE(INDEX('Grouped Category(Cleaned)'!$A$2:$O$374,MATCH(_xlfn.CONCAT("2020 ",'Covid-19 Pandemic Analysis'!$H$11," Rural"),'Grouped Category(Cleaned)'!$D$2:$D$374,0),MATCH('Covid-19 Pandemic Analysis'!$A16,'Grouped Category(Cleaned)'!$A$2:$O$2,0)):INDEX('Grouped Category(Cleaned)'!$A$2:$O$374,MATCH(_xlfn.CONCAT("2020 ",'Covid-19 Pandemic Analysis'!$H$11," Sub Urban"),'Grouped Category(Cleaned)'!$D$2:$D$374,0),MATCH('Covid-19 Pandemic Analysis'!$A16,'Grouped Category(Cleaned)'!$A$2:$O$2,0)))</f>
        <v>147.9</v>
      </c>
      <c r="I16" s="36">
        <f>AVERAGE(INDEX('Grouped Category(Cleaned)'!$A$2:$O$374,MATCH(_xlfn.CONCAT("2020 ",'Covid-19 Pandemic Analysis'!$I$11," Rural"),'Grouped Category(Cleaned)'!$D$2:$D$374,0),MATCH('Covid-19 Pandemic Analysis'!$A16,'Grouped Category(Cleaned)'!$A$2:$O$2,0)):INDEX('Grouped Category(Cleaned)'!$A$2:$O$374,MATCH(_xlfn.CONCAT("2020 ",'Covid-19 Pandemic Analysis'!$I$11," Sub Urban"),'Grouped Category(Cleaned)'!$D$2:$D$374,0),MATCH('Covid-19 Pandemic Analysis'!$A16,'Grouped Category(Cleaned)'!$A$2:$O$2,0)))</f>
        <v>143.20000000000002</v>
      </c>
      <c r="J16" s="36">
        <f>AVERAGE(INDEX('Grouped Category(Cleaned)'!$A$2:$O$374,MATCH(_xlfn.CONCAT("2020 ",'Covid-19 Pandemic Analysis'!$J$11," Rural"),'Grouped Category(Cleaned)'!$D$2:$D$374,0),MATCH('Covid-19 Pandemic Analysis'!$A16,'Grouped Category(Cleaned)'!$A$2:$O$2,0)):INDEX('Grouped Category(Cleaned)'!$A$2:$O$374,MATCH(_xlfn.CONCAT("2020 ",'Covid-19 Pandemic Analysis'!$J$11," Sub Urban"),'Grouped Category(Cleaned)'!$D$2:$D$374,0),MATCH('Covid-19 Pandemic Analysis'!$A16,'Grouped Category(Cleaned)'!$A$2:$O$2,0)))</f>
        <v>145.54999999999998</v>
      </c>
      <c r="K16" s="36">
        <f>AVERAGE(INDEX('Grouped Category(Cleaned)'!$A$2:$O$374,MATCH(_xlfn.CONCAT("2020 ",'Covid-19 Pandemic Analysis'!$K$11," Rural"),'Grouped Category(Cleaned)'!$D$2:$D$374,0),MATCH('Covid-19 Pandemic Analysis'!$A16,'Grouped Category(Cleaned)'!$A$2:$O$2,0)):INDEX('Grouped Category(Cleaned)'!$A$2:$O$374,MATCH(_xlfn.CONCAT("2020 ",'Covid-19 Pandemic Analysis'!$K$11," Sub Urban"),'Grouped Category(Cleaned)'!$D$2:$D$374,0),MATCH('Covid-19 Pandemic Analysis'!$A16,'Grouped Category(Cleaned)'!$A$2:$O$2,0)))</f>
        <v>141.29999999999998</v>
      </c>
      <c r="L16" s="36">
        <f>AVERAGE(INDEX('Grouped Category(Cleaned)'!$A$2:$O$374,MATCH(_xlfn.CONCAT("2020 ",'Covid-19 Pandemic Analysis'!$L$11," Rural"),'Grouped Category(Cleaned)'!$D$2:$D$374,0),MATCH('Covid-19 Pandemic Analysis'!$A16,'Grouped Category(Cleaned)'!$A$2:$O$2,0)):INDEX('Grouped Category(Cleaned)'!$A$2:$O$374,MATCH(_xlfn.CONCAT("2020 ",'Covid-19 Pandemic Analysis'!$L$11," Sub Urban"),'Grouped Category(Cleaned)'!$D$2:$D$374,0),MATCH('Covid-19 Pandemic Analysis'!$A16,'Grouped Category(Cleaned)'!$A$2:$O$2,0)))</f>
        <v>141.29999999999998</v>
      </c>
      <c r="M16" s="36">
        <f>AVERAGE(INDEX('Grouped Category(Cleaned)'!$A$2:$O$374,MATCH(_xlfn.CONCAT("2020 ",'Covid-19 Pandemic Analysis'!$M$11," Rural"),'Grouped Category(Cleaned)'!$D$2:$D$374,0),MATCH('Covid-19 Pandemic Analysis'!$A16,'Grouped Category(Cleaned)'!$A$2:$O$2,0)):INDEX('Grouped Category(Cleaned)'!$A$2:$O$374,MATCH(_xlfn.CONCAT("2020 ",'Covid-19 Pandemic Analysis'!$M$11," Sub Urban"),'Grouped Category(Cleaned)'!$D$2:$D$374,0),MATCH('Covid-19 Pandemic Analysis'!$A16,'Grouped Category(Cleaned)'!$A$2:$O$2,0)))</f>
        <v>142.36666666666667</v>
      </c>
      <c r="N16" s="36">
        <f>AVERAGE(INDEX('Grouped Category(Cleaned)'!$A$2:$O$374,MATCH(_xlfn.CONCAT("2020 ",'Covid-19 Pandemic Analysis'!$N$11," Rural"),'Grouped Category(Cleaned)'!$D$2:$D$374,0),MATCH('Covid-19 Pandemic Analysis'!$A16,'Grouped Category(Cleaned)'!$A$2:$O$2,0)):INDEX('Grouped Category(Cleaned)'!$A$2:$O$374,MATCH(_xlfn.CONCAT("2020 ",'Covid-19 Pandemic Analysis'!$N$11," Sub Urban"),'Grouped Category(Cleaned)'!$D$2:$D$374,0),MATCH('Covid-19 Pandemic Analysis'!$A16,'Grouped Category(Cleaned)'!$A$2:$O$2,0)))</f>
        <v>142.16666666666666</v>
      </c>
      <c r="O16" s="36">
        <f>AVERAGE(INDEX('Grouped Category(Cleaned)'!$A$2:$O$374,MATCH(_xlfn.CONCAT("2020 ",'Covid-19 Pandemic Analysis'!$O$11," Rural"),'Grouped Category(Cleaned)'!$D$2:$D$374,0),MATCH('Covid-19 Pandemic Analysis'!$A16,'Grouped Category(Cleaned)'!$A$2:$O$2,0)):INDEX('Grouped Category(Cleaned)'!$A$2:$O$374,MATCH(_xlfn.CONCAT("2020 ",'Covid-19 Pandemic Analysis'!$O$11," Sub Urban"),'Grouped Category(Cleaned)'!$D$2:$D$374,0),MATCH('Covid-19 Pandemic Analysis'!$A16,'Grouped Category(Cleaned)'!$A$2:$O$2,0)))</f>
        <v>142.33333333333334</v>
      </c>
      <c r="P16" s="36">
        <f>AVERAGE(INDEX('Grouped Category(Cleaned)'!$A$2:$O$374,MATCH(_xlfn.CONCAT("2020 ",'Covid-19 Pandemic Analysis'!$P$11," Rural"),'Grouped Category(Cleaned)'!$D$2:$D$374,0),MATCH('Covid-19 Pandemic Analysis'!$A16,'Grouped Category(Cleaned)'!$A$2:$O$2,0)):INDEX('Grouped Category(Cleaned)'!$A$2:$O$374,MATCH(_xlfn.CONCAT("2020 ",'Covid-19 Pandemic Analysis'!$P$11," Sub Urban"),'Grouped Category(Cleaned)'!$D$2:$D$374,0),MATCH('Covid-19 Pandemic Analysis'!$A16,'Grouped Category(Cleaned)'!$A$2:$O$2,0)))</f>
        <v>142.79999999999998</v>
      </c>
      <c r="Q16" s="36">
        <f>AVERAGE(INDEX('Grouped Category(Cleaned)'!$A$2:$O$374,MATCH(_xlfn.CONCAT("2020 ",'Covid-19 Pandemic Analysis'!$Q$11," Rural"),'Grouped Category(Cleaned)'!$D$2:$D$374,0),MATCH('Covid-19 Pandemic Analysis'!$A16,'Grouped Category(Cleaned)'!$A$2:$O$2,0)):INDEX('Grouped Category(Cleaned)'!$A$2:$O$374,MATCH(_xlfn.CONCAT("2020 ",'Covid-19 Pandemic Analysis'!$Q$11," Sub Urban"),'Grouped Category(Cleaned)'!$D$2:$D$374,0),MATCH('Covid-19 Pandemic Analysis'!$A16,'Grouped Category(Cleaned)'!$A$2:$O$2,0)))</f>
        <v>143.73333333333335</v>
      </c>
      <c r="R16" s="36">
        <f>AVERAGE(INDEX('Grouped Category(Cleaned)'!$A$2:$O$374,MATCH(_xlfn.CONCAT("2021 ",R$11," Rural"),'Grouped Category(Cleaned)'!$D$2:$D$374,0),MATCH('Covid-19 Pandemic Analysis'!$A16,'Grouped Category(Cleaned)'!$A$2:$O$2,0)):INDEX('Grouped Category(Cleaned)'!$A$2:$O$374,MATCH(_xlfn.CONCAT("2021 ",R$11," Sub Urban"),'Grouped Category(Cleaned)'!$D$2:$D$374,0),MATCH('Covid-19 Pandemic Analysis'!$A16,'Grouped Category(Cleaned)'!$A$2:$O$2,0)))</f>
        <v>147.23333333333335</v>
      </c>
      <c r="S16" s="37">
        <f>AVERAGE(INDEX('Grouped Category(Cleaned)'!$A$2:$O$374,MATCH(_xlfn.CONCAT("2021 ",S$11," Rural"),'Grouped Category(Cleaned)'!$D$2:$D$374,0),MATCH('Covid-19 Pandemic Analysis'!$A16,'Grouped Category(Cleaned)'!$A$2:$O$2,0)):INDEX('Grouped Category(Cleaned)'!$A$2:$O$374,MATCH(_xlfn.CONCAT("2021 ",S$11," Sub Urban"),'Grouped Category(Cleaned)'!$D$2:$D$374,0),MATCH('Covid-19 Pandemic Analysis'!$A16,'Grouped Category(Cleaned)'!$A$2:$O$2,0)))</f>
        <v>151.96666666666667</v>
      </c>
    </row>
    <row r="17" spans="1:19" x14ac:dyDescent="0.3">
      <c r="A17" s="5" t="s">
        <v>49</v>
      </c>
      <c r="B17" s="36">
        <f>AVERAGE(INDEX('Grouped Category(Cleaned)'!$A$2:$O$374,MATCH(_xlfn.CONCAT("2019 ",B$11," Rural"),'Grouped Category(Cleaned)'!$D$2:$D$374,0),MATCH('Covid-19 Pandemic Analysis'!$A17,'Grouped Category(Cleaned)'!$A$2:$O$2,0)):INDEX('Grouped Category(Cleaned)'!$A$2:$O$374,MATCH(_xlfn.CONCAT("2019 ",B$11," Sub Urban"),'Grouped Category(Cleaned)'!$D$2:$D$374,0),MATCH('Covid-19 Pandemic Analysis'!$A17,'Grouped Category(Cleaned)'!$A$2:$O$2,0)))</f>
        <v>143.86666666666667</v>
      </c>
      <c r="C17" s="36">
        <f>AVERAGE(INDEX('Grouped Category(Cleaned)'!$A$2:$O$374,MATCH(_xlfn.CONCAT("2019 ",C$11," Rural"),'Grouped Category(Cleaned)'!$D$2:$D$374,0),MATCH('Covid-19 Pandemic Analysis'!$A17,'Grouped Category(Cleaned)'!$A$2:$O$2,0)):INDEX('Grouped Category(Cleaned)'!$A$2:$O$374,MATCH(_xlfn.CONCAT("2019 ",C$11," Sub Urban"),'Grouped Category(Cleaned)'!$D$2:$D$374,0),MATCH('Covid-19 Pandemic Analysis'!$A17,'Grouped Category(Cleaned)'!$A$2:$O$2,0)))</f>
        <v>144.21666666666667</v>
      </c>
      <c r="D17" s="36">
        <f>AVERAGE(INDEX('Grouped Category(Cleaned)'!$A$2:$O$374,MATCH(_xlfn.CONCAT("2019 ",D$11," Rural"),'Grouped Category(Cleaned)'!$D$2:$D$374,0),MATCH('Covid-19 Pandemic Analysis'!$A17,'Grouped Category(Cleaned)'!$A$2:$O$2,0)):INDEX('Grouped Category(Cleaned)'!$A$2:$O$374,MATCH(_xlfn.CONCAT("2019 ",D$11," Sub Urban"),'Grouped Category(Cleaned)'!$D$2:$D$374,0),MATCH('Covid-19 Pandemic Analysis'!$A17,'Grouped Category(Cleaned)'!$A$2:$O$2,0)))</f>
        <v>144.61666666666667</v>
      </c>
      <c r="E17" s="36">
        <f>AVERAGE(INDEX('Grouped Category(Cleaned)'!$A$2:$O$374,MATCH(_xlfn.CONCAT("2019 ",'Covid-19 Pandemic Analysis'!$E$11," Rural"),'Grouped Category(Cleaned)'!$D$2:$D$374,0),MATCH('Covid-19 Pandemic Analysis'!$A17,'Grouped Category(Cleaned)'!$A$2:$O$2,0)):INDEX('Grouped Category(Cleaned)'!$A$2:$O$374,MATCH(_xlfn.CONCAT("2019 ",'Covid-19 Pandemic Analysis'!$E$11," Sub Urban"),'Grouped Category(Cleaned)'!$D$2:$D$374,0),MATCH('Covid-19 Pandemic Analysis'!$A17,'Grouped Category(Cleaned)'!$A$2:$O$2,0)))</f>
        <v>144.93333333333331</v>
      </c>
      <c r="F17" s="36">
        <f>AVERAGE(INDEX('Grouped Category(Cleaned)'!$A$2:$O$374,MATCH(_xlfn.CONCAT("2020 ",'Covid-19 Pandemic Analysis'!$F$11," Rural"),'Grouped Category(Cleaned)'!$D$2:$D$374,0),MATCH('Covid-19 Pandemic Analysis'!$A17,'Grouped Category(Cleaned)'!$A$2:$O$2,0)):INDEX('Grouped Category(Cleaned)'!$A$2:$O$374,MATCH(_xlfn.CONCAT("2020 ",'Covid-19 Pandemic Analysis'!$F$11," Sub Urban"),'Grouped Category(Cleaned)'!$D$2:$D$374,0),MATCH('Covid-19 Pandemic Analysis'!$A17,'Grouped Category(Cleaned)'!$A$2:$O$2,0)))</f>
        <v>146.26666666666665</v>
      </c>
      <c r="G17" s="36">
        <f>AVERAGE(INDEX('Grouped Category(Cleaned)'!$A$2:$O$374,MATCH(_xlfn.CONCAT("2020 ",'Covid-19 Pandemic Analysis'!$G$11," Rural"),'Grouped Category(Cleaned)'!$D$2:$D$374,0),MATCH('Covid-19 Pandemic Analysis'!$A17,'Grouped Category(Cleaned)'!$A$2:$O$2,0)):INDEX('Grouped Category(Cleaned)'!$A$2:$O$374,MATCH(_xlfn.CONCAT("2020 ",'Covid-19 Pandemic Analysis'!$G$11," Sub Urban"),'Grouped Category(Cleaned)'!$D$2:$D$374,0),MATCH('Covid-19 Pandemic Analysis'!$A17,'Grouped Category(Cleaned)'!$A$2:$O$2,0)))</f>
        <v>147.1</v>
      </c>
      <c r="H17" s="36">
        <f>AVERAGE(INDEX('Grouped Category(Cleaned)'!$A$2:$O$374,MATCH(_xlfn.CONCAT("2020 ",'Covid-19 Pandemic Analysis'!$H$11," Rural"),'Grouped Category(Cleaned)'!$D$2:$D$374,0),MATCH('Covid-19 Pandemic Analysis'!$A17,'Grouped Category(Cleaned)'!$A$2:$O$2,0)):INDEX('Grouped Category(Cleaned)'!$A$2:$O$374,MATCH(_xlfn.CONCAT("2020 ",'Covid-19 Pandemic Analysis'!$H$11," Sub Urban"),'Grouped Category(Cleaned)'!$D$2:$D$374,0),MATCH('Covid-19 Pandemic Analysis'!$A17,'Grouped Category(Cleaned)'!$A$2:$O$2,0)))</f>
        <v>148.26666666666665</v>
      </c>
      <c r="I17" s="36">
        <f>AVERAGE(INDEX('Grouped Category(Cleaned)'!$A$2:$O$374,MATCH(_xlfn.CONCAT("2020 ",'Covid-19 Pandemic Analysis'!$I$11," Rural"),'Grouped Category(Cleaned)'!$D$2:$D$374,0),MATCH('Covid-19 Pandemic Analysis'!$A17,'Grouped Category(Cleaned)'!$A$2:$O$2,0)):INDEX('Grouped Category(Cleaned)'!$A$2:$O$374,MATCH(_xlfn.CONCAT("2020 ",'Covid-19 Pandemic Analysis'!$I$11," Sub Urban"),'Grouped Category(Cleaned)'!$D$2:$D$374,0),MATCH('Covid-19 Pandemic Analysis'!$A17,'Grouped Category(Cleaned)'!$A$2:$O$2,0)))</f>
        <v>147.125</v>
      </c>
      <c r="J17" s="36">
        <f>AVERAGE(INDEX('Grouped Category(Cleaned)'!$A$2:$O$374,MATCH(_xlfn.CONCAT("2020 ",'Covid-19 Pandemic Analysis'!$J$11," Rural"),'Grouped Category(Cleaned)'!$D$2:$D$374,0),MATCH('Covid-19 Pandemic Analysis'!$A17,'Grouped Category(Cleaned)'!$A$2:$O$2,0)):INDEX('Grouped Category(Cleaned)'!$A$2:$O$374,MATCH(_xlfn.CONCAT("2020 ",'Covid-19 Pandemic Analysis'!$J$11," Sub Urban"),'Grouped Category(Cleaned)'!$D$2:$D$374,0),MATCH('Covid-19 Pandemic Analysis'!$A17,'Grouped Category(Cleaned)'!$A$2:$O$2,0)))</f>
        <v>147.91666666666666</v>
      </c>
      <c r="K17" s="36">
        <f>AVERAGE(INDEX('Grouped Category(Cleaned)'!$A$2:$O$374,MATCH(_xlfn.CONCAT("2020 ",'Covid-19 Pandemic Analysis'!$K$11," Rural"),'Grouped Category(Cleaned)'!$D$2:$D$374,0),MATCH('Covid-19 Pandemic Analysis'!$A17,'Grouped Category(Cleaned)'!$A$2:$O$2,0)):INDEX('Grouped Category(Cleaned)'!$A$2:$O$374,MATCH(_xlfn.CONCAT("2020 ",'Covid-19 Pandemic Analysis'!$K$11," Sub Urban"),'Grouped Category(Cleaned)'!$D$2:$D$374,0),MATCH('Covid-19 Pandemic Analysis'!$A17,'Grouped Category(Cleaned)'!$A$2:$O$2,0)))</f>
        <v>152.61666666666665</v>
      </c>
      <c r="L17" s="36">
        <f>AVERAGE(INDEX('Grouped Category(Cleaned)'!$A$2:$O$374,MATCH(_xlfn.CONCAT("2020 ",'Covid-19 Pandemic Analysis'!$L$11," Rural"),'Grouped Category(Cleaned)'!$D$2:$D$374,0),MATCH('Covid-19 Pandemic Analysis'!$A17,'Grouped Category(Cleaned)'!$A$2:$O$2,0)):INDEX('Grouped Category(Cleaned)'!$A$2:$O$374,MATCH(_xlfn.CONCAT("2020 ",'Covid-19 Pandemic Analysis'!$L$11," Sub Urban"),'Grouped Category(Cleaned)'!$D$2:$D$374,0),MATCH('Covid-19 Pandemic Analysis'!$A17,'Grouped Category(Cleaned)'!$A$2:$O$2,0)))</f>
        <v>152.61666666666665</v>
      </c>
      <c r="M17" s="36">
        <f>AVERAGE(INDEX('Grouped Category(Cleaned)'!$A$2:$O$374,MATCH(_xlfn.CONCAT("2020 ",'Covid-19 Pandemic Analysis'!$M$11," Rural"),'Grouped Category(Cleaned)'!$D$2:$D$374,0),MATCH('Covid-19 Pandemic Analysis'!$A17,'Grouped Category(Cleaned)'!$A$2:$O$2,0)):INDEX('Grouped Category(Cleaned)'!$A$2:$O$374,MATCH(_xlfn.CONCAT("2020 ",'Covid-19 Pandemic Analysis'!$M$11," Sub Urban"),'Grouped Category(Cleaned)'!$D$2:$D$374,0),MATCH('Covid-19 Pandemic Analysis'!$A17,'Grouped Category(Cleaned)'!$A$2:$O$2,0)))</f>
        <v>154.26666666666665</v>
      </c>
      <c r="N17" s="36">
        <f>AVERAGE(INDEX('Grouped Category(Cleaned)'!$A$2:$O$374,MATCH(_xlfn.CONCAT("2020 ",'Covid-19 Pandemic Analysis'!$N$11," Rural"),'Grouped Category(Cleaned)'!$D$2:$D$374,0),MATCH('Covid-19 Pandemic Analysis'!$A17,'Grouped Category(Cleaned)'!$A$2:$O$2,0)):INDEX('Grouped Category(Cleaned)'!$A$2:$O$374,MATCH(_xlfn.CONCAT("2020 ",'Covid-19 Pandemic Analysis'!$N$11," Sub Urban"),'Grouped Category(Cleaned)'!$D$2:$D$374,0),MATCH('Covid-19 Pandemic Analysis'!$A17,'Grouped Category(Cleaned)'!$A$2:$O$2,0)))</f>
        <v>156.71666666666667</v>
      </c>
      <c r="O17" s="36">
        <f>AVERAGE(INDEX('Grouped Category(Cleaned)'!$A$2:$O$374,MATCH(_xlfn.CONCAT("2020 ",'Covid-19 Pandemic Analysis'!$O$11," Rural"),'Grouped Category(Cleaned)'!$D$2:$D$374,0),MATCH('Covid-19 Pandemic Analysis'!$A17,'Grouped Category(Cleaned)'!$A$2:$O$2,0)):INDEX('Grouped Category(Cleaned)'!$A$2:$O$374,MATCH(_xlfn.CONCAT("2020 ",'Covid-19 Pandemic Analysis'!$O$11," Sub Urban"),'Grouped Category(Cleaned)'!$D$2:$D$374,0),MATCH('Covid-19 Pandemic Analysis'!$A17,'Grouped Category(Cleaned)'!$A$2:$O$2,0)))</f>
        <v>156.35</v>
      </c>
      <c r="P17" s="36">
        <f>AVERAGE(INDEX('Grouped Category(Cleaned)'!$A$2:$O$374,MATCH(_xlfn.CONCAT("2020 ",'Covid-19 Pandemic Analysis'!$P$11," Rural"),'Grouped Category(Cleaned)'!$D$2:$D$374,0),MATCH('Covid-19 Pandemic Analysis'!$A17,'Grouped Category(Cleaned)'!$A$2:$O$2,0)):INDEX('Grouped Category(Cleaned)'!$A$2:$O$374,MATCH(_xlfn.CONCAT("2020 ",'Covid-19 Pandemic Analysis'!$P$11," Sub Urban"),'Grouped Category(Cleaned)'!$D$2:$D$374,0),MATCH('Covid-19 Pandemic Analysis'!$A17,'Grouped Category(Cleaned)'!$A$2:$O$2,0)))</f>
        <v>156.76666666666668</v>
      </c>
      <c r="Q17" s="36">
        <f>AVERAGE(INDEX('Grouped Category(Cleaned)'!$A$2:$O$374,MATCH(_xlfn.CONCAT("2020 ",'Covid-19 Pandemic Analysis'!$Q$11," Rural"),'Grouped Category(Cleaned)'!$D$2:$D$374,0),MATCH('Covid-19 Pandemic Analysis'!$A17,'Grouped Category(Cleaned)'!$A$2:$O$2,0)):INDEX('Grouped Category(Cleaned)'!$A$2:$O$374,MATCH(_xlfn.CONCAT("2020 ",'Covid-19 Pandemic Analysis'!$Q$11," Sub Urban"),'Grouped Category(Cleaned)'!$D$2:$D$374,0),MATCH('Covid-19 Pandemic Analysis'!$A17,'Grouped Category(Cleaned)'!$A$2:$O$2,0)))</f>
        <v>157.4</v>
      </c>
      <c r="R17" s="36">
        <f>AVERAGE(INDEX('Grouped Category(Cleaned)'!$A$2:$O$374,MATCH(_xlfn.CONCAT("2021 ",R$11," Rural"),'Grouped Category(Cleaned)'!$D$2:$D$374,0),MATCH('Covid-19 Pandemic Analysis'!$A17,'Grouped Category(Cleaned)'!$A$2:$O$2,0)):INDEX('Grouped Category(Cleaned)'!$A$2:$O$374,MATCH(_xlfn.CONCAT("2021 ",R$11," Sub Urban"),'Grouped Category(Cleaned)'!$D$2:$D$374,0),MATCH('Covid-19 Pandemic Analysis'!$A17,'Grouped Category(Cleaned)'!$A$2:$O$2,0)))</f>
        <v>157.76666666666668</v>
      </c>
      <c r="S17" s="37">
        <f>AVERAGE(INDEX('Grouped Category(Cleaned)'!$A$2:$O$374,MATCH(_xlfn.CONCAT("2021 ",S$11," Rural"),'Grouped Category(Cleaned)'!$D$2:$D$374,0),MATCH('Covid-19 Pandemic Analysis'!$A17,'Grouped Category(Cleaned)'!$A$2:$O$2,0)):INDEX('Grouped Category(Cleaned)'!$A$2:$O$374,MATCH(_xlfn.CONCAT("2021 ",S$11," Sub Urban"),'Grouped Category(Cleaned)'!$D$2:$D$374,0),MATCH('Covid-19 Pandemic Analysis'!$A17,'Grouped Category(Cleaned)'!$A$2:$O$2,0)))</f>
        <v>158.26666666666668</v>
      </c>
    </row>
    <row r="18" spans="1:19" x14ac:dyDescent="0.3">
      <c r="A18" s="5" t="s">
        <v>24</v>
      </c>
      <c r="B18" s="36">
        <f>AVERAGE(INDEX('Grouped Category(Cleaned)'!$A$2:$O$374,MATCH(_xlfn.CONCAT("2019 ",B$11," Rural"),'Grouped Category(Cleaned)'!$D$2:$D$374,0),MATCH('Covid-19 Pandemic Analysis'!$A18,'Grouped Category(Cleaned)'!$A$2:$O$2,0)):INDEX('Grouped Category(Cleaned)'!$A$2:$O$374,MATCH(_xlfn.CONCAT("2019 ",B$11," Sub Urban"),'Grouped Category(Cleaned)'!$D$2:$D$374,0),MATCH('Covid-19 Pandemic Analysis'!$A18,'Grouped Category(Cleaned)'!$A$2:$O$2,0)))</f>
        <v>126.3</v>
      </c>
      <c r="C18" s="36">
        <f>AVERAGE(INDEX('Grouped Category(Cleaned)'!$A$2:$O$374,MATCH(_xlfn.CONCAT("2019 ",C$11," Rural"),'Grouped Category(Cleaned)'!$D$2:$D$374,0),MATCH('Covid-19 Pandemic Analysis'!$A18,'Grouped Category(Cleaned)'!$A$2:$O$2,0)):INDEX('Grouped Category(Cleaned)'!$A$2:$O$374,MATCH(_xlfn.CONCAT("2019 ",C$11," Sub Urban"),'Grouped Category(Cleaned)'!$D$2:$D$374,0),MATCH('Covid-19 Pandemic Analysis'!$A18,'Grouped Category(Cleaned)'!$A$2:$O$2,0)))</f>
        <v>126.5</v>
      </c>
      <c r="D18" s="36">
        <f>AVERAGE(INDEX('Grouped Category(Cleaned)'!$A$2:$O$374,MATCH(_xlfn.CONCAT("2019 ",D$11," Rural"),'Grouped Category(Cleaned)'!$D$2:$D$374,0),MATCH('Covid-19 Pandemic Analysis'!$A18,'Grouped Category(Cleaned)'!$A$2:$O$2,0)):INDEX('Grouped Category(Cleaned)'!$A$2:$O$374,MATCH(_xlfn.CONCAT("2019 ",D$11," Sub Urban"),'Grouped Category(Cleaned)'!$D$2:$D$374,0),MATCH('Covid-19 Pandemic Analysis'!$A18,'Grouped Category(Cleaned)'!$A$2:$O$2,0)))</f>
        <v>126.8</v>
      </c>
      <c r="E18" s="36">
        <f>AVERAGE(INDEX('Grouped Category(Cleaned)'!$A$2:$O$374,MATCH(_xlfn.CONCAT("2019 ",'Covid-19 Pandemic Analysis'!$E$11," Rural"),'Grouped Category(Cleaned)'!$D$2:$D$374,0),MATCH('Covid-19 Pandemic Analysis'!$A18,'Grouped Category(Cleaned)'!$A$2:$O$2,0)):INDEX('Grouped Category(Cleaned)'!$A$2:$O$374,MATCH(_xlfn.CONCAT("2019 ",'Covid-19 Pandemic Analysis'!$E$11," Sub Urban"),'Grouped Category(Cleaned)'!$D$2:$D$374,0),MATCH('Covid-19 Pandemic Analysis'!$A18,'Grouped Category(Cleaned)'!$A$2:$O$2,0)))</f>
        <v>130</v>
      </c>
      <c r="F18" s="36">
        <f>AVERAGE(INDEX('Grouped Category(Cleaned)'!$A$2:$O$374,MATCH(_xlfn.CONCAT("2020 ",'Covid-19 Pandemic Analysis'!$F$11," Rural"),'Grouped Category(Cleaned)'!$D$2:$D$374,0),MATCH('Covid-19 Pandemic Analysis'!$A18,'Grouped Category(Cleaned)'!$A$2:$O$2,0)):INDEX('Grouped Category(Cleaned)'!$A$2:$O$374,MATCH(_xlfn.CONCAT("2020 ",'Covid-19 Pandemic Analysis'!$F$11," Sub Urban"),'Grouped Category(Cleaned)'!$D$2:$D$374,0),MATCH('Covid-19 Pandemic Analysis'!$A18,'Grouped Category(Cleaned)'!$A$2:$O$2,0)))</f>
        <v>131.1</v>
      </c>
      <c r="G18" s="36">
        <f>AVERAGE(INDEX('Grouped Category(Cleaned)'!$A$2:$O$374,MATCH(_xlfn.CONCAT("2020 ",'Covid-19 Pandemic Analysis'!$G$11," Rural"),'Grouped Category(Cleaned)'!$D$2:$D$374,0),MATCH('Covid-19 Pandemic Analysis'!$A18,'Grouped Category(Cleaned)'!$A$2:$O$2,0)):INDEX('Grouped Category(Cleaned)'!$A$2:$O$374,MATCH(_xlfn.CONCAT("2020 ",'Covid-19 Pandemic Analysis'!$G$11," Sub Urban"),'Grouped Category(Cleaned)'!$D$2:$D$374,0),MATCH('Covid-19 Pandemic Analysis'!$A18,'Grouped Category(Cleaned)'!$A$2:$O$2,0)))</f>
        <v>130.5</v>
      </c>
      <c r="H18" s="36">
        <f>AVERAGE(INDEX('Grouped Category(Cleaned)'!$A$2:$O$374,MATCH(_xlfn.CONCAT("2020 ",'Covid-19 Pandemic Analysis'!$H$11," Rural"),'Grouped Category(Cleaned)'!$D$2:$D$374,0),MATCH('Covid-19 Pandemic Analysis'!$A18,'Grouped Category(Cleaned)'!$A$2:$O$2,0)):INDEX('Grouped Category(Cleaned)'!$A$2:$O$374,MATCH(_xlfn.CONCAT("2020 ",'Covid-19 Pandemic Analysis'!$H$11," Sub Urban"),'Grouped Category(Cleaned)'!$D$2:$D$374,0),MATCH('Covid-19 Pandemic Analysis'!$A18,'Grouped Category(Cleaned)'!$A$2:$O$2,0)))</f>
        <v>130.1</v>
      </c>
      <c r="I18" s="36">
        <f>AVERAGE(INDEX('Grouped Category(Cleaned)'!$A$2:$O$374,MATCH(_xlfn.CONCAT("2020 ",'Covid-19 Pandemic Analysis'!$I$11," Rural"),'Grouped Category(Cleaned)'!$D$2:$D$374,0),MATCH('Covid-19 Pandemic Analysis'!$A18,'Grouped Category(Cleaned)'!$A$2:$O$2,0)):INDEX('Grouped Category(Cleaned)'!$A$2:$O$374,MATCH(_xlfn.CONCAT("2020 ",'Covid-19 Pandemic Analysis'!$I$11," Sub Urban"),'Grouped Category(Cleaned)'!$D$2:$D$374,0),MATCH('Covid-19 Pandemic Analysis'!$A18,'Grouped Category(Cleaned)'!$A$2:$O$2,0)))</f>
        <v>130.30000000000001</v>
      </c>
      <c r="J18" s="36">
        <f>AVERAGE(INDEX('Grouped Category(Cleaned)'!$A$2:$O$374,MATCH(_xlfn.CONCAT("2020 ",'Covid-19 Pandemic Analysis'!$J$11," Rural"),'Grouped Category(Cleaned)'!$D$2:$D$374,0),MATCH('Covid-19 Pandemic Analysis'!$A18,'Grouped Category(Cleaned)'!$A$2:$O$2,0)):INDEX('Grouped Category(Cleaned)'!$A$2:$O$374,MATCH(_xlfn.CONCAT("2020 ",'Covid-19 Pandemic Analysis'!$J$11," Sub Urban"),'Grouped Category(Cleaned)'!$D$2:$D$374,0),MATCH('Covid-19 Pandemic Analysis'!$A18,'Grouped Category(Cleaned)'!$A$2:$O$2,0)))</f>
        <v>130.1</v>
      </c>
      <c r="K18" s="36">
        <f>AVERAGE(INDEX('Grouped Category(Cleaned)'!$A$2:$O$374,MATCH(_xlfn.CONCAT("2020 ",'Covid-19 Pandemic Analysis'!$K$11," Rural"),'Grouped Category(Cleaned)'!$D$2:$D$374,0),MATCH('Covid-19 Pandemic Analysis'!$A18,'Grouped Category(Cleaned)'!$A$2:$O$2,0)):INDEX('Grouped Category(Cleaned)'!$A$2:$O$374,MATCH(_xlfn.CONCAT("2020 ",'Covid-19 Pandemic Analysis'!$K$11," Sub Urban"),'Grouped Category(Cleaned)'!$D$2:$D$374,0),MATCH('Covid-19 Pandemic Analysis'!$A18,'Grouped Category(Cleaned)'!$A$2:$O$2,0)))</f>
        <v>135.23333333333335</v>
      </c>
      <c r="L18" s="36">
        <f>AVERAGE(INDEX('Grouped Category(Cleaned)'!$A$2:$O$374,MATCH(_xlfn.CONCAT("2020 ",'Covid-19 Pandemic Analysis'!$L$11," Rural"),'Grouped Category(Cleaned)'!$D$2:$D$374,0),MATCH('Covid-19 Pandemic Analysis'!$A18,'Grouped Category(Cleaned)'!$A$2:$O$2,0)):INDEX('Grouped Category(Cleaned)'!$A$2:$O$374,MATCH(_xlfn.CONCAT("2020 ",'Covid-19 Pandemic Analysis'!$L$11," Sub Urban"),'Grouped Category(Cleaned)'!$D$2:$D$374,0),MATCH('Covid-19 Pandemic Analysis'!$A18,'Grouped Category(Cleaned)'!$A$2:$O$2,0)))</f>
        <v>135.23333333333335</v>
      </c>
      <c r="M18" s="36">
        <f>AVERAGE(INDEX('Grouped Category(Cleaned)'!$A$2:$O$374,MATCH(_xlfn.CONCAT("2020 ",'Covid-19 Pandemic Analysis'!$M$11," Rural"),'Grouped Category(Cleaned)'!$D$2:$D$374,0),MATCH('Covid-19 Pandemic Analysis'!$A18,'Grouped Category(Cleaned)'!$A$2:$O$2,0)):INDEX('Grouped Category(Cleaned)'!$A$2:$O$374,MATCH(_xlfn.CONCAT("2020 ",'Covid-19 Pandemic Analysis'!$M$11," Sub Urban"),'Grouped Category(Cleaned)'!$D$2:$D$374,0),MATCH('Covid-19 Pandemic Analysis'!$A18,'Grouped Category(Cleaned)'!$A$2:$O$2,0)))</f>
        <v>138.66666666666666</v>
      </c>
      <c r="N18" s="36">
        <f>AVERAGE(INDEX('Grouped Category(Cleaned)'!$A$2:$O$374,MATCH(_xlfn.CONCAT("2020 ",'Covid-19 Pandemic Analysis'!$N$11," Rural"),'Grouped Category(Cleaned)'!$D$2:$D$374,0),MATCH('Covid-19 Pandemic Analysis'!$A18,'Grouped Category(Cleaned)'!$A$2:$O$2,0)):INDEX('Grouped Category(Cleaned)'!$A$2:$O$374,MATCH(_xlfn.CONCAT("2020 ",'Covid-19 Pandemic Analysis'!$N$11," Sub Urban"),'Grouped Category(Cleaned)'!$D$2:$D$374,0),MATCH('Covid-19 Pandemic Analysis'!$A18,'Grouped Category(Cleaned)'!$A$2:$O$2,0)))</f>
        <v>139.76666666666665</v>
      </c>
      <c r="O18" s="36">
        <f>AVERAGE(INDEX('Grouped Category(Cleaned)'!$A$2:$O$374,MATCH(_xlfn.CONCAT("2020 ",'Covid-19 Pandemic Analysis'!$O$11," Rural"),'Grouped Category(Cleaned)'!$D$2:$D$374,0),MATCH('Covid-19 Pandemic Analysis'!$A18,'Grouped Category(Cleaned)'!$A$2:$O$2,0)):INDEX('Grouped Category(Cleaned)'!$A$2:$O$374,MATCH(_xlfn.CONCAT("2020 ",'Covid-19 Pandemic Analysis'!$O$11," Sub Urban"),'Grouped Category(Cleaned)'!$D$2:$D$374,0),MATCH('Covid-19 Pandemic Analysis'!$A18,'Grouped Category(Cleaned)'!$A$2:$O$2,0)))</f>
        <v>140.79999999999998</v>
      </c>
      <c r="P18" s="36">
        <f>AVERAGE(INDEX('Grouped Category(Cleaned)'!$A$2:$O$374,MATCH(_xlfn.CONCAT("2020 ",'Covid-19 Pandemic Analysis'!$P$11," Rural"),'Grouped Category(Cleaned)'!$D$2:$D$374,0),MATCH('Covid-19 Pandemic Analysis'!$A18,'Grouped Category(Cleaned)'!$A$2:$O$2,0)):INDEX('Grouped Category(Cleaned)'!$A$2:$O$374,MATCH(_xlfn.CONCAT("2020 ",'Covid-19 Pandemic Analysis'!$P$11," Sub Urban"),'Grouped Category(Cleaned)'!$D$2:$D$374,0),MATCH('Covid-19 Pandemic Analysis'!$A18,'Grouped Category(Cleaned)'!$A$2:$O$2,0)))</f>
        <v>140.56666666666663</v>
      </c>
      <c r="Q18" s="36">
        <f>AVERAGE(INDEX('Grouped Category(Cleaned)'!$A$2:$O$374,MATCH(_xlfn.CONCAT("2020 ",'Covid-19 Pandemic Analysis'!$Q$11," Rural"),'Grouped Category(Cleaned)'!$D$2:$D$374,0),MATCH('Covid-19 Pandemic Analysis'!$A18,'Grouped Category(Cleaned)'!$A$2:$O$2,0)):INDEX('Grouped Category(Cleaned)'!$A$2:$O$374,MATCH(_xlfn.CONCAT("2020 ",'Covid-19 Pandemic Analysis'!$Q$11," Sub Urban"),'Grouped Category(Cleaned)'!$D$2:$D$374,0),MATCH('Covid-19 Pandemic Analysis'!$A18,'Grouped Category(Cleaned)'!$A$2:$O$2,0)))</f>
        <v>140.86666666666665</v>
      </c>
      <c r="R18" s="36">
        <f>AVERAGE(INDEX('Grouped Category(Cleaned)'!$A$2:$O$374,MATCH(_xlfn.CONCAT("2021 ",R$11," Rural"),'Grouped Category(Cleaned)'!$D$2:$D$374,0),MATCH('Covid-19 Pandemic Analysis'!$A18,'Grouped Category(Cleaned)'!$A$2:$O$2,0)):INDEX('Grouped Category(Cleaned)'!$A$2:$O$374,MATCH(_xlfn.CONCAT("2021 ",R$11," Sub Urban"),'Grouped Category(Cleaned)'!$D$2:$D$374,0),MATCH('Covid-19 Pandemic Analysis'!$A18,'Grouped Category(Cleaned)'!$A$2:$O$2,0)))</f>
        <v>142.1</v>
      </c>
      <c r="S18" s="37">
        <f>AVERAGE(INDEX('Grouped Category(Cleaned)'!$A$2:$O$374,MATCH(_xlfn.CONCAT("2021 ",S$11," Rural"),'Grouped Category(Cleaned)'!$D$2:$D$374,0),MATCH('Covid-19 Pandemic Analysis'!$A18,'Grouped Category(Cleaned)'!$A$2:$O$2,0)):INDEX('Grouped Category(Cleaned)'!$A$2:$O$374,MATCH(_xlfn.CONCAT("2021 ",S$11," Sub Urban"),'Grouped Category(Cleaned)'!$D$2:$D$374,0),MATCH('Covid-19 Pandemic Analysis'!$A18,'Grouped Category(Cleaned)'!$A$2:$O$2,0)))</f>
        <v>145.26666666666665</v>
      </c>
    </row>
    <row r="19" spans="1:19" x14ac:dyDescent="0.3">
      <c r="A19" s="5" t="s">
        <v>25</v>
      </c>
      <c r="B19" s="36">
        <f>AVERAGE(INDEX('Grouped Category(Cleaned)'!$A$2:$O$374,MATCH(_xlfn.CONCAT("2019 ",B$11," Rural"),'Grouped Category(Cleaned)'!$D$2:$D$374,0),MATCH('Covid-19 Pandemic Analysis'!$A19,'Grouped Category(Cleaned)'!$A$2:$O$2,0)):INDEX('Grouped Category(Cleaned)'!$A$2:$O$374,MATCH(_xlfn.CONCAT("2019 ",B$11," Sub Urban"),'Grouped Category(Cleaned)'!$D$2:$D$374,0),MATCH('Covid-19 Pandemic Analysis'!$A19,'Grouped Category(Cleaned)'!$A$2:$O$2,0)))</f>
        <v>141.83333333333334</v>
      </c>
      <c r="C19" s="36">
        <f>AVERAGE(INDEX('Grouped Category(Cleaned)'!$A$2:$O$374,MATCH(_xlfn.CONCAT("2019 ",C$11," Rural"),'Grouped Category(Cleaned)'!$D$2:$D$374,0),MATCH('Covid-19 Pandemic Analysis'!$A19,'Grouped Category(Cleaned)'!$A$2:$O$2,0)):INDEX('Grouped Category(Cleaned)'!$A$2:$O$374,MATCH(_xlfn.CONCAT("2019 ",C$11," Sub Urban"),'Grouped Category(Cleaned)'!$D$2:$D$374,0),MATCH('Covid-19 Pandemic Analysis'!$A19,'Grouped Category(Cleaned)'!$A$2:$O$2,0)))</f>
        <v>142.19999999999999</v>
      </c>
      <c r="D19" s="36">
        <f>AVERAGE(INDEX('Grouped Category(Cleaned)'!$A$2:$O$374,MATCH(_xlfn.CONCAT("2019 ",D$11," Rural"),'Grouped Category(Cleaned)'!$D$2:$D$374,0),MATCH('Covid-19 Pandemic Analysis'!$A19,'Grouped Category(Cleaned)'!$A$2:$O$2,0)):INDEX('Grouped Category(Cleaned)'!$A$2:$O$374,MATCH(_xlfn.CONCAT("2019 ",D$11," Sub Urban"),'Grouped Category(Cleaned)'!$D$2:$D$374,0),MATCH('Covid-19 Pandemic Analysis'!$A19,'Grouped Category(Cleaned)'!$A$2:$O$2,0)))</f>
        <v>142.63333333333333</v>
      </c>
      <c r="E19" s="36">
        <f>AVERAGE(INDEX('Grouped Category(Cleaned)'!$A$2:$O$374,MATCH(_xlfn.CONCAT("2019 ",'Covid-19 Pandemic Analysis'!$E$11," Rural"),'Grouped Category(Cleaned)'!$D$2:$D$374,0),MATCH('Covid-19 Pandemic Analysis'!$A19,'Grouped Category(Cleaned)'!$A$2:$O$2,0)):INDEX('Grouped Category(Cleaned)'!$A$2:$O$374,MATCH(_xlfn.CONCAT("2019 ",'Covid-19 Pandemic Analysis'!$E$11," Sub Urban"),'Grouped Category(Cleaned)'!$D$2:$D$374,0),MATCH('Covid-19 Pandemic Analysis'!$A19,'Grouped Category(Cleaned)'!$A$2:$O$2,0)))</f>
        <v>142.86666666666667</v>
      </c>
      <c r="F19" s="36">
        <f>AVERAGE(INDEX('Grouped Category(Cleaned)'!$A$2:$O$374,MATCH(_xlfn.CONCAT("2020 ",'Covid-19 Pandemic Analysis'!$F$11," Rural"),'Grouped Category(Cleaned)'!$D$2:$D$374,0),MATCH('Covid-19 Pandemic Analysis'!$A19,'Grouped Category(Cleaned)'!$A$2:$O$2,0)):INDEX('Grouped Category(Cleaned)'!$A$2:$O$374,MATCH(_xlfn.CONCAT("2020 ",'Covid-19 Pandemic Analysis'!$F$11," Sub Urban"),'Grouped Category(Cleaned)'!$D$2:$D$374,0),MATCH('Covid-19 Pandemic Analysis'!$A19,'Grouped Category(Cleaned)'!$A$2:$O$2,0)))</f>
        <v>143.36666666666665</v>
      </c>
      <c r="G19" s="36">
        <f>AVERAGE(INDEX('Grouped Category(Cleaned)'!$A$2:$O$374,MATCH(_xlfn.CONCAT("2020 ",'Covid-19 Pandemic Analysis'!$G$11," Rural"),'Grouped Category(Cleaned)'!$D$2:$D$374,0),MATCH('Covid-19 Pandemic Analysis'!$A19,'Grouped Category(Cleaned)'!$A$2:$O$2,0)):INDEX('Grouped Category(Cleaned)'!$A$2:$O$374,MATCH(_xlfn.CONCAT("2020 ",'Covid-19 Pandemic Analysis'!$G$11," Sub Urban"),'Grouped Category(Cleaned)'!$D$2:$D$374,0),MATCH('Covid-19 Pandemic Analysis'!$A19,'Grouped Category(Cleaned)'!$A$2:$O$2,0)))</f>
        <v>143.76666666666668</v>
      </c>
      <c r="H19" s="36">
        <f>AVERAGE(INDEX('Grouped Category(Cleaned)'!$A$2:$O$374,MATCH(_xlfn.CONCAT("2020 ",'Covid-19 Pandemic Analysis'!$H$11," Rural"),'Grouped Category(Cleaned)'!$D$2:$D$374,0),MATCH('Covid-19 Pandemic Analysis'!$A19,'Grouped Category(Cleaned)'!$A$2:$O$2,0)):INDEX('Grouped Category(Cleaned)'!$A$2:$O$374,MATCH(_xlfn.CONCAT("2020 ",'Covid-19 Pandemic Analysis'!$H$11," Sub Urban"),'Grouped Category(Cleaned)'!$D$2:$D$374,0),MATCH('Covid-19 Pandemic Analysis'!$A19,'Grouped Category(Cleaned)'!$A$2:$O$2,0)))</f>
        <v>144.26666666666668</v>
      </c>
      <c r="I19" s="36">
        <f>AVERAGE(INDEX('Grouped Category(Cleaned)'!$A$2:$O$374,MATCH(_xlfn.CONCAT("2020 ",'Covid-19 Pandemic Analysis'!$I$11," Rural"),'Grouped Category(Cleaned)'!$D$2:$D$374,0),MATCH('Covid-19 Pandemic Analysis'!$A19,'Grouped Category(Cleaned)'!$A$2:$O$2,0)):INDEX('Grouped Category(Cleaned)'!$A$2:$O$374,MATCH(_xlfn.CONCAT("2020 ",'Covid-19 Pandemic Analysis'!$I$11," Sub Urban"),'Grouped Category(Cleaned)'!$D$2:$D$374,0),MATCH('Covid-19 Pandemic Analysis'!$A19,'Grouped Category(Cleaned)'!$A$2:$O$2,0)))</f>
        <v>144.01666666666668</v>
      </c>
      <c r="J19" s="36">
        <f>AVERAGE(INDEX('Grouped Category(Cleaned)'!$A$2:$O$374,MATCH(_xlfn.CONCAT("2020 ",'Covid-19 Pandemic Analysis'!$J$11," Rural"),'Grouped Category(Cleaned)'!$D$2:$D$374,0),MATCH('Covid-19 Pandemic Analysis'!$A19,'Grouped Category(Cleaned)'!$A$2:$O$2,0)):INDEX('Grouped Category(Cleaned)'!$A$2:$O$374,MATCH(_xlfn.CONCAT("2020 ",'Covid-19 Pandemic Analysis'!$J$11," Sub Urban"),'Grouped Category(Cleaned)'!$D$2:$D$374,0),MATCH('Covid-19 Pandemic Analysis'!$A19,'Grouped Category(Cleaned)'!$A$2:$O$2,0)))</f>
        <v>144.26666666666668</v>
      </c>
      <c r="K19" s="36">
        <f>AVERAGE(INDEX('Grouped Category(Cleaned)'!$A$2:$O$374,MATCH(_xlfn.CONCAT("2020 ",'Covid-19 Pandemic Analysis'!$K$11," Rural"),'Grouped Category(Cleaned)'!$D$2:$D$374,0),MATCH('Covid-19 Pandemic Analysis'!$A19,'Grouped Category(Cleaned)'!$A$2:$O$2,0)):INDEX('Grouped Category(Cleaned)'!$A$2:$O$374,MATCH(_xlfn.CONCAT("2020 ",'Covid-19 Pandemic Analysis'!$K$11," Sub Urban"),'Grouped Category(Cleaned)'!$D$2:$D$374,0),MATCH('Covid-19 Pandemic Analysis'!$A19,'Grouped Category(Cleaned)'!$A$2:$O$2,0)))</f>
        <v>148.66666666666666</v>
      </c>
      <c r="L19" s="36">
        <f>AVERAGE(INDEX('Grouped Category(Cleaned)'!$A$2:$O$374,MATCH(_xlfn.CONCAT("2020 ",'Covid-19 Pandemic Analysis'!$L$11," Rural"),'Grouped Category(Cleaned)'!$D$2:$D$374,0),MATCH('Covid-19 Pandemic Analysis'!$A19,'Grouped Category(Cleaned)'!$A$2:$O$2,0)):INDEX('Grouped Category(Cleaned)'!$A$2:$O$374,MATCH(_xlfn.CONCAT("2020 ",'Covid-19 Pandemic Analysis'!$L$11," Sub Urban"),'Grouped Category(Cleaned)'!$D$2:$D$374,0),MATCH('Covid-19 Pandemic Analysis'!$A19,'Grouped Category(Cleaned)'!$A$2:$O$2,0)))</f>
        <v>148.66666666666666</v>
      </c>
      <c r="M19" s="36">
        <f>AVERAGE(INDEX('Grouped Category(Cleaned)'!$A$2:$O$374,MATCH(_xlfn.CONCAT("2020 ",'Covid-19 Pandemic Analysis'!$M$11," Rural"),'Grouped Category(Cleaned)'!$D$2:$D$374,0),MATCH('Covid-19 Pandemic Analysis'!$A19,'Grouped Category(Cleaned)'!$A$2:$O$2,0)):INDEX('Grouped Category(Cleaned)'!$A$2:$O$374,MATCH(_xlfn.CONCAT("2020 ",'Covid-19 Pandemic Analysis'!$M$11," Sub Urban"),'Grouped Category(Cleaned)'!$D$2:$D$374,0),MATCH('Covid-19 Pandemic Analysis'!$A19,'Grouped Category(Cleaned)'!$A$2:$O$2,0)))</f>
        <v>146.46666666666667</v>
      </c>
      <c r="N19" s="36">
        <f>AVERAGE(INDEX('Grouped Category(Cleaned)'!$A$2:$O$374,MATCH(_xlfn.CONCAT("2020 ",'Covid-19 Pandemic Analysis'!$N$11," Rural"),'Grouped Category(Cleaned)'!$D$2:$D$374,0),MATCH('Covid-19 Pandemic Analysis'!$A19,'Grouped Category(Cleaned)'!$A$2:$O$2,0)):INDEX('Grouped Category(Cleaned)'!$A$2:$O$374,MATCH(_xlfn.CONCAT("2020 ",'Covid-19 Pandemic Analysis'!$N$11," Sub Urban"),'Grouped Category(Cleaned)'!$D$2:$D$374,0),MATCH('Covid-19 Pandemic Analysis'!$A19,'Grouped Category(Cleaned)'!$A$2:$O$2,0)))</f>
        <v>147.06666666666669</v>
      </c>
      <c r="O19" s="36">
        <f>AVERAGE(INDEX('Grouped Category(Cleaned)'!$A$2:$O$374,MATCH(_xlfn.CONCAT("2020 ",'Covid-19 Pandemic Analysis'!$O$11," Rural"),'Grouped Category(Cleaned)'!$D$2:$D$374,0),MATCH('Covid-19 Pandemic Analysis'!$A19,'Grouped Category(Cleaned)'!$A$2:$O$2,0)):INDEX('Grouped Category(Cleaned)'!$A$2:$O$374,MATCH(_xlfn.CONCAT("2020 ",'Covid-19 Pandemic Analysis'!$O$11," Sub Urban"),'Grouped Category(Cleaned)'!$D$2:$D$374,0),MATCH('Covid-19 Pandemic Analysis'!$A19,'Grouped Category(Cleaned)'!$A$2:$O$2,0)))</f>
        <v>146.96666666666667</v>
      </c>
      <c r="P19" s="36">
        <f>AVERAGE(INDEX('Grouped Category(Cleaned)'!$A$2:$O$374,MATCH(_xlfn.CONCAT("2020 ",'Covid-19 Pandemic Analysis'!$P$11," Rural"),'Grouped Category(Cleaned)'!$D$2:$D$374,0),MATCH('Covid-19 Pandemic Analysis'!$A19,'Grouped Category(Cleaned)'!$A$2:$O$2,0)):INDEX('Grouped Category(Cleaned)'!$A$2:$O$374,MATCH(_xlfn.CONCAT("2020 ",'Covid-19 Pandemic Analysis'!$P$11," Sub Urban"),'Grouped Category(Cleaned)'!$D$2:$D$374,0),MATCH('Covid-19 Pandemic Analysis'!$A19,'Grouped Category(Cleaned)'!$A$2:$O$2,0)))</f>
        <v>148.79999999999998</v>
      </c>
      <c r="Q19" s="36">
        <f>AVERAGE(INDEX('Grouped Category(Cleaned)'!$A$2:$O$374,MATCH(_xlfn.CONCAT("2020 ",'Covid-19 Pandemic Analysis'!$Q$11," Rural"),'Grouped Category(Cleaned)'!$D$2:$D$374,0),MATCH('Covid-19 Pandemic Analysis'!$A19,'Grouped Category(Cleaned)'!$A$2:$O$2,0)):INDEX('Grouped Category(Cleaned)'!$A$2:$O$374,MATCH(_xlfn.CONCAT("2020 ",'Covid-19 Pandemic Analysis'!$Q$11," Sub Urban"),'Grouped Category(Cleaned)'!$D$2:$D$374,0),MATCH('Covid-19 Pandemic Analysis'!$A19,'Grouped Category(Cleaned)'!$A$2:$O$2,0)))</f>
        <v>148.9</v>
      </c>
      <c r="R19" s="36">
        <f>AVERAGE(INDEX('Grouped Category(Cleaned)'!$A$2:$O$374,MATCH(_xlfn.CONCAT("2021 ",R$11," Rural"),'Grouped Category(Cleaned)'!$D$2:$D$374,0),MATCH('Covid-19 Pandemic Analysis'!$A19,'Grouped Category(Cleaned)'!$A$2:$O$2,0)):INDEX('Grouped Category(Cleaned)'!$A$2:$O$374,MATCH(_xlfn.CONCAT("2021 ",R$11," Sub Urban"),'Grouped Category(Cleaned)'!$D$2:$D$374,0),MATCH('Covid-19 Pandemic Analysis'!$A19,'Grouped Category(Cleaned)'!$A$2:$O$2,0)))</f>
        <v>150.03333333333333</v>
      </c>
      <c r="S19" s="37">
        <f>AVERAGE(INDEX('Grouped Category(Cleaned)'!$A$2:$O$374,MATCH(_xlfn.CONCAT("2021 ",S$11," Rural"),'Grouped Category(Cleaned)'!$D$2:$D$374,0),MATCH('Covid-19 Pandemic Analysis'!$A19,'Grouped Category(Cleaned)'!$A$2:$O$2,0)):INDEX('Grouped Category(Cleaned)'!$A$2:$O$374,MATCH(_xlfn.CONCAT("2021 ",S$11," Sub Urban"),'Grouped Category(Cleaned)'!$D$2:$D$374,0),MATCH('Covid-19 Pandemic Analysis'!$A19,'Grouped Category(Cleaned)'!$A$2:$O$2,0)))</f>
        <v>151.93333333333334</v>
      </c>
    </row>
    <row r="20" spans="1:19" x14ac:dyDescent="0.3">
      <c r="A20" s="5" t="s">
        <v>26</v>
      </c>
      <c r="B20" s="36">
        <f>AVERAGE(INDEX('Grouped Category(Cleaned)'!$A$2:$O$374,MATCH(_xlfn.CONCAT("2019 ",B$11," Rural"),'Grouped Category(Cleaned)'!$D$2:$D$374,0),MATCH('Covid-19 Pandemic Analysis'!$A20,'Grouped Category(Cleaned)'!$A$2:$O$2,0)):INDEX('Grouped Category(Cleaned)'!$A$2:$O$374,MATCH(_xlfn.CONCAT("2019 ",B$11," Sub Urban"),'Grouped Category(Cleaned)'!$D$2:$D$374,0),MATCH('Covid-19 Pandemic Analysis'!$A20,'Grouped Category(Cleaned)'!$A$2:$O$2,0)))</f>
        <v>155.66666666666666</v>
      </c>
      <c r="C20" s="36">
        <f>AVERAGE(INDEX('Grouped Category(Cleaned)'!$A$2:$O$374,MATCH(_xlfn.CONCAT("2019 ",C$11," Rural"),'Grouped Category(Cleaned)'!$D$2:$D$374,0),MATCH('Covid-19 Pandemic Analysis'!$A20,'Grouped Category(Cleaned)'!$A$2:$O$2,0)):INDEX('Grouped Category(Cleaned)'!$A$2:$O$374,MATCH(_xlfn.CONCAT("2019 ",C$11," Sub Urban"),'Grouped Category(Cleaned)'!$D$2:$D$374,0),MATCH('Covid-19 Pandemic Analysis'!$A20,'Grouped Category(Cleaned)'!$A$2:$O$2,0)))</f>
        <v>155.93333333333331</v>
      </c>
      <c r="D20" s="36">
        <f>AVERAGE(INDEX('Grouped Category(Cleaned)'!$A$2:$O$374,MATCH(_xlfn.CONCAT("2019 ",D$11," Rural"),'Grouped Category(Cleaned)'!$D$2:$D$374,0),MATCH('Covid-19 Pandemic Analysis'!$A20,'Grouped Category(Cleaned)'!$A$2:$O$2,0)):INDEX('Grouped Category(Cleaned)'!$A$2:$O$374,MATCH(_xlfn.CONCAT("2019 ",D$11," Sub Urban"),'Grouped Category(Cleaned)'!$D$2:$D$374,0),MATCH('Covid-19 Pandemic Analysis'!$A20,'Grouped Category(Cleaned)'!$A$2:$O$2,0)))</f>
        <v>156.03333333333333</v>
      </c>
      <c r="E20" s="36">
        <f>AVERAGE(INDEX('Grouped Category(Cleaned)'!$A$2:$O$374,MATCH(_xlfn.CONCAT("2019 ",'Covid-19 Pandemic Analysis'!$E$11," Rural"),'Grouped Category(Cleaned)'!$D$2:$D$374,0),MATCH('Covid-19 Pandemic Analysis'!$A20,'Grouped Category(Cleaned)'!$A$2:$O$2,0)):INDEX('Grouped Category(Cleaned)'!$A$2:$O$374,MATCH(_xlfn.CONCAT("2019 ",'Covid-19 Pandemic Analysis'!$E$11," Sub Urban"),'Grouped Category(Cleaned)'!$D$2:$D$374,0),MATCH('Covid-19 Pandemic Analysis'!$A20,'Grouped Category(Cleaned)'!$A$2:$O$2,0)))</f>
        <v>156.23333333333332</v>
      </c>
      <c r="F20" s="36">
        <f>AVERAGE(INDEX('Grouped Category(Cleaned)'!$A$2:$O$374,MATCH(_xlfn.CONCAT("2020 ",'Covid-19 Pandemic Analysis'!$F$11," Rural"),'Grouped Category(Cleaned)'!$D$2:$D$374,0),MATCH('Covid-19 Pandemic Analysis'!$A20,'Grouped Category(Cleaned)'!$A$2:$O$2,0)):INDEX('Grouped Category(Cleaned)'!$A$2:$O$374,MATCH(_xlfn.CONCAT("2020 ",'Covid-19 Pandemic Analysis'!$F$11," Sub Urban"),'Grouped Category(Cleaned)'!$D$2:$D$374,0),MATCH('Covid-19 Pandemic Analysis'!$A20,'Grouped Category(Cleaned)'!$A$2:$O$2,0)))</f>
        <v>156.63333333333333</v>
      </c>
      <c r="G20" s="36">
        <f>AVERAGE(INDEX('Grouped Category(Cleaned)'!$A$2:$O$374,MATCH(_xlfn.CONCAT("2020 ",'Covid-19 Pandemic Analysis'!$G$11," Rural"),'Grouped Category(Cleaned)'!$D$2:$D$374,0),MATCH('Covid-19 Pandemic Analysis'!$A20,'Grouped Category(Cleaned)'!$A$2:$O$2,0)):INDEX('Grouped Category(Cleaned)'!$A$2:$O$374,MATCH(_xlfn.CONCAT("2020 ",'Covid-19 Pandemic Analysis'!$G$11," Sub Urban"),'Grouped Category(Cleaned)'!$D$2:$D$374,0),MATCH('Covid-19 Pandemic Analysis'!$A20,'Grouped Category(Cleaned)'!$A$2:$O$2,0)))</f>
        <v>156.76666666666668</v>
      </c>
      <c r="H20" s="36">
        <f>AVERAGE(INDEX('Grouped Category(Cleaned)'!$A$2:$O$374,MATCH(_xlfn.CONCAT("2020 ",'Covid-19 Pandemic Analysis'!$H$11," Rural"),'Grouped Category(Cleaned)'!$D$2:$D$374,0),MATCH('Covid-19 Pandemic Analysis'!$A20,'Grouped Category(Cleaned)'!$A$2:$O$2,0)):INDEX('Grouped Category(Cleaned)'!$A$2:$O$374,MATCH(_xlfn.CONCAT("2020 ",'Covid-19 Pandemic Analysis'!$H$11," Sub Urban"),'Grouped Category(Cleaned)'!$D$2:$D$374,0),MATCH('Covid-19 Pandemic Analysis'!$A20,'Grouped Category(Cleaned)'!$A$2:$O$2,0)))</f>
        <v>156.6</v>
      </c>
      <c r="I20" s="36">
        <f>AVERAGE(INDEX('Grouped Category(Cleaned)'!$A$2:$O$374,MATCH(_xlfn.CONCAT("2020 ",'Covid-19 Pandemic Analysis'!$I$11," Rural"),'Grouped Category(Cleaned)'!$D$2:$D$374,0),MATCH('Covid-19 Pandemic Analysis'!$A20,'Grouped Category(Cleaned)'!$A$2:$O$2,0)):INDEX('Grouped Category(Cleaned)'!$A$2:$O$374,MATCH(_xlfn.CONCAT("2020 ",'Covid-19 Pandemic Analysis'!$I$11," Sub Urban"),'Grouped Category(Cleaned)'!$D$2:$D$374,0),MATCH('Covid-19 Pandemic Analysis'!$A20,'Grouped Category(Cleaned)'!$A$2:$O$2,0)))</f>
        <v>156.68333333333331</v>
      </c>
      <c r="J20" s="36">
        <f>AVERAGE(INDEX('Grouped Category(Cleaned)'!$A$2:$O$374,MATCH(_xlfn.CONCAT("2020 ",'Covid-19 Pandemic Analysis'!$J$11," Rural"),'Grouped Category(Cleaned)'!$D$2:$D$374,0),MATCH('Covid-19 Pandemic Analysis'!$A20,'Grouped Category(Cleaned)'!$A$2:$O$2,0)):INDEX('Grouped Category(Cleaned)'!$A$2:$O$374,MATCH(_xlfn.CONCAT("2020 ",'Covid-19 Pandemic Analysis'!$J$11," Sub Urban"),'Grouped Category(Cleaned)'!$D$2:$D$374,0),MATCH('Covid-19 Pandemic Analysis'!$A20,'Grouped Category(Cleaned)'!$A$2:$O$2,0)))</f>
        <v>156.6</v>
      </c>
      <c r="K20" s="36">
        <f>AVERAGE(INDEX('Grouped Category(Cleaned)'!$A$2:$O$374,MATCH(_xlfn.CONCAT("2020 ",'Covid-19 Pandemic Analysis'!$K$11," Rural"),'Grouped Category(Cleaned)'!$D$2:$D$374,0),MATCH('Covid-19 Pandemic Analysis'!$A20,'Grouped Category(Cleaned)'!$A$2:$O$2,0)):INDEX('Grouped Category(Cleaned)'!$A$2:$O$374,MATCH(_xlfn.CONCAT("2020 ",'Covid-19 Pandemic Analysis'!$K$11," Sub Urban"),'Grouped Category(Cleaned)'!$D$2:$D$374,0),MATCH('Covid-19 Pandemic Analysis'!$A20,'Grouped Category(Cleaned)'!$A$2:$O$2,0)))</f>
        <v>156.9</v>
      </c>
      <c r="L20" s="36">
        <f>AVERAGE(INDEX('Grouped Category(Cleaned)'!$A$2:$O$374,MATCH(_xlfn.CONCAT("2020 ",'Covid-19 Pandemic Analysis'!$L$11," Rural"),'Grouped Category(Cleaned)'!$D$2:$D$374,0),MATCH('Covid-19 Pandemic Analysis'!$A20,'Grouped Category(Cleaned)'!$A$2:$O$2,0)):INDEX('Grouped Category(Cleaned)'!$A$2:$O$374,MATCH(_xlfn.CONCAT("2020 ",'Covid-19 Pandemic Analysis'!$L$11," Sub Urban"),'Grouped Category(Cleaned)'!$D$2:$D$374,0),MATCH('Covid-19 Pandemic Analysis'!$A20,'Grouped Category(Cleaned)'!$A$2:$O$2,0)))</f>
        <v>156.9</v>
      </c>
      <c r="M20" s="36">
        <f>AVERAGE(INDEX('Grouped Category(Cleaned)'!$A$2:$O$374,MATCH(_xlfn.CONCAT("2020 ",'Covid-19 Pandemic Analysis'!$M$11," Rural"),'Grouped Category(Cleaned)'!$D$2:$D$374,0),MATCH('Covid-19 Pandemic Analysis'!$A20,'Grouped Category(Cleaned)'!$A$2:$O$2,0)):INDEX('Grouped Category(Cleaned)'!$A$2:$O$374,MATCH(_xlfn.CONCAT("2020 ",'Covid-19 Pandemic Analysis'!$M$11," Sub Urban"),'Grouped Category(Cleaned)'!$D$2:$D$374,0),MATCH('Covid-19 Pandemic Analysis'!$A20,'Grouped Category(Cleaned)'!$A$2:$O$2,0)))</f>
        <v>158.9</v>
      </c>
      <c r="N20" s="36">
        <f>AVERAGE(INDEX('Grouped Category(Cleaned)'!$A$2:$O$374,MATCH(_xlfn.CONCAT("2020 ",'Covid-19 Pandemic Analysis'!$N$11," Rural"),'Grouped Category(Cleaned)'!$D$2:$D$374,0),MATCH('Covid-19 Pandemic Analysis'!$A20,'Grouped Category(Cleaned)'!$A$2:$O$2,0)):INDEX('Grouped Category(Cleaned)'!$A$2:$O$374,MATCH(_xlfn.CONCAT("2020 ",'Covid-19 Pandemic Analysis'!$N$11," Sub Urban"),'Grouped Category(Cleaned)'!$D$2:$D$374,0),MATCH('Covid-19 Pandemic Analysis'!$A20,'Grouped Category(Cleaned)'!$A$2:$O$2,0)))</f>
        <v>157.83333333333334</v>
      </c>
      <c r="O20" s="36">
        <f>AVERAGE(INDEX('Grouped Category(Cleaned)'!$A$2:$O$374,MATCH(_xlfn.CONCAT("2020 ",'Covid-19 Pandemic Analysis'!$O$11," Rural"),'Grouped Category(Cleaned)'!$D$2:$D$374,0),MATCH('Covid-19 Pandemic Analysis'!$A20,'Grouped Category(Cleaned)'!$A$2:$O$2,0)):INDEX('Grouped Category(Cleaned)'!$A$2:$O$374,MATCH(_xlfn.CONCAT("2020 ",'Covid-19 Pandemic Analysis'!$O$11," Sub Urban"),'Grouped Category(Cleaned)'!$D$2:$D$374,0),MATCH('Covid-19 Pandemic Analysis'!$A20,'Grouped Category(Cleaned)'!$A$2:$O$2,0)))</f>
        <v>158.9</v>
      </c>
      <c r="P20" s="36">
        <f>AVERAGE(INDEX('Grouped Category(Cleaned)'!$A$2:$O$374,MATCH(_xlfn.CONCAT("2020 ",'Covid-19 Pandemic Analysis'!$P$11," Rural"),'Grouped Category(Cleaned)'!$D$2:$D$374,0),MATCH('Covid-19 Pandemic Analysis'!$A20,'Grouped Category(Cleaned)'!$A$2:$O$2,0)):INDEX('Grouped Category(Cleaned)'!$A$2:$O$374,MATCH(_xlfn.CONCAT("2020 ",'Covid-19 Pandemic Analysis'!$P$11," Sub Urban"),'Grouped Category(Cleaned)'!$D$2:$D$374,0),MATCH('Covid-19 Pandemic Analysis'!$A20,'Grouped Category(Cleaned)'!$A$2:$O$2,0)))</f>
        <v>158.86666666666667</v>
      </c>
      <c r="Q20" s="36">
        <f>AVERAGE(INDEX('Grouped Category(Cleaned)'!$A$2:$O$374,MATCH(_xlfn.CONCAT("2020 ",'Covid-19 Pandemic Analysis'!$Q$11," Rural"),'Grouped Category(Cleaned)'!$D$2:$D$374,0),MATCH('Covid-19 Pandemic Analysis'!$A20,'Grouped Category(Cleaned)'!$A$2:$O$2,0)):INDEX('Grouped Category(Cleaned)'!$A$2:$O$374,MATCH(_xlfn.CONCAT("2020 ",'Covid-19 Pandemic Analysis'!$Q$11," Sub Urban"),'Grouped Category(Cleaned)'!$D$2:$D$374,0),MATCH('Covid-19 Pandemic Analysis'!$A20,'Grouped Category(Cleaned)'!$A$2:$O$2,0)))</f>
        <v>159.73333333333335</v>
      </c>
      <c r="R20" s="36">
        <f>AVERAGE(INDEX('Grouped Category(Cleaned)'!$A$2:$O$374,MATCH(_xlfn.CONCAT("2021 ",R$11," Rural"),'Grouped Category(Cleaned)'!$D$2:$D$374,0),MATCH('Covid-19 Pandemic Analysis'!$A20,'Grouped Category(Cleaned)'!$A$2:$O$2,0)):INDEX('Grouped Category(Cleaned)'!$A$2:$O$374,MATCH(_xlfn.CONCAT("2021 ",R$11," Sub Urban"),'Grouped Category(Cleaned)'!$D$2:$D$374,0),MATCH('Covid-19 Pandemic Analysis'!$A20,'Grouped Category(Cleaned)'!$A$2:$O$2,0)))</f>
        <v>159.6</v>
      </c>
      <c r="S20" s="37">
        <f>AVERAGE(INDEX('Grouped Category(Cleaned)'!$A$2:$O$374,MATCH(_xlfn.CONCAT("2021 ",S$11," Rural"),'Grouped Category(Cleaned)'!$D$2:$D$374,0),MATCH('Covid-19 Pandemic Analysis'!$A20,'Grouped Category(Cleaned)'!$A$2:$O$2,0)):INDEX('Grouped Category(Cleaned)'!$A$2:$O$374,MATCH(_xlfn.CONCAT("2021 ",S$11," Sub Urban"),'Grouped Category(Cleaned)'!$D$2:$D$374,0),MATCH('Covid-19 Pandemic Analysis'!$A20,'Grouped Category(Cleaned)'!$A$2:$O$2,0)))</f>
        <v>159.9</v>
      </c>
    </row>
    <row r="21" spans="1:19" x14ac:dyDescent="0.3">
      <c r="A21" s="5" t="s">
        <v>28</v>
      </c>
      <c r="B21" s="36">
        <f>AVERAGE(INDEX('Grouped Category(Cleaned)'!$A$2:$O$374,MATCH(_xlfn.CONCAT("2019 ",B$11," Rural"),'Grouped Category(Cleaned)'!$D$2:$D$374,0),MATCH('Covid-19 Pandemic Analysis'!$A21,'Grouped Category(Cleaned)'!$A$2:$O$2,0)):INDEX('Grouped Category(Cleaned)'!$A$2:$O$374,MATCH(_xlfn.CONCAT("2019 ",B$11," Sub Urban"),'Grouped Category(Cleaned)'!$D$2:$D$374,0),MATCH('Covid-19 Pandemic Analysis'!$A21,'Grouped Category(Cleaned)'!$A$2:$O$2,0)))</f>
        <v>140.6</v>
      </c>
      <c r="C21" s="36">
        <f>AVERAGE(INDEX('Grouped Category(Cleaned)'!$A$2:$O$374,MATCH(_xlfn.CONCAT("2019 ",C$11," Rural"),'Grouped Category(Cleaned)'!$D$2:$D$374,0),MATCH('Covid-19 Pandemic Analysis'!$A21,'Grouped Category(Cleaned)'!$A$2:$O$2,0)):INDEX('Grouped Category(Cleaned)'!$A$2:$O$374,MATCH(_xlfn.CONCAT("2019 ",C$11," Sub Urban"),'Grouped Category(Cleaned)'!$D$2:$D$374,0),MATCH('Covid-19 Pandemic Analysis'!$A21,'Grouped Category(Cleaned)'!$A$2:$O$2,0)))</f>
        <v>140.9</v>
      </c>
      <c r="D21" s="36">
        <f>AVERAGE(INDEX('Grouped Category(Cleaned)'!$A$2:$O$374,MATCH(_xlfn.CONCAT("2019 ",D$11," Rural"),'Grouped Category(Cleaned)'!$D$2:$D$374,0),MATCH('Covid-19 Pandemic Analysis'!$A21,'Grouped Category(Cleaned)'!$A$2:$O$2,0)):INDEX('Grouped Category(Cleaned)'!$A$2:$O$374,MATCH(_xlfn.CONCAT("2019 ",D$11," Sub Urban"),'Grouped Category(Cleaned)'!$D$2:$D$374,0),MATCH('Covid-19 Pandemic Analysis'!$A21,'Grouped Category(Cleaned)'!$A$2:$O$2,0)))</f>
        <v>141.23333333333332</v>
      </c>
      <c r="E21" s="36">
        <f>AVERAGE(INDEX('Grouped Category(Cleaned)'!$A$2:$O$374,MATCH(_xlfn.CONCAT("2019 ",'Covid-19 Pandemic Analysis'!$E$11," Rural"),'Grouped Category(Cleaned)'!$D$2:$D$374,0),MATCH('Covid-19 Pandemic Analysis'!$A21,'Grouped Category(Cleaned)'!$A$2:$O$2,0)):INDEX('Grouped Category(Cleaned)'!$A$2:$O$374,MATCH(_xlfn.CONCAT("2019 ",'Covid-19 Pandemic Analysis'!$E$11," Sub Urban"),'Grouped Category(Cleaned)'!$D$2:$D$374,0),MATCH('Covid-19 Pandemic Analysis'!$A21,'Grouped Category(Cleaned)'!$A$2:$O$2,0)))</f>
        <v>142.43333333333331</v>
      </c>
      <c r="F21" s="36">
        <f>AVERAGE(INDEX('Grouped Category(Cleaned)'!$A$2:$O$374,MATCH(_xlfn.CONCAT("2020 ",'Covid-19 Pandemic Analysis'!$F$11," Rural"),'Grouped Category(Cleaned)'!$D$2:$D$374,0),MATCH('Covid-19 Pandemic Analysis'!$A21,'Grouped Category(Cleaned)'!$A$2:$O$2,0)):INDEX('Grouped Category(Cleaned)'!$A$2:$O$374,MATCH(_xlfn.CONCAT("2020 ",'Covid-19 Pandemic Analysis'!$F$11," Sub Urban"),'Grouped Category(Cleaned)'!$D$2:$D$374,0),MATCH('Covid-19 Pandemic Analysis'!$A21,'Grouped Category(Cleaned)'!$A$2:$O$2,0)))</f>
        <v>143.29999999999998</v>
      </c>
      <c r="G21" s="36">
        <f>AVERAGE(INDEX('Grouped Category(Cleaned)'!$A$2:$O$374,MATCH(_xlfn.CONCAT("2020 ",'Covid-19 Pandemic Analysis'!$G$11," Rural"),'Grouped Category(Cleaned)'!$D$2:$D$374,0),MATCH('Covid-19 Pandemic Analysis'!$A21,'Grouped Category(Cleaned)'!$A$2:$O$2,0)):INDEX('Grouped Category(Cleaned)'!$A$2:$O$374,MATCH(_xlfn.CONCAT("2020 ",'Covid-19 Pandemic Analysis'!$G$11," Sub Urban"),'Grouped Category(Cleaned)'!$D$2:$D$374,0),MATCH('Covid-19 Pandemic Analysis'!$A21,'Grouped Category(Cleaned)'!$A$2:$O$2,0)))</f>
        <v>143.46666666666667</v>
      </c>
      <c r="H21" s="36">
        <f>AVERAGE(INDEX('Grouped Category(Cleaned)'!$A$2:$O$374,MATCH(_xlfn.CONCAT("2020 ",'Covid-19 Pandemic Analysis'!$H$11," Rural"),'Grouped Category(Cleaned)'!$D$2:$D$374,0),MATCH('Covid-19 Pandemic Analysis'!$A21,'Grouped Category(Cleaned)'!$A$2:$O$2,0)):INDEX('Grouped Category(Cleaned)'!$A$2:$O$374,MATCH(_xlfn.CONCAT("2020 ",'Covid-19 Pandemic Analysis'!$H$11," Sub Urban"),'Grouped Category(Cleaned)'!$D$2:$D$374,0),MATCH('Covid-19 Pandemic Analysis'!$A21,'Grouped Category(Cleaned)'!$A$2:$O$2,0)))</f>
        <v>143.69999999999999</v>
      </c>
      <c r="I21" s="36">
        <f>AVERAGE(INDEX('Grouped Category(Cleaned)'!$A$2:$O$374,MATCH(_xlfn.CONCAT("2020 ",'Covid-19 Pandemic Analysis'!$I$11," Rural"),'Grouped Category(Cleaned)'!$D$2:$D$374,0),MATCH('Covid-19 Pandemic Analysis'!$A21,'Grouped Category(Cleaned)'!$A$2:$O$2,0)):INDEX('Grouped Category(Cleaned)'!$A$2:$O$374,MATCH(_xlfn.CONCAT("2020 ",'Covid-19 Pandemic Analysis'!$I$11," Sub Urban"),'Grouped Category(Cleaned)'!$D$2:$D$374,0),MATCH('Covid-19 Pandemic Analysis'!$A21,'Grouped Category(Cleaned)'!$A$2:$O$2,0)))</f>
        <v>143.58333333333334</v>
      </c>
      <c r="J21" s="36">
        <f>AVERAGE(INDEX('Grouped Category(Cleaned)'!$A$2:$O$374,MATCH(_xlfn.CONCAT("2020 ",'Covid-19 Pandemic Analysis'!$J$11," Rural"),'Grouped Category(Cleaned)'!$D$2:$D$374,0),MATCH('Covid-19 Pandemic Analysis'!$A21,'Grouped Category(Cleaned)'!$A$2:$O$2,0)):INDEX('Grouped Category(Cleaned)'!$A$2:$O$374,MATCH(_xlfn.CONCAT("2020 ",'Covid-19 Pandemic Analysis'!$J$11," Sub Urban"),'Grouped Category(Cleaned)'!$D$2:$D$374,0),MATCH('Covid-19 Pandemic Analysis'!$A21,'Grouped Category(Cleaned)'!$A$2:$O$2,0)))</f>
        <v>143.69999999999999</v>
      </c>
      <c r="K21" s="36">
        <f>AVERAGE(INDEX('Grouped Category(Cleaned)'!$A$2:$O$374,MATCH(_xlfn.CONCAT("2020 ",'Covid-19 Pandemic Analysis'!$K$11," Rural"),'Grouped Category(Cleaned)'!$D$2:$D$374,0),MATCH('Covid-19 Pandemic Analysis'!$A21,'Grouped Category(Cleaned)'!$A$2:$O$2,0)):INDEX('Grouped Category(Cleaned)'!$A$2:$O$374,MATCH(_xlfn.CONCAT("2020 ",'Covid-19 Pandemic Analysis'!$K$11," Sub Urban"),'Grouped Category(Cleaned)'!$D$2:$D$374,0),MATCH('Covid-19 Pandemic Analysis'!$A21,'Grouped Category(Cleaned)'!$A$2:$O$2,0)))</f>
        <v>146.9</v>
      </c>
      <c r="L21" s="36">
        <f>AVERAGE(INDEX('Grouped Category(Cleaned)'!$A$2:$O$374,MATCH(_xlfn.CONCAT("2020 ",'Covid-19 Pandemic Analysis'!$L$11," Rural"),'Grouped Category(Cleaned)'!$D$2:$D$374,0),MATCH('Covid-19 Pandemic Analysis'!$A21,'Grouped Category(Cleaned)'!$A$2:$O$2,0)):INDEX('Grouped Category(Cleaned)'!$A$2:$O$374,MATCH(_xlfn.CONCAT("2020 ",'Covid-19 Pandemic Analysis'!$L$11," Sub Urban"),'Grouped Category(Cleaned)'!$D$2:$D$374,0),MATCH('Covid-19 Pandemic Analysis'!$A21,'Grouped Category(Cleaned)'!$A$2:$O$2,0)))</f>
        <v>146.9</v>
      </c>
      <c r="M21" s="36">
        <f>AVERAGE(INDEX('Grouped Category(Cleaned)'!$A$2:$O$374,MATCH(_xlfn.CONCAT("2020 ",'Covid-19 Pandemic Analysis'!$M$11," Rural"),'Grouped Category(Cleaned)'!$D$2:$D$374,0),MATCH('Covid-19 Pandemic Analysis'!$A21,'Grouped Category(Cleaned)'!$A$2:$O$2,0)):INDEX('Grouped Category(Cleaned)'!$A$2:$O$374,MATCH(_xlfn.CONCAT("2020 ",'Covid-19 Pandemic Analysis'!$M$11," Sub Urban"),'Grouped Category(Cleaned)'!$D$2:$D$374,0),MATCH('Covid-19 Pandemic Analysis'!$A21,'Grouped Category(Cleaned)'!$A$2:$O$2,0)))</f>
        <v>148.93333333333334</v>
      </c>
      <c r="N21" s="36">
        <f>AVERAGE(INDEX('Grouped Category(Cleaned)'!$A$2:$O$374,MATCH(_xlfn.CONCAT("2020 ",'Covid-19 Pandemic Analysis'!$N$11," Rural"),'Grouped Category(Cleaned)'!$D$2:$D$374,0),MATCH('Covid-19 Pandemic Analysis'!$A21,'Grouped Category(Cleaned)'!$A$2:$O$2,0)):INDEX('Grouped Category(Cleaned)'!$A$2:$O$374,MATCH(_xlfn.CONCAT("2020 ",'Covid-19 Pandemic Analysis'!$N$11," Sub Urban"),'Grouped Category(Cleaned)'!$D$2:$D$374,0),MATCH('Covid-19 Pandemic Analysis'!$A21,'Grouped Category(Cleaned)'!$A$2:$O$2,0)))</f>
        <v>149.9</v>
      </c>
      <c r="O21" s="36">
        <f>AVERAGE(INDEX('Grouped Category(Cleaned)'!$A$2:$O$374,MATCH(_xlfn.CONCAT("2020 ",'Covid-19 Pandemic Analysis'!$O$11," Rural"),'Grouped Category(Cleaned)'!$D$2:$D$374,0),MATCH('Covid-19 Pandemic Analysis'!$A21,'Grouped Category(Cleaned)'!$A$2:$O$2,0)):INDEX('Grouped Category(Cleaned)'!$A$2:$O$374,MATCH(_xlfn.CONCAT("2020 ",'Covid-19 Pandemic Analysis'!$O$11," Sub Urban"),'Grouped Category(Cleaned)'!$D$2:$D$374,0),MATCH('Covid-19 Pandemic Analysis'!$A21,'Grouped Category(Cleaned)'!$A$2:$O$2,0)))</f>
        <v>150.29999999999998</v>
      </c>
      <c r="P21" s="36">
        <f>AVERAGE(INDEX('Grouped Category(Cleaned)'!$A$2:$O$374,MATCH(_xlfn.CONCAT("2020 ",'Covid-19 Pandemic Analysis'!$P$11," Rural"),'Grouped Category(Cleaned)'!$D$2:$D$374,0),MATCH('Covid-19 Pandemic Analysis'!$A21,'Grouped Category(Cleaned)'!$A$2:$O$2,0)):INDEX('Grouped Category(Cleaned)'!$A$2:$O$374,MATCH(_xlfn.CONCAT("2020 ",'Covid-19 Pandemic Analysis'!$P$11," Sub Urban"),'Grouped Category(Cleaned)'!$D$2:$D$374,0),MATCH('Covid-19 Pandemic Analysis'!$A21,'Grouped Category(Cleaned)'!$A$2:$O$2,0)))</f>
        <v>150.6</v>
      </c>
      <c r="Q21" s="36">
        <f>AVERAGE(INDEX('Grouped Category(Cleaned)'!$A$2:$O$374,MATCH(_xlfn.CONCAT("2020 ",'Covid-19 Pandemic Analysis'!$Q$11," Rural"),'Grouped Category(Cleaned)'!$D$2:$D$374,0),MATCH('Covid-19 Pandemic Analysis'!$A21,'Grouped Category(Cleaned)'!$A$2:$O$2,0)):INDEX('Grouped Category(Cleaned)'!$A$2:$O$374,MATCH(_xlfn.CONCAT("2020 ",'Covid-19 Pandemic Analysis'!$Q$11," Sub Urban"),'Grouped Category(Cleaned)'!$D$2:$D$374,0),MATCH('Covid-19 Pandemic Analysis'!$A21,'Grouped Category(Cleaned)'!$A$2:$O$2,0)))</f>
        <v>151.1</v>
      </c>
      <c r="R21" s="36">
        <f>AVERAGE(INDEX('Grouped Category(Cleaned)'!$A$2:$O$374,MATCH(_xlfn.CONCAT("2021 ",R$11," Rural"),'Grouped Category(Cleaned)'!$D$2:$D$374,0),MATCH('Covid-19 Pandemic Analysis'!$A21,'Grouped Category(Cleaned)'!$A$2:$O$2,0)):INDEX('Grouped Category(Cleaned)'!$A$2:$O$374,MATCH(_xlfn.CONCAT("2021 ",R$11," Sub Urban"),'Grouped Category(Cleaned)'!$D$2:$D$374,0),MATCH('Covid-19 Pandemic Analysis'!$A21,'Grouped Category(Cleaned)'!$A$2:$O$2,0)))</f>
        <v>151.79999999999998</v>
      </c>
      <c r="S21" s="37">
        <f>AVERAGE(INDEX('Grouped Category(Cleaned)'!$A$2:$O$374,MATCH(_xlfn.CONCAT("2021 ",S$11," Rural"),'Grouped Category(Cleaned)'!$D$2:$D$374,0),MATCH('Covid-19 Pandemic Analysis'!$A21,'Grouped Category(Cleaned)'!$A$2:$O$2,0)):INDEX('Grouped Category(Cleaned)'!$A$2:$O$374,MATCH(_xlfn.CONCAT("2021 ",S$11," Sub Urban"),'Grouped Category(Cleaned)'!$D$2:$D$374,0),MATCH('Covid-19 Pandemic Analysis'!$A21,'Grouped Category(Cleaned)'!$A$2:$O$2,0)))</f>
        <v>153.29999999999998</v>
      </c>
    </row>
    <row r="22" spans="1:19" ht="15" thickBot="1" x14ac:dyDescent="0.35">
      <c r="A22" s="46" t="s">
        <v>29</v>
      </c>
      <c r="B22" s="47">
        <f>AVERAGE(INDEX('Grouped Category(Cleaned)'!$A$2:$O$374,MATCH(_xlfn.CONCAT("2019 ",B$11," Rural"),'Grouped Category(Cleaned)'!$D$2:$D$374,0),MATCH('Covid-19 Pandemic Analysis'!$A22,'Grouped Category(Cleaned)'!$A$2:$O$2,0)):INDEX('Grouped Category(Cleaned)'!$A$2:$O$374,MATCH(_xlfn.CONCAT("2019 ",B$11," Sub Urban"),'Grouped Category(Cleaned)'!$D$2:$D$374,0),MATCH('Covid-19 Pandemic Analysis'!$A22,'Grouped Category(Cleaned)'!$A$2:$O$2,0)))</f>
        <v>145.73333333333332</v>
      </c>
      <c r="C22" s="47">
        <f>AVERAGE(INDEX('Grouped Category(Cleaned)'!$A$2:$O$374,MATCH(_xlfn.CONCAT("2019 ",C$11," Rural"),'Grouped Category(Cleaned)'!$D$2:$D$374,0),MATCH('Covid-19 Pandemic Analysis'!$A22,'Grouped Category(Cleaned)'!$A$2:$O$2,0)):INDEX('Grouped Category(Cleaned)'!$A$2:$O$374,MATCH(_xlfn.CONCAT("2019 ",C$11," Sub Urban"),'Grouped Category(Cleaned)'!$D$2:$D$374,0),MATCH('Covid-19 Pandemic Analysis'!$A22,'Grouped Category(Cleaned)'!$A$2:$O$2,0)))</f>
        <v>147.16666666666666</v>
      </c>
      <c r="D22" s="47">
        <f>AVERAGE(INDEX('Grouped Category(Cleaned)'!$A$2:$O$374,MATCH(_xlfn.CONCAT("2019 ",D$11," Rural"),'Grouped Category(Cleaned)'!$D$2:$D$374,0),MATCH('Covid-19 Pandemic Analysis'!$A22,'Grouped Category(Cleaned)'!$A$2:$O$2,0)):INDEX('Grouped Category(Cleaned)'!$A$2:$O$374,MATCH(_xlfn.CONCAT("2019 ",D$11," Sub Urban"),'Grouped Category(Cleaned)'!$D$2:$D$374,0),MATCH('Covid-19 Pandemic Analysis'!$A22,'Grouped Category(Cleaned)'!$A$2:$O$2,0)))</f>
        <v>148.5</v>
      </c>
      <c r="E22" s="47">
        <f>AVERAGE(INDEX('Grouped Category(Cleaned)'!$A$2:$O$374,MATCH(_xlfn.CONCAT("2019 ",'Covid-19 Pandemic Analysis'!$E$11," Rural"),'Grouped Category(Cleaned)'!$D$2:$D$374,0),MATCH('Covid-19 Pandemic Analysis'!$A22,'Grouped Category(Cleaned)'!$A$2:$O$2,0)):INDEX('Grouped Category(Cleaned)'!$A$2:$O$374,MATCH(_xlfn.CONCAT("2019 ",'Covid-19 Pandemic Analysis'!$E$11," Sub Urban"),'Grouped Category(Cleaned)'!$D$2:$D$374,0),MATCH('Covid-19 Pandemic Analysis'!$A22,'Grouped Category(Cleaned)'!$A$2:$O$2,0)))</f>
        <v>150.33333333333334</v>
      </c>
      <c r="F22" s="47">
        <f>AVERAGE(INDEX('Grouped Category(Cleaned)'!$A$2:$O$374,MATCH(_xlfn.CONCAT("2020 ",'Covid-19 Pandemic Analysis'!$F$11," Rural"),'Grouped Category(Cleaned)'!$D$2:$D$374,0),MATCH('Covid-19 Pandemic Analysis'!$A22,'Grouped Category(Cleaned)'!$A$2:$O$2,0)):INDEX('Grouped Category(Cleaned)'!$A$2:$O$374,MATCH(_xlfn.CONCAT("2020 ",'Covid-19 Pandemic Analysis'!$F$11," Sub Urban"),'Grouped Category(Cleaned)'!$D$2:$D$374,0),MATCH('Covid-19 Pandemic Analysis'!$A22,'Grouped Category(Cleaned)'!$A$2:$O$2,0)))</f>
        <v>150.1</v>
      </c>
      <c r="G22" s="47">
        <f>AVERAGE(INDEX('Grouped Category(Cleaned)'!$A$2:$O$374,MATCH(_xlfn.CONCAT("2020 ",'Covid-19 Pandemic Analysis'!$G$11," Rural"),'Grouped Category(Cleaned)'!$D$2:$D$374,0),MATCH('Covid-19 Pandemic Analysis'!$A22,'Grouped Category(Cleaned)'!$A$2:$O$2,0)):INDEX('Grouped Category(Cleaned)'!$A$2:$O$374,MATCH(_xlfn.CONCAT("2020 ",'Covid-19 Pandemic Analysis'!$G$11," Sub Urban"),'Grouped Category(Cleaned)'!$D$2:$D$374,0),MATCH('Covid-19 Pandemic Analysis'!$A22,'Grouped Category(Cleaned)'!$A$2:$O$2,0)))</f>
        <v>149.06666666666669</v>
      </c>
      <c r="H22" s="47">
        <f>AVERAGE(INDEX('Grouped Category(Cleaned)'!$A$2:$O$374,MATCH(_xlfn.CONCAT("2020 ",'Covid-19 Pandemic Analysis'!$H$11," Rural"),'Grouped Category(Cleaned)'!$D$2:$D$374,0),MATCH('Covid-19 Pandemic Analysis'!$A22,'Grouped Category(Cleaned)'!$A$2:$O$2,0)):INDEX('Grouped Category(Cleaned)'!$A$2:$O$374,MATCH(_xlfn.CONCAT("2020 ",'Covid-19 Pandemic Analysis'!$H$11," Sub Urban"),'Grouped Category(Cleaned)'!$D$2:$D$374,0),MATCH('Covid-19 Pandemic Analysis'!$A22,'Grouped Category(Cleaned)'!$A$2:$O$2,0)))</f>
        <v>148.56666666666669</v>
      </c>
      <c r="I22" s="47">
        <f>AVERAGE(INDEX('Grouped Category(Cleaned)'!$A$2:$O$374,MATCH(_xlfn.CONCAT("2020 ",'Covid-19 Pandemic Analysis'!$I$11," Rural"),'Grouped Category(Cleaned)'!$D$2:$D$374,0),MATCH('Covid-19 Pandemic Analysis'!$A22,'Grouped Category(Cleaned)'!$A$2:$O$2,0)):INDEX('Grouped Category(Cleaned)'!$A$2:$O$374,MATCH(_xlfn.CONCAT("2020 ",'Covid-19 Pandemic Analysis'!$I$11," Sub Urban"),'Grouped Category(Cleaned)'!$D$2:$D$374,0),MATCH('Covid-19 Pandemic Analysis'!$A22,'Grouped Category(Cleaned)'!$A$2:$O$2,0)))</f>
        <v>148.81666666666669</v>
      </c>
      <c r="J22" s="47">
        <f>AVERAGE(INDEX('Grouped Category(Cleaned)'!$A$2:$O$374,MATCH(_xlfn.CONCAT("2020 ",'Covid-19 Pandemic Analysis'!$J$11," Rural"),'Grouped Category(Cleaned)'!$D$2:$D$374,0),MATCH('Covid-19 Pandemic Analysis'!$A22,'Grouped Category(Cleaned)'!$A$2:$O$2,0)):INDEX('Grouped Category(Cleaned)'!$A$2:$O$374,MATCH(_xlfn.CONCAT("2020 ",'Covid-19 Pandemic Analysis'!$J$11," Sub Urban"),'Grouped Category(Cleaned)'!$D$2:$D$374,0),MATCH('Covid-19 Pandemic Analysis'!$A22,'Grouped Category(Cleaned)'!$A$2:$O$2,0)))</f>
        <v>148.56666666666669</v>
      </c>
      <c r="K22" s="47">
        <f>AVERAGE(INDEX('Grouped Category(Cleaned)'!$A$2:$O$374,MATCH(_xlfn.CONCAT("2020 ",'Covid-19 Pandemic Analysis'!$K$11," Rural"),'Grouped Category(Cleaned)'!$D$2:$D$374,0),MATCH('Covid-19 Pandemic Analysis'!$A22,'Grouped Category(Cleaned)'!$A$2:$O$2,0)):INDEX('Grouped Category(Cleaned)'!$A$2:$O$374,MATCH(_xlfn.CONCAT("2020 ",'Covid-19 Pandemic Analysis'!$K$11," Sub Urban"),'Grouped Category(Cleaned)'!$D$2:$D$374,0),MATCH('Covid-19 Pandemic Analysis'!$A22,'Grouped Category(Cleaned)'!$A$2:$O$2,0)))</f>
        <v>151.76666666666668</v>
      </c>
      <c r="L22" s="47">
        <f>AVERAGE(INDEX('Grouped Category(Cleaned)'!$A$2:$O$374,MATCH(_xlfn.CONCAT("2020 ",'Covid-19 Pandemic Analysis'!$L$11," Rural"),'Grouped Category(Cleaned)'!$D$2:$D$374,0),MATCH('Covid-19 Pandemic Analysis'!$A22,'Grouped Category(Cleaned)'!$A$2:$O$2,0)):INDEX('Grouped Category(Cleaned)'!$A$2:$O$374,MATCH(_xlfn.CONCAT("2020 ",'Covid-19 Pandemic Analysis'!$L$11," Sub Urban"),'Grouped Category(Cleaned)'!$D$2:$D$374,0),MATCH('Covid-19 Pandemic Analysis'!$A22,'Grouped Category(Cleaned)'!$A$2:$O$2,0)))</f>
        <v>151.76666666666668</v>
      </c>
      <c r="M22" s="47">
        <f>AVERAGE(INDEX('Grouped Category(Cleaned)'!$A$2:$O$374,MATCH(_xlfn.CONCAT("2020 ",'Covid-19 Pandemic Analysis'!$M$11," Rural"),'Grouped Category(Cleaned)'!$D$2:$D$374,0),MATCH('Covid-19 Pandemic Analysis'!$A22,'Grouped Category(Cleaned)'!$A$2:$O$2,0)):INDEX('Grouped Category(Cleaned)'!$A$2:$O$374,MATCH(_xlfn.CONCAT("2020 ",'Covid-19 Pandemic Analysis'!$M$11," Sub Urban"),'Grouped Category(Cleaned)'!$D$2:$D$374,0),MATCH('Covid-19 Pandemic Analysis'!$A22,'Grouped Category(Cleaned)'!$A$2:$O$2,0)))</f>
        <v>153.83333333333334</v>
      </c>
      <c r="N22" s="47">
        <f>AVERAGE(INDEX('Grouped Category(Cleaned)'!$A$2:$O$374,MATCH(_xlfn.CONCAT("2020 ",'Covid-19 Pandemic Analysis'!$N$11," Rural"),'Grouped Category(Cleaned)'!$D$2:$D$374,0),MATCH('Covid-19 Pandemic Analysis'!$A22,'Grouped Category(Cleaned)'!$A$2:$O$2,0)):INDEX('Grouped Category(Cleaned)'!$A$2:$O$374,MATCH(_xlfn.CONCAT("2020 ",'Covid-19 Pandemic Analysis'!$N$11," Sub Urban"),'Grouped Category(Cleaned)'!$D$2:$D$374,0),MATCH('Covid-19 Pandemic Analysis'!$A22,'Grouped Category(Cleaned)'!$A$2:$O$2,0)))</f>
        <v>154.69999999999999</v>
      </c>
      <c r="O22" s="47">
        <f>AVERAGE(INDEX('Grouped Category(Cleaned)'!$A$2:$O$374,MATCH(_xlfn.CONCAT("2020 ",'Covid-19 Pandemic Analysis'!$O$11," Rural"),'Grouped Category(Cleaned)'!$D$2:$D$374,0),MATCH('Covid-19 Pandemic Analysis'!$A22,'Grouped Category(Cleaned)'!$A$2:$O$2,0)):INDEX('Grouped Category(Cleaned)'!$A$2:$O$374,MATCH(_xlfn.CONCAT("2020 ",'Covid-19 Pandemic Analysis'!$O$11," Sub Urban"),'Grouped Category(Cleaned)'!$D$2:$D$374,0),MATCH('Covid-19 Pandemic Analysis'!$A22,'Grouped Category(Cleaned)'!$A$2:$O$2,0)))</f>
        <v>156.36666666666667</v>
      </c>
      <c r="P22" s="47">
        <f>AVERAGE(INDEX('Grouped Category(Cleaned)'!$A$2:$O$374,MATCH(_xlfn.CONCAT("2020 ",'Covid-19 Pandemic Analysis'!$P$11," Rural"),'Grouped Category(Cleaned)'!$D$2:$D$374,0),MATCH('Covid-19 Pandemic Analysis'!$A22,'Grouped Category(Cleaned)'!$A$2:$O$2,0)):INDEX('Grouped Category(Cleaned)'!$A$2:$O$374,MATCH(_xlfn.CONCAT("2020 ",'Covid-19 Pandemic Analysis'!$P$11," Sub Urban"),'Grouped Category(Cleaned)'!$D$2:$D$374,0),MATCH('Covid-19 Pandemic Analysis'!$A22,'Grouped Category(Cleaned)'!$A$2:$O$2,0)))</f>
        <v>158.29999999999998</v>
      </c>
      <c r="Q22" s="47">
        <f>AVERAGE(INDEX('Grouped Category(Cleaned)'!$A$2:$O$374,MATCH(_xlfn.CONCAT("2020 ",'Covid-19 Pandemic Analysis'!$Q$11," Rural"),'Grouped Category(Cleaned)'!$D$2:$D$374,0),MATCH('Covid-19 Pandemic Analysis'!$A22,'Grouped Category(Cleaned)'!$A$2:$O$2,0)):INDEX('Grouped Category(Cleaned)'!$A$2:$O$374,MATCH(_xlfn.CONCAT("2020 ",'Covid-19 Pandemic Analysis'!$Q$11," Sub Urban"),'Grouped Category(Cleaned)'!$D$2:$D$374,0),MATCH('Covid-19 Pandemic Analysis'!$A22,'Grouped Category(Cleaned)'!$A$2:$O$2,0)))</f>
        <v>158.83333333333334</v>
      </c>
      <c r="R22" s="47">
        <f>AVERAGE(INDEX('Grouped Category(Cleaned)'!$A$2:$O$374,MATCH(_xlfn.CONCAT("2021 ",R$11," Rural"),'Grouped Category(Cleaned)'!$D$2:$D$374,0),MATCH('Covid-19 Pandemic Analysis'!$A22,'Grouped Category(Cleaned)'!$A$2:$O$2,0)):INDEX('Grouped Category(Cleaned)'!$A$2:$O$374,MATCH(_xlfn.CONCAT("2021 ",R$11," Sub Urban"),'Grouped Category(Cleaned)'!$D$2:$D$374,0),MATCH('Covid-19 Pandemic Analysis'!$A22,'Grouped Category(Cleaned)'!$A$2:$O$2,0)))</f>
        <v>157.26666666666668</v>
      </c>
      <c r="S22" s="48">
        <f>AVERAGE(INDEX('Grouped Category(Cleaned)'!$A$2:$O$374,MATCH(_xlfn.CONCAT("2021 ",S$11," Rural"),'Grouped Category(Cleaned)'!$D$2:$D$374,0),MATCH('Covid-19 Pandemic Analysis'!$A22,'Grouped Category(Cleaned)'!$A$2:$O$2,0)):INDEX('Grouped Category(Cleaned)'!$A$2:$O$374,MATCH(_xlfn.CONCAT("2021 ",S$11," Sub Urban"),'Grouped Category(Cleaned)'!$D$2:$D$374,0),MATCH('Covid-19 Pandemic Analysis'!$A22,'Grouped Category(Cleaned)'!$A$2:$O$2,0)))</f>
        <v>156.6</v>
      </c>
    </row>
    <row r="25" spans="1:19" ht="15" thickBot="1" x14ac:dyDescent="0.35"/>
    <row r="26" spans="1:19" x14ac:dyDescent="0.3">
      <c r="A26" s="68" t="s">
        <v>103</v>
      </c>
      <c r="B26" s="69"/>
      <c r="C26" s="69"/>
      <c r="D26" s="70"/>
    </row>
    <row r="27" spans="1:19" x14ac:dyDescent="0.3">
      <c r="A27" s="10" t="s">
        <v>51</v>
      </c>
      <c r="B27" s="6" t="s">
        <v>96</v>
      </c>
      <c r="C27" s="6" t="s">
        <v>97</v>
      </c>
      <c r="D27" s="7" t="s">
        <v>98</v>
      </c>
    </row>
    <row r="28" spans="1:19" x14ac:dyDescent="0.3">
      <c r="A28" s="5" t="s">
        <v>54</v>
      </c>
      <c r="B28" s="44">
        <f t="shared" ref="B28:B38" si="0">(G12-B12)/B12*100</f>
        <v>2.80758962965617</v>
      </c>
      <c r="C28" s="44">
        <f t="shared" ref="C28:C38" si="1">(M12-H12)/H12*100</f>
        <v>5.453107145996321</v>
      </c>
      <c r="D28" s="44">
        <f t="shared" ref="D28:D38" si="2">(S12-N12)/N12*100</f>
        <v>1.567263088137878</v>
      </c>
    </row>
    <row r="29" spans="1:19" x14ac:dyDescent="0.3">
      <c r="A29" s="5" t="s">
        <v>16</v>
      </c>
      <c r="B29" s="44">
        <f t="shared" si="0"/>
        <v>2.1365814696485774</v>
      </c>
      <c r="C29" s="44">
        <f t="shared" si="1"/>
        <v>6.9320388349514763</v>
      </c>
      <c r="D29" s="44">
        <f t="shared" si="2"/>
        <v>2.1762589928057543</v>
      </c>
    </row>
    <row r="30" spans="1:19" x14ac:dyDescent="0.3">
      <c r="A30" s="5" t="s">
        <v>19</v>
      </c>
      <c r="B30" s="44">
        <f t="shared" si="0"/>
        <v>0.99403578528827907</v>
      </c>
      <c r="C30" s="44">
        <f t="shared" si="1"/>
        <v>1.2391386475255011</v>
      </c>
      <c r="D30" s="44">
        <f t="shared" si="2"/>
        <v>2.3657193869960009</v>
      </c>
    </row>
    <row r="31" spans="1:19" x14ac:dyDescent="0.3">
      <c r="A31" s="5" t="s">
        <v>55</v>
      </c>
      <c r="B31" s="44">
        <f t="shared" si="0"/>
        <v>1.4834794335806107</v>
      </c>
      <c r="C31" s="44">
        <f t="shared" si="1"/>
        <v>1.0086455331412194</v>
      </c>
      <c r="D31" s="44">
        <f t="shared" si="2"/>
        <v>1.8587360594795603</v>
      </c>
    </row>
    <row r="32" spans="1:19" x14ac:dyDescent="0.3">
      <c r="A32" s="5" t="s">
        <v>50</v>
      </c>
      <c r="B32" s="44">
        <f t="shared" si="0"/>
        <v>6.2272837412163984</v>
      </c>
      <c r="C32" s="44">
        <f t="shared" si="1"/>
        <v>-3.7412666215911639</v>
      </c>
      <c r="D32" s="44">
        <f t="shared" si="2"/>
        <v>6.8933177022274421</v>
      </c>
    </row>
    <row r="33" spans="1:47" x14ac:dyDescent="0.3">
      <c r="A33" s="5" t="s">
        <v>49</v>
      </c>
      <c r="B33" s="44">
        <f t="shared" si="0"/>
        <v>2.2474513438368766</v>
      </c>
      <c r="C33" s="44">
        <f t="shared" si="1"/>
        <v>4.0467625899280577</v>
      </c>
      <c r="D33" s="44">
        <f t="shared" si="2"/>
        <v>0.98904604913326255</v>
      </c>
    </row>
    <row r="34" spans="1:47" x14ac:dyDescent="0.3">
      <c r="A34" s="5" t="s">
        <v>24</v>
      </c>
      <c r="B34" s="44">
        <f t="shared" si="0"/>
        <v>3.3254156769596221</v>
      </c>
      <c r="C34" s="44">
        <f t="shared" si="1"/>
        <v>6.5846784524724544</v>
      </c>
      <c r="D34" s="44">
        <f t="shared" si="2"/>
        <v>3.935129978535655</v>
      </c>
    </row>
    <row r="35" spans="1:47" x14ac:dyDescent="0.3">
      <c r="A35" s="5" t="s">
        <v>25</v>
      </c>
      <c r="B35" s="44">
        <f t="shared" si="0"/>
        <v>1.3631022326674525</v>
      </c>
      <c r="C35" s="44">
        <f t="shared" si="1"/>
        <v>1.5249537892791047</v>
      </c>
      <c r="D35" s="44">
        <f t="shared" si="2"/>
        <v>3.3091568449682538</v>
      </c>
      <c r="AT35" s="7" t="s">
        <v>31</v>
      </c>
      <c r="AU35" s="7" t="s">
        <v>35</v>
      </c>
    </row>
    <row r="36" spans="1:47" x14ac:dyDescent="0.3">
      <c r="A36" s="5" t="s">
        <v>26</v>
      </c>
      <c r="B36" s="44">
        <f t="shared" si="0"/>
        <v>0.70663811563170631</v>
      </c>
      <c r="C36" s="44">
        <f t="shared" si="1"/>
        <v>1.4687100893997518</v>
      </c>
      <c r="D36" s="44">
        <f t="shared" si="2"/>
        <v>1.3093980992608212</v>
      </c>
      <c r="AT36" s="56" t="e">
        <f>INDEX('Grouped Category(Cleaned)'!$A$2:$O$374,MATCH(_xlfn.CONCAT("2021 ",AT$35," ",#REF!),'Grouped Category(Cleaned)'!$D$2:$D$374,0),MATCH("Food",'Grouped Category(Cleaned)'!$A$2:$O$2,0))</f>
        <v>#REF!</v>
      </c>
      <c r="AU36" s="56" t="e">
        <f>INDEX('Grouped Category(Cleaned)'!$A$2:$O$374,MATCH(_xlfn.CONCAT("2021 ",AU$35," ",#REF!),'Grouped Category(Cleaned)'!$D$2:$D$374,0),MATCH("Food",'Grouped Category(Cleaned)'!$A$2:$O$2,0))</f>
        <v>#REF!</v>
      </c>
    </row>
    <row r="37" spans="1:47" x14ac:dyDescent="0.3">
      <c r="A37" s="5" t="s">
        <v>28</v>
      </c>
      <c r="B37" s="44">
        <f t="shared" si="0"/>
        <v>2.0388809862494131</v>
      </c>
      <c r="C37" s="44">
        <f t="shared" si="1"/>
        <v>3.6418464393412306</v>
      </c>
      <c r="D37" s="44">
        <f t="shared" si="2"/>
        <v>2.2681787858572231</v>
      </c>
      <c r="AT37" s="56" t="e">
        <f>INDEX('Grouped Category(Cleaned)'!$A$2:$O$374,MATCH(_xlfn.CONCAT("2021 ",AT$35," ",#REF!),'Grouped Category(Cleaned)'!$D$2:$D$374,0),MATCH("Food",'Grouped Category(Cleaned)'!$A$2:$O$2,0))</f>
        <v>#REF!</v>
      </c>
      <c r="AU37" s="56" t="e">
        <f>INDEX('Grouped Category(Cleaned)'!$A$2:$O$374,MATCH(_xlfn.CONCAT("2021 ",AU$35," ",#REF!),'Grouped Category(Cleaned)'!$D$2:$D$374,0),MATCH("Food",'Grouped Category(Cleaned)'!$A$2:$O$2,0))</f>
        <v>#REF!</v>
      </c>
    </row>
    <row r="38" spans="1:47" x14ac:dyDescent="0.3">
      <c r="A38" s="8" t="s">
        <v>29</v>
      </c>
      <c r="B38" s="13">
        <f t="shared" si="0"/>
        <v>2.2872827081427527</v>
      </c>
      <c r="C38" s="13">
        <f t="shared" si="1"/>
        <v>3.5449854161992262</v>
      </c>
      <c r="D38" s="13">
        <f t="shared" si="2"/>
        <v>1.2281835811247614</v>
      </c>
      <c r="AT38" s="56" t="e">
        <f>INDEX('Grouped Category(Cleaned)'!$A$2:$O$374,MATCH(_xlfn.CONCAT("2021 ",AT$35," ",#REF!),'Grouped Category(Cleaned)'!$D$2:$D$374,0),MATCH("Food",'Grouped Category(Cleaned)'!$A$2:$O$2,0))</f>
        <v>#REF!</v>
      </c>
      <c r="AU38" s="56" t="e">
        <f>INDEX('Grouped Category(Cleaned)'!$A$2:$O$374,MATCH(_xlfn.CONCAT("2021 ",AU$35," ",#REF!),'Grouped Category(Cleaned)'!$D$2:$D$374,0),MATCH("Food",'Grouped Category(Cleaned)'!$A$2:$O$2,0))</f>
        <v>#REF!</v>
      </c>
    </row>
    <row r="39" spans="1:47" ht="58.8" customHeight="1" thickBot="1" x14ac:dyDescent="0.35">
      <c r="A39" s="88" t="s">
        <v>99</v>
      </c>
      <c r="B39" s="113"/>
      <c r="C39" s="113"/>
      <c r="D39" s="114"/>
      <c r="AT39" s="48" t="e">
        <f t="shared" ref="AT39:AU39" si="3">AVERAGE(AT36:AT38)</f>
        <v>#REF!</v>
      </c>
      <c r="AU39" s="48" t="e">
        <f t="shared" si="3"/>
        <v>#REF!</v>
      </c>
    </row>
    <row r="44" spans="1:47" ht="15" thickBot="1" x14ac:dyDescent="0.35"/>
    <row r="45" spans="1:47" ht="16.2" x14ac:dyDescent="0.35">
      <c r="A45" s="103" t="s">
        <v>87</v>
      </c>
      <c r="B45" s="104"/>
      <c r="C45" s="104"/>
      <c r="D45" s="104"/>
      <c r="E45" s="104"/>
      <c r="F45" s="104"/>
      <c r="G45" s="104"/>
      <c r="H45" s="104"/>
      <c r="I45" s="104"/>
      <c r="J45" s="104"/>
      <c r="K45" s="104"/>
      <c r="L45" s="104"/>
      <c r="M45" s="104"/>
      <c r="N45" s="105"/>
    </row>
    <row r="46" spans="1:47" x14ac:dyDescent="0.3">
      <c r="A46" s="106"/>
      <c r="B46" s="107"/>
      <c r="C46" s="107"/>
      <c r="D46" s="107"/>
      <c r="E46" s="107"/>
      <c r="F46" s="107"/>
      <c r="G46" s="107"/>
      <c r="H46" s="107"/>
      <c r="I46" s="107"/>
      <c r="J46" s="107"/>
      <c r="K46" s="107"/>
      <c r="L46" s="107"/>
      <c r="M46" s="107"/>
      <c r="N46" s="108"/>
    </row>
    <row r="47" spans="1:47" ht="16.2" x14ac:dyDescent="0.3">
      <c r="A47" s="109" t="s">
        <v>131</v>
      </c>
      <c r="B47" s="110"/>
      <c r="C47" s="110"/>
      <c r="D47" s="110"/>
      <c r="E47" s="110"/>
      <c r="F47" s="110"/>
      <c r="G47" s="110"/>
      <c r="H47" s="110"/>
      <c r="I47" s="110"/>
      <c r="J47" s="110"/>
      <c r="K47" s="110"/>
      <c r="L47" s="110"/>
      <c r="M47" s="110"/>
      <c r="N47" s="111"/>
    </row>
    <row r="48" spans="1:47" x14ac:dyDescent="0.3">
      <c r="A48" s="115"/>
      <c r="B48" s="116"/>
      <c r="C48" s="116"/>
      <c r="D48" s="116"/>
      <c r="E48" s="116"/>
      <c r="F48" s="116"/>
      <c r="G48" s="116"/>
      <c r="H48" s="116"/>
      <c r="I48" s="116"/>
      <c r="J48" s="116"/>
      <c r="K48" s="116"/>
      <c r="L48" s="116"/>
      <c r="M48" s="116"/>
      <c r="N48" s="117"/>
    </row>
    <row r="49" spans="1:14" ht="16.2" x14ac:dyDescent="0.3">
      <c r="A49" s="109" t="s">
        <v>100</v>
      </c>
      <c r="B49" s="110"/>
      <c r="C49" s="110"/>
      <c r="D49" s="110"/>
      <c r="E49" s="110"/>
      <c r="F49" s="110"/>
      <c r="G49" s="110"/>
      <c r="H49" s="110"/>
      <c r="I49" s="110"/>
      <c r="J49" s="110"/>
      <c r="K49" s="110"/>
      <c r="L49" s="110"/>
      <c r="M49" s="110"/>
      <c r="N49" s="111"/>
    </row>
    <row r="50" spans="1:14" x14ac:dyDescent="0.3">
      <c r="A50" s="115"/>
      <c r="B50" s="116"/>
      <c r="C50" s="116"/>
      <c r="D50" s="116"/>
      <c r="E50" s="116"/>
      <c r="F50" s="116"/>
      <c r="G50" s="116"/>
      <c r="H50" s="116"/>
      <c r="I50" s="116"/>
      <c r="J50" s="116"/>
      <c r="K50" s="116"/>
      <c r="L50" s="116"/>
      <c r="M50" s="116"/>
      <c r="N50" s="117"/>
    </row>
    <row r="51" spans="1:14" ht="16.8" thickBot="1" x14ac:dyDescent="0.35">
      <c r="A51" s="118" t="s">
        <v>101</v>
      </c>
      <c r="B51" s="119"/>
      <c r="C51" s="119"/>
      <c r="D51" s="119"/>
      <c r="E51" s="119"/>
      <c r="F51" s="119"/>
      <c r="G51" s="119"/>
      <c r="H51" s="119"/>
      <c r="I51" s="119"/>
      <c r="J51" s="119"/>
      <c r="K51" s="119"/>
      <c r="L51" s="119"/>
      <c r="M51" s="119"/>
      <c r="N51" s="120"/>
    </row>
    <row r="54" spans="1:14" x14ac:dyDescent="0.3">
      <c r="A54" s="121" t="s">
        <v>105</v>
      </c>
      <c r="B54" s="121"/>
      <c r="C54" s="121"/>
      <c r="D54" s="121"/>
      <c r="E54" s="121"/>
      <c r="F54" s="121"/>
      <c r="G54" s="121"/>
      <c r="H54" s="121"/>
      <c r="I54" s="121"/>
      <c r="J54" s="121"/>
      <c r="K54" s="121"/>
      <c r="L54" s="121"/>
      <c r="M54" s="121"/>
    </row>
    <row r="55" spans="1:14" x14ac:dyDescent="0.3">
      <c r="A55" s="121"/>
      <c r="B55" s="121"/>
      <c r="C55" s="121"/>
      <c r="D55" s="121"/>
      <c r="E55" s="121"/>
      <c r="F55" s="121"/>
      <c r="G55" s="121"/>
      <c r="H55" s="121"/>
      <c r="I55" s="121"/>
      <c r="J55" s="121"/>
      <c r="K55" s="121"/>
      <c r="L55" s="121"/>
      <c r="M55" s="121"/>
    </row>
    <row r="75" spans="1:14" ht="15" thickBot="1" x14ac:dyDescent="0.35"/>
    <row r="76" spans="1:14" ht="16.2" x14ac:dyDescent="0.35">
      <c r="A76" s="103" t="s">
        <v>87</v>
      </c>
      <c r="B76" s="104"/>
      <c r="C76" s="104"/>
      <c r="D76" s="104"/>
      <c r="E76" s="104"/>
      <c r="F76" s="104"/>
      <c r="G76" s="104"/>
      <c r="H76" s="104"/>
      <c r="I76" s="104"/>
      <c r="J76" s="104"/>
      <c r="K76" s="104"/>
      <c r="L76" s="104"/>
      <c r="M76" s="104"/>
      <c r="N76" s="105"/>
    </row>
    <row r="77" spans="1:14" x14ac:dyDescent="0.3">
      <c r="A77" s="106"/>
      <c r="B77" s="107"/>
      <c r="C77" s="107"/>
      <c r="D77" s="107"/>
      <c r="E77" s="107"/>
      <c r="F77" s="107"/>
      <c r="G77" s="107"/>
      <c r="H77" s="107"/>
      <c r="I77" s="107"/>
      <c r="J77" s="107"/>
      <c r="K77" s="107"/>
      <c r="L77" s="107"/>
      <c r="M77" s="107"/>
      <c r="N77" s="108"/>
    </row>
    <row r="78" spans="1:14" ht="16.2" customHeight="1" x14ac:dyDescent="0.3">
      <c r="A78" s="109" t="s">
        <v>106</v>
      </c>
      <c r="B78" s="110"/>
      <c r="C78" s="110"/>
      <c r="D78" s="110"/>
      <c r="E78" s="110"/>
      <c r="F78" s="110"/>
      <c r="G78" s="110"/>
      <c r="H78" s="110"/>
      <c r="I78" s="110"/>
      <c r="J78" s="110"/>
      <c r="K78" s="110"/>
      <c r="L78" s="110"/>
      <c r="M78" s="110"/>
      <c r="N78" s="111"/>
    </row>
    <row r="79" spans="1:14" x14ac:dyDescent="0.3">
      <c r="A79" s="115"/>
      <c r="B79" s="116"/>
      <c r="C79" s="116"/>
      <c r="D79" s="116"/>
      <c r="E79" s="116"/>
      <c r="F79" s="116"/>
      <c r="G79" s="116"/>
      <c r="H79" s="116"/>
      <c r="I79" s="116"/>
      <c r="J79" s="116"/>
      <c r="K79" s="116"/>
      <c r="L79" s="116"/>
      <c r="M79" s="116"/>
      <c r="N79" s="117"/>
    </row>
    <row r="80" spans="1:14" ht="36.6" customHeight="1" x14ac:dyDescent="0.3">
      <c r="A80" s="109" t="s">
        <v>107</v>
      </c>
      <c r="B80" s="110"/>
      <c r="C80" s="110"/>
      <c r="D80" s="110"/>
      <c r="E80" s="110"/>
      <c r="F80" s="110"/>
      <c r="G80" s="110"/>
      <c r="H80" s="110"/>
      <c r="I80" s="110"/>
      <c r="J80" s="110"/>
      <c r="K80" s="110"/>
      <c r="L80" s="110"/>
      <c r="M80" s="110"/>
      <c r="N80" s="111"/>
    </row>
    <row r="81" spans="1:14" x14ac:dyDescent="0.3">
      <c r="A81" s="115"/>
      <c r="B81" s="116"/>
      <c r="C81" s="116"/>
      <c r="D81" s="116"/>
      <c r="E81" s="116"/>
      <c r="F81" s="116"/>
      <c r="G81" s="116"/>
      <c r="H81" s="116"/>
      <c r="I81" s="116"/>
      <c r="J81" s="116"/>
      <c r="K81" s="116"/>
      <c r="L81" s="116"/>
      <c r="M81" s="116"/>
      <c r="N81" s="117"/>
    </row>
    <row r="82" spans="1:14" ht="54" customHeight="1" thickBot="1" x14ac:dyDescent="0.35">
      <c r="A82" s="118" t="s">
        <v>123</v>
      </c>
      <c r="B82" s="119"/>
      <c r="C82" s="119"/>
      <c r="D82" s="119"/>
      <c r="E82" s="119"/>
      <c r="F82" s="119"/>
      <c r="G82" s="119"/>
      <c r="H82" s="119"/>
      <c r="I82" s="119"/>
      <c r="J82" s="119"/>
      <c r="K82" s="119"/>
      <c r="L82" s="119"/>
      <c r="M82" s="119"/>
      <c r="N82" s="120"/>
    </row>
    <row r="108" spans="1:14" ht="15" thickBot="1" x14ac:dyDescent="0.35"/>
    <row r="109" spans="1:14" ht="16.2" x14ac:dyDescent="0.35">
      <c r="A109" s="103" t="s">
        <v>87</v>
      </c>
      <c r="B109" s="104"/>
      <c r="C109" s="104"/>
      <c r="D109" s="104"/>
      <c r="E109" s="104"/>
      <c r="F109" s="104"/>
      <c r="G109" s="104"/>
      <c r="H109" s="104"/>
      <c r="I109" s="104"/>
      <c r="J109" s="104"/>
      <c r="K109" s="104"/>
      <c r="L109" s="104"/>
      <c r="M109" s="104"/>
      <c r="N109" s="105"/>
    </row>
    <row r="110" spans="1:14" x14ac:dyDescent="0.3">
      <c r="A110" s="106"/>
      <c r="B110" s="107"/>
      <c r="C110" s="107"/>
      <c r="D110" s="107"/>
      <c r="E110" s="107"/>
      <c r="F110" s="107"/>
      <c r="G110" s="107"/>
      <c r="H110" s="107"/>
      <c r="I110" s="107"/>
      <c r="J110" s="107"/>
      <c r="K110" s="107"/>
      <c r="L110" s="107"/>
      <c r="M110" s="107"/>
      <c r="N110" s="108"/>
    </row>
    <row r="111" spans="1:14" ht="16.2" customHeight="1" x14ac:dyDescent="0.3">
      <c r="A111" s="109" t="s">
        <v>108</v>
      </c>
      <c r="B111" s="110"/>
      <c r="C111" s="110"/>
      <c r="D111" s="110"/>
      <c r="E111" s="110"/>
      <c r="F111" s="110"/>
      <c r="G111" s="110"/>
      <c r="H111" s="110"/>
      <c r="I111" s="110"/>
      <c r="J111" s="110"/>
      <c r="K111" s="110"/>
      <c r="L111" s="110"/>
      <c r="M111" s="110"/>
      <c r="N111" s="111"/>
    </row>
    <row r="112" spans="1:14" x14ac:dyDescent="0.3">
      <c r="A112" s="115"/>
      <c r="B112" s="116"/>
      <c r="C112" s="116"/>
      <c r="D112" s="116"/>
      <c r="E112" s="116"/>
      <c r="F112" s="116"/>
      <c r="G112" s="116"/>
      <c r="H112" s="116"/>
      <c r="I112" s="116"/>
      <c r="J112" s="116"/>
      <c r="K112" s="116"/>
      <c r="L112" s="116"/>
      <c r="M112" s="116"/>
      <c r="N112" s="117"/>
    </row>
    <row r="113" spans="1:14" ht="43.2" customHeight="1" x14ac:dyDescent="0.3">
      <c r="A113" s="109" t="s">
        <v>109</v>
      </c>
      <c r="B113" s="110"/>
      <c r="C113" s="110"/>
      <c r="D113" s="110"/>
      <c r="E113" s="110"/>
      <c r="F113" s="110"/>
      <c r="G113" s="110"/>
      <c r="H113" s="110"/>
      <c r="I113" s="110"/>
      <c r="J113" s="110"/>
      <c r="K113" s="110"/>
      <c r="L113" s="110"/>
      <c r="M113" s="110"/>
      <c r="N113" s="111"/>
    </row>
    <row r="114" spans="1:14" x14ac:dyDescent="0.3">
      <c r="A114" s="115"/>
      <c r="B114" s="116"/>
      <c r="C114" s="116"/>
      <c r="D114" s="116"/>
      <c r="E114" s="116"/>
      <c r="F114" s="116"/>
      <c r="G114" s="116"/>
      <c r="H114" s="116"/>
      <c r="I114" s="116"/>
      <c r="J114" s="116"/>
      <c r="K114" s="116"/>
      <c r="L114" s="116"/>
      <c r="M114" s="116"/>
      <c r="N114" s="117"/>
    </row>
    <row r="115" spans="1:14" ht="64.2" customHeight="1" thickBot="1" x14ac:dyDescent="0.35">
      <c r="A115" s="118" t="s">
        <v>118</v>
      </c>
      <c r="B115" s="119"/>
      <c r="C115" s="119"/>
      <c r="D115" s="119"/>
      <c r="E115" s="119"/>
      <c r="F115" s="119"/>
      <c r="G115" s="119"/>
      <c r="H115" s="119"/>
      <c r="I115" s="119"/>
      <c r="J115" s="119"/>
      <c r="K115" s="119"/>
      <c r="L115" s="119"/>
      <c r="M115" s="119"/>
      <c r="N115" s="120"/>
    </row>
    <row r="139" spans="1:14" ht="15" thickBot="1" x14ac:dyDescent="0.35"/>
    <row r="140" spans="1:14" ht="16.2" x14ac:dyDescent="0.35">
      <c r="A140" s="103" t="s">
        <v>87</v>
      </c>
      <c r="B140" s="104"/>
      <c r="C140" s="104"/>
      <c r="D140" s="104"/>
      <c r="E140" s="104"/>
      <c r="F140" s="104"/>
      <c r="G140" s="104"/>
      <c r="H140" s="104"/>
      <c r="I140" s="104"/>
      <c r="J140" s="104"/>
      <c r="K140" s="104"/>
      <c r="L140" s="104"/>
      <c r="M140" s="104"/>
      <c r="N140" s="105"/>
    </row>
    <row r="141" spans="1:14" x14ac:dyDescent="0.3">
      <c r="A141" s="106"/>
      <c r="B141" s="107"/>
      <c r="C141" s="107"/>
      <c r="D141" s="107"/>
      <c r="E141" s="107"/>
      <c r="F141" s="107"/>
      <c r="G141" s="107"/>
      <c r="H141" s="107"/>
      <c r="I141" s="107"/>
      <c r="J141" s="107"/>
      <c r="K141" s="107"/>
      <c r="L141" s="107"/>
      <c r="M141" s="107"/>
      <c r="N141" s="108"/>
    </row>
    <row r="142" spans="1:14" ht="16.2" customHeight="1" x14ac:dyDescent="0.3">
      <c r="A142" s="109" t="s">
        <v>110</v>
      </c>
      <c r="B142" s="110"/>
      <c r="C142" s="110"/>
      <c r="D142" s="110"/>
      <c r="E142" s="110"/>
      <c r="F142" s="110"/>
      <c r="G142" s="110"/>
      <c r="H142" s="110"/>
      <c r="I142" s="110"/>
      <c r="J142" s="110"/>
      <c r="K142" s="110"/>
      <c r="L142" s="110"/>
      <c r="M142" s="110"/>
      <c r="N142" s="111"/>
    </row>
    <row r="143" spans="1:14" x14ac:dyDescent="0.3">
      <c r="A143" s="115"/>
      <c r="B143" s="116"/>
      <c r="C143" s="116"/>
      <c r="D143" s="116"/>
      <c r="E143" s="116"/>
      <c r="F143" s="116"/>
      <c r="G143" s="116"/>
      <c r="H143" s="116"/>
      <c r="I143" s="116"/>
      <c r="J143" s="116"/>
      <c r="K143" s="116"/>
      <c r="L143" s="116"/>
      <c r="M143" s="116"/>
      <c r="N143" s="117"/>
    </row>
    <row r="144" spans="1:14" ht="41.4" customHeight="1" x14ac:dyDescent="0.3">
      <c r="A144" s="109" t="s">
        <v>117</v>
      </c>
      <c r="B144" s="110"/>
      <c r="C144" s="110"/>
      <c r="D144" s="110"/>
      <c r="E144" s="110"/>
      <c r="F144" s="110"/>
      <c r="G144" s="110"/>
      <c r="H144" s="110"/>
      <c r="I144" s="110"/>
      <c r="J144" s="110"/>
      <c r="K144" s="110"/>
      <c r="L144" s="110"/>
      <c r="M144" s="110"/>
      <c r="N144" s="111"/>
    </row>
    <row r="145" spans="1:14" x14ac:dyDescent="0.3">
      <c r="A145" s="115"/>
      <c r="B145" s="116"/>
      <c r="C145" s="116"/>
      <c r="D145" s="116"/>
      <c r="E145" s="116"/>
      <c r="F145" s="116"/>
      <c r="G145" s="116"/>
      <c r="H145" s="116"/>
      <c r="I145" s="116"/>
      <c r="J145" s="116"/>
      <c r="K145" s="116"/>
      <c r="L145" s="116"/>
      <c r="M145" s="116"/>
      <c r="N145" s="117"/>
    </row>
    <row r="146" spans="1:14" ht="60.6" customHeight="1" thickBot="1" x14ac:dyDescent="0.35">
      <c r="A146" s="118" t="s">
        <v>116</v>
      </c>
      <c r="B146" s="119"/>
      <c r="C146" s="119"/>
      <c r="D146" s="119"/>
      <c r="E146" s="119"/>
      <c r="F146" s="119"/>
      <c r="G146" s="119"/>
      <c r="H146" s="119"/>
      <c r="I146" s="119"/>
      <c r="J146" s="119"/>
      <c r="K146" s="119"/>
      <c r="L146" s="119"/>
      <c r="M146" s="119"/>
      <c r="N146" s="120"/>
    </row>
    <row r="170" spans="1:14" ht="15" thickBot="1" x14ac:dyDescent="0.35"/>
    <row r="171" spans="1:14" ht="16.2" x14ac:dyDescent="0.35">
      <c r="A171" s="103" t="s">
        <v>87</v>
      </c>
      <c r="B171" s="104"/>
      <c r="C171" s="104"/>
      <c r="D171" s="104"/>
      <c r="E171" s="104"/>
      <c r="F171" s="104"/>
      <c r="G171" s="104"/>
      <c r="H171" s="104"/>
      <c r="I171" s="104"/>
      <c r="J171" s="104"/>
      <c r="K171" s="104"/>
      <c r="L171" s="104"/>
      <c r="M171" s="104"/>
      <c r="N171" s="105"/>
    </row>
    <row r="172" spans="1:14" x14ac:dyDescent="0.3">
      <c r="A172" s="106"/>
      <c r="B172" s="107"/>
      <c r="C172" s="107"/>
      <c r="D172" s="107"/>
      <c r="E172" s="107"/>
      <c r="F172" s="107"/>
      <c r="G172" s="107"/>
      <c r="H172" s="107"/>
      <c r="I172" s="107"/>
      <c r="J172" s="107"/>
      <c r="K172" s="107"/>
      <c r="L172" s="107"/>
      <c r="M172" s="107"/>
      <c r="N172" s="108"/>
    </row>
    <row r="173" spans="1:14" ht="16.2" customHeight="1" x14ac:dyDescent="0.3">
      <c r="A173" s="109" t="s">
        <v>111</v>
      </c>
      <c r="B173" s="110"/>
      <c r="C173" s="110"/>
      <c r="D173" s="110"/>
      <c r="E173" s="110"/>
      <c r="F173" s="110"/>
      <c r="G173" s="110"/>
      <c r="H173" s="110"/>
      <c r="I173" s="110"/>
      <c r="J173" s="110"/>
      <c r="K173" s="110"/>
      <c r="L173" s="110"/>
      <c r="M173" s="110"/>
      <c r="N173" s="111"/>
    </row>
    <row r="174" spans="1:14" x14ac:dyDescent="0.3">
      <c r="A174" s="115"/>
      <c r="B174" s="116"/>
      <c r="C174" s="116"/>
      <c r="D174" s="116"/>
      <c r="E174" s="116"/>
      <c r="F174" s="116"/>
      <c r="G174" s="116"/>
      <c r="H174" s="116"/>
      <c r="I174" s="116"/>
      <c r="J174" s="116"/>
      <c r="K174" s="116"/>
      <c r="L174" s="116"/>
      <c r="M174" s="116"/>
      <c r="N174" s="117"/>
    </row>
    <row r="175" spans="1:14" ht="63.6" customHeight="1" x14ac:dyDescent="0.3">
      <c r="A175" s="109" t="s">
        <v>112</v>
      </c>
      <c r="B175" s="110"/>
      <c r="C175" s="110"/>
      <c r="D175" s="110"/>
      <c r="E175" s="110"/>
      <c r="F175" s="110"/>
      <c r="G175" s="110"/>
      <c r="H175" s="110"/>
      <c r="I175" s="110"/>
      <c r="J175" s="110"/>
      <c r="K175" s="110"/>
      <c r="L175" s="110"/>
      <c r="M175" s="110"/>
      <c r="N175" s="111"/>
    </row>
    <row r="176" spans="1:14" x14ac:dyDescent="0.3">
      <c r="A176" s="115"/>
      <c r="B176" s="116"/>
      <c r="C176" s="116"/>
      <c r="D176" s="116"/>
      <c r="E176" s="116"/>
      <c r="F176" s="116"/>
      <c r="G176" s="116"/>
      <c r="H176" s="116"/>
      <c r="I176" s="116"/>
      <c r="J176" s="116"/>
      <c r="K176" s="116"/>
      <c r="L176" s="116"/>
      <c r="M176" s="116"/>
      <c r="N176" s="117"/>
    </row>
    <row r="177" spans="1:14" ht="27.6" customHeight="1" thickBot="1" x14ac:dyDescent="0.35">
      <c r="A177" s="118" t="s">
        <v>113</v>
      </c>
      <c r="B177" s="119"/>
      <c r="C177" s="119"/>
      <c r="D177" s="119"/>
      <c r="E177" s="119"/>
      <c r="F177" s="119"/>
      <c r="G177" s="119"/>
      <c r="H177" s="119"/>
      <c r="I177" s="119"/>
      <c r="J177" s="119"/>
      <c r="K177" s="119"/>
      <c r="L177" s="119"/>
      <c r="M177" s="119"/>
      <c r="N177" s="120"/>
    </row>
    <row r="201" spans="1:14" ht="15" thickBot="1" x14ac:dyDescent="0.35"/>
    <row r="202" spans="1:14" ht="16.2" x14ac:dyDescent="0.35">
      <c r="A202" s="103" t="s">
        <v>87</v>
      </c>
      <c r="B202" s="104"/>
      <c r="C202" s="104"/>
      <c r="D202" s="104"/>
      <c r="E202" s="104"/>
      <c r="F202" s="104"/>
      <c r="G202" s="104"/>
      <c r="H202" s="104"/>
      <c r="I202" s="104"/>
      <c r="J202" s="104"/>
      <c r="K202" s="104"/>
      <c r="L202" s="104"/>
      <c r="M202" s="104"/>
      <c r="N202" s="105"/>
    </row>
    <row r="203" spans="1:14" x14ac:dyDescent="0.3">
      <c r="A203" s="106"/>
      <c r="B203" s="107"/>
      <c r="C203" s="107"/>
      <c r="D203" s="107"/>
      <c r="E203" s="107"/>
      <c r="F203" s="107"/>
      <c r="G203" s="107"/>
      <c r="H203" s="107"/>
      <c r="I203" s="107"/>
      <c r="J203" s="107"/>
      <c r="K203" s="107"/>
      <c r="L203" s="107"/>
      <c r="M203" s="107"/>
      <c r="N203" s="108"/>
    </row>
    <row r="204" spans="1:14" ht="36.6" customHeight="1" x14ac:dyDescent="0.3">
      <c r="A204" s="109" t="s">
        <v>119</v>
      </c>
      <c r="B204" s="110"/>
      <c r="C204" s="110"/>
      <c r="D204" s="110"/>
      <c r="E204" s="110"/>
      <c r="F204" s="110"/>
      <c r="G204" s="110"/>
      <c r="H204" s="110"/>
      <c r="I204" s="110"/>
      <c r="J204" s="110"/>
      <c r="K204" s="110"/>
      <c r="L204" s="110"/>
      <c r="M204" s="110"/>
      <c r="N204" s="111"/>
    </row>
    <row r="205" spans="1:14" x14ac:dyDescent="0.3">
      <c r="A205" s="115"/>
      <c r="B205" s="116"/>
      <c r="C205" s="116"/>
      <c r="D205" s="116"/>
      <c r="E205" s="116"/>
      <c r="F205" s="116"/>
      <c r="G205" s="116"/>
      <c r="H205" s="116"/>
      <c r="I205" s="116"/>
      <c r="J205" s="116"/>
      <c r="K205" s="116"/>
      <c r="L205" s="116"/>
      <c r="M205" s="116"/>
      <c r="N205" s="117"/>
    </row>
    <row r="206" spans="1:14" ht="69.599999999999994" customHeight="1" x14ac:dyDescent="0.3">
      <c r="A206" s="109" t="s">
        <v>114</v>
      </c>
      <c r="B206" s="110"/>
      <c r="C206" s="110"/>
      <c r="D206" s="110"/>
      <c r="E206" s="110"/>
      <c r="F206" s="110"/>
      <c r="G206" s="110"/>
      <c r="H206" s="110"/>
      <c r="I206" s="110"/>
      <c r="J206" s="110"/>
      <c r="K206" s="110"/>
      <c r="L206" s="110"/>
      <c r="M206" s="110"/>
      <c r="N206" s="111"/>
    </row>
    <row r="207" spans="1:14" x14ac:dyDescent="0.3">
      <c r="A207" s="115"/>
      <c r="B207" s="116"/>
      <c r="C207" s="116"/>
      <c r="D207" s="116"/>
      <c r="E207" s="116"/>
      <c r="F207" s="116"/>
      <c r="G207" s="116"/>
      <c r="H207" s="116"/>
      <c r="I207" s="116"/>
      <c r="J207" s="116"/>
      <c r="K207" s="116"/>
      <c r="L207" s="116"/>
      <c r="M207" s="116"/>
      <c r="N207" s="117"/>
    </row>
    <row r="208" spans="1:14" ht="38.4" customHeight="1" thickBot="1" x14ac:dyDescent="0.35">
      <c r="A208" s="118" t="s">
        <v>115</v>
      </c>
      <c r="B208" s="119"/>
      <c r="C208" s="119"/>
      <c r="D208" s="119"/>
      <c r="E208" s="119"/>
      <c r="F208" s="119"/>
      <c r="G208" s="119"/>
      <c r="H208" s="119"/>
      <c r="I208" s="119"/>
      <c r="J208" s="119"/>
      <c r="K208" s="119"/>
      <c r="L208" s="119"/>
      <c r="M208" s="119"/>
      <c r="N208" s="120"/>
    </row>
    <row r="232" spans="1:14" ht="15" thickBot="1" x14ac:dyDescent="0.35"/>
    <row r="233" spans="1:14" ht="16.2" x14ac:dyDescent="0.35">
      <c r="A233" s="103" t="s">
        <v>87</v>
      </c>
      <c r="B233" s="104"/>
      <c r="C233" s="104"/>
      <c r="D233" s="104"/>
      <c r="E233" s="104"/>
      <c r="F233" s="104"/>
      <c r="G233" s="104"/>
      <c r="H233" s="104"/>
      <c r="I233" s="104"/>
      <c r="J233" s="104"/>
      <c r="K233" s="104"/>
      <c r="L233" s="104"/>
      <c r="M233" s="104"/>
      <c r="N233" s="105"/>
    </row>
    <row r="234" spans="1:14" x14ac:dyDescent="0.3">
      <c r="A234" s="106"/>
      <c r="B234" s="107"/>
      <c r="C234" s="107"/>
      <c r="D234" s="107"/>
      <c r="E234" s="107"/>
      <c r="F234" s="107"/>
      <c r="G234" s="107"/>
      <c r="H234" s="107"/>
      <c r="I234" s="107"/>
      <c r="J234" s="107"/>
      <c r="K234" s="107"/>
      <c r="L234" s="107"/>
      <c r="M234" s="107"/>
      <c r="N234" s="108"/>
    </row>
    <row r="235" spans="1:14" ht="37.799999999999997" customHeight="1" x14ac:dyDescent="0.3">
      <c r="A235" s="109" t="s">
        <v>120</v>
      </c>
      <c r="B235" s="110"/>
      <c r="C235" s="110"/>
      <c r="D235" s="110"/>
      <c r="E235" s="110"/>
      <c r="F235" s="110"/>
      <c r="G235" s="110"/>
      <c r="H235" s="110"/>
      <c r="I235" s="110"/>
      <c r="J235" s="110"/>
      <c r="K235" s="110"/>
      <c r="L235" s="110"/>
      <c r="M235" s="110"/>
      <c r="N235" s="111"/>
    </row>
    <row r="236" spans="1:14" x14ac:dyDescent="0.3">
      <c r="A236" s="115"/>
      <c r="B236" s="116"/>
      <c r="C236" s="116"/>
      <c r="D236" s="116"/>
      <c r="E236" s="116"/>
      <c r="F236" s="116"/>
      <c r="G236" s="116"/>
      <c r="H236" s="116"/>
      <c r="I236" s="116"/>
      <c r="J236" s="116"/>
      <c r="K236" s="116"/>
      <c r="L236" s="116"/>
      <c r="M236" s="116"/>
      <c r="N236" s="117"/>
    </row>
    <row r="237" spans="1:14" ht="66.599999999999994" customHeight="1" x14ac:dyDescent="0.3">
      <c r="A237" s="109" t="s">
        <v>121</v>
      </c>
      <c r="B237" s="110"/>
      <c r="C237" s="110"/>
      <c r="D237" s="110"/>
      <c r="E237" s="110"/>
      <c r="F237" s="110"/>
      <c r="G237" s="110"/>
      <c r="H237" s="110"/>
      <c r="I237" s="110"/>
      <c r="J237" s="110"/>
      <c r="K237" s="110"/>
      <c r="L237" s="110"/>
      <c r="M237" s="110"/>
      <c r="N237" s="111"/>
    </row>
    <row r="238" spans="1:14" x14ac:dyDescent="0.3">
      <c r="A238" s="115"/>
      <c r="B238" s="116"/>
      <c r="C238" s="116"/>
      <c r="D238" s="116"/>
      <c r="E238" s="116"/>
      <c r="F238" s="116"/>
      <c r="G238" s="116"/>
      <c r="H238" s="116"/>
      <c r="I238" s="116"/>
      <c r="J238" s="116"/>
      <c r="K238" s="116"/>
      <c r="L238" s="116"/>
      <c r="M238" s="116"/>
      <c r="N238" s="117"/>
    </row>
    <row r="239" spans="1:14" ht="41.4" customHeight="1" thickBot="1" x14ac:dyDescent="0.35">
      <c r="A239" s="118" t="s">
        <v>122</v>
      </c>
      <c r="B239" s="119"/>
      <c r="C239" s="119"/>
      <c r="D239" s="119"/>
      <c r="E239" s="119"/>
      <c r="F239" s="119"/>
      <c r="G239" s="119"/>
      <c r="H239" s="119"/>
      <c r="I239" s="119"/>
      <c r="J239" s="119"/>
      <c r="K239" s="119"/>
      <c r="L239" s="119"/>
      <c r="M239" s="119"/>
      <c r="N239" s="120"/>
    </row>
  </sheetData>
  <mergeCells count="58">
    <mergeCell ref="A239:N239"/>
    <mergeCell ref="A115:N115"/>
    <mergeCell ref="A114:N114"/>
    <mergeCell ref="A82:N82"/>
    <mergeCell ref="A81:N81"/>
    <mergeCell ref="A233:N233"/>
    <mergeCell ref="A234:N234"/>
    <mergeCell ref="A235:N235"/>
    <mergeCell ref="A236:N236"/>
    <mergeCell ref="A237:N237"/>
    <mergeCell ref="A238:N238"/>
    <mergeCell ref="A203:N203"/>
    <mergeCell ref="A204:N204"/>
    <mergeCell ref="A205:N205"/>
    <mergeCell ref="A206:N206"/>
    <mergeCell ref="A207:N207"/>
    <mergeCell ref="A208:N208"/>
    <mergeCell ref="A173:N173"/>
    <mergeCell ref="A174:N174"/>
    <mergeCell ref="A175:N175"/>
    <mergeCell ref="A176:N176"/>
    <mergeCell ref="A177:N177"/>
    <mergeCell ref="A202:N202"/>
    <mergeCell ref="A172:N172"/>
    <mergeCell ref="A146:N146"/>
    <mergeCell ref="A145:N145"/>
    <mergeCell ref="A109:N109"/>
    <mergeCell ref="A110:N110"/>
    <mergeCell ref="A111:N111"/>
    <mergeCell ref="A112:N112"/>
    <mergeCell ref="A113:N113"/>
    <mergeCell ref="A140:N140"/>
    <mergeCell ref="A141:N141"/>
    <mergeCell ref="A142:N142"/>
    <mergeCell ref="A143:N143"/>
    <mergeCell ref="A144:N144"/>
    <mergeCell ref="A171:N171"/>
    <mergeCell ref="A54:M55"/>
    <mergeCell ref="A76:N76"/>
    <mergeCell ref="A77:N77"/>
    <mergeCell ref="A78:N78"/>
    <mergeCell ref="A79:N79"/>
    <mergeCell ref="A80:N80"/>
    <mergeCell ref="A6:N7"/>
    <mergeCell ref="A26:D26"/>
    <mergeCell ref="A39:D39"/>
    <mergeCell ref="A49:N49"/>
    <mergeCell ref="A50:N50"/>
    <mergeCell ref="A51:N51"/>
    <mergeCell ref="A45:N45"/>
    <mergeCell ref="A46:N46"/>
    <mergeCell ref="A47:N47"/>
    <mergeCell ref="A48:N48"/>
    <mergeCell ref="A10:A11"/>
    <mergeCell ref="H10:M10"/>
    <mergeCell ref="A9:S9"/>
    <mergeCell ref="B10:G10"/>
    <mergeCell ref="N10:S10"/>
  </mergeCells>
  <phoneticPr fontId="23" type="noConversion"/>
  <pageMargins left="0.7" right="0.7" top="0.75" bottom="0.75" header="0.3" footer="0.3"/>
  <ignoredErrors>
    <ignoredError sqref="C28"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8E6E-494B-4A48-83A3-8FAD305FE799}">
  <dimension ref="A9:N216"/>
  <sheetViews>
    <sheetView topLeftCell="A4" zoomScale="85" zoomScaleNormal="85" workbookViewId="0">
      <selection activeCell="B36" sqref="B36"/>
    </sheetView>
  </sheetViews>
  <sheetFormatPr defaultRowHeight="14.4" x14ac:dyDescent="0.3"/>
  <cols>
    <col min="1" max="1" width="9.33203125" customWidth="1"/>
    <col min="2" max="2" width="11.6640625" customWidth="1"/>
    <col min="3" max="12" width="16.44140625" customWidth="1"/>
    <col min="13" max="13" width="10.5546875" bestFit="1" customWidth="1"/>
    <col min="14" max="14" width="28.33203125" bestFit="1" customWidth="1"/>
    <col min="15" max="15" width="23.6640625" bestFit="1" customWidth="1"/>
    <col min="17" max="17" width="11.21875" bestFit="1" customWidth="1"/>
  </cols>
  <sheetData>
    <row r="9" spans="1:13" ht="15" thickBot="1" x14ac:dyDescent="0.35">
      <c r="A9" s="125" t="s">
        <v>75</v>
      </c>
      <c r="B9" s="125"/>
      <c r="C9" s="125"/>
      <c r="D9" s="125"/>
      <c r="E9" s="125"/>
      <c r="F9" s="125"/>
      <c r="G9" s="125"/>
      <c r="H9" s="125"/>
      <c r="I9" s="125"/>
      <c r="J9" s="125"/>
      <c r="K9" s="125"/>
      <c r="L9" s="125"/>
    </row>
    <row r="10" spans="1:13" ht="15.6" x14ac:dyDescent="0.3">
      <c r="A10" s="122" t="s">
        <v>77</v>
      </c>
      <c r="B10" s="123"/>
      <c r="C10" s="123"/>
      <c r="D10" s="123"/>
      <c r="E10" s="123"/>
      <c r="F10" s="123"/>
      <c r="G10" s="123"/>
      <c r="H10" s="123"/>
      <c r="I10" s="123"/>
      <c r="J10" s="123"/>
      <c r="K10" s="123"/>
      <c r="L10" s="123"/>
      <c r="M10" s="124"/>
    </row>
    <row r="11" spans="1:13" x14ac:dyDescent="0.3">
      <c r="A11" s="10"/>
      <c r="B11" s="6" t="s">
        <v>31</v>
      </c>
      <c r="C11" s="6" t="s">
        <v>35</v>
      </c>
      <c r="D11" s="6" t="s">
        <v>36</v>
      </c>
      <c r="E11" s="6" t="s">
        <v>37</v>
      </c>
      <c r="F11" s="6" t="s">
        <v>38</v>
      </c>
      <c r="G11" s="6" t="s">
        <v>39</v>
      </c>
      <c r="H11" s="6" t="s">
        <v>40</v>
      </c>
      <c r="I11" s="6" t="s">
        <v>41</v>
      </c>
      <c r="J11" s="6" t="s">
        <v>42</v>
      </c>
      <c r="K11" s="6" t="s">
        <v>43</v>
      </c>
      <c r="L11" s="6" t="s">
        <v>45</v>
      </c>
      <c r="M11" s="7" t="s">
        <v>46</v>
      </c>
    </row>
    <row r="12" spans="1:13" x14ac:dyDescent="0.3">
      <c r="A12" s="49">
        <v>2021</v>
      </c>
      <c r="B12" s="36">
        <v>58.914500000000011</v>
      </c>
      <c r="C12" s="36">
        <v>66.363157894736844</v>
      </c>
      <c r="D12" s="36">
        <v>71.510869565217405</v>
      </c>
      <c r="E12" s="36">
        <v>71.696666666666673</v>
      </c>
      <c r="F12" s="36">
        <v>74.417368421052629</v>
      </c>
      <c r="G12" s="36">
        <v>78.853181818181824</v>
      </c>
      <c r="H12" s="36">
        <v>83.099047619047624</v>
      </c>
      <c r="I12" s="36">
        <v>78.916190476190465</v>
      </c>
      <c r="J12" s="36">
        <v>82.08454545454542</v>
      </c>
      <c r="K12" s="36">
        <v>95.765238095238061</v>
      </c>
      <c r="L12" s="36">
        <v>92.184285714285707</v>
      </c>
      <c r="M12" s="37">
        <v>85.669090909090897</v>
      </c>
    </row>
    <row r="13" spans="1:13" x14ac:dyDescent="0.3">
      <c r="A13" s="49">
        <v>2022</v>
      </c>
      <c r="B13" s="36">
        <v>96.163333333333341</v>
      </c>
      <c r="C13" s="36">
        <v>108.29055555555556</v>
      </c>
      <c r="D13" s="36">
        <v>127.43521739130436</v>
      </c>
      <c r="E13" s="36">
        <v>123.50250000000001</v>
      </c>
      <c r="F13" s="36">
        <v>141.18210526315792</v>
      </c>
      <c r="G13" s="36">
        <v>148.81772727272727</v>
      </c>
      <c r="H13" s="36">
        <v>116.53399999999999</v>
      </c>
      <c r="I13" s="36">
        <v>107.15863636363635</v>
      </c>
      <c r="J13" s="36">
        <v>93.783636363636347</v>
      </c>
      <c r="K13" s="36">
        <v>91.18950000000001</v>
      </c>
      <c r="L13" s="36">
        <v>93.13045454545454</v>
      </c>
      <c r="M13" s="37">
        <v>85.454285714285717</v>
      </c>
    </row>
    <row r="14" spans="1:13" x14ac:dyDescent="0.3">
      <c r="A14" s="49">
        <v>2023</v>
      </c>
      <c r="B14" s="36">
        <v>95.587894736842102</v>
      </c>
      <c r="C14" s="36">
        <v>95.966000000000008</v>
      </c>
      <c r="D14" s="36">
        <v>94.293043478260856</v>
      </c>
      <c r="E14" s="36">
        <v>96.544210526315794</v>
      </c>
      <c r="F14" s="36">
        <v>85.602727272727279</v>
      </c>
      <c r="G14" s="36">
        <v>87.576499999999996</v>
      </c>
      <c r="H14" s="36">
        <v>93.198095238095249</v>
      </c>
      <c r="I14" s="36">
        <v>101.925</v>
      </c>
      <c r="J14" s="36">
        <v>104.5395</v>
      </c>
      <c r="K14" s="36">
        <v>93.780000000000015</v>
      </c>
      <c r="L14" s="36">
        <v>92.410476190476174</v>
      </c>
      <c r="M14" s="37">
        <v>87.280999999999992</v>
      </c>
    </row>
    <row r="15" spans="1:13" ht="15" thickBot="1" x14ac:dyDescent="0.35">
      <c r="A15" s="126" t="s">
        <v>68</v>
      </c>
      <c r="B15" s="113"/>
      <c r="C15" s="113"/>
      <c r="D15" s="113"/>
      <c r="E15" s="113"/>
      <c r="F15" s="113"/>
      <c r="G15" s="113"/>
      <c r="H15" s="113"/>
      <c r="I15" s="113"/>
      <c r="J15" s="113"/>
      <c r="K15" s="113"/>
      <c r="L15" s="113"/>
      <c r="M15" s="114"/>
    </row>
    <row r="17" spans="1:13" ht="15" thickBot="1" x14ac:dyDescent="0.35"/>
    <row r="18" spans="1:13" ht="15.6" x14ac:dyDescent="0.3">
      <c r="A18" s="122" t="s">
        <v>78</v>
      </c>
      <c r="B18" s="123"/>
      <c r="C18" s="123"/>
      <c r="D18" s="123"/>
      <c r="E18" s="123"/>
      <c r="F18" s="123"/>
      <c r="G18" s="123"/>
      <c r="H18" s="123"/>
      <c r="I18" s="123"/>
      <c r="J18" s="123"/>
      <c r="K18" s="123"/>
      <c r="L18" s="123"/>
      <c r="M18" s="124"/>
    </row>
    <row r="19" spans="1:13" x14ac:dyDescent="0.3">
      <c r="A19" s="10"/>
      <c r="B19" s="6" t="s">
        <v>31</v>
      </c>
      <c r="C19" s="6" t="s">
        <v>35</v>
      </c>
      <c r="D19" s="6" t="s">
        <v>36</v>
      </c>
      <c r="E19" s="6" t="s">
        <v>37</v>
      </c>
      <c r="F19" s="6" t="s">
        <v>38</v>
      </c>
      <c r="G19" s="6" t="s">
        <v>39</v>
      </c>
      <c r="H19" s="6" t="s">
        <v>40</v>
      </c>
      <c r="I19" s="6" t="s">
        <v>41</v>
      </c>
      <c r="J19" s="6" t="s">
        <v>42</v>
      </c>
      <c r="K19" s="6" t="s">
        <v>43</v>
      </c>
      <c r="L19" s="6" t="s">
        <v>45</v>
      </c>
      <c r="M19" s="7" t="s">
        <v>46</v>
      </c>
    </row>
    <row r="20" spans="1:13" x14ac:dyDescent="0.3">
      <c r="A20" s="49">
        <v>2021</v>
      </c>
      <c r="B20" s="36">
        <v>58.353000000000009</v>
      </c>
      <c r="C20" s="36">
        <v>66.285789473684218</v>
      </c>
      <c r="D20" s="36">
        <v>67.567391304347851</v>
      </c>
      <c r="E20" s="36">
        <v>66.612857142857152</v>
      </c>
      <c r="F20" s="36">
        <v>72.083684210526329</v>
      </c>
      <c r="G20" s="36">
        <v>77.123181818181834</v>
      </c>
      <c r="H20" s="36">
        <v>78.213809523809545</v>
      </c>
      <c r="I20" s="36">
        <v>74.219047619047615</v>
      </c>
      <c r="J20" s="36">
        <v>80.791818181818186</v>
      </c>
      <c r="K20" s="36">
        <v>93.366666666666674</v>
      </c>
      <c r="L20" s="36">
        <v>89.335238095238111</v>
      </c>
      <c r="M20" s="37">
        <v>83.453181818181818</v>
      </c>
    </row>
    <row r="21" spans="1:13" x14ac:dyDescent="0.3">
      <c r="A21" s="49">
        <v>2022</v>
      </c>
      <c r="B21" s="36">
        <v>97.089047619047633</v>
      </c>
      <c r="C21" s="36">
        <v>108.69666666666666</v>
      </c>
      <c r="D21" s="36">
        <v>138.12260869565219</v>
      </c>
      <c r="E21" s="36">
        <v>145.13049999999998</v>
      </c>
      <c r="F21" s="36">
        <v>147.77157894736843</v>
      </c>
      <c r="G21" s="36">
        <v>170.91545454545451</v>
      </c>
      <c r="H21" s="36">
        <v>139.93350000000004</v>
      </c>
      <c r="I21" s="36">
        <v>134.48318181818183</v>
      </c>
      <c r="J21" s="36">
        <v>123.35500000000002</v>
      </c>
      <c r="K21" s="36">
        <v>133.51550000000003</v>
      </c>
      <c r="L21" s="36">
        <v>123.18227272727272</v>
      </c>
      <c r="M21" s="37">
        <v>107.1742857142857</v>
      </c>
    </row>
    <row r="22" spans="1:13" x14ac:dyDescent="0.3">
      <c r="A22" s="49">
        <v>2023</v>
      </c>
      <c r="B22" s="36">
        <v>111.22421052631577</v>
      </c>
      <c r="C22" s="36">
        <v>103.63149999999999</v>
      </c>
      <c r="D22" s="36">
        <v>98.330000000000013</v>
      </c>
      <c r="E22" s="36">
        <v>93.931052631578936</v>
      </c>
      <c r="F22" s="36">
        <v>85.045454545454547</v>
      </c>
      <c r="G22" s="36">
        <v>88.772499999999994</v>
      </c>
      <c r="H22" s="36">
        <v>98.759047619047621</v>
      </c>
      <c r="I22" s="36">
        <v>115.66909090909093</v>
      </c>
      <c r="J22" s="36">
        <v>121.64650000000002</v>
      </c>
      <c r="K22" s="36">
        <v>113.58227272727272</v>
      </c>
      <c r="L22" s="36">
        <v>103.21476190476191</v>
      </c>
      <c r="M22" s="37">
        <v>95.994499999999988</v>
      </c>
    </row>
    <row r="23" spans="1:13" ht="15" thickBot="1" x14ac:dyDescent="0.35">
      <c r="A23" s="126" t="s">
        <v>68</v>
      </c>
      <c r="B23" s="113"/>
      <c r="C23" s="113"/>
      <c r="D23" s="113"/>
      <c r="E23" s="113"/>
      <c r="F23" s="113"/>
      <c r="G23" s="113"/>
      <c r="H23" s="113"/>
      <c r="I23" s="113"/>
      <c r="J23" s="113"/>
      <c r="K23" s="113"/>
      <c r="L23" s="113"/>
      <c r="M23" s="114"/>
    </row>
    <row r="24" spans="1:13" x14ac:dyDescent="0.3">
      <c r="A24" s="50"/>
      <c r="B24" s="50"/>
      <c r="C24" s="50"/>
      <c r="D24" s="50"/>
      <c r="E24" s="50"/>
      <c r="F24" s="50"/>
      <c r="G24" s="50"/>
      <c r="H24" s="50"/>
      <c r="I24" s="50"/>
      <c r="J24" s="50"/>
      <c r="K24" s="50"/>
      <c r="L24" s="50"/>
      <c r="M24" s="50"/>
    </row>
    <row r="25" spans="1:13" ht="15" thickBot="1" x14ac:dyDescent="0.35">
      <c r="A25" s="50"/>
      <c r="B25" s="50"/>
      <c r="C25" s="50"/>
      <c r="D25" s="50"/>
      <c r="E25" s="50"/>
      <c r="F25" s="50"/>
      <c r="G25" s="50"/>
      <c r="H25" s="50"/>
      <c r="I25" s="50"/>
      <c r="J25" s="50"/>
      <c r="K25" s="50"/>
      <c r="L25" s="50"/>
      <c r="M25" s="50"/>
    </row>
    <row r="26" spans="1:13" ht="15.6" x14ac:dyDescent="0.3">
      <c r="A26" s="122" t="s">
        <v>79</v>
      </c>
      <c r="B26" s="123"/>
      <c r="C26" s="123"/>
      <c r="D26" s="123"/>
      <c r="E26" s="123"/>
      <c r="F26" s="123"/>
      <c r="G26" s="123"/>
      <c r="H26" s="123"/>
      <c r="I26" s="123"/>
      <c r="J26" s="123"/>
      <c r="K26" s="123"/>
      <c r="L26" s="123"/>
      <c r="M26" s="124"/>
    </row>
    <row r="27" spans="1:13" x14ac:dyDescent="0.3">
      <c r="A27" s="10"/>
      <c r="B27" s="6" t="s">
        <v>31</v>
      </c>
      <c r="C27" s="6" t="s">
        <v>35</v>
      </c>
      <c r="D27" s="6" t="s">
        <v>36</v>
      </c>
      <c r="E27" s="6" t="s">
        <v>37</v>
      </c>
      <c r="F27" s="6" t="s">
        <v>38</v>
      </c>
      <c r="G27" s="6" t="s">
        <v>39</v>
      </c>
      <c r="H27" s="6" t="s">
        <v>40</v>
      </c>
      <c r="I27" s="6" t="s">
        <v>41</v>
      </c>
      <c r="J27" s="6" t="s">
        <v>42</v>
      </c>
      <c r="K27" s="6" t="s">
        <v>43</v>
      </c>
      <c r="L27" s="6" t="s">
        <v>45</v>
      </c>
      <c r="M27" s="7" t="s">
        <v>46</v>
      </c>
    </row>
    <row r="28" spans="1:13" x14ac:dyDescent="0.3">
      <c r="A28" s="49">
        <v>2021</v>
      </c>
      <c r="B28" s="36">
        <f>AVERAGE(B12,B20)</f>
        <v>58.633750000000006</v>
      </c>
      <c r="C28" s="36">
        <f t="shared" ref="C28:M28" si="0">AVERAGE(C12,C20)</f>
        <v>66.324473684210531</v>
      </c>
      <c r="D28" s="36">
        <f t="shared" si="0"/>
        <v>69.539130434782635</v>
      </c>
      <c r="E28" s="36">
        <f t="shared" si="0"/>
        <v>69.154761904761912</v>
      </c>
      <c r="F28" s="36">
        <f t="shared" si="0"/>
        <v>73.250526315789472</v>
      </c>
      <c r="G28" s="36">
        <f t="shared" si="0"/>
        <v>77.988181818181829</v>
      </c>
      <c r="H28" s="36">
        <f t="shared" si="0"/>
        <v>80.656428571428592</v>
      </c>
      <c r="I28" s="36">
        <f t="shared" si="0"/>
        <v>76.567619047619047</v>
      </c>
      <c r="J28" s="36">
        <f t="shared" si="0"/>
        <v>81.438181818181803</v>
      </c>
      <c r="K28" s="36">
        <f t="shared" si="0"/>
        <v>94.565952380952368</v>
      </c>
      <c r="L28" s="36">
        <f t="shared" si="0"/>
        <v>90.759761904761916</v>
      </c>
      <c r="M28" s="37">
        <f t="shared" si="0"/>
        <v>84.561136363636365</v>
      </c>
    </row>
    <row r="29" spans="1:13" x14ac:dyDescent="0.3">
      <c r="A29" s="49">
        <v>2022</v>
      </c>
      <c r="B29" s="36">
        <f t="shared" ref="B29:M29" si="1">AVERAGE(B13,B21)</f>
        <v>96.626190476190487</v>
      </c>
      <c r="C29" s="36">
        <f t="shared" si="1"/>
        <v>108.49361111111111</v>
      </c>
      <c r="D29" s="36">
        <f t="shared" si="1"/>
        <v>132.77891304347827</v>
      </c>
      <c r="E29" s="36">
        <f t="shared" si="1"/>
        <v>134.31649999999999</v>
      </c>
      <c r="F29" s="36">
        <f t="shared" si="1"/>
        <v>144.47684210526319</v>
      </c>
      <c r="G29" s="36">
        <f t="shared" si="1"/>
        <v>159.86659090909089</v>
      </c>
      <c r="H29" s="36">
        <f t="shared" si="1"/>
        <v>128.23375000000001</v>
      </c>
      <c r="I29" s="36">
        <f t="shared" si="1"/>
        <v>120.82090909090908</v>
      </c>
      <c r="J29" s="36">
        <f t="shared" si="1"/>
        <v>108.56931818181818</v>
      </c>
      <c r="K29" s="36">
        <f t="shared" si="1"/>
        <v>112.35250000000002</v>
      </c>
      <c r="L29" s="36">
        <f t="shared" si="1"/>
        <v>108.15636363636364</v>
      </c>
      <c r="M29" s="37">
        <f t="shared" si="1"/>
        <v>96.314285714285717</v>
      </c>
    </row>
    <row r="30" spans="1:13" x14ac:dyDescent="0.3">
      <c r="A30" s="49">
        <v>2023</v>
      </c>
      <c r="B30" s="36">
        <f t="shared" ref="B30:M30" si="2">AVERAGE(B14,B22)</f>
        <v>103.40605263157894</v>
      </c>
      <c r="C30" s="36">
        <f t="shared" si="2"/>
        <v>99.798749999999998</v>
      </c>
      <c r="D30" s="36">
        <f t="shared" si="2"/>
        <v>96.311521739130427</v>
      </c>
      <c r="E30" s="36">
        <f t="shared" si="2"/>
        <v>95.237631578947372</v>
      </c>
      <c r="F30" s="36">
        <f t="shared" si="2"/>
        <v>85.324090909090913</v>
      </c>
      <c r="G30" s="36">
        <f t="shared" si="2"/>
        <v>88.174499999999995</v>
      </c>
      <c r="H30" s="36">
        <f t="shared" si="2"/>
        <v>95.978571428571428</v>
      </c>
      <c r="I30" s="36">
        <f t="shared" si="2"/>
        <v>108.79704545454547</v>
      </c>
      <c r="J30" s="36">
        <f t="shared" si="2"/>
        <v>113.09300000000002</v>
      </c>
      <c r="K30" s="36">
        <f t="shared" si="2"/>
        <v>103.68113636363637</v>
      </c>
      <c r="L30" s="36">
        <f t="shared" si="2"/>
        <v>97.812619047619052</v>
      </c>
      <c r="M30" s="37">
        <f t="shared" si="2"/>
        <v>91.637749999999983</v>
      </c>
    </row>
    <row r="31" spans="1:13" ht="15" thickBot="1" x14ac:dyDescent="0.35">
      <c r="A31" s="126" t="s">
        <v>68</v>
      </c>
      <c r="B31" s="113"/>
      <c r="C31" s="113"/>
      <c r="D31" s="113"/>
      <c r="E31" s="113"/>
      <c r="F31" s="113"/>
      <c r="G31" s="113"/>
      <c r="H31" s="113"/>
      <c r="I31" s="113"/>
      <c r="J31" s="113"/>
      <c r="K31" s="113"/>
      <c r="L31" s="113"/>
      <c r="M31" s="114"/>
    </row>
    <row r="32" spans="1:13" x14ac:dyDescent="0.3">
      <c r="A32" s="50"/>
      <c r="B32" s="50"/>
      <c r="C32" s="50"/>
      <c r="D32" s="50"/>
      <c r="E32" s="50"/>
      <c r="F32" s="50"/>
      <c r="G32" s="50"/>
      <c r="H32" s="50"/>
      <c r="I32" s="50"/>
      <c r="J32" s="50"/>
      <c r="K32" s="50"/>
      <c r="L32" s="50"/>
      <c r="M32" s="50"/>
    </row>
    <row r="33" spans="1:14" ht="15" thickBot="1" x14ac:dyDescent="0.35">
      <c r="A33" s="50"/>
      <c r="B33" s="50"/>
      <c r="C33" s="50"/>
      <c r="D33" s="50"/>
      <c r="E33" s="50"/>
      <c r="F33" s="50"/>
      <c r="G33" s="50"/>
      <c r="H33" s="50"/>
      <c r="I33" s="50"/>
      <c r="J33" s="50"/>
      <c r="K33" s="50"/>
      <c r="L33" s="50"/>
      <c r="M33" s="50"/>
    </row>
    <row r="34" spans="1:14" ht="15.6" x14ac:dyDescent="0.3">
      <c r="A34" s="122" t="s">
        <v>76</v>
      </c>
      <c r="B34" s="123"/>
      <c r="C34" s="123"/>
      <c r="D34" s="123"/>
      <c r="E34" s="123"/>
      <c r="F34" s="123"/>
      <c r="G34" s="123"/>
      <c r="H34" s="123"/>
      <c r="I34" s="123"/>
      <c r="J34" s="123"/>
      <c r="K34" s="123"/>
      <c r="L34" s="123"/>
      <c r="M34" s="124"/>
    </row>
    <row r="35" spans="1:14" x14ac:dyDescent="0.3">
      <c r="A35" s="10"/>
      <c r="B35" s="6" t="s">
        <v>31</v>
      </c>
      <c r="C35" s="6" t="s">
        <v>35</v>
      </c>
      <c r="D35" s="6" t="s">
        <v>36</v>
      </c>
      <c r="E35" s="6" t="s">
        <v>37</v>
      </c>
      <c r="F35" s="6" t="s">
        <v>38</v>
      </c>
      <c r="G35" s="6" t="s">
        <v>39</v>
      </c>
      <c r="H35" s="6" t="s">
        <v>40</v>
      </c>
      <c r="I35" s="6" t="s">
        <v>41</v>
      </c>
      <c r="J35" s="6" t="s">
        <v>42</v>
      </c>
      <c r="K35" s="6" t="s">
        <v>43</v>
      </c>
      <c r="L35" s="6" t="s">
        <v>45</v>
      </c>
      <c r="M35" s="7" t="s">
        <v>46</v>
      </c>
    </row>
    <row r="36" spans="1:14" x14ac:dyDescent="0.3">
      <c r="A36" s="49">
        <v>2021</v>
      </c>
      <c r="B36" s="44">
        <f>(B28-52.77)/52.77*100</f>
        <v>11.111900701155966</v>
      </c>
      <c r="C36" s="44">
        <f>(C28-B28)/B28*100</f>
        <v>13.116547524609162</v>
      </c>
      <c r="D36" s="44">
        <f t="shared" ref="D36:M36" si="3">(D28-C28)/C28*100</f>
        <v>4.8468635663480555</v>
      </c>
      <c r="E36" s="44">
        <f t="shared" si="3"/>
        <v>-0.552737038294149</v>
      </c>
      <c r="F36" s="44">
        <f t="shared" si="3"/>
        <v>5.9226064817750901</v>
      </c>
      <c r="G36" s="44">
        <f t="shared" si="3"/>
        <v>6.4677426097498696</v>
      </c>
      <c r="H36" s="44">
        <f t="shared" si="3"/>
        <v>3.4213475568226404</v>
      </c>
      <c r="I36" s="44">
        <f t="shared" si="3"/>
        <v>-5.0694155397527085</v>
      </c>
      <c r="J36" s="44">
        <f t="shared" si="3"/>
        <v>6.3611260623549608</v>
      </c>
      <c r="K36" s="44">
        <f t="shared" si="3"/>
        <v>16.119920987528324</v>
      </c>
      <c r="L36" s="44">
        <f t="shared" si="3"/>
        <v>-4.0249057724893174</v>
      </c>
      <c r="M36" s="35">
        <f t="shared" si="3"/>
        <v>-6.8297067015557325</v>
      </c>
    </row>
    <row r="37" spans="1:14" x14ac:dyDescent="0.3">
      <c r="A37" s="49">
        <v>2022</v>
      </c>
      <c r="B37" s="44">
        <f>(B29-M28)/M28*100</f>
        <v>14.267847656009542</v>
      </c>
      <c r="C37" s="44">
        <f t="shared" ref="C37:M37" si="4">(C29-B29)/B29*100</f>
        <v>12.281784655315429</v>
      </c>
      <c r="D37" s="44">
        <f t="shared" si="4"/>
        <v>22.384084817211917</v>
      </c>
      <c r="E37" s="44">
        <f t="shared" si="4"/>
        <v>1.1580053799794556</v>
      </c>
      <c r="F37" s="44">
        <f t="shared" si="4"/>
        <v>7.5644780092268622</v>
      </c>
      <c r="G37" s="44">
        <f t="shared" si="4"/>
        <v>10.652052314802818</v>
      </c>
      <c r="H37" s="44">
        <f t="shared" si="4"/>
        <v>-19.787024123807758</v>
      </c>
      <c r="I37" s="44">
        <f t="shared" si="4"/>
        <v>-5.7807253621538246</v>
      </c>
      <c r="J37" s="44">
        <f t="shared" si="4"/>
        <v>-10.140290286900973</v>
      </c>
      <c r="K37" s="44">
        <f t="shared" si="4"/>
        <v>3.4845773018913597</v>
      </c>
      <c r="L37" s="44">
        <f t="shared" si="4"/>
        <v>-3.7347957220679415</v>
      </c>
      <c r="M37" s="35">
        <f t="shared" si="4"/>
        <v>-10.949034826922059</v>
      </c>
    </row>
    <row r="38" spans="1:14" x14ac:dyDescent="0.3">
      <c r="A38" s="49">
        <v>2023</v>
      </c>
      <c r="B38" s="44">
        <f>(B30-M29)/M29*100</f>
        <v>7.3631516495183318</v>
      </c>
      <c r="C38" s="44">
        <f t="shared" ref="C38:M38" si="5">(C30-B30)/B30*100</f>
        <v>-3.4884830624289007</v>
      </c>
      <c r="D38" s="44">
        <f t="shared" si="5"/>
        <v>-3.4942604600454126</v>
      </c>
      <c r="E38" s="44">
        <f t="shared" si="5"/>
        <v>-1.1150173320818206</v>
      </c>
      <c r="F38" s="44">
        <f t="shared" si="5"/>
        <v>-10.409268380050605</v>
      </c>
      <c r="G38" s="44">
        <f t="shared" si="5"/>
        <v>3.3406849818605955</v>
      </c>
      <c r="H38" s="44">
        <f t="shared" si="5"/>
        <v>8.8507124265762016</v>
      </c>
      <c r="I38" s="44">
        <f t="shared" si="5"/>
        <v>13.355558261787346</v>
      </c>
      <c r="J38" s="44">
        <f t="shared" si="5"/>
        <v>3.948594860739453</v>
      </c>
      <c r="K38" s="44">
        <f t="shared" si="5"/>
        <v>-8.3222335921442063</v>
      </c>
      <c r="L38" s="44">
        <f t="shared" si="5"/>
        <v>-5.660159139686626</v>
      </c>
      <c r="M38" s="35">
        <f t="shared" si="5"/>
        <v>-6.3129574770029393</v>
      </c>
    </row>
    <row r="39" spans="1:14" ht="15" thickBot="1" x14ac:dyDescent="0.35">
      <c r="A39" s="126" t="s">
        <v>68</v>
      </c>
      <c r="B39" s="113"/>
      <c r="C39" s="113"/>
      <c r="D39" s="113"/>
      <c r="E39" s="113"/>
      <c r="F39" s="113"/>
      <c r="G39" s="113"/>
      <c r="H39" s="113"/>
      <c r="I39" s="113"/>
      <c r="J39" s="113"/>
      <c r="K39" s="113"/>
      <c r="L39" s="113"/>
      <c r="M39" s="114"/>
    </row>
    <row r="41" spans="1:14" ht="15" thickBot="1" x14ac:dyDescent="0.35"/>
    <row r="42" spans="1:14" ht="16.2" x14ac:dyDescent="0.35">
      <c r="A42" s="103" t="s">
        <v>87</v>
      </c>
      <c r="B42" s="104"/>
      <c r="C42" s="104"/>
      <c r="D42" s="104"/>
      <c r="E42" s="104"/>
      <c r="F42" s="104"/>
      <c r="G42" s="104"/>
      <c r="H42" s="104"/>
      <c r="I42" s="104"/>
      <c r="J42" s="104"/>
      <c r="K42" s="104"/>
      <c r="L42" s="104"/>
      <c r="M42" s="104"/>
      <c r="N42" s="105"/>
    </row>
    <row r="43" spans="1:14" x14ac:dyDescent="0.3">
      <c r="A43" s="106"/>
      <c r="B43" s="107"/>
      <c r="C43" s="107"/>
      <c r="D43" s="107"/>
      <c r="E43" s="107"/>
      <c r="F43" s="107"/>
      <c r="G43" s="107"/>
      <c r="H43" s="107"/>
      <c r="I43" s="107"/>
      <c r="J43" s="107"/>
      <c r="K43" s="107"/>
      <c r="L43" s="107"/>
      <c r="M43" s="107"/>
      <c r="N43" s="108"/>
    </row>
    <row r="44" spans="1:14" ht="16.2" x14ac:dyDescent="0.3">
      <c r="A44" s="109" t="s">
        <v>127</v>
      </c>
      <c r="B44" s="110"/>
      <c r="C44" s="110"/>
      <c r="D44" s="110"/>
      <c r="E44" s="110"/>
      <c r="F44" s="110"/>
      <c r="G44" s="110"/>
      <c r="H44" s="110"/>
      <c r="I44" s="110"/>
      <c r="J44" s="110"/>
      <c r="K44" s="110"/>
      <c r="L44" s="110"/>
      <c r="M44" s="110"/>
      <c r="N44" s="111"/>
    </row>
    <row r="45" spans="1:14" x14ac:dyDescent="0.3">
      <c r="A45" s="115"/>
      <c r="B45" s="116"/>
      <c r="C45" s="116"/>
      <c r="D45" s="116"/>
      <c r="E45" s="116"/>
      <c r="F45" s="116"/>
      <c r="G45" s="116"/>
      <c r="H45" s="116"/>
      <c r="I45" s="116"/>
      <c r="J45" s="116"/>
      <c r="K45" s="116"/>
      <c r="L45" s="116"/>
      <c r="M45" s="116"/>
      <c r="N45" s="117"/>
    </row>
    <row r="46" spans="1:14" ht="16.8" thickBot="1" x14ac:dyDescent="0.35">
      <c r="A46" s="118" t="s">
        <v>128</v>
      </c>
      <c r="B46" s="119"/>
      <c r="C46" s="119"/>
      <c r="D46" s="119"/>
      <c r="E46" s="119"/>
      <c r="F46" s="119"/>
      <c r="G46" s="119"/>
      <c r="H46" s="119"/>
      <c r="I46" s="119"/>
      <c r="J46" s="119"/>
      <c r="K46" s="119"/>
      <c r="L46" s="119"/>
      <c r="M46" s="119"/>
      <c r="N46" s="120"/>
    </row>
    <row r="48" spans="1:14" x14ac:dyDescent="0.3">
      <c r="A48" s="121" t="s">
        <v>54</v>
      </c>
      <c r="B48" s="121"/>
      <c r="C48" s="121"/>
      <c r="D48" s="121"/>
      <c r="E48" s="121"/>
      <c r="F48" s="121"/>
      <c r="G48" s="121"/>
      <c r="H48" s="121"/>
      <c r="I48" s="121"/>
      <c r="J48" s="121"/>
      <c r="K48" s="121"/>
      <c r="L48" s="121"/>
      <c r="M48" s="121"/>
    </row>
    <row r="49" spans="1:13" x14ac:dyDescent="0.3">
      <c r="A49" s="121"/>
      <c r="B49" s="121"/>
      <c r="C49" s="121"/>
      <c r="D49" s="121"/>
      <c r="E49" s="121"/>
      <c r="F49" s="121"/>
      <c r="G49" s="121"/>
      <c r="H49" s="121"/>
      <c r="I49" s="121"/>
      <c r="J49" s="121"/>
      <c r="K49" s="121"/>
      <c r="L49" s="121"/>
      <c r="M49" s="121"/>
    </row>
    <row r="50" spans="1:13" ht="15" thickBot="1" x14ac:dyDescent="0.35"/>
    <row r="51" spans="1:13" ht="15.6" x14ac:dyDescent="0.3">
      <c r="A51" s="122" t="s">
        <v>126</v>
      </c>
      <c r="B51" s="123"/>
      <c r="C51" s="123"/>
      <c r="D51" s="123"/>
      <c r="E51" s="123"/>
      <c r="F51" s="123"/>
      <c r="G51" s="123"/>
      <c r="H51" s="123"/>
      <c r="I51" s="123"/>
      <c r="J51" s="123"/>
      <c r="K51" s="123"/>
      <c r="L51" s="123"/>
      <c r="M51" s="124"/>
    </row>
    <row r="52" spans="1:13" x14ac:dyDescent="0.3">
      <c r="A52" s="10"/>
      <c r="B52" s="6" t="s">
        <v>31</v>
      </c>
      <c r="C52" s="6" t="s">
        <v>35</v>
      </c>
      <c r="D52" s="6" t="s">
        <v>36</v>
      </c>
      <c r="E52" s="6" t="s">
        <v>37</v>
      </c>
      <c r="F52" s="6" t="s">
        <v>38</v>
      </c>
      <c r="G52" s="6" t="s">
        <v>39</v>
      </c>
      <c r="H52" s="6" t="s">
        <v>40</v>
      </c>
      <c r="I52" s="6" t="s">
        <v>41</v>
      </c>
      <c r="J52" s="6" t="s">
        <v>42</v>
      </c>
      <c r="K52" s="6" t="s">
        <v>43</v>
      </c>
      <c r="L52" s="6" t="s">
        <v>45</v>
      </c>
      <c r="M52" s="7" t="s">
        <v>46</v>
      </c>
    </row>
    <row r="53" spans="1:13" x14ac:dyDescent="0.3">
      <c r="A53" s="49">
        <v>2021</v>
      </c>
      <c r="B53" s="36">
        <f>AVERAGE(INDEX('Grouped Category(Cleaned)'!$A$2:$O$374,MATCH(_xlfn.CONCAT('Imported oil analysis'!$A53," ",'Imported oil analysis'!$B$52," Rural"),'Grouped Category(Cleaned)'!$D$2:$D$374,0),MATCH("Food",'Grouped Category(Cleaned)'!$A$2:$O$2,0)):INDEX('Grouped Category(Cleaned)'!$A$2:$O$374,MATCH(_xlfn.CONCAT('Imported oil analysis'!$A53," ",'Imported oil analysis'!$B$52," Sub Urban"),'Grouped Category(Cleaned)'!$D$2:$D$374,0),MATCH("Food",'Grouped Category(Cleaned)'!$A$2:$O$2,0)))</f>
        <v>159.97948717948717</v>
      </c>
      <c r="C53" s="36">
        <f>AVERAGE(INDEX('Grouped Category(Cleaned)'!$A$2:$O$374,MATCH(_xlfn.CONCAT('Imported oil analysis'!$A53," ",'Imported oil analysis'!$C$52," Rural"),'Grouped Category(Cleaned)'!$D$2:$D$374,0),MATCH("Food",'Grouped Category(Cleaned)'!$A$2:$O$2,0)):INDEX('Grouped Category(Cleaned)'!$A$2:$O$374,MATCH(_xlfn.CONCAT('Imported oil analysis'!$A53," ",'Imported oil analysis'!$C$52," Sub Urban"),'Grouped Category(Cleaned)'!$D$2:$D$374,0),MATCH("Food",'Grouped Category(Cleaned)'!$A$2:$O$2,0)))</f>
        <v>157.19487179487183</v>
      </c>
      <c r="D53" s="36">
        <f>AVERAGE(INDEX('Grouped Category(Cleaned)'!$A$2:$O$374,MATCH(_xlfn.CONCAT('Imported oil analysis'!$A53," ",'Imported oil analysis'!$D$52," Rural"),'Grouped Category(Cleaned)'!$D$2:$D$374,0),MATCH("Food",'Grouped Category(Cleaned)'!$A$2:$O$2,0)):INDEX('Grouped Category(Cleaned)'!$A$2:$O$374,MATCH(_xlfn.CONCAT('Imported oil analysis'!$A53," ",'Imported oil analysis'!$D$52," Sub Urban"),'Grouped Category(Cleaned)'!$D$2:$D$374,0),MATCH("Food",'Grouped Category(Cleaned)'!$A$2:$O$2,0)))</f>
        <v>157.16923076923078</v>
      </c>
      <c r="E53" s="36">
        <f>AVERAGE(INDEX('Grouped Category(Cleaned)'!$A$2:$O$374,MATCH(_xlfn.CONCAT('Imported oil analysis'!$A53," ",'Imported oil analysis'!$E$52," Rural"),'Grouped Category(Cleaned)'!$D$2:$D$374,0),MATCH("Food",'Grouped Category(Cleaned)'!$A$2:$O$2,0)):INDEX('Grouped Category(Cleaned)'!$A$2:$O$374,MATCH(_xlfn.CONCAT('Imported oil analysis'!$A53," ",'Imported oil analysis'!$E$52," Sub Urban"),'Grouped Category(Cleaned)'!$D$2:$D$374,0),MATCH("Food",'Grouped Category(Cleaned)'!$A$2:$O$2,0)))</f>
        <v>159.05641025641026</v>
      </c>
      <c r="F53" s="36">
        <f>AVERAGE(INDEX('Grouped Category(Cleaned)'!$A$2:$O$374,MATCH(_xlfn.CONCAT('Imported oil analysis'!$A53," ",'Imported oil analysis'!$F$52," Rural"),'Grouped Category(Cleaned)'!$D$2:$D$374,0),MATCH("Food",'Grouped Category(Cleaned)'!$A$2:$O$2,0)):INDEX('Grouped Category(Cleaned)'!$A$2:$O$374,MATCH(_xlfn.CONCAT('Imported oil analysis'!$A53," ",'Imported oil analysis'!$F$52," Sub Urban"),'Grouped Category(Cleaned)'!$D$2:$D$374,0),MATCH("Food",'Grouped Category(Cleaned)'!$A$2:$O$2,0)))</f>
        <v>162.19743589743589</v>
      </c>
      <c r="G53" s="36">
        <f>IFERROR(AVERAGE(INDEX('Grouped Category(Cleaned)'!$A$2:$O$374,MATCH(_xlfn.CONCAT('Imported oil analysis'!$A53," ",'Imported oil analysis'!$G$52," Rural"),'Grouped Category(Cleaned)'!$D$2:$D$374,0),MATCH("Food",'Grouped Category(Cleaned)'!$A$2:$O$2,0)):INDEX('Grouped Category(Cleaned)'!$A$2:$O$374,MATCH(_xlfn.CONCAT('Imported oil analysis'!$A53," ",'Imported oil analysis'!$G$52," Sub Urban"),'Grouped Category(Cleaned)'!$D$2:$D$374,0),MATCH("Food",'Grouped Category(Cleaned)'!$A$2:$O$2,0))),0)</f>
        <v>164.37692307692308</v>
      </c>
      <c r="H53" s="36">
        <f>IFERROR(AVERAGE(INDEX('Grouped Category(Cleaned)'!$A$2:$O$374,MATCH(_xlfn.CONCAT('Imported oil analysis'!$A53," ",'Imported oil analysis'!$H$52," Rural"),'Grouped Category(Cleaned)'!$D$2:$D$374,0),MATCH("Food",'Grouped Category(Cleaned)'!$A$2:$O$2,0)):INDEX('Grouped Category(Cleaned)'!$A$2:$O$374,MATCH(_xlfn.CONCAT('Imported oil analysis'!$A53," ",'Imported oil analysis'!$H$52," Sub Urban"),'Grouped Category(Cleaned)'!$D$2:$D$374,0),MATCH("Food",'Grouped Category(Cleaned)'!$A$2:$O$2,0))),0)</f>
        <v>165.41538461538462</v>
      </c>
      <c r="I53" s="36">
        <f>AVERAGE(INDEX('Grouped Category(Cleaned)'!$A$2:$O$374,MATCH(_xlfn.CONCAT('Imported oil analysis'!$A53," ",'Imported oil analysis'!$I$52," Rural"),'Grouped Category(Cleaned)'!$D$2:$D$374,0),MATCH("Food",'Grouped Category(Cleaned)'!$A$2:$O$2,0)):INDEX('Grouped Category(Cleaned)'!$A$2:$O$374,MATCH(_xlfn.CONCAT('Imported oil analysis'!$A53," ",'Imported oil analysis'!$I$52," Sub Urban"),'Grouped Category(Cleaned)'!$D$2:$D$374,0),MATCH("Food",'Grouped Category(Cleaned)'!$A$2:$O$2,0)))</f>
        <v>164.88974358974357</v>
      </c>
      <c r="J53" s="36">
        <f>AVERAGE(INDEX('Grouped Category(Cleaned)'!$A$2:$O$374,MATCH(_xlfn.CONCAT('Imported oil analysis'!$A53," ",'Imported oil analysis'!$J$52," Rural"),'Grouped Category(Cleaned)'!$D$2:$D$374,0),MATCH("Food",'Grouped Category(Cleaned)'!$A$2:$O$2,0)):INDEX('Grouped Category(Cleaned)'!$A$2:$O$374,MATCH(_xlfn.CONCAT('Imported oil analysis'!$A53," ",'Imported oil analysis'!$J$52," Sub Urban"),'Grouped Category(Cleaned)'!$D$2:$D$374,0),MATCH("Food",'Grouped Category(Cleaned)'!$A$2:$O$2,0)))</f>
        <v>164.96153846153848</v>
      </c>
      <c r="K53" s="36">
        <f>AVERAGE(INDEX('Grouped Category(Cleaned)'!$A$2:$O$374,MATCH(_xlfn.CONCAT('Imported oil analysis'!$A53," ",'Imported oil analysis'!$K$52," Rural"),'Grouped Category(Cleaned)'!$D$2:$D$374,0),MATCH("Food",'Grouped Category(Cleaned)'!$A$2:$O$2,0)):INDEX('Grouped Category(Cleaned)'!$A$2:$O$374,MATCH(_xlfn.CONCAT('Imported oil analysis'!$A53," ",'Imported oil analysis'!$K$52," Sub Urban"),'Grouped Category(Cleaned)'!$D$2:$D$374,0),MATCH("Food",'Grouped Category(Cleaned)'!$A$2:$O$2,0)))</f>
        <v>167.64358974358973</v>
      </c>
      <c r="L53" s="36">
        <f>AVERAGE(INDEX('Grouped Category(Cleaned)'!$A$2:$O$374,MATCH(_xlfn.CONCAT('Imported oil analysis'!$A53," ",'Imported oil analysis'!$L$52," Rural"),'Grouped Category(Cleaned)'!$D$2:$D$374,0),MATCH("Food",'Grouped Category(Cleaned)'!$A$2:$O$2,0)):INDEX('Grouped Category(Cleaned)'!$A$2:$O$374,MATCH(_xlfn.CONCAT('Imported oil analysis'!$A53," ",'Imported oil analysis'!$L$52," Sub Urban"),'Grouped Category(Cleaned)'!$D$2:$D$374,0),MATCH("Food",'Grouped Category(Cleaned)'!$A$2:$O$2,0)))</f>
        <v>169.07692307692307</v>
      </c>
      <c r="M53" s="37">
        <f>AVERAGE(INDEX('Grouped Category(Cleaned)'!$A$2:$O$374,MATCH(_xlfn.CONCAT('Imported oil analysis'!$A53," ",'Imported oil analysis'!$M$52," Rural"),'Grouped Category(Cleaned)'!$D$2:$D$374,0),MATCH("Food",'Grouped Category(Cleaned)'!$A$2:$O$2,0)):INDEX('Grouped Category(Cleaned)'!$A$2:$O$374,MATCH(_xlfn.CONCAT('Imported oil analysis'!$A53," ",'Imported oil analysis'!$M$52," Sub Urban"),'Grouped Category(Cleaned)'!$D$2:$D$374,0),MATCH("Food",'Grouped Category(Cleaned)'!$A$2:$O$2,0)))</f>
        <v>168.0871794871795</v>
      </c>
    </row>
    <row r="54" spans="1:13" x14ac:dyDescent="0.3">
      <c r="A54" s="49">
        <v>2022</v>
      </c>
      <c r="B54" s="36">
        <f>IFERROR(AVERAGE(INDEX('Grouped Category(Cleaned)'!$A$2:$O$374,MATCH(_xlfn.CONCAT('Imported oil analysis'!$A54," ",'Imported oil analysis'!$B$52," Rural"),'Grouped Category(Cleaned)'!$D$2:$D$374,0),MATCH("Food",'Grouped Category(Cleaned)'!$A$2:$O$2,0)):INDEX('Grouped Category(Cleaned)'!$A$2:$O$374,MATCH(_xlfn.CONCAT('Imported oil analysis'!$A54," ",'Imported oil analysis'!$B$52," Sub Urban"),'Grouped Category(Cleaned)'!$D$2:$D$374,0),MATCH("Food",'Grouped Category(Cleaned)'!$A$2:$O$2,0))),0)</f>
        <v>166.76666666666665</v>
      </c>
      <c r="C54" s="36">
        <f>AVERAGE(INDEX('Grouped Category(Cleaned)'!$A$2:$O$374,MATCH(_xlfn.CONCAT('Imported oil analysis'!$A54," ",'Imported oil analysis'!$C$52," Rural"),'Grouped Category(Cleaned)'!$D$2:$D$374,0),MATCH("Food",'Grouped Category(Cleaned)'!$A$2:$O$2,0)):INDEX('Grouped Category(Cleaned)'!$A$2:$O$374,MATCH(_xlfn.CONCAT('Imported oil analysis'!$A54," ",'Imported oil analysis'!$C$52," Sub Urban"),'Grouped Category(Cleaned)'!$D$2:$D$374,0),MATCH("Food",'Grouped Category(Cleaned)'!$A$2:$O$2,0)))</f>
        <v>166.54102564102564</v>
      </c>
      <c r="D54" s="36">
        <f>AVERAGE(INDEX('Grouped Category(Cleaned)'!$A$2:$O$374,MATCH(_xlfn.CONCAT('Imported oil analysis'!$A54," ",'Imported oil analysis'!$D$52," Rural"),'Grouped Category(Cleaned)'!$D$2:$D$374,0),MATCH("Food",'Grouped Category(Cleaned)'!$A$2:$O$2,0)):INDEX('Grouped Category(Cleaned)'!$A$2:$O$374,MATCH(_xlfn.CONCAT('Imported oil analysis'!$A54," ",'Imported oil analysis'!$D$52," Sub Urban"),'Grouped Category(Cleaned)'!$D$2:$D$374,0),MATCH("Food",'Grouped Category(Cleaned)'!$A$2:$O$2,0)))</f>
        <v>168.1948717948718</v>
      </c>
      <c r="E54" s="36">
        <f>AVERAGE(INDEX('Grouped Category(Cleaned)'!$A$2:$O$374,MATCH(_xlfn.CONCAT('Imported oil analysis'!$A54," ",'Imported oil analysis'!$E$52," Rural"),'Grouped Category(Cleaned)'!$D$2:$D$374,0),MATCH("Food",'Grouped Category(Cleaned)'!$A$2:$O$2,0)):INDEX('Grouped Category(Cleaned)'!$A$2:$O$374,MATCH(_xlfn.CONCAT('Imported oil analysis'!$A54," ",'Imported oil analysis'!$E$52," Sub Urban"),'Grouped Category(Cleaned)'!$D$2:$D$374,0),MATCH("Food",'Grouped Category(Cleaned)'!$A$2:$O$2,0)))</f>
        <v>170.54615384615386</v>
      </c>
      <c r="F54" s="36">
        <f>AVERAGE(INDEX('Grouped Category(Cleaned)'!$A$2:$O$374,MATCH(_xlfn.CONCAT('Imported oil analysis'!$A54," ",'Imported oil analysis'!$F$52," Rural"),'Grouped Category(Cleaned)'!$D$2:$D$374,0),MATCH("Food",'Grouped Category(Cleaned)'!$A$2:$O$2,0)):INDEX('Grouped Category(Cleaned)'!$A$2:$O$374,MATCH(_xlfn.CONCAT('Imported oil analysis'!$A54," ",'Imported oil analysis'!$F$52," Sub Urban"),'Grouped Category(Cleaned)'!$D$2:$D$374,0),MATCH("Food",'Grouped Category(Cleaned)'!$A$2:$O$2,0)))</f>
        <v>172.51025641025646</v>
      </c>
      <c r="G54" s="36">
        <f>IFERROR(AVERAGE(INDEX('Grouped Category(Cleaned)'!$A$2:$O$374,MATCH(_xlfn.CONCAT('Imported oil analysis'!$A54," ",'Imported oil analysis'!$G$52," Rural"),'Grouped Category(Cleaned)'!$D$2:$D$374,0),MATCH("Food",'Grouped Category(Cleaned)'!$A$2:$O$2,0)):INDEX('Grouped Category(Cleaned)'!$A$2:$O$374,MATCH(_xlfn.CONCAT('Imported oil analysis'!$A54," ",'Imported oil analysis'!$G$52," Sub Urban"),'Grouped Category(Cleaned)'!$D$2:$D$374,0),MATCH("Food",'Grouped Category(Cleaned)'!$A$2:$O$2,0))),0)</f>
        <v>174.29999999999998</v>
      </c>
      <c r="H54" s="36">
        <f>IFERROR(AVERAGE(INDEX('Grouped Category(Cleaned)'!$A$2:$O$374,MATCH(_xlfn.CONCAT('Imported oil analysis'!$A54," ",'Imported oil analysis'!$H$52," Rural"),'Grouped Category(Cleaned)'!$D$2:$D$374,0),MATCH("Food",'Grouped Category(Cleaned)'!$A$2:$O$2,0)):INDEX('Grouped Category(Cleaned)'!$A$2:$O$374,MATCH(_xlfn.CONCAT('Imported oil analysis'!$A54," ",'Imported oil analysis'!$H$52," Sub Urban"),'Grouped Category(Cleaned)'!$D$2:$D$374,0),MATCH("Food",'Grouped Category(Cleaned)'!$A$2:$O$2,0))),0)</f>
        <v>174.62564102564102</v>
      </c>
      <c r="I54" s="36">
        <f>AVERAGE(INDEX('Grouped Category(Cleaned)'!$A$2:$O$374,MATCH(_xlfn.CONCAT('Imported oil analysis'!$A54," ",'Imported oil analysis'!$I$52," Rural"),'Grouped Category(Cleaned)'!$D$2:$D$374,0),MATCH("Food",'Grouped Category(Cleaned)'!$A$2:$O$2,0)):INDEX('Grouped Category(Cleaned)'!$A$2:$O$374,MATCH(_xlfn.CONCAT('Imported oil analysis'!$A54," ",'Imported oil analysis'!$I$52," Sub Urban"),'Grouped Category(Cleaned)'!$D$2:$D$374,0),MATCH("Food",'Grouped Category(Cleaned)'!$A$2:$O$2,0)))</f>
        <v>174.83846153846153</v>
      </c>
      <c r="J54" s="36">
        <f>AVERAGE(INDEX('Grouped Category(Cleaned)'!$A$2:$O$374,MATCH(_xlfn.CONCAT('Imported oil analysis'!$A54," ",'Imported oil analysis'!$J$52," Rural"),'Grouped Category(Cleaned)'!$D$2:$D$374,0),MATCH("Food",'Grouped Category(Cleaned)'!$A$2:$O$2,0)):INDEX('Grouped Category(Cleaned)'!$A$2:$O$374,MATCH(_xlfn.CONCAT('Imported oil analysis'!$A54," ",'Imported oil analysis'!$J$52," Sub Urban"),'Grouped Category(Cleaned)'!$D$2:$D$374,0),MATCH("Food",'Grouped Category(Cleaned)'!$A$2:$O$2,0)))</f>
        <v>175.7717948717949</v>
      </c>
      <c r="K54" s="36">
        <f>AVERAGE(INDEX('Grouped Category(Cleaned)'!$A$2:$O$374,MATCH(_xlfn.CONCAT('Imported oil analysis'!$A54," ",'Imported oil analysis'!$K$52," Rural"),'Grouped Category(Cleaned)'!$D$2:$D$374,0),MATCH("Food",'Grouped Category(Cleaned)'!$A$2:$O$2,0)):INDEX('Grouped Category(Cleaned)'!$A$2:$O$374,MATCH(_xlfn.CONCAT('Imported oil analysis'!$A54," ",'Imported oil analysis'!$K$52," Sub Urban"),'Grouped Category(Cleaned)'!$D$2:$D$374,0),MATCH("Food",'Grouped Category(Cleaned)'!$A$2:$O$2,0)))</f>
        <v>177.02820512820514</v>
      </c>
      <c r="L54" s="36">
        <f>AVERAGE(INDEX('Grouped Category(Cleaned)'!$A$2:$O$374,MATCH(_xlfn.CONCAT('Imported oil analysis'!$A54," ",'Imported oil analysis'!$L$52," Rural"),'Grouped Category(Cleaned)'!$D$2:$D$374,0),MATCH("Food",'Grouped Category(Cleaned)'!$A$2:$O$2,0)):INDEX('Grouped Category(Cleaned)'!$A$2:$O$374,MATCH(_xlfn.CONCAT('Imported oil analysis'!$A54," ",'Imported oil analysis'!$L$52," Sub Urban"),'Grouped Category(Cleaned)'!$D$2:$D$374,0),MATCH("Food",'Grouped Category(Cleaned)'!$A$2:$O$2,0)))</f>
        <v>176.89487179487182</v>
      </c>
      <c r="M54" s="37">
        <f>AVERAGE(INDEX('Grouped Category(Cleaned)'!$A$2:$O$374,MATCH(_xlfn.CONCAT('Imported oil analysis'!$A54," ",'Imported oil analysis'!$M$52," Rural"),'Grouped Category(Cleaned)'!$D$2:$D$374,0),MATCH("Food",'Grouped Category(Cleaned)'!$A$2:$O$2,0)):INDEX('Grouped Category(Cleaned)'!$A$2:$O$374,MATCH(_xlfn.CONCAT('Imported oil analysis'!$A54," ",'Imported oil analysis'!$M$52," Sub Urban"),'Grouped Category(Cleaned)'!$D$2:$D$374,0),MATCH("Food",'Grouped Category(Cleaned)'!$A$2:$O$2,0)))</f>
        <v>175.80256410256411</v>
      </c>
    </row>
    <row r="55" spans="1:13" ht="15" thickBot="1" x14ac:dyDescent="0.35">
      <c r="A55" s="52">
        <v>2023</v>
      </c>
      <c r="B55" s="38">
        <f>IFERROR(AVERAGE(INDEX('Grouped Category(Cleaned)'!$A$2:$O$374,MATCH(_xlfn.CONCAT('Imported oil analysis'!$A55," ",'Imported oil analysis'!$B$52," Rural"),'Grouped Category(Cleaned)'!$D$2:$D$374,0),MATCH("Food",'Grouped Category(Cleaned)'!$A$2:$O$2,0)):INDEX('Grouped Category(Cleaned)'!$A$2:$O$374,MATCH(_xlfn.CONCAT('Imported oil analysis'!$A55," ",'Imported oil analysis'!$B$52," Sub Urban"),'Grouped Category(Cleaned)'!$D$2:$D$374,0),MATCH("Food",'Grouped Category(Cleaned)'!$A$2:$O$2,0))),0)</f>
        <v>176.56666666666669</v>
      </c>
      <c r="C55" s="38">
        <f>AVERAGE(INDEX('Grouped Category(Cleaned)'!$A$2:$O$374,MATCH(_xlfn.CONCAT('Imported oil analysis'!$A55," ",'Imported oil analysis'!$C$52," Rural"),'Grouped Category(Cleaned)'!$D$2:$D$374,0),MATCH("Food",'Grouped Category(Cleaned)'!$A$2:$O$2,0)):INDEX('Grouped Category(Cleaned)'!$A$2:$O$374,MATCH(_xlfn.CONCAT('Imported oil analysis'!$A55," ",'Imported oil analysis'!$C$52," Sub Urban"),'Grouped Category(Cleaned)'!$D$2:$D$374,0),MATCH("Food",'Grouped Category(Cleaned)'!$A$2:$O$2,0)))</f>
        <v>175.58974358974356</v>
      </c>
      <c r="D55" s="38">
        <f>AVERAGE(INDEX('Grouped Category(Cleaned)'!$A$2:$O$374,MATCH(_xlfn.CONCAT('Imported oil analysis'!$A55," ",'Imported oil analysis'!$D$52," Rural"),'Grouped Category(Cleaned)'!$D$2:$D$374,0),MATCH("Food",'Grouped Category(Cleaned)'!$A$2:$O$2,0)):INDEX('Grouped Category(Cleaned)'!$A$2:$O$374,MATCH(_xlfn.CONCAT('Imported oil analysis'!$A55," ",'Imported oil analysis'!$D$52," Sub Urban"),'Grouped Category(Cleaned)'!$D$2:$D$374,0),MATCH("Food",'Grouped Category(Cleaned)'!$A$2:$O$2,0)))</f>
        <v>175.6</v>
      </c>
      <c r="E55" s="38">
        <f>AVERAGE(INDEX('Grouped Category(Cleaned)'!$A$2:$O$374,MATCH(_xlfn.CONCAT('Imported oil analysis'!$A55," ",'Imported oil analysis'!$E$52," Rural"),'Grouped Category(Cleaned)'!$D$2:$D$374,0),MATCH("Food",'Grouped Category(Cleaned)'!$A$2:$O$2,0)):INDEX('Grouped Category(Cleaned)'!$A$2:$O$374,MATCH(_xlfn.CONCAT('Imported oil analysis'!$A55," ",'Imported oil analysis'!$E$52," Sub Urban"),'Grouped Category(Cleaned)'!$D$2:$D$374,0),MATCH("Food",'Grouped Category(Cleaned)'!$A$2:$O$2,0)))</f>
        <v>176.44871794871793</v>
      </c>
      <c r="F55" s="38">
        <f>AVERAGE(INDEX('Grouped Category(Cleaned)'!$A$2:$O$374,MATCH(_xlfn.CONCAT('Imported oil analysis'!$A55," ",'Imported oil analysis'!$F$52," Rural"),'Grouped Category(Cleaned)'!$D$2:$D$374,0),MATCH("Food",'Grouped Category(Cleaned)'!$A$2:$O$2,0)):INDEX('Grouped Category(Cleaned)'!$A$2:$O$374,MATCH(_xlfn.CONCAT('Imported oil analysis'!$A55," ",'Imported oil analysis'!$F$52," Sub Urban"),'Grouped Category(Cleaned)'!$D$2:$D$374,0),MATCH("Food",'Grouped Category(Cleaned)'!$A$2:$O$2,0)))</f>
        <v>177.76153846153849</v>
      </c>
      <c r="G55" s="58" t="s">
        <v>48</v>
      </c>
      <c r="H55" s="58" t="s">
        <v>48</v>
      </c>
      <c r="I55" s="58" t="s">
        <v>48</v>
      </c>
      <c r="J55" s="58" t="s">
        <v>48</v>
      </c>
      <c r="K55" s="58" t="s">
        <v>48</v>
      </c>
      <c r="L55" s="58" t="s">
        <v>48</v>
      </c>
      <c r="M55" s="59" t="s">
        <v>48</v>
      </c>
    </row>
    <row r="56" spans="1:13" ht="15" thickBot="1" x14ac:dyDescent="0.35"/>
    <row r="57" spans="1:13" ht="15.6" x14ac:dyDescent="0.3">
      <c r="A57" s="122" t="s">
        <v>125</v>
      </c>
      <c r="B57" s="123"/>
      <c r="C57" s="123"/>
      <c r="D57" s="123"/>
      <c r="E57" s="123"/>
      <c r="F57" s="123"/>
      <c r="G57" s="123"/>
      <c r="H57" s="123"/>
      <c r="I57" s="123"/>
      <c r="J57" s="123"/>
      <c r="K57" s="123"/>
      <c r="L57" s="123"/>
      <c r="M57" s="124"/>
    </row>
    <row r="58" spans="1:13" x14ac:dyDescent="0.3">
      <c r="A58" s="10"/>
      <c r="B58" s="6" t="s">
        <v>31</v>
      </c>
      <c r="C58" s="6" t="s">
        <v>35</v>
      </c>
      <c r="D58" s="6" t="s">
        <v>36</v>
      </c>
      <c r="E58" s="6" t="s">
        <v>37</v>
      </c>
      <c r="F58" s="6" t="s">
        <v>38</v>
      </c>
      <c r="G58" s="6" t="s">
        <v>39</v>
      </c>
      <c r="H58" s="6" t="s">
        <v>40</v>
      </c>
      <c r="I58" s="6" t="s">
        <v>41</v>
      </c>
      <c r="J58" s="6" t="s">
        <v>42</v>
      </c>
      <c r="K58" s="6" t="s">
        <v>43</v>
      </c>
      <c r="L58" s="6" t="s">
        <v>45</v>
      </c>
      <c r="M58" s="7" t="s">
        <v>46</v>
      </c>
    </row>
    <row r="59" spans="1:13" x14ac:dyDescent="0.3">
      <c r="A59" s="49">
        <v>2021</v>
      </c>
      <c r="B59" s="44">
        <f>($B53-AVERAGE(INDEX('Grouped Category(Cleaned)'!$A$2:$O$374,MATCH("2020 December Rural",'Grouped Category(Cleaned)'!$D$2:$D$374,0),MATCH("Food",'Grouped Category(Cleaned)'!$A$2:$O$2,0)):INDEX('Grouped Category(Cleaned)'!$A$2:$O$374,MATCH("2020 December Sub Urban",'Grouped Category(Cleaned)'!$D$2:$D$374,0),MATCH("Food",'Grouped Category(Cleaned)'!$A$2:$O$2,0))))/AVERAGE(INDEX('Grouped Category(Cleaned)'!$A$2:$O$374,MATCH("2020 December Rural",'Grouped Category(Cleaned)'!$D$2:$D$374,0),MATCH("Food",'Grouped Category(Cleaned)'!$A$2:$O$2,0)):INDEX('Grouped Category(Cleaned)'!$A$2:$O$374,MATCH("2020 December Sub Urban",'Grouped Category(Cleaned)'!$D$2:$D$374,0),MATCH("Food",'Grouped Category(Cleaned)'!$A$2:$O$2,0)))*100</f>
        <v>-1.5122336227308659</v>
      </c>
      <c r="C59" s="44">
        <f t="shared" ref="C59:M59" si="6">(C53-B53)/B53*100</f>
        <v>-1.7406077702269218</v>
      </c>
      <c r="D59" s="44">
        <f t="shared" si="6"/>
        <v>-1.6311617133738396E-2</v>
      </c>
      <c r="E59" s="44">
        <f t="shared" si="6"/>
        <v>1.2007308796658793</v>
      </c>
      <c r="F59" s="44">
        <f t="shared" si="6"/>
        <v>1.9747872066030399</v>
      </c>
      <c r="G59" s="44">
        <f t="shared" si="6"/>
        <v>1.3437248051599051</v>
      </c>
      <c r="H59" s="44">
        <f t="shared" si="6"/>
        <v>0.63175628246525872</v>
      </c>
      <c r="I59" s="44">
        <f t="shared" si="6"/>
        <v>-0.31777033730160226</v>
      </c>
      <c r="J59" s="44">
        <f t="shared" si="6"/>
        <v>4.3541138600795802E-2</v>
      </c>
      <c r="K59" s="44">
        <f t="shared" si="6"/>
        <v>1.6258646149063285</v>
      </c>
      <c r="L59" s="44">
        <f t="shared" si="6"/>
        <v>0.85498845230265919</v>
      </c>
      <c r="M59" s="35">
        <f t="shared" si="6"/>
        <v>-0.58538064907490406</v>
      </c>
    </row>
    <row r="60" spans="1:13" x14ac:dyDescent="0.3">
      <c r="A60" s="49">
        <v>2022</v>
      </c>
      <c r="B60" s="44">
        <f>(B54-M53)/M53*100</f>
        <v>-0.78561186197640098</v>
      </c>
      <c r="C60" s="44">
        <f t="shared" ref="C60:M60" si="7">(C54-B54)/B54*100</f>
        <v>-0.13530343332461162</v>
      </c>
      <c r="D60" s="44">
        <f t="shared" si="7"/>
        <v>0.99305630398300648</v>
      </c>
      <c r="E60" s="44">
        <f t="shared" si="7"/>
        <v>1.39795109457894</v>
      </c>
      <c r="F60" s="44">
        <f t="shared" si="7"/>
        <v>1.1516545637695117</v>
      </c>
      <c r="G60" s="44">
        <f t="shared" si="7"/>
        <v>1.0374708304225297</v>
      </c>
      <c r="H60" s="44">
        <f t="shared" si="7"/>
        <v>0.18682789767127561</v>
      </c>
      <c r="I60" s="44">
        <f t="shared" si="7"/>
        <v>0.12187243040056442</v>
      </c>
      <c r="J60" s="44">
        <f t="shared" si="7"/>
        <v>0.53382609588339802</v>
      </c>
      <c r="K60" s="44">
        <f t="shared" si="7"/>
        <v>0.71479628305932352</v>
      </c>
      <c r="L60" s="44">
        <f t="shared" si="7"/>
        <v>-7.5317564925185085E-2</v>
      </c>
      <c r="M60" s="35">
        <f t="shared" si="7"/>
        <v>-0.61748974474192708</v>
      </c>
    </row>
    <row r="61" spans="1:13" ht="15" thickBot="1" x14ac:dyDescent="0.35">
      <c r="A61" s="52">
        <v>2023</v>
      </c>
      <c r="B61" s="45">
        <f>(B55-M54)/M54*100</f>
        <v>0.43463675743478064</v>
      </c>
      <c r="C61" s="45">
        <f>(C55-B55)/B55*100</f>
        <v>-0.553288508735017</v>
      </c>
      <c r="D61" s="45">
        <f>(D55-C55)/C55*100</f>
        <v>5.8411214953392231E-3</v>
      </c>
      <c r="E61" s="45">
        <f>(E55-D55)/D55*100</f>
        <v>0.4833245721628322</v>
      </c>
      <c r="F61" s="45">
        <f>(F55-E55)/E55*100</f>
        <v>0.74402383201339883</v>
      </c>
      <c r="G61" s="60" t="s">
        <v>48</v>
      </c>
      <c r="H61" s="60" t="s">
        <v>48</v>
      </c>
      <c r="I61" s="60" t="s">
        <v>48</v>
      </c>
      <c r="J61" s="60" t="s">
        <v>48</v>
      </c>
      <c r="K61" s="60" t="s">
        <v>48</v>
      </c>
      <c r="L61" s="60" t="s">
        <v>48</v>
      </c>
      <c r="M61" s="61" t="s">
        <v>48</v>
      </c>
    </row>
    <row r="63" spans="1:13" x14ac:dyDescent="0.3">
      <c r="A63" s="121" t="s">
        <v>74</v>
      </c>
      <c r="B63" s="121"/>
      <c r="C63" s="121"/>
      <c r="D63" s="121"/>
      <c r="E63" s="121"/>
      <c r="F63" s="121"/>
      <c r="G63" s="121"/>
      <c r="H63" s="121"/>
      <c r="I63" s="121"/>
      <c r="J63" s="121"/>
      <c r="K63" s="121"/>
      <c r="L63" s="121"/>
      <c r="M63" s="121"/>
    </row>
    <row r="64" spans="1:13" x14ac:dyDescent="0.3">
      <c r="A64" s="121"/>
      <c r="B64" s="121"/>
      <c r="C64" s="121"/>
      <c r="D64" s="121"/>
      <c r="E64" s="121"/>
      <c r="F64" s="121"/>
      <c r="G64" s="121"/>
      <c r="H64" s="121"/>
      <c r="I64" s="121"/>
      <c r="J64" s="121"/>
      <c r="K64" s="121"/>
      <c r="L64" s="121"/>
      <c r="M64" s="121"/>
    </row>
    <row r="65" spans="1:14" ht="15" thickBot="1" x14ac:dyDescent="0.35"/>
    <row r="66" spans="1:14" ht="15.6" x14ac:dyDescent="0.3">
      <c r="A66" s="122" t="s">
        <v>126</v>
      </c>
      <c r="B66" s="123"/>
      <c r="C66" s="123"/>
      <c r="D66" s="123"/>
      <c r="E66" s="123"/>
      <c r="F66" s="123"/>
      <c r="G66" s="123"/>
      <c r="H66" s="123"/>
      <c r="I66" s="123"/>
      <c r="J66" s="123"/>
      <c r="K66" s="123"/>
      <c r="L66" s="123"/>
      <c r="M66" s="124"/>
    </row>
    <row r="67" spans="1:14" x14ac:dyDescent="0.3">
      <c r="A67" s="10"/>
      <c r="B67" s="6" t="s">
        <v>31</v>
      </c>
      <c r="C67" s="6" t="s">
        <v>35</v>
      </c>
      <c r="D67" s="6" t="s">
        <v>36</v>
      </c>
      <c r="E67" s="6" t="s">
        <v>37</v>
      </c>
      <c r="F67" s="6" t="s">
        <v>38</v>
      </c>
      <c r="G67" s="6" t="s">
        <v>39</v>
      </c>
      <c r="H67" s="6" t="s">
        <v>40</v>
      </c>
      <c r="I67" s="6" t="s">
        <v>41</v>
      </c>
      <c r="J67" s="6" t="s">
        <v>42</v>
      </c>
      <c r="K67" s="6" t="s">
        <v>43</v>
      </c>
      <c r="L67" s="6" t="s">
        <v>45</v>
      </c>
      <c r="M67" s="7" t="s">
        <v>46</v>
      </c>
    </row>
    <row r="68" spans="1:14" x14ac:dyDescent="0.3">
      <c r="A68" s="49">
        <v>2021</v>
      </c>
      <c r="B68" s="36">
        <f>AVERAGE(INDEX('Grouped Category(Cleaned)'!$A$2:$O$374,MATCH(_xlfn.CONCAT('Imported oil analysis'!$A68," ",$B$67," Rural"),'Grouped Category(Cleaned)'!$D$2:$D$374,0),MATCH("Transport and Communication",'Grouped Category(Cleaned)'!$A$2:$O$2,0)):INDEX('Grouped Category(Cleaned)'!$A$2:$O$374,MATCH(_xlfn.CONCAT('Imported oil analysis'!$A68," ",$B$67," Sub Urban"),'Grouped Category(Cleaned)'!$D$2:$D$374,0),MATCH("Transport and Communication",'Grouped Category(Cleaned)'!$A$2:$O$2,0)))</f>
        <v>142.1</v>
      </c>
      <c r="C68" s="36">
        <f>AVERAGE(INDEX('Grouped Category(Cleaned)'!$A$2:$O$374,MATCH(_xlfn.CONCAT('Imported oil analysis'!$A68," ",$C$67," Rural"),'Grouped Category(Cleaned)'!$D$2:$D$374,0),MATCH("Transport and Communication",'Grouped Category(Cleaned)'!$A$2:$O$2,0)):INDEX('Grouped Category(Cleaned)'!$A$2:$O$374,MATCH(_xlfn.CONCAT('Imported oil analysis'!$A68," ",$C$67," Sub Urban"),'Grouped Category(Cleaned)'!$D$2:$D$374,0),MATCH("Transport and Communication",'Grouped Category(Cleaned)'!$A$2:$O$2,0)))</f>
        <v>145.26666666666665</v>
      </c>
      <c r="D68" s="36">
        <f>AVERAGE(INDEX('Grouped Category(Cleaned)'!$A$2:$O$374,MATCH(_xlfn.CONCAT('Imported oil analysis'!$A68," ",$D$67," Rural"),'Grouped Category(Cleaned)'!$D$2:$D$374,0),MATCH("Transport and Communication",'Grouped Category(Cleaned)'!$A$2:$O$2,0)):INDEX('Grouped Category(Cleaned)'!$A$2:$O$374,MATCH(_xlfn.CONCAT('Imported oil analysis'!$A68," ",$D$67," Sub Urban"),'Grouped Category(Cleaned)'!$D$2:$D$374,0),MATCH("Transport and Communication",'Grouped Category(Cleaned)'!$A$2:$O$2,0)))</f>
        <v>146.4</v>
      </c>
      <c r="E68" s="36">
        <f>AVERAGE(INDEX('Grouped Category(Cleaned)'!$A$2:$O$374,MATCH(_xlfn.CONCAT('Imported oil analysis'!$A68," ",$E$67," Rural"),'Grouped Category(Cleaned)'!$D$2:$D$374,0),MATCH("Transport and Communication",'Grouped Category(Cleaned)'!$A$2:$O$2,0)):INDEX('Grouped Category(Cleaned)'!$A$2:$O$374,MATCH(_xlfn.CONCAT('Imported oil analysis'!$A68," ",$E$67," Sub Urban"),'Grouped Category(Cleaned)'!$D$2:$D$374,0),MATCH("Transport and Communication",'Grouped Category(Cleaned)'!$A$2:$O$2,0)))</f>
        <v>146.79999999999998</v>
      </c>
      <c r="F68" s="36">
        <f>AVERAGE(INDEX('Grouped Category(Cleaned)'!$A$2:$O$374,MATCH(_xlfn.CONCAT('Imported oil analysis'!$A68," ",$F$67," Rural"),'Grouped Category(Cleaned)'!$D$2:$D$374,0),MATCH("Transport and Communication",'Grouped Category(Cleaned)'!$A$2:$O$2,0)):INDEX('Grouped Category(Cleaned)'!$A$2:$O$374,MATCH(_xlfn.CONCAT('Imported oil analysis'!$A68," ",$F$67," Sub Urban"),'Grouped Category(Cleaned)'!$D$2:$D$374,0),MATCH("Transport and Communication",'Grouped Category(Cleaned)'!$A$2:$O$2,0)))</f>
        <v>149.03333333333333</v>
      </c>
      <c r="G68" s="36">
        <f>AVERAGE(INDEX('Grouped Category(Cleaned)'!$A$2:$O$374,MATCH(_xlfn.CONCAT('Imported oil analysis'!$A68," ",$G$67," Rural"),'Grouped Category(Cleaned)'!$D$2:$D$374,0),MATCH("Transport and Communication",'Grouped Category(Cleaned)'!$A$2:$O$2,0)):INDEX('Grouped Category(Cleaned)'!$A$2:$O$374,MATCH(_xlfn.CONCAT('Imported oil analysis'!$A68," ",$G$67," Sub Urban"),'Grouped Category(Cleaned)'!$D$2:$D$374,0),MATCH("Transport and Communication",'Grouped Category(Cleaned)'!$A$2:$O$2,0)))</f>
        <v>150.79999999999998</v>
      </c>
      <c r="H68" s="36">
        <f>AVERAGE(INDEX('Grouped Category(Cleaned)'!$A$2:$O$374,MATCH(_xlfn.CONCAT('Imported oil analysis'!$A68," ",$H$67," Rural"),'Grouped Category(Cleaned)'!$D$2:$D$374,0),MATCH("Transport and Communication",'Grouped Category(Cleaned)'!$A$2:$O$2,0)):INDEX('Grouped Category(Cleaned)'!$A$2:$O$374,MATCH(_xlfn.CONCAT('Imported oil analysis'!$A68," ",$H$67," Sub Urban"),'Grouped Category(Cleaned)'!$D$2:$D$374,0),MATCH("Transport and Communication",'Grouped Category(Cleaned)'!$A$2:$O$2,0)))</f>
        <v>153.23333333333335</v>
      </c>
      <c r="I68" s="36">
        <f>AVERAGE(INDEX('Grouped Category(Cleaned)'!$A$2:$O$374,MATCH(_xlfn.CONCAT('Imported oil analysis'!$A68," ",$I$67," Rural"),'Grouped Category(Cleaned)'!$D$2:$D$374,0),MATCH("Transport and Communication",'Grouped Category(Cleaned)'!$A$2:$O$2,0)):INDEX('Grouped Category(Cleaned)'!$A$2:$O$374,MATCH(_xlfn.CONCAT('Imported oil analysis'!$A68," ",$I$67," Sub Urban"),'Grouped Category(Cleaned)'!$D$2:$D$374,0),MATCH("Transport and Communication",'Grouped Category(Cleaned)'!$A$2:$O$2,0)))</f>
        <v>154.03333333333333</v>
      </c>
      <c r="J68" s="36">
        <f>AVERAGE(INDEX('Grouped Category(Cleaned)'!$A$2:$O$374,MATCH(_xlfn.CONCAT('Imported oil analysis'!$A68," ",$J$67," Rural"),'Grouped Category(Cleaned)'!$D$2:$D$374,0),MATCH("Transport and Communication",'Grouped Category(Cleaned)'!$A$2:$O$2,0)):INDEX('Grouped Category(Cleaned)'!$A$2:$O$374,MATCH(_xlfn.CONCAT('Imported oil analysis'!$A68," ",$J$67," Sub Urban"),'Grouped Category(Cleaned)'!$D$2:$D$374,0),MATCH("Transport and Communication",'Grouped Category(Cleaned)'!$A$2:$O$2,0)))</f>
        <v>154.1</v>
      </c>
      <c r="K68" s="36">
        <f>AVERAGE(INDEX('Grouped Category(Cleaned)'!$A$2:$O$374,MATCH(_xlfn.CONCAT('Imported oil analysis'!$A68," ",$K$67," Rural"),'Grouped Category(Cleaned)'!$D$2:$D$374,0),MATCH("Transport and Communication",'Grouped Category(Cleaned)'!$A$2:$O$2,0)):INDEX('Grouped Category(Cleaned)'!$A$2:$O$374,MATCH(_xlfn.CONCAT('Imported oil analysis'!$A68," ",$K$67," Sub Urban"),'Grouped Category(Cleaned)'!$D$2:$D$374,0),MATCH("Transport and Communication",'Grouped Category(Cleaned)'!$A$2:$O$2,0)))</f>
        <v>155.79999999999998</v>
      </c>
      <c r="L68" s="36">
        <f>AVERAGE(INDEX('Grouped Category(Cleaned)'!$A$2:$O$374,MATCH(_xlfn.CONCAT('Imported oil analysis'!$A68," ",$L$67," Rural"),'Grouped Category(Cleaned)'!$D$2:$D$374,0),MATCH("Transport and Communication",'Grouped Category(Cleaned)'!$A$2:$O$2,0)):INDEX('Grouped Category(Cleaned)'!$A$2:$O$374,MATCH(_xlfn.CONCAT('Imported oil analysis'!$A68," ",$L$67," Sub Urban"),'Grouped Category(Cleaned)'!$D$2:$D$374,0),MATCH("Transport and Communication",'Grouped Category(Cleaned)'!$A$2:$O$2,0)))</f>
        <v>154.96666666666667</v>
      </c>
      <c r="M68" s="37">
        <f>AVERAGE(INDEX('Grouped Category(Cleaned)'!$A$2:$O$374,MATCH(_xlfn.CONCAT('Imported oil analysis'!$A68," ",$M$67," Rural"),'Grouped Category(Cleaned)'!$D$2:$D$374,0),MATCH("Transport and Communication",'Grouped Category(Cleaned)'!$A$2:$O$2,0)):INDEX('Grouped Category(Cleaned)'!$A$2:$O$374,MATCH(_xlfn.CONCAT('Imported oil analysis'!$A68," ",$M$67," Sub Urban"),'Grouped Category(Cleaned)'!$D$2:$D$374,0),MATCH("Transport and Communication",'Grouped Category(Cleaned)'!$A$2:$O$2,0)))</f>
        <v>155.86666666666665</v>
      </c>
    </row>
    <row r="69" spans="1:14" x14ac:dyDescent="0.3">
      <c r="A69" s="49">
        <v>2022</v>
      </c>
      <c r="B69" s="36">
        <f>AVERAGE(INDEX('Grouped Category(Cleaned)'!$A$2:$O$374,MATCH(_xlfn.CONCAT('Imported oil analysis'!$A69," ",$B$67," Rural"),'Grouped Category(Cleaned)'!$D$2:$D$374,0),MATCH("Transport and Communication",'Grouped Category(Cleaned)'!$A$2:$O$2,0)):INDEX('Grouped Category(Cleaned)'!$A$2:$O$374,MATCH(_xlfn.CONCAT('Imported oil analysis'!$A69," ",$B$67," Sub Urban"),'Grouped Category(Cleaned)'!$D$2:$D$374,0),MATCH("Transport and Communication",'Grouped Category(Cleaned)'!$A$2:$O$2,0)))</f>
        <v>156.66666666666666</v>
      </c>
      <c r="C69" s="36">
        <f>AVERAGE(INDEX('Grouped Category(Cleaned)'!$A$2:$O$374,MATCH(_xlfn.CONCAT('Imported oil analysis'!$A69," ",$C$67," Rural"),'Grouped Category(Cleaned)'!$D$2:$D$374,0),MATCH("Transport and Communication",'Grouped Category(Cleaned)'!$A$2:$O$2,0)):INDEX('Grouped Category(Cleaned)'!$A$2:$O$374,MATCH(_xlfn.CONCAT('Imported oil analysis'!$A69," ",$C$67," Sub Urban"),'Grouped Category(Cleaned)'!$D$2:$D$374,0),MATCH("Transport and Communication",'Grouped Category(Cleaned)'!$A$2:$O$2,0)))</f>
        <v>157.06666666666663</v>
      </c>
      <c r="D69" s="36">
        <f>AVERAGE(INDEX('Grouped Category(Cleaned)'!$A$2:$O$374,MATCH(_xlfn.CONCAT('Imported oil analysis'!$A69," ",$D$67," Rural"),'Grouped Category(Cleaned)'!$D$2:$D$374,0),MATCH("Transport and Communication",'Grouped Category(Cleaned)'!$A$2:$O$2,0)):INDEX('Grouped Category(Cleaned)'!$A$2:$O$374,MATCH(_xlfn.CONCAT('Imported oil analysis'!$A69," ",$D$67," Sub Urban"),'Grouped Category(Cleaned)'!$D$2:$D$374,0),MATCH("Transport and Communication",'Grouped Category(Cleaned)'!$A$2:$O$2,0)))</f>
        <v>158.03333333333333</v>
      </c>
      <c r="E69" s="36">
        <f>AVERAGE(INDEX('Grouped Category(Cleaned)'!$A$2:$O$374,MATCH(_xlfn.CONCAT('Imported oil analysis'!$A69," ",$E$67," Rural"),'Grouped Category(Cleaned)'!$D$2:$D$374,0),MATCH("Transport and Communication",'Grouped Category(Cleaned)'!$A$2:$O$2,0)):INDEX('Grouped Category(Cleaned)'!$A$2:$O$374,MATCH(_xlfn.CONCAT('Imported oil analysis'!$A69," ",$E$67," Sub Urban"),'Grouped Category(Cleaned)'!$D$2:$D$374,0),MATCH("Transport and Communication",'Grouped Category(Cleaned)'!$A$2:$O$2,0)))</f>
        <v>162.70000000000002</v>
      </c>
      <c r="F69" s="36">
        <f>AVERAGE(INDEX('Grouped Category(Cleaned)'!$A$2:$O$374,MATCH(_xlfn.CONCAT('Imported oil analysis'!$A69," ",$F$67," Rural"),'Grouped Category(Cleaned)'!$D$2:$D$374,0),MATCH("Transport and Communication",'Grouped Category(Cleaned)'!$A$2:$O$2,0)):INDEX('Grouped Category(Cleaned)'!$A$2:$O$374,MATCH(_xlfn.CONCAT('Imported oil analysis'!$A69," ",$F$67," Sub Urban"),'Grouped Category(Cleaned)'!$D$2:$D$374,0),MATCH("Transport and Communication",'Grouped Category(Cleaned)'!$A$2:$O$2,0)))</f>
        <v>163.16666666666666</v>
      </c>
      <c r="G69" s="36">
        <f>AVERAGE(INDEX('Grouped Category(Cleaned)'!$A$2:$O$374,MATCH(_xlfn.CONCAT('Imported oil analysis'!$A69," ",$G$67," Rural"),'Grouped Category(Cleaned)'!$D$2:$D$374,0),MATCH("Transport and Communication",'Grouped Category(Cleaned)'!$A$2:$O$2,0)):INDEX('Grouped Category(Cleaned)'!$A$2:$O$374,MATCH(_xlfn.CONCAT('Imported oil analysis'!$A69," ",$G$67," Sub Urban"),'Grouped Category(Cleaned)'!$D$2:$D$374,0),MATCH("Transport and Communication",'Grouped Category(Cleaned)'!$A$2:$O$2,0)))</f>
        <v>161.26666666666665</v>
      </c>
      <c r="H69" s="36">
        <f>AVERAGE(INDEX('Grouped Category(Cleaned)'!$A$2:$O$374,MATCH(_xlfn.CONCAT('Imported oil analysis'!$A69," ",$H$67," Rural"),'Grouped Category(Cleaned)'!$D$2:$D$374,0),MATCH("Transport and Communication",'Grouped Category(Cleaned)'!$A$2:$O$2,0)):INDEX('Grouped Category(Cleaned)'!$A$2:$O$374,MATCH(_xlfn.CONCAT('Imported oil analysis'!$A69," ",$H$67," Sub Urban"),'Grouped Category(Cleaned)'!$D$2:$D$374,0),MATCH("Transport and Communication",'Grouped Category(Cleaned)'!$A$2:$O$2,0)))</f>
        <v>161.76666666666668</v>
      </c>
      <c r="I69" s="36">
        <f>AVERAGE(INDEX('Grouped Category(Cleaned)'!$A$2:$O$374,MATCH(_xlfn.CONCAT('Imported oil analysis'!$A69," ",$I$67," Rural"),'Grouped Category(Cleaned)'!$D$2:$D$374,0),MATCH("Transport and Communication",'Grouped Category(Cleaned)'!$A$2:$O$2,0)):INDEX('Grouped Category(Cleaned)'!$A$2:$O$374,MATCH(_xlfn.CONCAT('Imported oil analysis'!$A69," ",$I$67," Sub Urban"),'Grouped Category(Cleaned)'!$D$2:$D$374,0),MATCH("Transport and Communication",'Grouped Category(Cleaned)'!$A$2:$O$2,0)))</f>
        <v>162.06666666666663</v>
      </c>
      <c r="J69" s="36">
        <f>AVERAGE(INDEX('Grouped Category(Cleaned)'!$A$2:$O$374,MATCH(_xlfn.CONCAT('Imported oil analysis'!$A69," ",$J$67," Rural"),'Grouped Category(Cleaned)'!$D$2:$D$374,0),MATCH("Transport and Communication",'Grouped Category(Cleaned)'!$A$2:$O$2,0)):INDEX('Grouped Category(Cleaned)'!$A$2:$O$374,MATCH(_xlfn.CONCAT('Imported oil analysis'!$A69," ",$J$67," Sub Urban"),'Grouped Category(Cleaned)'!$D$2:$D$374,0),MATCH("Transport and Communication",'Grouped Category(Cleaned)'!$A$2:$O$2,0)))</f>
        <v>162.46666666666667</v>
      </c>
      <c r="K69" s="36">
        <f>AVERAGE(INDEX('Grouped Category(Cleaned)'!$A$2:$O$374,MATCH(_xlfn.CONCAT('Imported oil analysis'!$A69," ",$K$67," Rural"),'Grouped Category(Cleaned)'!$D$2:$D$374,0),MATCH("Transport and Communication",'Grouped Category(Cleaned)'!$A$2:$O$2,0)):INDEX('Grouped Category(Cleaned)'!$A$2:$O$374,MATCH(_xlfn.CONCAT('Imported oil analysis'!$A69," ",$K$67," Sub Urban"),'Grouped Category(Cleaned)'!$D$2:$D$374,0),MATCH("Transport and Communication",'Grouped Category(Cleaned)'!$A$2:$O$2,0)))</f>
        <v>163.03333333333333</v>
      </c>
      <c r="L69" s="36">
        <f>AVERAGE(INDEX('Grouped Category(Cleaned)'!$A$2:$O$374,MATCH(_xlfn.CONCAT('Imported oil analysis'!$A69," ",$L$67," Rural"),'Grouped Category(Cleaned)'!$D$2:$D$374,0),MATCH("Transport and Communication",'Grouped Category(Cleaned)'!$A$2:$O$2,0)):INDEX('Grouped Category(Cleaned)'!$A$2:$O$374,MATCH(_xlfn.CONCAT('Imported oil analysis'!$A69," ",$L$67," Sub Urban"),'Grouped Category(Cleaned)'!$D$2:$D$374,0),MATCH("Transport and Communication",'Grouped Category(Cleaned)'!$A$2:$O$2,0)))</f>
        <v>163.13333333333333</v>
      </c>
      <c r="M69" s="37">
        <f>AVERAGE(INDEX('Grouped Category(Cleaned)'!$A$2:$O$374,MATCH(_xlfn.CONCAT('Imported oil analysis'!$A69," ",$M$67," Rural"),'Grouped Category(Cleaned)'!$D$2:$D$374,0),MATCH("Transport and Communication",'Grouped Category(Cleaned)'!$A$2:$O$2,0)):INDEX('Grouped Category(Cleaned)'!$A$2:$O$374,MATCH(_xlfn.CONCAT('Imported oil analysis'!$A69," ",$M$67," Sub Urban"),'Grouped Category(Cleaned)'!$D$2:$D$374,0),MATCH("Transport and Communication",'Grouped Category(Cleaned)'!$A$2:$O$2,0)))</f>
        <v>163.53333333333333</v>
      </c>
    </row>
    <row r="70" spans="1:14" ht="15" thickBot="1" x14ac:dyDescent="0.35">
      <c r="A70" s="52">
        <v>2023</v>
      </c>
      <c r="B70" s="38">
        <f>AVERAGE(INDEX('Grouped Category(Cleaned)'!$A$2:$O$374,MATCH(_xlfn.CONCAT('Imported oil analysis'!$A70," ",$B$67," Rural"),'Grouped Category(Cleaned)'!$D$2:$D$374,0),MATCH("Transport and Communication",'Grouped Category(Cleaned)'!$A$2:$O$2,0)):INDEX('Grouped Category(Cleaned)'!$A$2:$O$374,MATCH(_xlfn.CONCAT('Imported oil analysis'!$A70," ",$B$67," Sub Urban"),'Grouped Category(Cleaned)'!$D$2:$D$374,0),MATCH("Transport and Communication",'Grouped Category(Cleaned)'!$A$2:$O$2,0)))</f>
        <v>163.76666666666665</v>
      </c>
      <c r="C70" s="38">
        <f>AVERAGE(INDEX('Grouped Category(Cleaned)'!$A$2:$O$374,MATCH(_xlfn.CONCAT('Imported oil analysis'!$A70," ",$C$67," Rural"),'Grouped Category(Cleaned)'!$D$2:$D$374,0),MATCH("Transport and Communication",'Grouped Category(Cleaned)'!$A$2:$O$2,0)):INDEX('Grouped Category(Cleaned)'!$A$2:$O$374,MATCH(_xlfn.CONCAT('Imported oil analysis'!$A70," ",$C$67," Sub Urban"),'Grouped Category(Cleaned)'!$D$2:$D$374,0),MATCH("Transport and Communication",'Grouped Category(Cleaned)'!$A$2:$O$2,0)))</f>
        <v>164.33333333333334</v>
      </c>
      <c r="D70" s="38">
        <f>AVERAGE(INDEX('Grouped Category(Cleaned)'!$A$2:$O$374,MATCH(_xlfn.CONCAT('Imported oil analysis'!$A70," ",$D$67," Rural"),'Grouped Category(Cleaned)'!$D$2:$D$374,0),MATCH("Transport and Communication",'Grouped Category(Cleaned)'!$A$2:$O$2,0)):INDEX('Grouped Category(Cleaned)'!$A$2:$O$374,MATCH(_xlfn.CONCAT('Imported oil analysis'!$A70," ",$D$67," Sub Urban"),'Grouped Category(Cleaned)'!$D$2:$D$374,0),MATCH("Transport and Communication",'Grouped Category(Cleaned)'!$A$2:$O$2,0)))</f>
        <v>164.33333333333334</v>
      </c>
      <c r="E70" s="38">
        <f>AVERAGE(INDEX('Grouped Category(Cleaned)'!$A$2:$O$374,MATCH(_xlfn.CONCAT('Imported oil analysis'!$A70," ",$E$67," Rural"),'Grouped Category(Cleaned)'!$D$2:$D$374,0),MATCH("Transport and Communication",'Grouped Category(Cleaned)'!$A$2:$O$2,0)):INDEX('Grouped Category(Cleaned)'!$A$2:$O$374,MATCH(_xlfn.CONCAT('Imported oil analysis'!$A70," ",$E$67," Sub Urban"),'Grouped Category(Cleaned)'!$D$2:$D$374,0),MATCH("Transport and Communication",'Grouped Category(Cleaned)'!$A$2:$O$2,0)))</f>
        <v>164.66666666666666</v>
      </c>
      <c r="F70" s="38">
        <f>AVERAGE(INDEX('Grouped Category(Cleaned)'!$A$2:$O$374,MATCH(_xlfn.CONCAT('Imported oil analysis'!$A70," ",$F$67," Rural"),'Grouped Category(Cleaned)'!$D$2:$D$374,0),MATCH("Transport and Communication",'Grouped Category(Cleaned)'!$A$2:$O$2,0)):INDEX('Grouped Category(Cleaned)'!$A$2:$O$374,MATCH(_xlfn.CONCAT('Imported oil analysis'!$A70," ",$F$67," Sub Urban"),'Grouped Category(Cleaned)'!$D$2:$D$374,0),MATCH("Transport and Communication",'Grouped Category(Cleaned)'!$A$2:$O$2,0)))</f>
        <v>164.96666666666667</v>
      </c>
      <c r="G70" s="58" t="s">
        <v>48</v>
      </c>
      <c r="H70" s="58" t="s">
        <v>48</v>
      </c>
      <c r="I70" s="58" t="s">
        <v>48</v>
      </c>
      <c r="J70" s="58" t="s">
        <v>48</v>
      </c>
      <c r="K70" s="58" t="s">
        <v>48</v>
      </c>
      <c r="L70" s="58" t="s">
        <v>48</v>
      </c>
      <c r="M70" s="59" t="s">
        <v>48</v>
      </c>
    </row>
    <row r="71" spans="1:14" ht="15" thickBot="1" x14ac:dyDescent="0.35"/>
    <row r="72" spans="1:14" ht="15.6" x14ac:dyDescent="0.3">
      <c r="A72" s="122" t="s">
        <v>125</v>
      </c>
      <c r="B72" s="123"/>
      <c r="C72" s="123"/>
      <c r="D72" s="123"/>
      <c r="E72" s="123"/>
      <c r="F72" s="123"/>
      <c r="G72" s="123"/>
      <c r="H72" s="123"/>
      <c r="I72" s="123"/>
      <c r="J72" s="123"/>
      <c r="K72" s="123"/>
      <c r="L72" s="123"/>
      <c r="M72" s="124"/>
    </row>
    <row r="73" spans="1:14" x14ac:dyDescent="0.3">
      <c r="A73" s="10"/>
      <c r="B73" s="6" t="s">
        <v>31</v>
      </c>
      <c r="C73" s="6" t="s">
        <v>35</v>
      </c>
      <c r="D73" s="6" t="s">
        <v>36</v>
      </c>
      <c r="E73" s="6" t="s">
        <v>37</v>
      </c>
      <c r="F73" s="6" t="s">
        <v>38</v>
      </c>
      <c r="G73" s="6" t="s">
        <v>39</v>
      </c>
      <c r="H73" s="6" t="s">
        <v>40</v>
      </c>
      <c r="I73" s="6" t="s">
        <v>41</v>
      </c>
      <c r="J73" s="6" t="s">
        <v>42</v>
      </c>
      <c r="K73" s="6" t="s">
        <v>43</v>
      </c>
      <c r="L73" s="6" t="s">
        <v>45</v>
      </c>
      <c r="M73" s="7" t="s">
        <v>46</v>
      </c>
    </row>
    <row r="74" spans="1:14" x14ac:dyDescent="0.3">
      <c r="A74" s="49">
        <v>2021</v>
      </c>
      <c r="B74" s="44">
        <f>($B68-AVERAGE(INDEX('Grouped Category(Cleaned)'!$A$2:$O$374,MATCH("2020 December Rural",'Grouped Category(Cleaned)'!$D$2:$D$374,0),MATCH("Transport and Communication",'Grouped Category(Cleaned)'!$A$2:$O$2,0)):INDEX('Grouped Category(Cleaned)'!$A$2:$O$374,MATCH("2020 December Sub Urban",'Grouped Category(Cleaned)'!$D$2:$D$374,0),MATCH("Transport and Communication",'Grouped Category(Cleaned)'!$A$2:$O$2,0))))/AVERAGE(INDEX('Grouped Category(Cleaned)'!$A$2:$O$374,MATCH("2020 December Rural",'Grouped Category(Cleaned)'!$D$2:$D$374,0),MATCH("Transport and Communication",'Grouped Category(Cleaned)'!$A$2:$O$2,0)):INDEX('Grouped Category(Cleaned)'!$A$2:$O$374,MATCH("2020 December Sub Urban",'Grouped Category(Cleaned)'!$D$2:$D$374,0),MATCH("Transport and Communication",'Grouped Category(Cleaned)'!$A$2:$O$2,0)))*100</f>
        <v>0.87553241836252871</v>
      </c>
      <c r="C74" s="44">
        <f t="shared" ref="C74:M74" si="8">(C68-B68)/B68*100</f>
        <v>2.2284775979357194</v>
      </c>
      <c r="D74" s="44">
        <f t="shared" si="8"/>
        <v>0.78017439192291482</v>
      </c>
      <c r="E74" s="44">
        <f t="shared" si="8"/>
        <v>0.27322404371583148</v>
      </c>
      <c r="F74" s="44">
        <f t="shared" si="8"/>
        <v>1.5213442325159052</v>
      </c>
      <c r="G74" s="44">
        <f t="shared" si="8"/>
        <v>1.1854171326325107</v>
      </c>
      <c r="H74" s="44">
        <f t="shared" si="8"/>
        <v>1.6136162687887041</v>
      </c>
      <c r="I74" s="44">
        <f t="shared" si="8"/>
        <v>0.522079617141603</v>
      </c>
      <c r="J74" s="44">
        <f t="shared" si="8"/>
        <v>4.3280675178530327E-2</v>
      </c>
      <c r="K74" s="44">
        <f t="shared" si="8"/>
        <v>1.1031797534068712</v>
      </c>
      <c r="L74" s="44">
        <f t="shared" si="8"/>
        <v>-0.53487376979031742</v>
      </c>
      <c r="M74" s="35">
        <f t="shared" si="8"/>
        <v>0.58077005807699111</v>
      </c>
      <c r="N74" s="43"/>
    </row>
    <row r="75" spans="1:14" x14ac:dyDescent="0.3">
      <c r="A75" s="49">
        <v>2022</v>
      </c>
      <c r="B75" s="44">
        <f>(B69-M68)/M68*100</f>
        <v>0.51325919589393387</v>
      </c>
      <c r="C75" s="44">
        <f t="shared" ref="C75:M75" si="9">(C69-B69)/B69*100</f>
        <v>0.2553191489361557</v>
      </c>
      <c r="D75" s="44">
        <f t="shared" si="9"/>
        <v>0.61544991511037594</v>
      </c>
      <c r="E75" s="44">
        <f t="shared" si="9"/>
        <v>2.9529635098080695</v>
      </c>
      <c r="F75" s="44">
        <f t="shared" si="9"/>
        <v>0.28682646998564232</v>
      </c>
      <c r="G75" s="44">
        <f t="shared" si="9"/>
        <v>-1.1644535240040892</v>
      </c>
      <c r="H75" s="44">
        <f t="shared" si="9"/>
        <v>0.31004547333610699</v>
      </c>
      <c r="I75" s="44">
        <f t="shared" si="9"/>
        <v>0.18545229754788037</v>
      </c>
      <c r="J75" s="44">
        <f t="shared" si="9"/>
        <v>0.24681201151791496</v>
      </c>
      <c r="K75" s="44">
        <f t="shared" si="9"/>
        <v>0.34878949528108094</v>
      </c>
      <c r="L75" s="44">
        <f t="shared" si="9"/>
        <v>6.1337149867099351E-2</v>
      </c>
      <c r="M75" s="35">
        <f t="shared" si="9"/>
        <v>0.24519820187985639</v>
      </c>
    </row>
    <row r="76" spans="1:14" ht="15" thickBot="1" x14ac:dyDescent="0.35">
      <c r="A76" s="52">
        <v>2023</v>
      </c>
      <c r="B76" s="45">
        <f>(B70-M69)/M69*100</f>
        <v>0.14268242967793726</v>
      </c>
      <c r="C76" s="45">
        <f>(C70-B70)/B70*100</f>
        <v>0.34602076124568981</v>
      </c>
      <c r="D76" s="45">
        <f>(D70-C70)/C70*100</f>
        <v>0</v>
      </c>
      <c r="E76" s="45">
        <f>(E70-D70)/D70*100</f>
        <v>0.20283975659228054</v>
      </c>
      <c r="F76" s="45">
        <f>(F70-E70)/E70*100</f>
        <v>0.18218623481782067</v>
      </c>
      <c r="G76" s="60" t="s">
        <v>48</v>
      </c>
      <c r="H76" s="60" t="s">
        <v>48</v>
      </c>
      <c r="I76" s="60" t="s">
        <v>48</v>
      </c>
      <c r="J76" s="60" t="s">
        <v>48</v>
      </c>
      <c r="K76" s="60" t="s">
        <v>48</v>
      </c>
      <c r="L76" s="60" t="s">
        <v>48</v>
      </c>
      <c r="M76" s="61" t="s">
        <v>48</v>
      </c>
    </row>
    <row r="78" spans="1:14" x14ac:dyDescent="0.3">
      <c r="A78" s="121" t="s">
        <v>81</v>
      </c>
      <c r="B78" s="121"/>
      <c r="C78" s="121"/>
      <c r="D78" s="121"/>
      <c r="E78" s="121"/>
      <c r="F78" s="121"/>
      <c r="G78" s="121"/>
      <c r="H78" s="121"/>
      <c r="I78" s="121"/>
      <c r="J78" s="121"/>
      <c r="K78" s="121"/>
      <c r="L78" s="121"/>
      <c r="M78" s="121"/>
    </row>
    <row r="79" spans="1:14" x14ac:dyDescent="0.3">
      <c r="A79" s="121"/>
      <c r="B79" s="121"/>
      <c r="C79" s="121"/>
      <c r="D79" s="121"/>
      <c r="E79" s="121"/>
      <c r="F79" s="121"/>
      <c r="G79" s="121"/>
      <c r="H79" s="121"/>
      <c r="I79" s="121"/>
      <c r="J79" s="121"/>
      <c r="K79" s="121"/>
      <c r="L79" s="121"/>
      <c r="M79" s="121"/>
    </row>
    <row r="80" spans="1:14" ht="15" thickBot="1" x14ac:dyDescent="0.35"/>
    <row r="81" spans="1:13" ht="15.6" x14ac:dyDescent="0.3">
      <c r="A81" s="122" t="s">
        <v>126</v>
      </c>
      <c r="B81" s="123"/>
      <c r="C81" s="123"/>
      <c r="D81" s="123"/>
      <c r="E81" s="123"/>
      <c r="F81" s="123"/>
      <c r="G81" s="123"/>
      <c r="H81" s="123"/>
      <c r="I81" s="123"/>
      <c r="J81" s="123"/>
      <c r="K81" s="123"/>
      <c r="L81" s="123"/>
      <c r="M81" s="124"/>
    </row>
    <row r="82" spans="1:13" x14ac:dyDescent="0.3">
      <c r="A82" s="10"/>
      <c r="B82" s="6" t="s">
        <v>31</v>
      </c>
      <c r="C82" s="6" t="s">
        <v>35</v>
      </c>
      <c r="D82" s="6" t="s">
        <v>36</v>
      </c>
      <c r="E82" s="6" t="s">
        <v>37</v>
      </c>
      <c r="F82" s="6" t="s">
        <v>38</v>
      </c>
      <c r="G82" s="6" t="s">
        <v>39</v>
      </c>
      <c r="H82" s="6" t="s">
        <v>40</v>
      </c>
      <c r="I82" s="6" t="s">
        <v>41</v>
      </c>
      <c r="J82" s="6" t="s">
        <v>42</v>
      </c>
      <c r="K82" s="6" t="s">
        <v>43</v>
      </c>
      <c r="L82" s="6" t="s">
        <v>45</v>
      </c>
      <c r="M82" s="7" t="s">
        <v>46</v>
      </c>
    </row>
    <row r="83" spans="1:13" x14ac:dyDescent="0.3">
      <c r="A83" s="49">
        <v>2021</v>
      </c>
      <c r="B83" s="36">
        <f>AVERAGE(INDEX('Grouped Category(Cleaned)'!$A$2:$O$374,MATCH(_xlfn.CONCAT('Imported oil analysis'!$A83," ",$B$82," Rural"),'Grouped Category(Cleaned)'!$D$2:$D$374,0),MATCH("Pan, tobacco and intoxicants",'Grouped Category(Cleaned)'!$A$2:$O$2,0)):INDEX('Grouped Category(Cleaned)'!$A$2:$O$374,MATCH(_xlfn.CONCAT('Imported oil analysis'!$A83," ",$B$82," Sub Urban"),'Grouped Category(Cleaned)'!$D$2:$D$374,0),MATCH("Pan, tobacco and intoxicants",'Grouped Category(Cleaned)'!$A$2:$O$2,0)))</f>
        <v>187.63333333333333</v>
      </c>
      <c r="C83" s="36">
        <f>AVERAGE(INDEX('Grouped Category(Cleaned)'!$A$2:$O$374,MATCH(_xlfn.CONCAT('Imported oil analysis'!$A83," ",$C$82," Rural"),'Grouped Category(Cleaned)'!$D$2:$D$374,0),MATCH("Pan, tobacco and intoxicants",'Grouped Category(Cleaned)'!$A$2:$O$2,0)):INDEX('Grouped Category(Cleaned)'!$A$2:$O$374,MATCH(_xlfn.CONCAT('Imported oil analysis'!$A83," ",$C$82," Sub Urban"),'Grouped Category(Cleaned)'!$D$2:$D$374,0),MATCH("Pan, tobacco and intoxicants",'Grouped Category(Cleaned)'!$A$2:$O$2,0)))</f>
        <v>189.36666666666667</v>
      </c>
      <c r="D83" s="36">
        <f>AVERAGE(INDEX('Grouped Category(Cleaned)'!$A$2:$O$374,MATCH(_xlfn.CONCAT('Imported oil analysis'!$A83," ",$D$82," Rural"),'Grouped Category(Cleaned)'!$D$2:$D$374,0),MATCH("Pan, tobacco and intoxicants",'Grouped Category(Cleaned)'!$A$2:$O$2,0)):INDEX('Grouped Category(Cleaned)'!$A$2:$O$374,MATCH(_xlfn.CONCAT('Imported oil analysis'!$A83," ",$D$82," Sub Urban"),'Grouped Category(Cleaned)'!$D$2:$D$374,0),MATCH("Pan, tobacco and intoxicants",'Grouped Category(Cleaned)'!$A$2:$O$2,0)))</f>
        <v>189.23333333333335</v>
      </c>
      <c r="E83" s="36">
        <f>AVERAGE(INDEX('Grouped Category(Cleaned)'!$A$2:$O$374,MATCH(_xlfn.CONCAT('Imported oil analysis'!$A83," ",$E$82," Rural"),'Grouped Category(Cleaned)'!$D$2:$D$374,0),MATCH("Pan, tobacco and intoxicants",'Grouped Category(Cleaned)'!$A$2:$O$2,0)):INDEX('Grouped Category(Cleaned)'!$A$2:$O$374,MATCH(_xlfn.CONCAT('Imported oil analysis'!$A83," ",$E$82," Sub Urban"),'Grouped Category(Cleaned)'!$D$2:$D$374,0),MATCH("Pan, tobacco and intoxicants",'Grouped Category(Cleaned)'!$A$2:$O$2,0)))</f>
        <v>190</v>
      </c>
      <c r="F83" s="36">
        <f>AVERAGE(INDEX('Grouped Category(Cleaned)'!$A$2:$O$374,MATCH(_xlfn.CONCAT('Imported oil analysis'!$A83," ",$F$82," Rural"),'Grouped Category(Cleaned)'!$D$2:$D$374,0),MATCH("Pan, tobacco and intoxicants",'Grouped Category(Cleaned)'!$A$2:$O$2,0)):INDEX('Grouped Category(Cleaned)'!$A$2:$O$374,MATCH(_xlfn.CONCAT('Imported oil analysis'!$A83," ",$F$82," Sub Urban"),'Grouped Category(Cleaned)'!$D$2:$D$374,0),MATCH("Pan, tobacco and intoxicants",'Grouped Category(Cleaned)'!$A$2:$O$2,0)))</f>
        <v>193.23333333333332</v>
      </c>
      <c r="G83" s="36">
        <f>AVERAGE(INDEX('Grouped Category(Cleaned)'!$A$2:$O$374,MATCH(_xlfn.CONCAT('Imported oil analysis'!$A83," ",$G$82," Rural"),'Grouped Category(Cleaned)'!$D$2:$D$374,0),MATCH("Pan, tobacco and intoxicants",'Grouped Category(Cleaned)'!$A$2:$O$2,0)):INDEX('Grouped Category(Cleaned)'!$A$2:$O$374,MATCH(_xlfn.CONCAT('Imported oil analysis'!$A83," ",$G$82," Sub Urban"),'Grouped Category(Cleaned)'!$D$2:$D$374,0),MATCH("Pan, tobacco and intoxicants",'Grouped Category(Cleaned)'!$A$2:$O$2,0)))</f>
        <v>191.83333333333334</v>
      </c>
      <c r="H83" s="36">
        <f>AVERAGE(INDEX('Grouped Category(Cleaned)'!$A$2:$O$374,MATCH(_xlfn.CONCAT('Imported oil analysis'!$A83," ",$H$82," Rural"),'Grouped Category(Cleaned)'!$D$2:$D$374,0),MATCH("Pan, tobacco and intoxicants",'Grouped Category(Cleaned)'!$A$2:$O$2,0)):INDEX('Grouped Category(Cleaned)'!$A$2:$O$374,MATCH(_xlfn.CONCAT('Imported oil analysis'!$A83," ",$H$82," Sub Urban"),'Grouped Category(Cleaned)'!$D$2:$D$374,0),MATCH("Pan, tobacco and intoxicants",'Grouped Category(Cleaned)'!$A$2:$O$2,0)))</f>
        <v>192.13333333333333</v>
      </c>
      <c r="I83" s="36">
        <f>AVERAGE(INDEX('Grouped Category(Cleaned)'!$A$2:$O$374,MATCH(_xlfn.CONCAT('Imported oil analysis'!$A83," ",$I$82," Rural"),'Grouped Category(Cleaned)'!$D$2:$D$374,0),MATCH("Pan, tobacco and intoxicants",'Grouped Category(Cleaned)'!$A$2:$O$2,0)):INDEX('Grouped Category(Cleaned)'!$A$2:$O$374,MATCH(_xlfn.CONCAT('Imported oil analysis'!$A83," ",$I$82," Sub Urban"),'Grouped Category(Cleaned)'!$D$2:$D$374,0),MATCH("Pan, tobacco and intoxicants",'Grouped Category(Cleaned)'!$A$2:$O$2,0)))</f>
        <v>192.93333333333331</v>
      </c>
      <c r="J83" s="36">
        <f>AVERAGE(INDEX('Grouped Category(Cleaned)'!$A$2:$O$374,MATCH(_xlfn.CONCAT('Imported oil analysis'!$A83," ",$J$82," Rural"),'Grouped Category(Cleaned)'!$D$2:$D$374,0),MATCH("Pan, tobacco and intoxicants",'Grouped Category(Cleaned)'!$A$2:$O$2,0)):INDEX('Grouped Category(Cleaned)'!$A$2:$O$374,MATCH(_xlfn.CONCAT('Imported oil analysis'!$A83," ",$J$82," Sub Urban"),'Grouped Category(Cleaned)'!$D$2:$D$374,0),MATCH("Pan, tobacco and intoxicants",'Grouped Category(Cleaned)'!$A$2:$O$2,0)))</f>
        <v>193.03333333333333</v>
      </c>
      <c r="K83" s="36">
        <f>AVERAGE(INDEX('Grouped Category(Cleaned)'!$A$2:$O$374,MATCH(_xlfn.CONCAT('Imported oil analysis'!$A83," ",$K$82," Rural"),'Grouped Category(Cleaned)'!$D$2:$D$374,0),MATCH("Pan, tobacco and intoxicants",'Grouped Category(Cleaned)'!$A$2:$O$2,0)):INDEX('Grouped Category(Cleaned)'!$A$2:$O$374,MATCH(_xlfn.CONCAT('Imported oil analysis'!$A83," ",$K$82," Sub Urban"),'Grouped Category(Cleaned)'!$D$2:$D$374,0),MATCH("Pan, tobacco and intoxicants",'Grouped Category(Cleaned)'!$A$2:$O$2,0)))</f>
        <v>193.63333333333333</v>
      </c>
      <c r="L83" s="36">
        <f>AVERAGE(INDEX('Grouped Category(Cleaned)'!$A$2:$O$374,MATCH(_xlfn.CONCAT('Imported oil analysis'!$A83," ",$L$82," Rural"),'Grouped Category(Cleaned)'!$D$2:$D$374,0),MATCH("Pan, tobacco and intoxicants",'Grouped Category(Cleaned)'!$A$2:$O$2,0)):INDEX('Grouped Category(Cleaned)'!$A$2:$O$374,MATCH(_xlfn.CONCAT('Imported oil analysis'!$A83," ",$L$82," Sub Urban"),'Grouped Category(Cleaned)'!$D$2:$D$374,0),MATCH("Pan, tobacco and intoxicants",'Grouped Category(Cleaned)'!$A$2:$O$2,0)))</f>
        <v>193.76666666666665</v>
      </c>
      <c r="M83" s="37">
        <f>AVERAGE(INDEX('Grouped Category(Cleaned)'!$A$2:$O$374,MATCH(_xlfn.CONCAT('Imported oil analysis'!$A83," ",$M$82," Rural"),'Grouped Category(Cleaned)'!$D$2:$D$374,0),MATCH("Pan, tobacco and intoxicants",'Grouped Category(Cleaned)'!$A$2:$O$2,0)):INDEX('Grouped Category(Cleaned)'!$A$2:$O$374,MATCH(_xlfn.CONCAT('Imported oil analysis'!$A83," ",$M$82," Sub Urban"),'Grouped Category(Cleaned)'!$D$2:$D$374,0),MATCH("Pan, tobacco and intoxicants",'Grouped Category(Cleaned)'!$A$2:$O$2,0)))</f>
        <v>193.33333333333334</v>
      </c>
    </row>
    <row r="84" spans="1:13" x14ac:dyDescent="0.3">
      <c r="A84" s="49">
        <v>2022</v>
      </c>
      <c r="B84" s="36">
        <f>AVERAGE(INDEX('Grouped Category(Cleaned)'!$A$2:$O$374,MATCH(_xlfn.CONCAT('Imported oil analysis'!$A84," ",$B$82," Rural"),'Grouped Category(Cleaned)'!$D$2:$D$374,0),MATCH("Pan, tobacco and intoxicants",'Grouped Category(Cleaned)'!$A$2:$O$2,0)):INDEX('Grouped Category(Cleaned)'!$A$2:$O$374,MATCH(_xlfn.CONCAT('Imported oil analysis'!$A84," ",$B$82," Sub Urban"),'Grouped Category(Cleaned)'!$D$2:$D$374,0),MATCH("Pan, tobacco and intoxicants",'Grouped Category(Cleaned)'!$A$2:$O$2,0)))</f>
        <v>193.1</v>
      </c>
      <c r="C84" s="36">
        <f>AVERAGE(INDEX('Grouped Category(Cleaned)'!$A$2:$O$374,MATCH(_xlfn.CONCAT('Imported oil analysis'!$A84," ",$C$82," Rural"),'Grouped Category(Cleaned)'!$D$2:$D$374,0),MATCH("Pan, tobacco and intoxicants",'Grouped Category(Cleaned)'!$A$2:$O$2,0)):INDEX('Grouped Category(Cleaned)'!$A$2:$O$374,MATCH(_xlfn.CONCAT('Imported oil analysis'!$A84," ",$C$82," Sub Urban"),'Grouped Category(Cleaned)'!$D$2:$D$374,0),MATCH("Pan, tobacco and intoxicants",'Grouped Category(Cleaned)'!$A$2:$O$2,0)))</f>
        <v>193.6</v>
      </c>
      <c r="D84" s="36">
        <f>AVERAGE(INDEX('Grouped Category(Cleaned)'!$A$2:$O$374,MATCH(_xlfn.CONCAT('Imported oil analysis'!$A84," ",$D$82," Rural"),'Grouped Category(Cleaned)'!$D$2:$D$374,0),MATCH("Pan, tobacco and intoxicants",'Grouped Category(Cleaned)'!$A$2:$O$2,0)):INDEX('Grouped Category(Cleaned)'!$A$2:$O$374,MATCH(_xlfn.CONCAT('Imported oil analysis'!$A84," ",$D$82," Sub Urban"),'Grouped Category(Cleaned)'!$D$2:$D$374,0),MATCH("Pan, tobacco and intoxicants",'Grouped Category(Cleaned)'!$A$2:$O$2,0)))</f>
        <v>194.5</v>
      </c>
      <c r="E84" s="36">
        <f>AVERAGE(INDEX('Grouped Category(Cleaned)'!$A$2:$O$374,MATCH(_xlfn.CONCAT('Imported oil analysis'!$A84," ",$E$82," Rural"),'Grouped Category(Cleaned)'!$D$2:$D$374,0),MATCH("Pan, tobacco and intoxicants",'Grouped Category(Cleaned)'!$A$2:$O$2,0)):INDEX('Grouped Category(Cleaned)'!$A$2:$O$374,MATCH(_xlfn.CONCAT('Imported oil analysis'!$A84," ",$E$82," Sub Urban"),'Grouped Category(Cleaned)'!$D$2:$D$374,0),MATCH("Pan, tobacco and intoxicants",'Grouped Category(Cleaned)'!$A$2:$O$2,0)))</f>
        <v>194.6</v>
      </c>
      <c r="F84" s="36">
        <f>AVERAGE(INDEX('Grouped Category(Cleaned)'!$A$2:$O$374,MATCH(_xlfn.CONCAT('Imported oil analysis'!$A84," ",$F$82," Rural"),'Grouped Category(Cleaned)'!$D$2:$D$374,0),MATCH("Pan, tobacco and intoxicants",'Grouped Category(Cleaned)'!$A$2:$O$2,0)):INDEX('Grouped Category(Cleaned)'!$A$2:$O$374,MATCH(_xlfn.CONCAT('Imported oil analysis'!$A84," ",$F$82," Sub Urban"),'Grouped Category(Cleaned)'!$D$2:$D$374,0),MATCH("Pan, tobacco and intoxicants",'Grouped Category(Cleaned)'!$A$2:$O$2,0)))</f>
        <v>194.83333333333334</v>
      </c>
      <c r="G84" s="36">
        <f>AVERAGE(INDEX('Grouped Category(Cleaned)'!$A$2:$O$374,MATCH(_xlfn.CONCAT('Imported oil analysis'!$A84," ",$G$82," Rural"),'Grouped Category(Cleaned)'!$D$2:$D$374,0),MATCH("Pan, tobacco and intoxicants",'Grouped Category(Cleaned)'!$A$2:$O$2,0)):INDEX('Grouped Category(Cleaned)'!$A$2:$O$374,MATCH(_xlfn.CONCAT('Imported oil analysis'!$A84," ",$G$82," Sub Urban"),'Grouped Category(Cleaned)'!$D$2:$D$374,0),MATCH("Pan, tobacco and intoxicants",'Grouped Category(Cleaned)'!$A$2:$O$2,0)))</f>
        <v>195.16666666666666</v>
      </c>
      <c r="H84" s="36">
        <f>AVERAGE(INDEX('Grouped Category(Cleaned)'!$A$2:$O$374,MATCH(_xlfn.CONCAT('Imported oil analysis'!$A84," ",$H$82," Rural"),'Grouped Category(Cleaned)'!$D$2:$D$374,0),MATCH("Pan, tobacco and intoxicants",'Grouped Category(Cleaned)'!$A$2:$O$2,0)):INDEX('Grouped Category(Cleaned)'!$A$2:$O$374,MATCH(_xlfn.CONCAT('Imported oil analysis'!$A84," ",$H$82," Sub Urban"),'Grouped Category(Cleaned)'!$D$2:$D$374,0),MATCH("Pan, tobacco and intoxicants",'Grouped Category(Cleaned)'!$A$2:$O$2,0)))</f>
        <v>195.46666666666667</v>
      </c>
      <c r="I84" s="36">
        <f>AVERAGE(INDEX('Grouped Category(Cleaned)'!$A$2:$O$374,MATCH(_xlfn.CONCAT('Imported oil analysis'!$A84," ",$I$82," Rural"),'Grouped Category(Cleaned)'!$D$2:$D$374,0),MATCH("Pan, tobacco and intoxicants",'Grouped Category(Cleaned)'!$A$2:$O$2,0)):INDEX('Grouped Category(Cleaned)'!$A$2:$O$374,MATCH(_xlfn.CONCAT('Imported oil analysis'!$A84," ",$I$82," Sub Urban"),'Grouped Category(Cleaned)'!$D$2:$D$374,0),MATCH("Pan, tobacco and intoxicants",'Grouped Category(Cleaned)'!$A$2:$O$2,0)))</f>
        <v>195.79999999999998</v>
      </c>
      <c r="J84" s="36">
        <f>AVERAGE(INDEX('Grouped Category(Cleaned)'!$A$2:$O$374,MATCH(_xlfn.CONCAT('Imported oil analysis'!$A84," ",$J$82," Rural"),'Grouped Category(Cleaned)'!$D$2:$D$374,0),MATCH("Pan, tobacco and intoxicants",'Grouped Category(Cleaned)'!$A$2:$O$2,0)):INDEX('Grouped Category(Cleaned)'!$A$2:$O$374,MATCH(_xlfn.CONCAT('Imported oil analysis'!$A84," ",$J$82," Sub Urban"),'Grouped Category(Cleaned)'!$D$2:$D$374,0),MATCH("Pan, tobacco and intoxicants",'Grouped Category(Cleaned)'!$A$2:$O$2,0)))</f>
        <v>196.70000000000002</v>
      </c>
      <c r="K84" s="36">
        <f>AVERAGE(INDEX('Grouped Category(Cleaned)'!$A$2:$O$374,MATCH(_xlfn.CONCAT('Imported oil analysis'!$A84," ",$K$82," Rural"),'Grouped Category(Cleaned)'!$D$2:$D$374,0),MATCH("Pan, tobacco and intoxicants",'Grouped Category(Cleaned)'!$A$2:$O$2,0)):INDEX('Grouped Category(Cleaned)'!$A$2:$O$374,MATCH(_xlfn.CONCAT('Imported oil analysis'!$A84," ",$K$82," Sub Urban"),'Grouped Category(Cleaned)'!$D$2:$D$374,0),MATCH("Pan, tobacco and intoxicants",'Grouped Category(Cleaned)'!$A$2:$O$2,0)))</f>
        <v>197.1</v>
      </c>
      <c r="L84" s="36">
        <f>AVERAGE(INDEX('Grouped Category(Cleaned)'!$A$2:$O$374,MATCH(_xlfn.CONCAT('Imported oil analysis'!$A84," ",$L$82," Rural"),'Grouped Category(Cleaned)'!$D$2:$D$374,0),MATCH("Pan, tobacco and intoxicants",'Grouped Category(Cleaned)'!$A$2:$O$2,0)):INDEX('Grouped Category(Cleaned)'!$A$2:$O$374,MATCH(_xlfn.CONCAT('Imported oil analysis'!$A84," ",$L$82," Sub Urban"),'Grouped Category(Cleaned)'!$D$2:$D$374,0),MATCH("Pan, tobacco and intoxicants",'Grouped Category(Cleaned)'!$A$2:$O$2,0)))</f>
        <v>197.66666666666666</v>
      </c>
      <c r="M84" s="37">
        <f>AVERAGE(INDEX('Grouped Category(Cleaned)'!$A$2:$O$374,MATCH(_xlfn.CONCAT('Imported oil analysis'!$A84," ",$M$82," Rural"),'Grouped Category(Cleaned)'!$D$2:$D$374,0),MATCH("Pan, tobacco and intoxicants",'Grouped Category(Cleaned)'!$A$2:$O$2,0)):INDEX('Grouped Category(Cleaned)'!$A$2:$O$374,MATCH(_xlfn.CONCAT('Imported oil analysis'!$A84," ",$M$82," Sub Urban"),'Grouped Category(Cleaned)'!$D$2:$D$374,0),MATCH("Pan, tobacco and intoxicants",'Grouped Category(Cleaned)'!$A$2:$O$2,0)))</f>
        <v>198.1</v>
      </c>
    </row>
    <row r="85" spans="1:13" ht="15" thickBot="1" x14ac:dyDescent="0.35">
      <c r="A85" s="52">
        <v>2023</v>
      </c>
      <c r="B85" s="38">
        <f>AVERAGE(INDEX('Grouped Category(Cleaned)'!$A$2:$O$374,MATCH(_xlfn.CONCAT('Imported oil analysis'!$A85," ",$B$82," Rural"),'Grouped Category(Cleaned)'!$D$2:$D$374,0),MATCH("Pan, tobacco and intoxicants",'Grouped Category(Cleaned)'!$A$2:$O$2,0)):INDEX('Grouped Category(Cleaned)'!$A$2:$O$374,MATCH(_xlfn.CONCAT('Imported oil analysis'!$A85," ",$B$82," Sub Urban"),'Grouped Category(Cleaned)'!$D$2:$D$374,0),MATCH("Pan, tobacco and intoxicants",'Grouped Category(Cleaned)'!$A$2:$O$2,0)))</f>
        <v>198.9</v>
      </c>
      <c r="C85" s="38">
        <f>AVERAGE(INDEX('Grouped Category(Cleaned)'!$A$2:$O$374,MATCH(_xlfn.CONCAT('Imported oil analysis'!$A85," ",$C$82," Rural"),'Grouped Category(Cleaned)'!$D$2:$D$374,0),MATCH("Pan, tobacco and intoxicants",'Grouped Category(Cleaned)'!$A$2:$O$2,0)):INDEX('Grouped Category(Cleaned)'!$A$2:$O$374,MATCH(_xlfn.CONCAT('Imported oil analysis'!$A85," ",$C$82," Sub Urban"),'Grouped Category(Cleaned)'!$D$2:$D$374,0),MATCH("Pan, tobacco and intoxicants",'Grouped Category(Cleaned)'!$A$2:$O$2,0)))</f>
        <v>200.16666666666666</v>
      </c>
      <c r="D85" s="38">
        <f>AVERAGE(INDEX('Grouped Category(Cleaned)'!$A$2:$O$374,MATCH(_xlfn.CONCAT('Imported oil analysis'!$A85," ",$D$82," Rural"),'Grouped Category(Cleaned)'!$D$2:$D$374,0),MATCH("Pan, tobacco and intoxicants",'Grouped Category(Cleaned)'!$A$2:$O$2,0)):INDEX('Grouped Category(Cleaned)'!$A$2:$O$374,MATCH(_xlfn.CONCAT('Imported oil analysis'!$A85," ",$D$82," Sub Urban"),'Grouped Category(Cleaned)'!$D$2:$D$374,0),MATCH("Pan, tobacco and intoxicants",'Grouped Category(Cleaned)'!$A$2:$O$2,0)))</f>
        <v>200.20000000000002</v>
      </c>
      <c r="E85" s="38">
        <f>AVERAGE(INDEX('Grouped Category(Cleaned)'!$A$2:$O$374,MATCH(_xlfn.CONCAT('Imported oil analysis'!$A85," ",$E$82," Rural"),'Grouped Category(Cleaned)'!$D$2:$D$374,0),MATCH("Pan, tobacco and intoxicants",'Grouped Category(Cleaned)'!$A$2:$O$2,0)):INDEX('Grouped Category(Cleaned)'!$A$2:$O$374,MATCH(_xlfn.CONCAT('Imported oil analysis'!$A85," ",$E$82," Sub Urban"),'Grouped Category(Cleaned)'!$D$2:$D$374,0),MATCH("Pan, tobacco and intoxicants",'Grouped Category(Cleaned)'!$A$2:$O$2,0)))</f>
        <v>201.20000000000002</v>
      </c>
      <c r="F85" s="38">
        <f>AVERAGE(INDEX('Grouped Category(Cleaned)'!$A$2:$O$374,MATCH(_xlfn.CONCAT('Imported oil analysis'!$A85," ",$F$82," Rural"),'Grouped Category(Cleaned)'!$D$2:$D$374,0),MATCH("Pan, tobacco and intoxicants",'Grouped Category(Cleaned)'!$A$2:$O$2,0)):INDEX('Grouped Category(Cleaned)'!$A$2:$O$374,MATCH(_xlfn.CONCAT('Imported oil analysis'!$A85," ",$F$82," Sub Urban"),'Grouped Category(Cleaned)'!$D$2:$D$374,0),MATCH("Pan, tobacco and intoxicants",'Grouped Category(Cleaned)'!$A$2:$O$2,0)))</f>
        <v>201.70000000000002</v>
      </c>
      <c r="G85" s="58" t="s">
        <v>48</v>
      </c>
      <c r="H85" s="58" t="s">
        <v>48</v>
      </c>
      <c r="I85" s="58" t="s">
        <v>48</v>
      </c>
      <c r="J85" s="58" t="s">
        <v>48</v>
      </c>
      <c r="K85" s="58" t="s">
        <v>48</v>
      </c>
      <c r="L85" s="58" t="s">
        <v>48</v>
      </c>
      <c r="M85" s="59" t="s">
        <v>48</v>
      </c>
    </row>
    <row r="86" spans="1:13" ht="15" thickBot="1" x14ac:dyDescent="0.35"/>
    <row r="87" spans="1:13" ht="15.6" x14ac:dyDescent="0.3">
      <c r="A87" s="122" t="s">
        <v>125</v>
      </c>
      <c r="B87" s="123"/>
      <c r="C87" s="123"/>
      <c r="D87" s="123"/>
      <c r="E87" s="123"/>
      <c r="F87" s="123"/>
      <c r="G87" s="123"/>
      <c r="H87" s="123"/>
      <c r="I87" s="123"/>
      <c r="J87" s="123"/>
      <c r="K87" s="123"/>
      <c r="L87" s="123"/>
      <c r="M87" s="124"/>
    </row>
    <row r="88" spans="1:13" x14ac:dyDescent="0.3">
      <c r="A88" s="10"/>
      <c r="B88" s="6" t="s">
        <v>31</v>
      </c>
      <c r="C88" s="6" t="s">
        <v>35</v>
      </c>
      <c r="D88" s="6" t="s">
        <v>36</v>
      </c>
      <c r="E88" s="6" t="s">
        <v>37</v>
      </c>
      <c r="F88" s="6" t="s">
        <v>38</v>
      </c>
      <c r="G88" s="6" t="s">
        <v>39</v>
      </c>
      <c r="H88" s="6" t="s">
        <v>40</v>
      </c>
      <c r="I88" s="6" t="s">
        <v>41</v>
      </c>
      <c r="J88" s="6" t="s">
        <v>42</v>
      </c>
      <c r="K88" s="6" t="s">
        <v>43</v>
      </c>
      <c r="L88" s="6" t="s">
        <v>45</v>
      </c>
      <c r="M88" s="7" t="s">
        <v>46</v>
      </c>
    </row>
    <row r="89" spans="1:13" x14ac:dyDescent="0.3">
      <c r="A89" s="49">
        <v>2021</v>
      </c>
      <c r="B89" s="44">
        <f>(B83-186.4)/186.4*100</f>
        <v>0.66165951359083686</v>
      </c>
      <c r="C89" s="44">
        <f t="shared" ref="C89:M89" si="10">(C83-B83)/B83*100</f>
        <v>0.92378752886836846</v>
      </c>
      <c r="D89" s="44">
        <f t="shared" si="10"/>
        <v>-7.0410139060020638E-2</v>
      </c>
      <c r="E89" s="44">
        <f t="shared" si="10"/>
        <v>0.40514356174034782</v>
      </c>
      <c r="F89" s="44">
        <f t="shared" si="10"/>
        <v>1.7017543859649054</v>
      </c>
      <c r="G89" s="44">
        <f t="shared" si="10"/>
        <v>-0.72451267897187033</v>
      </c>
      <c r="H89" s="44">
        <f t="shared" si="10"/>
        <v>0.15638575152040812</v>
      </c>
      <c r="I89" s="44">
        <f t="shared" si="10"/>
        <v>0.41637751561414799</v>
      </c>
      <c r="J89" s="44">
        <f t="shared" si="10"/>
        <v>5.1831375259168672E-2</v>
      </c>
      <c r="K89" s="44">
        <f t="shared" si="10"/>
        <v>0.31082714557071023</v>
      </c>
      <c r="L89" s="44">
        <f t="shared" si="10"/>
        <v>6.8858667584778321E-2</v>
      </c>
      <c r="M89" s="35">
        <f t="shared" si="10"/>
        <v>-0.22363667641491936</v>
      </c>
    </row>
    <row r="90" spans="1:13" x14ac:dyDescent="0.3">
      <c r="A90" s="49">
        <v>2022</v>
      </c>
      <c r="B90" s="44">
        <f>(B84-M83)/M83*100</f>
        <v>-0.12068965517242163</v>
      </c>
      <c r="C90" s="44">
        <f t="shared" ref="C90:M90" si="11">(C84-B84)/B84*100</f>
        <v>0.25893319523562924</v>
      </c>
      <c r="D90" s="44">
        <f t="shared" si="11"/>
        <v>0.46487603305785419</v>
      </c>
      <c r="E90" s="44">
        <f t="shared" si="11"/>
        <v>5.141388174806906E-2</v>
      </c>
      <c r="F90" s="44">
        <f t="shared" si="11"/>
        <v>0.11990407673861692</v>
      </c>
      <c r="G90" s="44">
        <f t="shared" si="11"/>
        <v>0.1710863986312991</v>
      </c>
      <c r="H90" s="44">
        <f t="shared" si="11"/>
        <v>0.15371477369770012</v>
      </c>
      <c r="I90" s="44">
        <f t="shared" si="11"/>
        <v>0.17053206002727544</v>
      </c>
      <c r="J90" s="44">
        <f t="shared" si="11"/>
        <v>0.45965270684373549</v>
      </c>
      <c r="K90" s="44">
        <f t="shared" si="11"/>
        <v>0.20335536349770067</v>
      </c>
      <c r="L90" s="44">
        <f t="shared" si="11"/>
        <v>0.28750211398613035</v>
      </c>
      <c r="M90" s="35">
        <f t="shared" si="11"/>
        <v>0.21922428330522961</v>
      </c>
    </row>
    <row r="91" spans="1:13" ht="15" thickBot="1" x14ac:dyDescent="0.35">
      <c r="A91" s="52">
        <v>2023</v>
      </c>
      <c r="B91" s="45">
        <f>(B85-M84)/M84*100</f>
        <v>0.40383644623927883</v>
      </c>
      <c r="C91" s="45">
        <f>(C85-B85)/B85*100</f>
        <v>0.63683593095357038</v>
      </c>
      <c r="D91" s="45">
        <f>(D85-C85)/C85*100</f>
        <v>1.6652789342228073E-2</v>
      </c>
      <c r="E91" s="45">
        <f>(E85-D85)/D85*100</f>
        <v>0.49950049950049952</v>
      </c>
      <c r="F91" s="45">
        <f>(F85-E85)/E85*100</f>
        <v>0.24850894632206755</v>
      </c>
      <c r="G91" s="60" t="s">
        <v>48</v>
      </c>
      <c r="H91" s="60" t="s">
        <v>48</v>
      </c>
      <c r="I91" s="60" t="s">
        <v>48</v>
      </c>
      <c r="J91" s="60" t="s">
        <v>48</v>
      </c>
      <c r="K91" s="60" t="s">
        <v>48</v>
      </c>
      <c r="L91" s="60" t="s">
        <v>48</v>
      </c>
      <c r="M91" s="61" t="s">
        <v>48</v>
      </c>
    </row>
    <row r="93" spans="1:13" x14ac:dyDescent="0.3">
      <c r="A93" s="121" t="s">
        <v>83</v>
      </c>
      <c r="B93" s="121"/>
      <c r="C93" s="121"/>
      <c r="D93" s="121"/>
      <c r="E93" s="121"/>
      <c r="F93" s="121"/>
      <c r="G93" s="121"/>
      <c r="H93" s="121"/>
      <c r="I93" s="121"/>
      <c r="J93" s="121"/>
      <c r="K93" s="121"/>
      <c r="L93" s="121"/>
      <c r="M93" s="121"/>
    </row>
    <row r="94" spans="1:13" x14ac:dyDescent="0.3">
      <c r="A94" s="121"/>
      <c r="B94" s="121"/>
      <c r="C94" s="121"/>
      <c r="D94" s="121"/>
      <c r="E94" s="121"/>
      <c r="F94" s="121"/>
      <c r="G94" s="121"/>
      <c r="H94" s="121"/>
      <c r="I94" s="121"/>
      <c r="J94" s="121"/>
      <c r="K94" s="121"/>
      <c r="L94" s="121"/>
      <c r="M94" s="121"/>
    </row>
    <row r="95" spans="1:13" ht="15" thickBot="1" x14ac:dyDescent="0.35"/>
    <row r="96" spans="1:13" ht="15.6" x14ac:dyDescent="0.3">
      <c r="A96" s="122" t="s">
        <v>126</v>
      </c>
      <c r="B96" s="123"/>
      <c r="C96" s="123"/>
      <c r="D96" s="123"/>
      <c r="E96" s="123"/>
      <c r="F96" s="123"/>
      <c r="G96" s="123"/>
      <c r="H96" s="123"/>
      <c r="I96" s="123"/>
      <c r="J96" s="123"/>
      <c r="K96" s="123"/>
      <c r="L96" s="123"/>
      <c r="M96" s="124"/>
    </row>
    <row r="97" spans="1:13" x14ac:dyDescent="0.3">
      <c r="A97" s="10"/>
      <c r="B97" s="6" t="s">
        <v>31</v>
      </c>
      <c r="C97" s="6" t="s">
        <v>35</v>
      </c>
      <c r="D97" s="6" t="s">
        <v>36</v>
      </c>
      <c r="E97" s="6" t="s">
        <v>37</v>
      </c>
      <c r="F97" s="6" t="s">
        <v>38</v>
      </c>
      <c r="G97" s="6" t="s">
        <v>39</v>
      </c>
      <c r="H97" s="6" t="s">
        <v>40</v>
      </c>
      <c r="I97" s="6" t="s">
        <v>41</v>
      </c>
      <c r="J97" s="6" t="s">
        <v>42</v>
      </c>
      <c r="K97" s="6" t="s">
        <v>43</v>
      </c>
      <c r="L97" s="6" t="s">
        <v>45</v>
      </c>
      <c r="M97" s="7" t="s">
        <v>46</v>
      </c>
    </row>
    <row r="98" spans="1:13" x14ac:dyDescent="0.3">
      <c r="A98" s="49">
        <v>2021</v>
      </c>
      <c r="B98" s="36">
        <f>AVERAGE(INDEX('Grouped Category(Cleaned)'!$A$2:$O$374,MATCH(_xlfn.CONCAT('Imported oil analysis'!$A98," ",$B$97," Rural"),'Grouped Category(Cleaned)'!$D$2:$D$374,0),MATCH("Clothing and Footwear",'Grouped Category(Cleaned)'!$A$2:$O$2,0)):INDEX('Grouped Category(Cleaned)'!$A$2:$O$374,MATCH(_xlfn.CONCAT('Imported oil analysis'!$A98," ",$B$97," Sub Urban"),'Grouped Category(Cleaned)'!$D$2:$D$374,0),MATCH("Clothing and Footwear",'Grouped Category(Cleaned)'!$A$2:$O$2,0)))</f>
        <v>151.38888888888889</v>
      </c>
      <c r="C98" s="36">
        <f>AVERAGE(INDEX('Grouped Category(Cleaned)'!$A$2:$O$374,MATCH(_xlfn.CONCAT('Imported oil analysis'!$A98," ",$C$97," Rural"),'Grouped Category(Cleaned)'!$D$2:$D$374,0),MATCH("Clothing and Footwear",'Grouped Category(Cleaned)'!$A$2:$O$2,0)):INDEX('Grouped Category(Cleaned)'!$A$2:$O$374,MATCH(_xlfn.CONCAT('Imported oil analysis'!$A98," ",$C$97," Sub Urban"),'Grouped Category(Cleaned)'!$D$2:$D$374,0),MATCH("Clothing and Footwear",'Grouped Category(Cleaned)'!$A$2:$O$2,0)))</f>
        <v>152.88888888888889</v>
      </c>
      <c r="D98" s="36">
        <f>AVERAGE(INDEX('Grouped Category(Cleaned)'!$A$2:$O$374,MATCH(_xlfn.CONCAT('Imported oil analysis'!$A98," ",$D$97," Rural"),'Grouped Category(Cleaned)'!$D$2:$D$374,0),MATCH("Clothing and Footwear",'Grouped Category(Cleaned)'!$A$2:$O$2,0)):INDEX('Grouped Category(Cleaned)'!$A$2:$O$374,MATCH(_xlfn.CONCAT('Imported oil analysis'!$A98," ",$D$97," Sub Urban"),'Grouped Category(Cleaned)'!$D$2:$D$374,0),MATCH("Clothing and Footwear",'Grouped Category(Cleaned)'!$A$2:$O$2,0)))</f>
        <v>153.48888888888885</v>
      </c>
      <c r="E98" s="36">
        <f>AVERAGE(INDEX('Grouped Category(Cleaned)'!$A$2:$O$374,MATCH(_xlfn.CONCAT('Imported oil analysis'!$A98," ",$E$97," Rural"),'Grouped Category(Cleaned)'!$D$2:$D$374,0),MATCH("Clothing and Footwear",'Grouped Category(Cleaned)'!$A$2:$O$2,0)):INDEX('Grouped Category(Cleaned)'!$A$2:$O$374,MATCH(_xlfn.CONCAT('Imported oil analysis'!$A98," ",$E$97," Sub Urban"),'Grouped Category(Cleaned)'!$D$2:$D$374,0),MATCH("Clothing and Footwear",'Grouped Category(Cleaned)'!$A$2:$O$2,0)))</f>
        <v>154.32222222222222</v>
      </c>
      <c r="F98" s="36">
        <f>AVERAGE(INDEX('Grouped Category(Cleaned)'!$A$2:$O$374,MATCH(_xlfn.CONCAT('Imported oil analysis'!$A98," ",$F$97," Rural"),'Grouped Category(Cleaned)'!$D$2:$D$374,0),MATCH("Clothing and Footwear",'Grouped Category(Cleaned)'!$A$2:$O$2,0)):INDEX('Grouped Category(Cleaned)'!$A$2:$O$374,MATCH(_xlfn.CONCAT('Imported oil analysis'!$A98," ",$F$97," Sub Urban"),'Grouped Category(Cleaned)'!$D$2:$D$374,0),MATCH("Clothing and Footwear",'Grouped Category(Cleaned)'!$A$2:$O$2,0)))</f>
        <v>157.2777777777778</v>
      </c>
      <c r="G98" s="36">
        <f>AVERAGE(INDEX('Grouped Category(Cleaned)'!$A$2:$O$374,MATCH(_xlfn.CONCAT('Imported oil analysis'!$A98," ",$G$97," Rural"),'Grouped Category(Cleaned)'!$D$2:$D$374,0),MATCH("Clothing and Footwear",'Grouped Category(Cleaned)'!$A$2:$O$2,0)):INDEX('Grouped Category(Cleaned)'!$A$2:$O$374,MATCH(_xlfn.CONCAT('Imported oil analysis'!$A98," ",$G$97," Sub Urban"),'Grouped Category(Cleaned)'!$D$2:$D$374,0),MATCH("Clothing and Footwear",'Grouped Category(Cleaned)'!$A$2:$O$2,0)))</f>
        <v>157.45555555555555</v>
      </c>
      <c r="H98" s="36">
        <f>AVERAGE(INDEX('Grouped Category(Cleaned)'!$A$2:$O$374,MATCH(_xlfn.CONCAT('Imported oil analysis'!$A98," ",$H$97," Rural"),'Grouped Category(Cleaned)'!$D$2:$D$374,0),MATCH("Clothing and Footwear",'Grouped Category(Cleaned)'!$A$2:$O$2,0)):INDEX('Grouped Category(Cleaned)'!$A$2:$O$374,MATCH(_xlfn.CONCAT('Imported oil analysis'!$A98," ",$H$97," Sub Urban"),'Grouped Category(Cleaned)'!$D$2:$D$374,0),MATCH("Clothing and Footwear",'Grouped Category(Cleaned)'!$A$2:$O$2,0)))</f>
        <v>158.33333333333334</v>
      </c>
      <c r="I98" s="36">
        <f>AVERAGE(INDEX('Grouped Category(Cleaned)'!$A$2:$O$374,MATCH(_xlfn.CONCAT('Imported oil analysis'!$A98," ",$I$97," Rural"),'Grouped Category(Cleaned)'!$D$2:$D$374,0),MATCH("Clothing and Footwear",'Grouped Category(Cleaned)'!$A$2:$O$2,0)):INDEX('Grouped Category(Cleaned)'!$A$2:$O$374,MATCH(_xlfn.CONCAT('Imported oil analysis'!$A98," ",$I$97," Sub Urban"),'Grouped Category(Cleaned)'!$D$2:$D$374,0),MATCH("Clothing and Footwear",'Grouped Category(Cleaned)'!$A$2:$O$2,0)))</f>
        <v>159.95555555555555</v>
      </c>
      <c r="J98" s="36">
        <f>AVERAGE(INDEX('Grouped Category(Cleaned)'!$A$2:$O$374,MATCH(_xlfn.CONCAT('Imported oil analysis'!$A98," ",$J$97," Rural"),'Grouped Category(Cleaned)'!$D$2:$D$374,0),MATCH("Clothing and Footwear",'Grouped Category(Cleaned)'!$A$2:$O$2,0)):INDEX('Grouped Category(Cleaned)'!$A$2:$O$374,MATCH(_xlfn.CONCAT('Imported oil analysis'!$A98," ",$J$97," Sub Urban"),'Grouped Category(Cleaned)'!$D$2:$D$374,0),MATCH("Clothing and Footwear",'Grouped Category(Cleaned)'!$A$2:$O$2,0)))</f>
        <v>160.26666666666668</v>
      </c>
      <c r="K98" s="36">
        <f>AVERAGE(INDEX('Grouped Category(Cleaned)'!$A$2:$O$374,MATCH(_xlfn.CONCAT('Imported oil analysis'!$A98," ",$K$97," Rural"),'Grouped Category(Cleaned)'!$D$2:$D$374,0),MATCH("Clothing and Footwear",'Grouped Category(Cleaned)'!$A$2:$O$2,0)):INDEX('Grouped Category(Cleaned)'!$A$2:$O$374,MATCH(_xlfn.CONCAT('Imported oil analysis'!$A98," ",$K$97," Sub Urban"),'Grouped Category(Cleaned)'!$D$2:$D$374,0),MATCH("Clothing and Footwear",'Grouped Category(Cleaned)'!$A$2:$O$2,0)))</f>
        <v>161.31111111111113</v>
      </c>
      <c r="L98" s="36">
        <f>AVERAGE(INDEX('Grouped Category(Cleaned)'!$A$2:$O$374,MATCH(_xlfn.CONCAT('Imported oil analysis'!$A98," ",$L$97," Rural"),'Grouped Category(Cleaned)'!$D$2:$D$374,0),MATCH("Clothing and Footwear",'Grouped Category(Cleaned)'!$A$2:$O$2,0)):INDEX('Grouped Category(Cleaned)'!$A$2:$O$374,MATCH(_xlfn.CONCAT('Imported oil analysis'!$A98," ",$L$97," Sub Urban"),'Grouped Category(Cleaned)'!$D$2:$D$374,0),MATCH("Clothing and Footwear",'Grouped Category(Cleaned)'!$A$2:$O$2,0)))</f>
        <v>162.65555555555557</v>
      </c>
      <c r="M98" s="37">
        <f>AVERAGE(INDEX('Grouped Category(Cleaned)'!$A$2:$O$374,MATCH(_xlfn.CONCAT('Imported oil analysis'!$A98," ",$M$97," Rural"),'Grouped Category(Cleaned)'!$D$2:$D$374,0),MATCH("Clothing and Footwear",'Grouped Category(Cleaned)'!$A$2:$O$2,0)):INDEX('Grouped Category(Cleaned)'!$A$2:$O$374,MATCH(_xlfn.CONCAT('Imported oil analysis'!$A98," ",$M$97," Sub Urban"),'Grouped Category(Cleaned)'!$D$2:$D$374,0),MATCH("Clothing and Footwear",'Grouped Category(Cleaned)'!$A$2:$O$2,0)))</f>
        <v>163.91111111111113</v>
      </c>
    </row>
    <row r="99" spans="1:13" x14ac:dyDescent="0.3">
      <c r="A99" s="49">
        <v>2022</v>
      </c>
      <c r="B99" s="36">
        <f>AVERAGE(INDEX('Grouped Category(Cleaned)'!$A$2:$O$374,MATCH(_xlfn.CONCAT('Imported oil analysis'!$A99," ",$B$97," Rural"),'Grouped Category(Cleaned)'!$D$2:$D$374,0),MATCH("Clothing and Footwear",'Grouped Category(Cleaned)'!$A$2:$O$2,0)):INDEX('Grouped Category(Cleaned)'!$A$2:$O$374,MATCH(_xlfn.CONCAT('Imported oil analysis'!$A99," ",$B$97," Sub Urban"),'Grouped Category(Cleaned)'!$D$2:$D$374,0),MATCH("Clothing and Footwear",'Grouped Category(Cleaned)'!$A$2:$O$2,0)))</f>
        <v>165.52222222222224</v>
      </c>
      <c r="C99" s="36">
        <f>AVERAGE(INDEX('Grouped Category(Cleaned)'!$A$2:$O$374,MATCH(_xlfn.CONCAT('Imported oil analysis'!$A99," ",$C$97," Rural"),'Grouped Category(Cleaned)'!$D$2:$D$374,0),MATCH("Clothing and Footwear",'Grouped Category(Cleaned)'!$A$2:$O$2,0)):INDEX('Grouped Category(Cleaned)'!$A$2:$O$374,MATCH(_xlfn.CONCAT('Imported oil analysis'!$A99," ",$C$97," Sub Urban"),'Grouped Category(Cleaned)'!$D$2:$D$374,0),MATCH("Clothing and Footwear",'Grouped Category(Cleaned)'!$A$2:$O$2,0)))</f>
        <v>166.78888888888889</v>
      </c>
      <c r="D99" s="36">
        <f>AVERAGE(INDEX('Grouped Category(Cleaned)'!$A$2:$O$374,MATCH(_xlfn.CONCAT('Imported oil analysis'!$A99," ",$D$97," Rural"),'Grouped Category(Cleaned)'!$D$2:$D$374,0),MATCH("Clothing and Footwear",'Grouped Category(Cleaned)'!$A$2:$O$2,0)):INDEX('Grouped Category(Cleaned)'!$A$2:$O$374,MATCH(_xlfn.CONCAT('Imported oil analysis'!$A99," ",$D$97," Sub Urban"),'Grouped Category(Cleaned)'!$D$2:$D$374,0),MATCH("Clothing and Footwear",'Grouped Category(Cleaned)'!$A$2:$O$2,0)))</f>
        <v>168.45555555555555</v>
      </c>
      <c r="E99" s="36">
        <f>AVERAGE(INDEX('Grouped Category(Cleaned)'!$A$2:$O$374,MATCH(_xlfn.CONCAT('Imported oil analysis'!$A99," ",$E$97," Rural"),'Grouped Category(Cleaned)'!$D$2:$D$374,0),MATCH("Clothing and Footwear",'Grouped Category(Cleaned)'!$A$2:$O$2,0)):INDEX('Grouped Category(Cleaned)'!$A$2:$O$374,MATCH(_xlfn.CONCAT('Imported oil analysis'!$A99," ",$E$97," Sub Urban"),'Grouped Category(Cleaned)'!$D$2:$D$374,0),MATCH("Clothing and Footwear",'Grouped Category(Cleaned)'!$A$2:$O$2,0)))</f>
        <v>170.23333333333335</v>
      </c>
      <c r="F99" s="36">
        <f>AVERAGE(INDEX('Grouped Category(Cleaned)'!$A$2:$O$374,MATCH(_xlfn.CONCAT('Imported oil analysis'!$A99," ",$F$97," Rural"),'Grouped Category(Cleaned)'!$D$2:$D$374,0),MATCH("Clothing and Footwear",'Grouped Category(Cleaned)'!$A$2:$O$2,0)):INDEX('Grouped Category(Cleaned)'!$A$2:$O$374,MATCH(_xlfn.CONCAT('Imported oil analysis'!$A99," ",$F$97," Sub Urban"),'Grouped Category(Cleaned)'!$D$2:$D$374,0),MATCH("Clothing and Footwear",'Grouped Category(Cleaned)'!$A$2:$O$2,0)))</f>
        <v>171.97777777777779</v>
      </c>
      <c r="G99" s="36">
        <f>AVERAGE(INDEX('Grouped Category(Cleaned)'!$A$2:$O$374,MATCH(_xlfn.CONCAT('Imported oil analysis'!$A99," ",$G$97," Rural"),'Grouped Category(Cleaned)'!$D$2:$D$374,0),MATCH("Clothing and Footwear",'Grouped Category(Cleaned)'!$A$2:$O$2,0)):INDEX('Grouped Category(Cleaned)'!$A$2:$O$374,MATCH(_xlfn.CONCAT('Imported oil analysis'!$A99," ",$G$97," Sub Urban"),'Grouped Category(Cleaned)'!$D$2:$D$374,0),MATCH("Clothing and Footwear",'Grouped Category(Cleaned)'!$A$2:$O$2,0)))</f>
        <v>173.46666666666667</v>
      </c>
      <c r="H99" s="36">
        <f>AVERAGE(INDEX('Grouped Category(Cleaned)'!$A$2:$O$374,MATCH(_xlfn.CONCAT('Imported oil analysis'!$A99," ",$H$97," Rural"),'Grouped Category(Cleaned)'!$D$2:$D$374,0),MATCH("Clothing and Footwear",'Grouped Category(Cleaned)'!$A$2:$O$2,0)):INDEX('Grouped Category(Cleaned)'!$A$2:$O$374,MATCH(_xlfn.CONCAT('Imported oil analysis'!$A99," ",$H$97," Sub Urban"),'Grouped Category(Cleaned)'!$D$2:$D$374,0),MATCH("Clothing and Footwear",'Grouped Category(Cleaned)'!$A$2:$O$2,0)))</f>
        <v>174.76666666666668</v>
      </c>
      <c r="I99" s="36">
        <f>AVERAGE(INDEX('Grouped Category(Cleaned)'!$A$2:$O$374,MATCH(_xlfn.CONCAT('Imported oil analysis'!$A99," ",$I$97," Rural"),'Grouped Category(Cleaned)'!$D$2:$D$374,0),MATCH("Clothing and Footwear",'Grouped Category(Cleaned)'!$A$2:$O$2,0)):INDEX('Grouped Category(Cleaned)'!$A$2:$O$374,MATCH(_xlfn.CONCAT('Imported oil analysis'!$A99," ",$I$97," Sub Urban"),'Grouped Category(Cleaned)'!$D$2:$D$374,0),MATCH("Clothing and Footwear",'Grouped Category(Cleaned)'!$A$2:$O$2,0)))</f>
        <v>175.98888888888885</v>
      </c>
      <c r="J99" s="36">
        <f>AVERAGE(INDEX('Grouped Category(Cleaned)'!$A$2:$O$374,MATCH(_xlfn.CONCAT('Imported oil analysis'!$A99," ",$J$97," Rural"),'Grouped Category(Cleaned)'!$D$2:$D$374,0),MATCH("Clothing and Footwear",'Grouped Category(Cleaned)'!$A$2:$O$2,0)):INDEX('Grouped Category(Cleaned)'!$A$2:$O$374,MATCH(_xlfn.CONCAT('Imported oil analysis'!$A99," ",$J$97," Sub Urban"),'Grouped Category(Cleaned)'!$D$2:$D$374,0),MATCH("Clothing and Footwear",'Grouped Category(Cleaned)'!$A$2:$O$2,0)))</f>
        <v>177.47777777777779</v>
      </c>
      <c r="K99" s="36">
        <f>AVERAGE(INDEX('Grouped Category(Cleaned)'!$A$2:$O$374,MATCH(_xlfn.CONCAT('Imported oil analysis'!$A99," ",$K$97," Rural"),'Grouped Category(Cleaned)'!$D$2:$D$374,0),MATCH("Clothing and Footwear",'Grouped Category(Cleaned)'!$A$2:$O$2,0)):INDEX('Grouped Category(Cleaned)'!$A$2:$O$374,MATCH(_xlfn.CONCAT('Imported oil analysis'!$A99," ",$K$97," Sub Urban"),'Grouped Category(Cleaned)'!$D$2:$D$374,0),MATCH("Clothing and Footwear",'Grouped Category(Cleaned)'!$A$2:$O$2,0)))</f>
        <v>178.47777777777779</v>
      </c>
      <c r="L99" s="36">
        <f>AVERAGE(INDEX('Grouped Category(Cleaned)'!$A$2:$O$374,MATCH(_xlfn.CONCAT('Imported oil analysis'!$A99," ",$L$97," Rural"),'Grouped Category(Cleaned)'!$D$2:$D$374,0),MATCH("Clothing and Footwear",'Grouped Category(Cleaned)'!$A$2:$O$2,0)):INDEX('Grouped Category(Cleaned)'!$A$2:$O$374,MATCH(_xlfn.CONCAT('Imported oil analysis'!$A99," ",$L$97," Sub Urban"),'Grouped Category(Cleaned)'!$D$2:$D$374,0),MATCH("Clothing and Footwear",'Grouped Category(Cleaned)'!$A$2:$O$2,0)))</f>
        <v>179.51111111111109</v>
      </c>
      <c r="M99" s="37">
        <f>AVERAGE(INDEX('Grouped Category(Cleaned)'!$A$2:$O$374,MATCH(_xlfn.CONCAT('Imported oil analysis'!$A99," ",$M$97," Rural"),'Grouped Category(Cleaned)'!$D$2:$D$374,0),MATCH("Clothing and Footwear",'Grouped Category(Cleaned)'!$A$2:$O$2,0)):INDEX('Grouped Category(Cleaned)'!$A$2:$O$374,MATCH(_xlfn.CONCAT('Imported oil analysis'!$A99," ",$M$97," Sub Urban"),'Grouped Category(Cleaned)'!$D$2:$D$374,0),MATCH("Clothing and Footwear",'Grouped Category(Cleaned)'!$A$2:$O$2,0)))</f>
        <v>180.41111111111113</v>
      </c>
    </row>
    <row r="100" spans="1:13" ht="15" thickBot="1" x14ac:dyDescent="0.35">
      <c r="A100" s="52">
        <v>2023</v>
      </c>
      <c r="B100" s="38">
        <f>AVERAGE(INDEX('Grouped Category(Cleaned)'!$A$2:$O$374,MATCH(_xlfn.CONCAT('Imported oil analysis'!$A100," ",$B$97," Rural"),'Grouped Category(Cleaned)'!$D$2:$D$374,0),MATCH("Clothing and Footwear",'Grouped Category(Cleaned)'!$A$2:$O$2,0)):INDEX('Grouped Category(Cleaned)'!$A$2:$O$374,MATCH(_xlfn.CONCAT('Imported oil analysis'!$A100," ",$B$97," Sub Urban"),'Grouped Category(Cleaned)'!$D$2:$D$374,0),MATCH("Clothing and Footwear",'Grouped Category(Cleaned)'!$A$2:$O$2,0)))</f>
        <v>181.20000000000002</v>
      </c>
      <c r="C100" s="38">
        <f>AVERAGE(INDEX('Grouped Category(Cleaned)'!$A$2:$O$374,MATCH(_xlfn.CONCAT('Imported oil analysis'!$A100," ",$C$97," Rural"),'Grouped Category(Cleaned)'!$D$2:$D$374,0),MATCH("Clothing and Footwear",'Grouped Category(Cleaned)'!$A$2:$O$2,0)):INDEX('Grouped Category(Cleaned)'!$A$2:$O$374,MATCH(_xlfn.CONCAT('Imported oil analysis'!$A100," ",$C$97," Sub Urban"),'Grouped Category(Cleaned)'!$D$2:$D$374,0),MATCH("Clothing and Footwear",'Grouped Category(Cleaned)'!$A$2:$O$2,0)))</f>
        <v>182.45555555555555</v>
      </c>
      <c r="D100" s="38">
        <f>AVERAGE(INDEX('Grouped Category(Cleaned)'!$A$2:$O$374,MATCH(_xlfn.CONCAT('Imported oil analysis'!$A100," ",$D$97," Rural"),'Grouped Category(Cleaned)'!$D$2:$D$374,0),MATCH("Clothing and Footwear",'Grouped Category(Cleaned)'!$A$2:$O$2,0)):INDEX('Grouped Category(Cleaned)'!$A$2:$O$374,MATCH(_xlfn.CONCAT('Imported oil analysis'!$A100," ",$D$97," Sub Urban"),'Grouped Category(Cleaned)'!$D$2:$D$374,0),MATCH("Clothing and Footwear",'Grouped Category(Cleaned)'!$A$2:$O$2,0)))</f>
        <v>182.43333333333331</v>
      </c>
      <c r="E100" s="38">
        <f>AVERAGE(INDEX('Grouped Category(Cleaned)'!$A$2:$O$374,MATCH(_xlfn.CONCAT('Imported oil analysis'!$A100," ",$E$97," Rural"),'Grouped Category(Cleaned)'!$D$2:$D$374,0),MATCH("Clothing and Footwear",'Grouped Category(Cleaned)'!$A$2:$O$2,0)):INDEX('Grouped Category(Cleaned)'!$A$2:$O$374,MATCH(_xlfn.CONCAT('Imported oil analysis'!$A100," ",$E$97," Sub Urban"),'Grouped Category(Cleaned)'!$D$2:$D$374,0),MATCH("Clothing and Footwear",'Grouped Category(Cleaned)'!$A$2:$O$2,0)))</f>
        <v>183.06666666666663</v>
      </c>
      <c r="F100" s="38">
        <f>AVERAGE(INDEX('Grouped Category(Cleaned)'!$A$2:$O$374,MATCH(_xlfn.CONCAT('Imported oil analysis'!$A100," ",$F$97," Rural"),'Grouped Category(Cleaned)'!$D$2:$D$374,0),MATCH("Clothing and Footwear",'Grouped Category(Cleaned)'!$A$2:$O$2,0)):INDEX('Grouped Category(Cleaned)'!$A$2:$O$374,MATCH(_xlfn.CONCAT('Imported oil analysis'!$A100," ",$F$97," Sub Urban"),'Grouped Category(Cleaned)'!$D$2:$D$374,0),MATCH("Clothing and Footwear",'Grouped Category(Cleaned)'!$A$2:$O$2,0)))</f>
        <v>183.53333333333333</v>
      </c>
      <c r="G100" s="58" t="s">
        <v>48</v>
      </c>
      <c r="H100" s="58" t="s">
        <v>48</v>
      </c>
      <c r="I100" s="58" t="s">
        <v>48</v>
      </c>
      <c r="J100" s="58" t="s">
        <v>48</v>
      </c>
      <c r="K100" s="58" t="s">
        <v>48</v>
      </c>
      <c r="L100" s="58" t="s">
        <v>48</v>
      </c>
      <c r="M100" s="59" t="s">
        <v>48</v>
      </c>
    </row>
    <row r="101" spans="1:13" ht="15" thickBot="1" x14ac:dyDescent="0.35"/>
    <row r="102" spans="1:13" ht="15.6" x14ac:dyDescent="0.3">
      <c r="A102" s="122" t="s">
        <v>125</v>
      </c>
      <c r="B102" s="123"/>
      <c r="C102" s="123"/>
      <c r="D102" s="123"/>
      <c r="E102" s="123"/>
      <c r="F102" s="123"/>
      <c r="G102" s="123"/>
      <c r="H102" s="123"/>
      <c r="I102" s="123"/>
      <c r="J102" s="123"/>
      <c r="K102" s="123"/>
      <c r="L102" s="123"/>
      <c r="M102" s="124"/>
    </row>
    <row r="103" spans="1:13" x14ac:dyDescent="0.3">
      <c r="A103" s="10"/>
      <c r="B103" s="6" t="s">
        <v>31</v>
      </c>
      <c r="C103" s="6" t="s">
        <v>35</v>
      </c>
      <c r="D103" s="6" t="s">
        <v>36</v>
      </c>
      <c r="E103" s="6" t="s">
        <v>37</v>
      </c>
      <c r="F103" s="6" t="s">
        <v>38</v>
      </c>
      <c r="G103" s="6" t="s">
        <v>39</v>
      </c>
      <c r="H103" s="6" t="s">
        <v>40</v>
      </c>
      <c r="I103" s="6" t="s">
        <v>41</v>
      </c>
      <c r="J103" s="6" t="s">
        <v>42</v>
      </c>
      <c r="K103" s="6" t="s">
        <v>43</v>
      </c>
      <c r="L103" s="6" t="s">
        <v>45</v>
      </c>
      <c r="M103" s="7" t="s">
        <v>46</v>
      </c>
    </row>
    <row r="104" spans="1:13" x14ac:dyDescent="0.3">
      <c r="A104" s="49">
        <v>2021</v>
      </c>
      <c r="B104" s="44">
        <f>(B98-150.8)/150.8*100</f>
        <v>0.3905098732684843</v>
      </c>
      <c r="C104" s="44">
        <f t="shared" ref="C104:M104" si="12">(C98-B98)/B98*100</f>
        <v>0.99082568807339444</v>
      </c>
      <c r="D104" s="44">
        <f t="shared" si="12"/>
        <v>0.39244186046509394</v>
      </c>
      <c r="E104" s="44">
        <f t="shared" si="12"/>
        <v>0.54292746489071542</v>
      </c>
      <c r="F104" s="44">
        <f t="shared" si="12"/>
        <v>1.9151846785225857</v>
      </c>
      <c r="G104" s="44">
        <f t="shared" si="12"/>
        <v>0.11303426351110832</v>
      </c>
      <c r="H104" s="44">
        <f t="shared" si="12"/>
        <v>0.55747653658881857</v>
      </c>
      <c r="I104" s="44">
        <f t="shared" si="12"/>
        <v>1.0245614035087616</v>
      </c>
      <c r="J104" s="44">
        <f t="shared" si="12"/>
        <v>0.19449847179773425</v>
      </c>
      <c r="K104" s="44">
        <f t="shared" si="12"/>
        <v>0.6516916250693332</v>
      </c>
      <c r="L104" s="44">
        <f t="shared" si="12"/>
        <v>0.83344813335169499</v>
      </c>
      <c r="M104" s="35">
        <f t="shared" si="12"/>
        <v>0.77191064963454059</v>
      </c>
    </row>
    <row r="105" spans="1:13" x14ac:dyDescent="0.3">
      <c r="A105" s="49">
        <v>2022</v>
      </c>
      <c r="B105" s="44">
        <f>(B99-M98)/M98*100</f>
        <v>0.98291757049891715</v>
      </c>
      <c r="C105" s="44">
        <f t="shared" ref="C105:M105" si="13">(C99-B99)/B99*100</f>
        <v>0.76525474927836901</v>
      </c>
      <c r="D105" s="44">
        <f t="shared" si="13"/>
        <v>0.9992672040503574</v>
      </c>
      <c r="E105" s="44">
        <f t="shared" si="13"/>
        <v>1.0553393575621792</v>
      </c>
      <c r="F105" s="44">
        <f t="shared" si="13"/>
        <v>1.0247372886887252</v>
      </c>
      <c r="G105" s="44">
        <f t="shared" si="13"/>
        <v>0.86574492828530303</v>
      </c>
      <c r="H105" s="44">
        <f t="shared" si="13"/>
        <v>0.74942352036895354</v>
      </c>
      <c r="I105" s="44">
        <f t="shared" si="13"/>
        <v>0.69934515862416835</v>
      </c>
      <c r="J105" s="44">
        <f t="shared" si="13"/>
        <v>0.84601300587161032</v>
      </c>
      <c r="K105" s="44">
        <f t="shared" si="13"/>
        <v>0.56345082326425844</v>
      </c>
      <c r="L105" s="44">
        <f t="shared" si="13"/>
        <v>0.57897030442630426</v>
      </c>
      <c r="M105" s="35">
        <f t="shared" si="13"/>
        <v>0.50136172319883066</v>
      </c>
    </row>
    <row r="106" spans="1:13" ht="15" thickBot="1" x14ac:dyDescent="0.35">
      <c r="A106" s="52">
        <v>2023</v>
      </c>
      <c r="B106" s="45">
        <f>(B100-M99)/M99*100</f>
        <v>0.43727289523926971</v>
      </c>
      <c r="C106" s="45">
        <f>(C100-B100)/B100*100</f>
        <v>0.69291145450084513</v>
      </c>
      <c r="D106" s="45">
        <f>(D100-C100)/C100*100</f>
        <v>-1.2179526216439873E-2</v>
      </c>
      <c r="E106" s="45">
        <f>(E100-D100)/D100*100</f>
        <v>0.34715877946281337</v>
      </c>
      <c r="F106" s="45">
        <f>(F100-E100)/E100*100</f>
        <v>0.25491624180628025</v>
      </c>
      <c r="G106" s="60" t="s">
        <v>48</v>
      </c>
      <c r="H106" s="60" t="s">
        <v>48</v>
      </c>
      <c r="I106" s="60" t="s">
        <v>48</v>
      </c>
      <c r="J106" s="60" t="s">
        <v>48</v>
      </c>
      <c r="K106" s="60" t="s">
        <v>48</v>
      </c>
      <c r="L106" s="60" t="s">
        <v>48</v>
      </c>
      <c r="M106" s="61" t="s">
        <v>48</v>
      </c>
    </row>
    <row r="108" spans="1:13" x14ac:dyDescent="0.3">
      <c r="A108" s="121" t="s">
        <v>55</v>
      </c>
      <c r="B108" s="121"/>
      <c r="C108" s="121"/>
      <c r="D108" s="121"/>
      <c r="E108" s="121"/>
      <c r="F108" s="121"/>
      <c r="G108" s="121"/>
      <c r="H108" s="121"/>
      <c r="I108" s="121"/>
      <c r="J108" s="121"/>
      <c r="K108" s="121"/>
      <c r="L108" s="121"/>
      <c r="M108" s="121"/>
    </row>
    <row r="109" spans="1:13" x14ac:dyDescent="0.3">
      <c r="A109" s="121"/>
      <c r="B109" s="121"/>
      <c r="C109" s="121"/>
      <c r="D109" s="121"/>
      <c r="E109" s="121"/>
      <c r="F109" s="121"/>
      <c r="G109" s="121"/>
      <c r="H109" s="121"/>
      <c r="I109" s="121"/>
      <c r="J109" s="121"/>
      <c r="K109" s="121"/>
      <c r="L109" s="121"/>
      <c r="M109" s="121"/>
    </row>
    <row r="110" spans="1:13" ht="15" thickBot="1" x14ac:dyDescent="0.35"/>
    <row r="111" spans="1:13" ht="15.6" x14ac:dyDescent="0.3">
      <c r="A111" s="122" t="s">
        <v>126</v>
      </c>
      <c r="B111" s="123"/>
      <c r="C111" s="123"/>
      <c r="D111" s="123"/>
      <c r="E111" s="123"/>
      <c r="F111" s="123"/>
      <c r="G111" s="123"/>
      <c r="H111" s="123"/>
      <c r="I111" s="123"/>
      <c r="J111" s="123"/>
      <c r="K111" s="123"/>
      <c r="L111" s="123"/>
      <c r="M111" s="124"/>
    </row>
    <row r="112" spans="1:13" x14ac:dyDescent="0.3">
      <c r="A112" s="10"/>
      <c r="B112" s="6" t="s">
        <v>31</v>
      </c>
      <c r="C112" s="6" t="s">
        <v>35</v>
      </c>
      <c r="D112" s="6" t="s">
        <v>36</v>
      </c>
      <c r="E112" s="6" t="s">
        <v>37</v>
      </c>
      <c r="F112" s="6" t="s">
        <v>38</v>
      </c>
      <c r="G112" s="6" t="s">
        <v>39</v>
      </c>
      <c r="H112" s="6" t="s">
        <v>40</v>
      </c>
      <c r="I112" s="6" t="s">
        <v>41</v>
      </c>
      <c r="J112" s="6" t="s">
        <v>42</v>
      </c>
      <c r="K112" s="6" t="s">
        <v>43</v>
      </c>
      <c r="L112" s="6" t="s">
        <v>45</v>
      </c>
      <c r="M112" s="7" t="s">
        <v>46</v>
      </c>
    </row>
    <row r="113" spans="1:13" x14ac:dyDescent="0.3">
      <c r="A113" s="49">
        <v>2021</v>
      </c>
      <c r="B113" s="36">
        <f>AVERAGE(INDEX('Grouped Category(Cleaned)'!$A$2:$O$374,MATCH(_xlfn.CONCAT('Imported oil analysis'!$A$113," ",B$112," Rural"),'Grouped Category(Cleaned)'!$D$2:$D$374,0),MATCH("Housing and House Goods",'Grouped Category(Cleaned)'!$A$2:$O$2,0)):INDEX('Grouped Category(Cleaned)'!$A$2:$O$374,MATCH(_xlfn.CONCAT('Imported oil analysis'!$A$113," ",B$112," Sub Urban"),'Grouped Category(Cleaned)'!$D$2:$D$374,0),MATCH("Housing and House Goods",'Grouped Category(Cleaned)'!$A$2:$O$2,0)))</f>
        <v>153.78333333333333</v>
      </c>
      <c r="C113" s="36">
        <f>AVERAGE(INDEX('Grouped Category(Cleaned)'!$A$2:$O$374,MATCH(_xlfn.CONCAT('Imported oil analysis'!$A$113," ",C$112," Rural"),'Grouped Category(Cleaned)'!$D$2:$D$374,0),MATCH("Housing and House Goods",'Grouped Category(Cleaned)'!$A$2:$O$2,0)):INDEX('Grouped Category(Cleaned)'!$A$2:$O$374,MATCH(_xlfn.CONCAT('Imported oil analysis'!$A$113," ",C$112," Sub Urban"),'Grouped Category(Cleaned)'!$D$2:$D$374,0),MATCH("Housing and House Goods",'Grouped Category(Cleaned)'!$A$2:$O$2,0)))</f>
        <v>155.26666666666668</v>
      </c>
      <c r="D113" s="36">
        <f>AVERAGE(INDEX('Grouped Category(Cleaned)'!$A$2:$O$374,MATCH(_xlfn.CONCAT('Imported oil analysis'!$A$113," ",D$112," Rural"),'Grouped Category(Cleaned)'!$D$2:$D$374,0),MATCH("Housing and House Goods",'Grouped Category(Cleaned)'!$A$2:$O$2,0)):INDEX('Grouped Category(Cleaned)'!$A$2:$O$374,MATCH(_xlfn.CONCAT('Imported oil analysis'!$A$113," ",D$112," Sub Urban"),'Grouped Category(Cleaned)'!$D$2:$D$374,0),MATCH("Housing and House Goods",'Grouped Category(Cleaned)'!$A$2:$O$2,0)))</f>
        <v>155.48333333333335</v>
      </c>
      <c r="E113" s="36">
        <f>AVERAGE(INDEX('Grouped Category(Cleaned)'!$A$2:$O$374,MATCH(_xlfn.CONCAT('Imported oil analysis'!$A$113," ",E$112," Rural"),'Grouped Category(Cleaned)'!$D$2:$D$374,0),MATCH("Housing and House Goods",'Grouped Category(Cleaned)'!$A$2:$O$2,0)):INDEX('Grouped Category(Cleaned)'!$A$2:$O$374,MATCH(_xlfn.CONCAT('Imported oil analysis'!$A$113," ",E$112," Sub Urban"),'Grouped Category(Cleaned)'!$D$2:$D$374,0),MATCH("Housing and House Goods",'Grouped Category(Cleaned)'!$A$2:$O$2,0)))</f>
        <v>156.51666666666668</v>
      </c>
      <c r="F113" s="36">
        <f>AVERAGE(INDEX('Grouped Category(Cleaned)'!$A$2:$O$374,MATCH(_xlfn.CONCAT('Imported oil analysis'!$A$113," ",F$112," Rural"),'Grouped Category(Cleaned)'!$D$2:$D$374,0),MATCH("Housing and House Goods",'Grouped Category(Cleaned)'!$A$2:$O$2,0)):INDEX('Grouped Category(Cleaned)'!$A$2:$O$374,MATCH(_xlfn.CONCAT('Imported oil analysis'!$A$113," ",F$112," Sub Urban"),'Grouped Category(Cleaned)'!$D$2:$D$374,0),MATCH("Housing and House Goods",'Grouped Category(Cleaned)'!$A$2:$O$2,0)))</f>
        <v>158.06666666666663</v>
      </c>
      <c r="G113" s="36">
        <f>AVERAGE(INDEX('Grouped Category(Cleaned)'!$A$2:$O$374,MATCH(_xlfn.CONCAT('Imported oil analysis'!$A$113," ",G$112," Rural"),'Grouped Category(Cleaned)'!$D$2:$D$374,0),MATCH("Housing and House Goods",'Grouped Category(Cleaned)'!$A$2:$O$2,0)):INDEX('Grouped Category(Cleaned)'!$A$2:$O$374,MATCH(_xlfn.CONCAT('Imported oil analysis'!$A$113," ",G$112," Sub Urban"),'Grouped Category(Cleaned)'!$D$2:$D$374,0),MATCH("Housing and House Goods",'Grouped Category(Cleaned)'!$A$2:$O$2,0)))</f>
        <v>157.54999999999998</v>
      </c>
      <c r="H113" s="36">
        <f>AVERAGE(INDEX('Grouped Category(Cleaned)'!$A$2:$O$374,MATCH(_xlfn.CONCAT('Imported oil analysis'!$A$113," ",H$112," Rural"),'Grouped Category(Cleaned)'!$D$2:$D$374,0),MATCH("Housing and House Goods",'Grouped Category(Cleaned)'!$A$2:$O$2,0)):INDEX('Grouped Category(Cleaned)'!$A$2:$O$374,MATCH(_xlfn.CONCAT('Imported oil analysis'!$A$113," ",H$112," Sub Urban"),'Grouped Category(Cleaned)'!$D$2:$D$374,0),MATCH("Housing and House Goods",'Grouped Category(Cleaned)'!$A$2:$O$2,0)))</f>
        <v>158.54999999999998</v>
      </c>
      <c r="I113" s="36">
        <f>AVERAGE(INDEX('Grouped Category(Cleaned)'!$A$2:$O$374,MATCH(_xlfn.CONCAT('Imported oil analysis'!$A$113," ",I$112," Rural"),'Grouped Category(Cleaned)'!$D$2:$D$374,0),MATCH("Housing and House Goods",'Grouped Category(Cleaned)'!$A$2:$O$2,0)):INDEX('Grouped Category(Cleaned)'!$A$2:$O$374,MATCH(_xlfn.CONCAT('Imported oil analysis'!$A$113," ",I$112," Sub Urban"),'Grouped Category(Cleaned)'!$D$2:$D$374,0),MATCH("Housing and House Goods",'Grouped Category(Cleaned)'!$A$2:$O$2,0)))</f>
        <v>159.65</v>
      </c>
      <c r="J113" s="36">
        <f>AVERAGE(INDEX('Grouped Category(Cleaned)'!$A$2:$O$374,MATCH(_xlfn.CONCAT('Imported oil analysis'!$A$113," ",J$112," Rural"),'Grouped Category(Cleaned)'!$D$2:$D$374,0),MATCH("Housing and House Goods",'Grouped Category(Cleaned)'!$A$2:$O$2,0)):INDEX('Grouped Category(Cleaned)'!$A$2:$O$374,MATCH(_xlfn.CONCAT('Imported oil analysis'!$A$113," ",J$112," Sub Urban"),'Grouped Category(Cleaned)'!$D$2:$D$374,0),MATCH("Housing and House Goods",'Grouped Category(Cleaned)'!$A$2:$O$2,0)))</f>
        <v>159.73333333333332</v>
      </c>
      <c r="K113" s="36">
        <f>AVERAGE(INDEX('Grouped Category(Cleaned)'!$A$2:$O$374,MATCH(_xlfn.CONCAT('Imported oil analysis'!$A$113," ",K$112," Rural"),'Grouped Category(Cleaned)'!$D$2:$D$374,0),MATCH("Housing and House Goods",'Grouped Category(Cleaned)'!$A$2:$O$2,0)):INDEX('Grouped Category(Cleaned)'!$A$2:$O$374,MATCH(_xlfn.CONCAT('Imported oil analysis'!$A$113," ",K$112," Sub Urban"),'Grouped Category(Cleaned)'!$D$2:$D$374,0),MATCH("Housing and House Goods",'Grouped Category(Cleaned)'!$A$2:$O$2,0)))</f>
        <v>160.91666666666666</v>
      </c>
      <c r="L113" s="36">
        <f>AVERAGE(INDEX('Grouped Category(Cleaned)'!$A$2:$O$374,MATCH(_xlfn.CONCAT('Imported oil analysis'!$A$113," ",L$112," Rural"),'Grouped Category(Cleaned)'!$D$2:$D$374,0),MATCH("Housing and House Goods",'Grouped Category(Cleaned)'!$A$2:$O$2,0)):INDEX('Grouped Category(Cleaned)'!$A$2:$O$374,MATCH(_xlfn.CONCAT('Imported oil analysis'!$A$113," ",L$112," Sub Urban"),'Grouped Category(Cleaned)'!$D$2:$D$374,0),MATCH("Housing and House Goods",'Grouped Category(Cleaned)'!$A$2:$O$2,0)))</f>
        <v>161.66666666666666</v>
      </c>
      <c r="M113" s="37">
        <f>AVERAGE(INDEX('Grouped Category(Cleaned)'!$A$2:$O$374,MATCH(_xlfn.CONCAT('Imported oil analysis'!$A$113," ",M$112," Rural"),'Grouped Category(Cleaned)'!$D$2:$D$374,0),MATCH("Housing and House Goods",'Grouped Category(Cleaned)'!$A$2:$O$2,0)):INDEX('Grouped Category(Cleaned)'!$A$2:$O$374,MATCH(_xlfn.CONCAT('Imported oil analysis'!$A$113," ",M$112," Sub Urban"),'Grouped Category(Cleaned)'!$D$2:$D$374,0),MATCH("Housing and House Goods",'Grouped Category(Cleaned)'!$A$2:$O$2,0)))</f>
        <v>161.71666666666667</v>
      </c>
    </row>
    <row r="114" spans="1:13" x14ac:dyDescent="0.3">
      <c r="A114" s="49">
        <v>2022</v>
      </c>
      <c r="B114" s="36">
        <f>AVERAGE(INDEX('Grouped Category(Cleaned)'!$A$2:$O$374,MATCH(_xlfn.CONCAT('Imported oil analysis'!$A$114," ",B$112," Rural"),'Grouped Category(Cleaned)'!$D$2:$D$374,0),MATCH("Housing and House Goods",'Grouped Category(Cleaned)'!$A$2:$O$2,0)):INDEX('Grouped Category(Cleaned)'!$A$2:$O$374,MATCH(_xlfn.CONCAT('Imported oil analysis'!$A$114," ",B$112," Sub Urban"),'Grouped Category(Cleaned)'!$D$2:$D$374,0),MATCH("Housing and House Goods",'Grouped Category(Cleaned)'!$A$2:$O$2,0)))</f>
        <v>162.71666666666667</v>
      </c>
      <c r="C114" s="36">
        <f>AVERAGE(INDEX('Grouped Category(Cleaned)'!$A$2:$O$374,MATCH(_xlfn.CONCAT('Imported oil analysis'!$A$114," ",C$112," Rural"),'Grouped Category(Cleaned)'!$D$2:$D$374,0),MATCH("Housing and House Goods",'Grouped Category(Cleaned)'!$A$2:$O$2,0)):INDEX('Grouped Category(Cleaned)'!$A$2:$O$374,MATCH(_xlfn.CONCAT('Imported oil analysis'!$A$114," ",C$112," Sub Urban"),'Grouped Category(Cleaned)'!$D$2:$D$374,0),MATCH("Housing and House Goods",'Grouped Category(Cleaned)'!$A$2:$O$2,0)))</f>
        <v>163.56666666666663</v>
      </c>
      <c r="D114" s="36">
        <f>AVERAGE(INDEX('Grouped Category(Cleaned)'!$A$2:$O$374,MATCH(_xlfn.CONCAT('Imported oil analysis'!$A$114," ",D$112," Rural"),'Grouped Category(Cleaned)'!$D$2:$D$374,0),MATCH("Housing and House Goods",'Grouped Category(Cleaned)'!$A$2:$O$2,0)):INDEX('Grouped Category(Cleaned)'!$A$2:$O$374,MATCH(_xlfn.CONCAT('Imported oil analysis'!$A$114," ",D$112," Sub Urban"),'Grouped Category(Cleaned)'!$D$2:$D$374,0),MATCH("Housing and House Goods",'Grouped Category(Cleaned)'!$A$2:$O$2,0)))</f>
        <v>163.96666666666667</v>
      </c>
      <c r="E114" s="36">
        <f>AVERAGE(INDEX('Grouped Category(Cleaned)'!$A$2:$O$374,MATCH(_xlfn.CONCAT('Imported oil analysis'!$A$114," ",E$112," Rural"),'Grouped Category(Cleaned)'!$D$2:$D$374,0),MATCH("Housing and House Goods",'Grouped Category(Cleaned)'!$A$2:$O$2,0)):INDEX('Grouped Category(Cleaned)'!$A$2:$O$374,MATCH(_xlfn.CONCAT('Imported oil analysis'!$A$114," ",E$112," Sub Urban"),'Grouped Category(Cleaned)'!$D$2:$D$374,0),MATCH("Housing and House Goods",'Grouped Category(Cleaned)'!$A$2:$O$2,0)))</f>
        <v>165.41666666666666</v>
      </c>
      <c r="F114" s="36">
        <f>AVERAGE(INDEX('Grouped Category(Cleaned)'!$A$2:$O$374,MATCH(_xlfn.CONCAT('Imported oil analysis'!$A$114," ",F$112," Rural"),'Grouped Category(Cleaned)'!$D$2:$D$374,0),MATCH("Housing and House Goods",'Grouped Category(Cleaned)'!$A$2:$O$2,0)):INDEX('Grouped Category(Cleaned)'!$A$2:$O$374,MATCH(_xlfn.CONCAT('Imported oil analysis'!$A$114," ",F$112," Sub Urban"),'Grouped Category(Cleaned)'!$D$2:$D$374,0),MATCH("Housing and House Goods",'Grouped Category(Cleaned)'!$A$2:$O$2,0)))</f>
        <v>166.28333333333333</v>
      </c>
      <c r="G114" s="36">
        <f>AVERAGE(INDEX('Grouped Category(Cleaned)'!$A$2:$O$374,MATCH(_xlfn.CONCAT('Imported oil analysis'!$A$114," ",G$112," Rural"),'Grouped Category(Cleaned)'!$D$2:$D$374,0),MATCH("Housing and House Goods",'Grouped Category(Cleaned)'!$A$2:$O$2,0)):INDEX('Grouped Category(Cleaned)'!$A$2:$O$374,MATCH(_xlfn.CONCAT('Imported oil analysis'!$A$114," ",G$112," Sub Urban"),'Grouped Category(Cleaned)'!$D$2:$D$374,0),MATCH("Housing and House Goods",'Grouped Category(Cleaned)'!$A$2:$O$2,0)))</f>
        <v>166.53333333333333</v>
      </c>
      <c r="H114" s="36">
        <f>AVERAGE(INDEX('Grouped Category(Cleaned)'!$A$2:$O$374,MATCH(_xlfn.CONCAT('Imported oil analysis'!$A$114," ",H$112," Rural"),'Grouped Category(Cleaned)'!$D$2:$D$374,0),MATCH("Housing and House Goods",'Grouped Category(Cleaned)'!$A$2:$O$2,0)):INDEX('Grouped Category(Cleaned)'!$A$2:$O$374,MATCH(_xlfn.CONCAT('Imported oil analysis'!$A$114," ",H$112," Sub Urban"),'Grouped Category(Cleaned)'!$D$2:$D$374,0),MATCH("Housing and House Goods",'Grouped Category(Cleaned)'!$A$2:$O$2,0)))</f>
        <v>167.53333333333333</v>
      </c>
      <c r="I114" s="36">
        <f>AVERAGE(INDEX('Grouped Category(Cleaned)'!$A$2:$O$374,MATCH(_xlfn.CONCAT('Imported oil analysis'!$A$114," ",I$112," Rural"),'Grouped Category(Cleaned)'!$D$2:$D$374,0),MATCH("Housing and House Goods",'Grouped Category(Cleaned)'!$A$2:$O$2,0)):INDEX('Grouped Category(Cleaned)'!$A$2:$O$374,MATCH(_xlfn.CONCAT('Imported oil analysis'!$A$114," ",I$112," Sub Urban"),'Grouped Category(Cleaned)'!$D$2:$D$374,0),MATCH("Housing and House Goods",'Grouped Category(Cleaned)'!$A$2:$O$2,0)))</f>
        <v>168.66666666666666</v>
      </c>
      <c r="J114" s="36">
        <f>AVERAGE(INDEX('Grouped Category(Cleaned)'!$A$2:$O$374,MATCH(_xlfn.CONCAT('Imported oil analysis'!$A$114," ",J$112," Rural"),'Grouped Category(Cleaned)'!$D$2:$D$374,0),MATCH("Housing and House Goods",'Grouped Category(Cleaned)'!$A$2:$O$2,0)):INDEX('Grouped Category(Cleaned)'!$A$2:$O$374,MATCH(_xlfn.CONCAT('Imported oil analysis'!$A$114," ",J$112," Sub Urban"),'Grouped Category(Cleaned)'!$D$2:$D$374,0),MATCH("Housing and House Goods",'Grouped Category(Cleaned)'!$A$2:$O$2,0)))</f>
        <v>169.43333333333334</v>
      </c>
      <c r="K114" s="36">
        <f>AVERAGE(INDEX('Grouped Category(Cleaned)'!$A$2:$O$374,MATCH(_xlfn.CONCAT('Imported oil analysis'!$A$114," ",K$112," Rural"),'Grouped Category(Cleaned)'!$D$2:$D$374,0),MATCH("Housing and House Goods",'Grouped Category(Cleaned)'!$A$2:$O$2,0)):INDEX('Grouped Category(Cleaned)'!$A$2:$O$374,MATCH(_xlfn.CONCAT('Imported oil analysis'!$A$114," ",K$112," Sub Urban"),'Grouped Category(Cleaned)'!$D$2:$D$374,0),MATCH("Housing and House Goods",'Grouped Category(Cleaned)'!$A$2:$O$2,0)))</f>
        <v>170.73333333333335</v>
      </c>
      <c r="L114" s="36">
        <f>AVERAGE(INDEX('Grouped Category(Cleaned)'!$A$2:$O$374,MATCH(_xlfn.CONCAT('Imported oil analysis'!$A$114," ",L$112," Rural"),'Grouped Category(Cleaned)'!$D$2:$D$374,0),MATCH("Housing and House Goods",'Grouped Category(Cleaned)'!$A$2:$O$2,0)):INDEX('Grouped Category(Cleaned)'!$A$2:$O$374,MATCH(_xlfn.CONCAT('Imported oil analysis'!$A$114," ",L$112," Sub Urban"),'Grouped Category(Cleaned)'!$D$2:$D$374,0),MATCH("Housing and House Goods",'Grouped Category(Cleaned)'!$A$2:$O$2,0)))</f>
        <v>171.53333333333333</v>
      </c>
      <c r="M114" s="37">
        <f>AVERAGE(INDEX('Grouped Category(Cleaned)'!$A$2:$O$374,MATCH(_xlfn.CONCAT('Imported oil analysis'!$A$114," ",M$112," Rural"),'Grouped Category(Cleaned)'!$D$2:$D$374,0),MATCH("Housing and House Goods",'Grouped Category(Cleaned)'!$A$2:$O$2,0)):INDEX('Grouped Category(Cleaned)'!$A$2:$O$374,MATCH(_xlfn.CONCAT('Imported oil analysis'!$A$114," ",M$112," Sub Urban"),'Grouped Category(Cleaned)'!$D$2:$D$374,0),MATCH("Housing and House Goods",'Grouped Category(Cleaned)'!$A$2:$O$2,0)))</f>
        <v>171.31666666666669</v>
      </c>
    </row>
    <row r="115" spans="1:13" ht="15" thickBot="1" x14ac:dyDescent="0.35">
      <c r="A115" s="52">
        <v>2023</v>
      </c>
      <c r="B115" s="38">
        <f>AVERAGE(INDEX('Grouped Category(Cleaned)'!$A$2:$O$374,MATCH(_xlfn.CONCAT('Imported oil analysis'!$A$115," ",B$112," Rural"),'Grouped Category(Cleaned)'!$D$2:$D$374,0),MATCH("Housing and House Goods",'Grouped Category(Cleaned)'!$A$2:$O$2,0)):INDEX('Grouped Category(Cleaned)'!$A$2:$O$374,MATCH(_xlfn.CONCAT('Imported oil analysis'!$A$115," ",B$112," Sub Urban"),'Grouped Category(Cleaned)'!$D$2:$D$374,0),MATCH("Housing and House Goods",'Grouped Category(Cleaned)'!$A$2:$O$2,0)))</f>
        <v>172.4</v>
      </c>
      <c r="C115" s="38">
        <f>AVERAGE(INDEX('Grouped Category(Cleaned)'!$A$2:$O$374,MATCH(_xlfn.CONCAT('Imported oil analysis'!$A$115," ",C$112," Rural"),'Grouped Category(Cleaned)'!$D$2:$D$374,0),MATCH("Housing and House Goods",'Grouped Category(Cleaned)'!$A$2:$O$2,0)):INDEX('Grouped Category(Cleaned)'!$A$2:$O$374,MATCH(_xlfn.CONCAT('Imported oil analysis'!$A$115," ",C$112," Sub Urban"),'Grouped Category(Cleaned)'!$D$2:$D$374,0),MATCH("Housing and House Goods",'Grouped Category(Cleaned)'!$A$2:$O$2,0)))</f>
        <v>173.75</v>
      </c>
      <c r="D115" s="38">
        <f>AVERAGE(INDEX('Grouped Category(Cleaned)'!$A$2:$O$374,MATCH(_xlfn.CONCAT('Imported oil analysis'!$A$115," ",D$112," Rural"),'Grouped Category(Cleaned)'!$D$2:$D$374,0),MATCH("Housing and House Goods",'Grouped Category(Cleaned)'!$A$2:$O$2,0)):INDEX('Grouped Category(Cleaned)'!$A$2:$O$374,MATCH(_xlfn.CONCAT('Imported oil analysis'!$A$115," ",D$112," Sub Urban"),'Grouped Category(Cleaned)'!$D$2:$D$374,0),MATCH("Housing and House Goods",'Grouped Category(Cleaned)'!$A$2:$O$2,0)))</f>
        <v>173.75</v>
      </c>
      <c r="E115" s="38">
        <f>AVERAGE(INDEX('Grouped Category(Cleaned)'!$A$2:$O$374,MATCH(_xlfn.CONCAT('Imported oil analysis'!$A$115," ",E$112," Rural"),'Grouped Category(Cleaned)'!$D$2:$D$374,0),MATCH("Housing and House Goods",'Grouped Category(Cleaned)'!$A$2:$O$2,0)):INDEX('Grouped Category(Cleaned)'!$A$2:$O$374,MATCH(_xlfn.CONCAT('Imported oil analysis'!$A$115," ",E$112," Sub Urban"),'Grouped Category(Cleaned)'!$D$2:$D$374,0),MATCH("Housing and House Goods",'Grouped Category(Cleaned)'!$A$2:$O$2,0)))</f>
        <v>174.81666666666663</v>
      </c>
      <c r="F115" s="38">
        <f>AVERAGE(INDEX('Grouped Category(Cleaned)'!$A$2:$O$374,MATCH(_xlfn.CONCAT('Imported oil analysis'!$A$115," ",F$112," Rural"),'Grouped Category(Cleaned)'!$D$2:$D$374,0),MATCH("Housing and House Goods",'Grouped Category(Cleaned)'!$A$2:$O$2,0)):INDEX('Grouped Category(Cleaned)'!$A$2:$O$374,MATCH(_xlfn.CONCAT('Imported oil analysis'!$A$115," ",F$112," Sub Urban"),'Grouped Category(Cleaned)'!$D$2:$D$374,0),MATCH("Housing and House Goods",'Grouped Category(Cleaned)'!$A$2:$O$2,0)))</f>
        <v>175.31666666666663</v>
      </c>
      <c r="G115" s="58" t="s">
        <v>48</v>
      </c>
      <c r="H115" s="58" t="s">
        <v>48</v>
      </c>
      <c r="I115" s="58" t="s">
        <v>48</v>
      </c>
      <c r="J115" s="58" t="s">
        <v>48</v>
      </c>
      <c r="K115" s="58" t="s">
        <v>48</v>
      </c>
      <c r="L115" s="58" t="s">
        <v>48</v>
      </c>
      <c r="M115" s="59" t="s">
        <v>48</v>
      </c>
    </row>
    <row r="116" spans="1:13" ht="15" thickBot="1" x14ac:dyDescent="0.35"/>
    <row r="117" spans="1:13" ht="15.6" x14ac:dyDescent="0.3">
      <c r="A117" s="122" t="s">
        <v>125</v>
      </c>
      <c r="B117" s="123"/>
      <c r="C117" s="123"/>
      <c r="D117" s="123"/>
      <c r="E117" s="123"/>
      <c r="F117" s="123"/>
      <c r="G117" s="123"/>
      <c r="H117" s="123"/>
      <c r="I117" s="123"/>
      <c r="J117" s="123"/>
      <c r="K117" s="123"/>
      <c r="L117" s="123"/>
      <c r="M117" s="124"/>
    </row>
    <row r="118" spans="1:13" x14ac:dyDescent="0.3">
      <c r="A118" s="10"/>
      <c r="B118" s="6" t="s">
        <v>31</v>
      </c>
      <c r="C118" s="6" t="s">
        <v>35</v>
      </c>
      <c r="D118" s="6" t="s">
        <v>36</v>
      </c>
      <c r="E118" s="6" t="s">
        <v>37</v>
      </c>
      <c r="F118" s="6" t="s">
        <v>38</v>
      </c>
      <c r="G118" s="6" t="s">
        <v>39</v>
      </c>
      <c r="H118" s="6" t="s">
        <v>40</v>
      </c>
      <c r="I118" s="6" t="s">
        <v>41</v>
      </c>
      <c r="J118" s="6" t="s">
        <v>42</v>
      </c>
      <c r="K118" s="6" t="s">
        <v>43</v>
      </c>
      <c r="L118" s="6" t="s">
        <v>45</v>
      </c>
      <c r="M118" s="7" t="s">
        <v>46</v>
      </c>
    </row>
    <row r="119" spans="1:13" x14ac:dyDescent="0.3">
      <c r="A119" s="49">
        <v>2021</v>
      </c>
      <c r="B119" s="44">
        <f>(B113-153.97)/153.97*100</f>
        <v>-0.12123573856378997</v>
      </c>
      <c r="C119" s="44">
        <f t="shared" ref="C119:M119" si="14">(C113-B113)/B113*100</f>
        <v>0.96456052888263688</v>
      </c>
      <c r="D119" s="44">
        <f t="shared" si="14"/>
        <v>0.13954486904250871</v>
      </c>
      <c r="E119" s="44">
        <f t="shared" si="14"/>
        <v>0.66459427591381592</v>
      </c>
      <c r="F119" s="44">
        <f t="shared" si="14"/>
        <v>0.99030987115320268</v>
      </c>
      <c r="G119" s="44">
        <f t="shared" si="14"/>
        <v>-0.32686630113875048</v>
      </c>
      <c r="H119" s="44">
        <f t="shared" si="14"/>
        <v>0.634719136781974</v>
      </c>
      <c r="I119" s="44">
        <f t="shared" si="14"/>
        <v>0.69378744875435061</v>
      </c>
      <c r="J119" s="44">
        <f t="shared" si="14"/>
        <v>5.2197515398255172E-2</v>
      </c>
      <c r="K119" s="44">
        <f t="shared" si="14"/>
        <v>0.74081803005008584</v>
      </c>
      <c r="L119" s="44">
        <f t="shared" si="14"/>
        <v>0.4660797514241326</v>
      </c>
      <c r="M119" s="35">
        <f t="shared" si="14"/>
        <v>3.0927835051553425E-2</v>
      </c>
    </row>
    <row r="120" spans="1:13" x14ac:dyDescent="0.3">
      <c r="A120" s="49">
        <v>2022</v>
      </c>
      <c r="B120" s="44">
        <f>(B114-M113)/M113*100</f>
        <v>0.61836545398330411</v>
      </c>
      <c r="C120" s="44">
        <f t="shared" ref="C120:M120" si="15">(C114-B114)/B114*100</f>
        <v>0.52238041585576112</v>
      </c>
      <c r="D120" s="44">
        <f t="shared" si="15"/>
        <v>0.24454860403507286</v>
      </c>
      <c r="E120" s="44">
        <f t="shared" si="15"/>
        <v>0.88432608253709399</v>
      </c>
      <c r="F120" s="44">
        <f t="shared" si="15"/>
        <v>0.52392947103275023</v>
      </c>
      <c r="G120" s="44">
        <f t="shared" si="15"/>
        <v>0.15034579532925729</v>
      </c>
      <c r="H120" s="44">
        <f t="shared" si="15"/>
        <v>0.60048038430744599</v>
      </c>
      <c r="I120" s="44">
        <f t="shared" si="15"/>
        <v>0.67648229208117339</v>
      </c>
      <c r="J120" s="44">
        <f t="shared" si="15"/>
        <v>0.45454545454546241</v>
      </c>
      <c r="K120" s="44">
        <f t="shared" si="15"/>
        <v>0.76726342710998108</v>
      </c>
      <c r="L120" s="44">
        <f t="shared" si="15"/>
        <v>0.46856696602888498</v>
      </c>
      <c r="M120" s="35">
        <f t="shared" si="15"/>
        <v>-0.12631169840651388</v>
      </c>
    </row>
    <row r="121" spans="1:13" ht="15" thickBot="1" x14ac:dyDescent="0.35">
      <c r="A121" s="52">
        <v>2023</v>
      </c>
      <c r="B121" s="45">
        <f>(B115-M114)/M114*100</f>
        <v>0.63235723319387926</v>
      </c>
      <c r="C121" s="45">
        <f>(C115-B115)/B115*100</f>
        <v>0.78306264501159761</v>
      </c>
      <c r="D121" s="45">
        <f>(D115-C115)/C115*100</f>
        <v>0</v>
      </c>
      <c r="E121" s="45">
        <f>(E115-D115)/D115*100</f>
        <v>0.61390887290166019</v>
      </c>
      <c r="F121" s="45">
        <f>(F115-E115)/E115*100</f>
        <v>0.28601391934407483</v>
      </c>
      <c r="G121" s="60" t="s">
        <v>48</v>
      </c>
      <c r="H121" s="60" t="s">
        <v>48</v>
      </c>
      <c r="I121" s="60" t="s">
        <v>48</v>
      </c>
      <c r="J121" s="60" t="s">
        <v>48</v>
      </c>
      <c r="K121" s="60" t="s">
        <v>48</v>
      </c>
      <c r="L121" s="60" t="s">
        <v>48</v>
      </c>
      <c r="M121" s="61" t="s">
        <v>48</v>
      </c>
    </row>
    <row r="123" spans="1:13" x14ac:dyDescent="0.3">
      <c r="A123" s="121" t="s">
        <v>50</v>
      </c>
      <c r="B123" s="121"/>
      <c r="C123" s="121"/>
      <c r="D123" s="121"/>
      <c r="E123" s="121"/>
      <c r="F123" s="121"/>
      <c r="G123" s="121"/>
      <c r="H123" s="121"/>
      <c r="I123" s="121"/>
      <c r="J123" s="121"/>
      <c r="K123" s="121"/>
      <c r="L123" s="121"/>
      <c r="M123" s="121"/>
    </row>
    <row r="124" spans="1:13" x14ac:dyDescent="0.3">
      <c r="A124" s="121"/>
      <c r="B124" s="121"/>
      <c r="C124" s="121"/>
      <c r="D124" s="121"/>
      <c r="E124" s="121"/>
      <c r="F124" s="121"/>
      <c r="G124" s="121"/>
      <c r="H124" s="121"/>
      <c r="I124" s="121"/>
      <c r="J124" s="121"/>
      <c r="K124" s="121"/>
      <c r="L124" s="121"/>
      <c r="M124" s="121"/>
    </row>
    <row r="125" spans="1:13" ht="15" thickBot="1" x14ac:dyDescent="0.35"/>
    <row r="126" spans="1:13" ht="15.6" x14ac:dyDescent="0.3">
      <c r="A126" s="122" t="s">
        <v>126</v>
      </c>
      <c r="B126" s="123"/>
      <c r="C126" s="123"/>
      <c r="D126" s="123"/>
      <c r="E126" s="123"/>
      <c r="F126" s="123"/>
      <c r="G126" s="123"/>
      <c r="H126" s="123"/>
      <c r="I126" s="123"/>
      <c r="J126" s="123"/>
      <c r="K126" s="123"/>
      <c r="L126" s="123"/>
      <c r="M126" s="124"/>
    </row>
    <row r="127" spans="1:13" x14ac:dyDescent="0.3">
      <c r="A127" s="10"/>
      <c r="B127" s="6" t="s">
        <v>31</v>
      </c>
      <c r="C127" s="6" t="s">
        <v>35</v>
      </c>
      <c r="D127" s="6" t="s">
        <v>36</v>
      </c>
      <c r="E127" s="6" t="s">
        <v>37</v>
      </c>
      <c r="F127" s="6" t="s">
        <v>38</v>
      </c>
      <c r="G127" s="6" t="s">
        <v>39</v>
      </c>
      <c r="H127" s="6" t="s">
        <v>40</v>
      </c>
      <c r="I127" s="6" t="s">
        <v>41</v>
      </c>
      <c r="J127" s="6" t="s">
        <v>42</v>
      </c>
      <c r="K127" s="6" t="s">
        <v>43</v>
      </c>
      <c r="L127" s="6" t="s">
        <v>45</v>
      </c>
      <c r="M127" s="7" t="s">
        <v>46</v>
      </c>
    </row>
    <row r="128" spans="1:13" x14ac:dyDescent="0.3">
      <c r="A128" s="49">
        <v>2021</v>
      </c>
      <c r="B128" s="36">
        <f>AVERAGE(INDEX('Grouped Category(Cleaned)'!$A$2:$O$374,MATCH(_xlfn.CONCAT('Imported oil analysis'!$A$128," ",B$127," Rural"),'Grouped Category(Cleaned)'!$D$2:$D$374,0),MATCH("Energy",'Grouped Category(Cleaned)'!$A$2:$O$2,0)):INDEX('Grouped Category(Cleaned)'!$A$2:$O$374,MATCH(_xlfn.CONCAT('Imported oil analysis'!$A$128," ",B$127," Sub Urban"),'Grouped Category(Cleaned)'!$D$2:$D$374,0),MATCH("Energy",'Grouped Category(Cleaned)'!$A$2:$O$2,0)))</f>
        <v>147.23333333333335</v>
      </c>
      <c r="C128" s="36">
        <f>AVERAGE(INDEX('Grouped Category(Cleaned)'!$A$2:$O$374,MATCH(_xlfn.CONCAT('Imported oil analysis'!$A$128," ",C$127," Rural"),'Grouped Category(Cleaned)'!$D$2:$D$374,0),MATCH("Energy",'Grouped Category(Cleaned)'!$A$2:$O$2,0)):INDEX('Grouped Category(Cleaned)'!$A$2:$O$374,MATCH(_xlfn.CONCAT('Imported oil analysis'!$A$128," ",C$127," Sub Urban"),'Grouped Category(Cleaned)'!$D$2:$D$374,0),MATCH("Energy",'Grouped Category(Cleaned)'!$A$2:$O$2,0)))</f>
        <v>151.96666666666667</v>
      </c>
      <c r="D128" s="36">
        <f>AVERAGE(INDEX('Grouped Category(Cleaned)'!$A$2:$O$374,MATCH(_xlfn.CONCAT('Imported oil analysis'!$A$128," ",D$127," Rural"),'Grouped Category(Cleaned)'!$D$2:$D$374,0),MATCH("Energy",'Grouped Category(Cleaned)'!$A$2:$O$2,0)):INDEX('Grouped Category(Cleaned)'!$A$2:$O$374,MATCH(_xlfn.CONCAT('Imported oil analysis'!$A$128," ",D$127," Sub Urban"),'Grouped Category(Cleaned)'!$D$2:$D$374,0),MATCH("Energy",'Grouped Category(Cleaned)'!$A$2:$O$2,0)))</f>
        <v>155.43333333333334</v>
      </c>
      <c r="E128" s="36">
        <f>AVERAGE(INDEX('Grouped Category(Cleaned)'!$A$2:$O$374,MATCH(_xlfn.CONCAT('Imported oil analysis'!$A$128," ",E$127," Rural"),'Grouped Category(Cleaned)'!$D$2:$D$374,0),MATCH("Energy",'Grouped Category(Cleaned)'!$A$2:$O$2,0)):INDEX('Grouped Category(Cleaned)'!$A$2:$O$374,MATCH(_xlfn.CONCAT('Imported oil analysis'!$A$128," ",E$127," Sub Urban"),'Grouped Category(Cleaned)'!$D$2:$D$374,0),MATCH("Energy",'Grouped Category(Cleaned)'!$A$2:$O$2,0)))</f>
        <v>155.5</v>
      </c>
      <c r="F128" s="36">
        <f>AVERAGE(INDEX('Grouped Category(Cleaned)'!$A$2:$O$374,MATCH(_xlfn.CONCAT('Imported oil analysis'!$A$128," ",F$127," Rural"),'Grouped Category(Cleaned)'!$D$2:$D$374,0),MATCH("Energy",'Grouped Category(Cleaned)'!$A$2:$O$2,0)):INDEX('Grouped Category(Cleaned)'!$A$2:$O$374,MATCH(_xlfn.CONCAT('Imported oil analysis'!$A$128," ",F$127," Sub Urban"),'Grouped Category(Cleaned)'!$D$2:$D$374,0),MATCH("Energy",'Grouped Category(Cleaned)'!$A$2:$O$2,0)))</f>
        <v>158.86666666666667</v>
      </c>
      <c r="G128" s="36">
        <f>AVERAGE(INDEX('Grouped Category(Cleaned)'!$A$2:$O$374,MATCH(_xlfn.CONCAT('Imported oil analysis'!$A$128," ",G$127," Rural"),'Grouped Category(Cleaned)'!$D$2:$D$374,0),MATCH("Energy",'Grouped Category(Cleaned)'!$A$2:$O$2,0)):INDEX('Grouped Category(Cleaned)'!$A$2:$O$374,MATCH(_xlfn.CONCAT('Imported oil analysis'!$A$128," ",G$127," Sub Urban"),'Grouped Category(Cleaned)'!$D$2:$D$374,0),MATCH("Energy",'Grouped Category(Cleaned)'!$A$2:$O$2,0)))</f>
        <v>159.33333333333334</v>
      </c>
      <c r="H128" s="36">
        <f>AVERAGE(INDEX('Grouped Category(Cleaned)'!$A$2:$O$374,MATCH(_xlfn.CONCAT('Imported oil analysis'!$A$128," ",H$127," Rural"),'Grouped Category(Cleaned)'!$D$2:$D$374,0),MATCH("Energy",'Grouped Category(Cleaned)'!$A$2:$O$2,0)):INDEX('Grouped Category(Cleaned)'!$A$2:$O$374,MATCH(_xlfn.CONCAT('Imported oil analysis'!$A$128," ",H$127," Sub Urban"),'Grouped Category(Cleaned)'!$D$2:$D$374,0),MATCH("Energy",'Grouped Category(Cleaned)'!$A$2:$O$2,0)))</f>
        <v>160.29999999999998</v>
      </c>
      <c r="I128" s="36">
        <f>AVERAGE(INDEX('Grouped Category(Cleaned)'!$A$2:$O$374,MATCH(_xlfn.CONCAT('Imported oil analysis'!$A$128," ",I$127," Rural"),'Grouped Category(Cleaned)'!$D$2:$D$374,0),MATCH("Energy",'Grouped Category(Cleaned)'!$A$2:$O$2,0)):INDEX('Grouped Category(Cleaned)'!$A$2:$O$374,MATCH(_xlfn.CONCAT('Imported oil analysis'!$A$128," ",I$127," Sub Urban"),'Grouped Category(Cleaned)'!$D$2:$D$374,0),MATCH("Energy",'Grouped Category(Cleaned)'!$A$2:$O$2,0)))</f>
        <v>162.13333333333333</v>
      </c>
      <c r="J128" s="36">
        <f>AVERAGE(INDEX('Grouped Category(Cleaned)'!$A$2:$O$374,MATCH(_xlfn.CONCAT('Imported oil analysis'!$A$128," ",J$127," Rural"),'Grouped Category(Cleaned)'!$D$2:$D$374,0),MATCH("Energy",'Grouped Category(Cleaned)'!$A$2:$O$2,0)):INDEX('Grouped Category(Cleaned)'!$A$2:$O$374,MATCH(_xlfn.CONCAT('Imported oil analysis'!$A$128," ",J$127," Sub Urban"),'Grouped Category(Cleaned)'!$D$2:$D$374,0),MATCH("Energy",'Grouped Category(Cleaned)'!$A$2:$O$2,0)))</f>
        <v>162.36666666666667</v>
      </c>
      <c r="K128" s="36">
        <f>AVERAGE(INDEX('Grouped Category(Cleaned)'!$A$2:$O$374,MATCH(_xlfn.CONCAT('Imported oil analysis'!$A$128," ",K$127," Rural"),'Grouped Category(Cleaned)'!$D$2:$D$374,0),MATCH("Energy",'Grouped Category(Cleaned)'!$A$2:$O$2,0)):INDEX('Grouped Category(Cleaned)'!$A$2:$O$374,MATCH(_xlfn.CONCAT('Imported oil analysis'!$A$128," ",K$127," Sub Urban"),'Grouped Category(Cleaned)'!$D$2:$D$374,0),MATCH("Energy",'Grouped Category(Cleaned)'!$A$2:$O$2,0)))</f>
        <v>163.96666666666667</v>
      </c>
      <c r="L128" s="36">
        <f>AVERAGE(INDEX('Grouped Category(Cleaned)'!$A$2:$O$374,MATCH(_xlfn.CONCAT('Imported oil analysis'!$A$128," ",L$127," Rural"),'Grouped Category(Cleaned)'!$D$2:$D$374,0),MATCH("Energy",'Grouped Category(Cleaned)'!$A$2:$O$2,0)):INDEX('Grouped Category(Cleaned)'!$A$2:$O$374,MATCH(_xlfn.CONCAT('Imported oil analysis'!$A$128," ",L$127," Sub Urban"),'Grouped Category(Cleaned)'!$D$2:$D$374,0),MATCH("Energy",'Grouped Category(Cleaned)'!$A$2:$O$2,0)))</f>
        <v>163.6</v>
      </c>
      <c r="M128" s="37">
        <f>AVERAGE(INDEX('Grouped Category(Cleaned)'!$A$2:$O$374,MATCH(_xlfn.CONCAT('Imported oil analysis'!$A$128," ",M$127," Rural"),'Grouped Category(Cleaned)'!$D$2:$D$374,0),MATCH("Energy",'Grouped Category(Cleaned)'!$A$2:$O$2,0)):INDEX('Grouped Category(Cleaned)'!$A$2:$O$374,MATCH(_xlfn.CONCAT('Imported oil analysis'!$A$128," ",M$127," Sub Urban"),'Grouped Category(Cleaned)'!$D$2:$D$374,0),MATCH("Energy",'Grouped Category(Cleaned)'!$A$2:$O$2,0)))</f>
        <v>163.79999999999998</v>
      </c>
    </row>
    <row r="129" spans="1:13" x14ac:dyDescent="0.3">
      <c r="A129" s="49">
        <v>2022</v>
      </c>
      <c r="B129" s="36">
        <f>AVERAGE(INDEX('Grouped Category(Cleaned)'!$A$2:$O$374,MATCH(_xlfn.CONCAT('Imported oil analysis'!$A$129," ",B$127," Rural"),'Grouped Category(Cleaned)'!$D$2:$D$374,0),MATCH("Energy",'Grouped Category(Cleaned)'!$A$2:$O$2,0)):INDEX('Grouped Category(Cleaned)'!$A$2:$O$374,MATCH(_xlfn.CONCAT('Imported oil analysis'!$A$129," ",B$127," Sub Urban"),'Grouped Category(Cleaned)'!$D$2:$D$374,0),MATCH("Energy",'Grouped Category(Cleaned)'!$A$2:$O$2,0)))</f>
        <v>163.86666666666665</v>
      </c>
      <c r="C129" s="36">
        <f>AVERAGE(INDEX('Grouped Category(Cleaned)'!$A$2:$O$374,MATCH(_xlfn.CONCAT('Imported oil analysis'!$A$129," ",C$127," Rural"),'Grouped Category(Cleaned)'!$D$2:$D$374,0),MATCH("Energy",'Grouped Category(Cleaned)'!$A$2:$O$2,0)):INDEX('Grouped Category(Cleaned)'!$A$2:$O$374,MATCH(_xlfn.CONCAT('Imported oil analysis'!$A$129," ",C$127," Sub Urban"),'Grouped Category(Cleaned)'!$D$2:$D$374,0),MATCH("Energy",'Grouped Category(Cleaned)'!$A$2:$O$2,0)))</f>
        <v>165.36666666666665</v>
      </c>
      <c r="D129" s="36">
        <f>AVERAGE(INDEX('Grouped Category(Cleaned)'!$A$2:$O$374,MATCH(_xlfn.CONCAT('Imported oil analysis'!$A$129," ",D$127," Rural"),'Grouped Category(Cleaned)'!$D$2:$D$374,0),MATCH("Energy",'Grouped Category(Cleaned)'!$A$2:$O$2,0)):INDEX('Grouped Category(Cleaned)'!$A$2:$O$374,MATCH(_xlfn.CONCAT('Imported oil analysis'!$A$129," ",D$127," Sub Urban"),'Grouped Category(Cleaned)'!$D$2:$D$374,0),MATCH("Energy",'Grouped Category(Cleaned)'!$A$2:$O$2,0)))</f>
        <v>166.86666666666665</v>
      </c>
      <c r="E129" s="36">
        <f>AVERAGE(INDEX('Grouped Category(Cleaned)'!$A$2:$O$374,MATCH(_xlfn.CONCAT('Imported oil analysis'!$A$129," ",E$127," Rural"),'Grouped Category(Cleaned)'!$D$2:$D$374,0),MATCH("Energy",'Grouped Category(Cleaned)'!$A$2:$O$2,0)):INDEX('Grouped Category(Cleaned)'!$A$2:$O$374,MATCH(_xlfn.CONCAT('Imported oil analysis'!$A$129," ",E$127," Sub Urban"),'Grouped Category(Cleaned)'!$D$2:$D$374,0),MATCH("Energy",'Grouped Category(Cleaned)'!$A$2:$O$2,0)))</f>
        <v>172</v>
      </c>
      <c r="F129" s="36">
        <f>AVERAGE(INDEX('Grouped Category(Cleaned)'!$A$2:$O$374,MATCH(_xlfn.CONCAT('Imported oil analysis'!$A$129," ",F$127," Rural"),'Grouped Category(Cleaned)'!$D$2:$D$374,0),MATCH("Energy",'Grouped Category(Cleaned)'!$A$2:$O$2,0)):INDEX('Grouped Category(Cleaned)'!$A$2:$O$374,MATCH(_xlfn.CONCAT('Imported oil analysis'!$A$129," ",F$127," Sub Urban"),'Grouped Category(Cleaned)'!$D$2:$D$374,0),MATCH("Energy",'Grouped Category(Cleaned)'!$A$2:$O$2,0)))</f>
        <v>174.46666666666667</v>
      </c>
      <c r="G129" s="36">
        <f>AVERAGE(INDEX('Grouped Category(Cleaned)'!$A$2:$O$374,MATCH(_xlfn.CONCAT('Imported oil analysis'!$A$129," ",G$127," Rural"),'Grouped Category(Cleaned)'!$D$2:$D$374,0),MATCH("Energy",'Grouped Category(Cleaned)'!$A$2:$O$2,0)):INDEX('Grouped Category(Cleaned)'!$A$2:$O$374,MATCH(_xlfn.CONCAT('Imported oil analysis'!$A$129," ",G$127," Sub Urban"),'Grouped Category(Cleaned)'!$D$2:$D$374,0),MATCH("Energy",'Grouped Category(Cleaned)'!$A$2:$O$2,0)))</f>
        <v>175.86666666666667</v>
      </c>
      <c r="H129" s="36">
        <f>AVERAGE(INDEX('Grouped Category(Cleaned)'!$A$2:$O$374,MATCH(_xlfn.CONCAT('Imported oil analysis'!$A$129," ",H$127," Rural"),'Grouped Category(Cleaned)'!$D$2:$D$374,0),MATCH("Energy",'Grouped Category(Cleaned)'!$A$2:$O$2,0)):INDEX('Grouped Category(Cleaned)'!$A$2:$O$374,MATCH(_xlfn.CONCAT('Imported oil analysis'!$A$129," ",H$127," Sub Urban"),'Grouped Category(Cleaned)'!$D$2:$D$374,0),MATCH("Energy",'Grouped Category(Cleaned)'!$A$2:$O$2,0)))</f>
        <v>179.56666666666669</v>
      </c>
      <c r="I129" s="36">
        <f>AVERAGE(INDEX('Grouped Category(Cleaned)'!$A$2:$O$374,MATCH(_xlfn.CONCAT('Imported oil analysis'!$A$129," ",I$127," Rural"),'Grouped Category(Cleaned)'!$D$2:$D$374,0),MATCH("Energy",'Grouped Category(Cleaned)'!$A$2:$O$2,0)):INDEX('Grouped Category(Cleaned)'!$A$2:$O$374,MATCH(_xlfn.CONCAT('Imported oil analysis'!$A$129," ",I$127," Sub Urban"),'Grouped Category(Cleaned)'!$D$2:$D$374,0),MATCH("Energy",'Grouped Category(Cleaned)'!$A$2:$O$2,0)))</f>
        <v>178.76666666666665</v>
      </c>
      <c r="J129" s="36">
        <f>AVERAGE(INDEX('Grouped Category(Cleaned)'!$A$2:$O$374,MATCH(_xlfn.CONCAT('Imported oil analysis'!$A$129," ",J$127," Rural"),'Grouped Category(Cleaned)'!$D$2:$D$374,0),MATCH("Energy",'Grouped Category(Cleaned)'!$A$2:$O$2,0)):INDEX('Grouped Category(Cleaned)'!$A$2:$O$374,MATCH(_xlfn.CONCAT('Imported oil analysis'!$A$129," ",J$127," Sub Urban"),'Grouped Category(Cleaned)'!$D$2:$D$374,0),MATCH("Energy",'Grouped Category(Cleaned)'!$A$2:$O$2,0)))</f>
        <v>179.46666666666667</v>
      </c>
      <c r="K129" s="36">
        <f>AVERAGE(INDEX('Grouped Category(Cleaned)'!$A$2:$O$374,MATCH(_xlfn.CONCAT('Imported oil analysis'!$A$129," ",K$127," Rural"),'Grouped Category(Cleaned)'!$D$2:$D$374,0),MATCH("Energy",'Grouped Category(Cleaned)'!$A$2:$O$2,0)):INDEX('Grouped Category(Cleaned)'!$A$2:$O$374,MATCH(_xlfn.CONCAT('Imported oil analysis'!$A$129," ",K$127," Sub Urban"),'Grouped Category(Cleaned)'!$D$2:$D$374,0),MATCH("Energy",'Grouped Category(Cleaned)'!$A$2:$O$2,0)))</f>
        <v>180.43333333333331</v>
      </c>
      <c r="L129" s="36">
        <f>AVERAGE(INDEX('Grouped Category(Cleaned)'!$A$2:$O$374,MATCH(_xlfn.CONCAT('Imported oil analysis'!$A$129," ",L$127," Rural"),'Grouped Category(Cleaned)'!$D$2:$D$374,0),MATCH("Energy",'Grouped Category(Cleaned)'!$A$2:$O$2,0)):INDEX('Grouped Category(Cleaned)'!$A$2:$O$374,MATCH(_xlfn.CONCAT('Imported oil analysis'!$A$129," ",L$127," Sub Urban"),'Grouped Category(Cleaned)'!$D$2:$D$374,0),MATCH("Energy",'Grouped Category(Cleaned)'!$A$2:$O$2,0)))</f>
        <v>181.16666666666666</v>
      </c>
      <c r="M129" s="37">
        <f>AVERAGE(INDEX('Grouped Category(Cleaned)'!$A$2:$O$374,MATCH(_xlfn.CONCAT('Imported oil analysis'!$A$129," ",M$127," Rural"),'Grouped Category(Cleaned)'!$D$2:$D$374,0),MATCH("Energy",'Grouped Category(Cleaned)'!$A$2:$O$2,0)):INDEX('Grouped Category(Cleaned)'!$A$2:$O$374,MATCH(_xlfn.CONCAT('Imported oil analysis'!$A$129," ",M$127," Sub Urban"),'Grouped Category(Cleaned)'!$D$2:$D$374,0),MATCH("Energy",'Grouped Category(Cleaned)'!$A$2:$O$2,0)))</f>
        <v>181.79999999999998</v>
      </c>
    </row>
    <row r="130" spans="1:13" ht="15" thickBot="1" x14ac:dyDescent="0.35">
      <c r="A130" s="52">
        <v>2023</v>
      </c>
      <c r="B130" s="38">
        <f>AVERAGE(INDEX('Grouped Category(Cleaned)'!$A$2:$O$374,MATCH(_xlfn.CONCAT('Imported oil analysis'!$A$130," ",B$127," Rural"),'Grouped Category(Cleaned)'!$D$2:$D$374,0),MATCH("Energy",'Grouped Category(Cleaned)'!$A$2:$O$2,0)):INDEX('Grouped Category(Cleaned)'!$A$2:$O$374,MATCH(_xlfn.CONCAT('Imported oil analysis'!$A$130," ",B$127," Sub Urban"),'Grouped Category(Cleaned)'!$D$2:$D$374,0),MATCH("Energy",'Grouped Category(Cleaned)'!$A$2:$O$2,0)))</f>
        <v>181.76666666666665</v>
      </c>
      <c r="C130" s="38">
        <f>AVERAGE(INDEX('Grouped Category(Cleaned)'!$A$2:$O$374,MATCH(_xlfn.CONCAT('Imported oil analysis'!$A$130," ",C$127," Rural"),'Grouped Category(Cleaned)'!$D$2:$D$374,0),MATCH("Energy",'Grouped Category(Cleaned)'!$A$2:$O$2,0)):INDEX('Grouped Category(Cleaned)'!$A$2:$O$374,MATCH(_xlfn.CONCAT('Imported oil analysis'!$A$130," ",C$127," Sub Urban"),'Grouped Category(Cleaned)'!$D$2:$D$374,0),MATCH("Energy",'Grouped Category(Cleaned)'!$A$2:$O$2,0)))</f>
        <v>182.16666666666666</v>
      </c>
      <c r="D130" s="38">
        <f>AVERAGE(INDEX('Grouped Category(Cleaned)'!$A$2:$O$374,MATCH(_xlfn.CONCAT('Imported oil analysis'!$A$130," ",D$127," Rural"),'Grouped Category(Cleaned)'!$D$2:$D$374,0),MATCH("Energy",'Grouped Category(Cleaned)'!$A$2:$O$2,0)):INDEX('Grouped Category(Cleaned)'!$A$2:$O$374,MATCH(_xlfn.CONCAT('Imported oil analysis'!$A$130," ",D$127," Sub Urban"),'Grouped Category(Cleaned)'!$D$2:$D$374,0),MATCH("Energy",'Grouped Category(Cleaned)'!$A$2:$O$2,0)))</f>
        <v>181.96666666666667</v>
      </c>
      <c r="E130" s="38">
        <f>AVERAGE(INDEX('Grouped Category(Cleaned)'!$A$2:$O$374,MATCH(_xlfn.CONCAT('Imported oil analysis'!$A$130," ",E$127," Rural"),'Grouped Category(Cleaned)'!$D$2:$D$374,0),MATCH("Energy",'Grouped Category(Cleaned)'!$A$2:$O$2,0)):INDEX('Grouped Category(Cleaned)'!$A$2:$O$374,MATCH(_xlfn.CONCAT('Imported oil analysis'!$A$130," ",E$127," Sub Urban"),'Grouped Category(Cleaned)'!$D$2:$D$374,0),MATCH("Energy",'Grouped Category(Cleaned)'!$A$2:$O$2,0)))</f>
        <v>181.76666666666665</v>
      </c>
      <c r="F130" s="38">
        <f>AVERAGE(INDEX('Grouped Category(Cleaned)'!$A$2:$O$374,MATCH(_xlfn.CONCAT('Imported oil analysis'!$A$130," ",F$127," Rural"),'Grouped Category(Cleaned)'!$D$2:$D$374,0),MATCH("Energy",'Grouped Category(Cleaned)'!$A$2:$O$2,0)):INDEX('Grouped Category(Cleaned)'!$A$2:$O$374,MATCH(_xlfn.CONCAT('Imported oil analysis'!$A$130," ",F$127," Sub Urban"),'Grouped Category(Cleaned)'!$D$2:$D$374,0),MATCH("Energy",'Grouped Category(Cleaned)'!$A$2:$O$2,0)))</f>
        <v>182.9</v>
      </c>
      <c r="G130" s="58" t="s">
        <v>48</v>
      </c>
      <c r="H130" s="58" t="s">
        <v>48</v>
      </c>
      <c r="I130" s="58" t="s">
        <v>48</v>
      </c>
      <c r="J130" s="58" t="s">
        <v>48</v>
      </c>
      <c r="K130" s="58" t="s">
        <v>48</v>
      </c>
      <c r="L130" s="58" t="s">
        <v>48</v>
      </c>
      <c r="M130" s="59" t="s">
        <v>48</v>
      </c>
    </row>
    <row r="131" spans="1:13" ht="15" thickBot="1" x14ac:dyDescent="0.35"/>
    <row r="132" spans="1:13" ht="15.6" x14ac:dyDescent="0.3">
      <c r="A132" s="122" t="s">
        <v>125</v>
      </c>
      <c r="B132" s="123"/>
      <c r="C132" s="123"/>
      <c r="D132" s="123"/>
      <c r="E132" s="123"/>
      <c r="F132" s="123"/>
      <c r="G132" s="123"/>
      <c r="H132" s="123"/>
      <c r="I132" s="123"/>
      <c r="J132" s="123"/>
      <c r="K132" s="123"/>
      <c r="L132" s="123"/>
      <c r="M132" s="124"/>
    </row>
    <row r="133" spans="1:13" x14ac:dyDescent="0.3">
      <c r="A133" s="10"/>
      <c r="B133" s="6" t="s">
        <v>31</v>
      </c>
      <c r="C133" s="6" t="s">
        <v>35</v>
      </c>
      <c r="D133" s="6" t="s">
        <v>36</v>
      </c>
      <c r="E133" s="6" t="s">
        <v>37</v>
      </c>
      <c r="F133" s="6" t="s">
        <v>38</v>
      </c>
      <c r="G133" s="6" t="s">
        <v>39</v>
      </c>
      <c r="H133" s="6" t="s">
        <v>40</v>
      </c>
      <c r="I133" s="6" t="s">
        <v>41</v>
      </c>
      <c r="J133" s="6" t="s">
        <v>42</v>
      </c>
      <c r="K133" s="6" t="s">
        <v>43</v>
      </c>
      <c r="L133" s="6" t="s">
        <v>45</v>
      </c>
      <c r="M133" s="7" t="s">
        <v>46</v>
      </c>
    </row>
    <row r="134" spans="1:13" x14ac:dyDescent="0.3">
      <c r="A134" s="49">
        <v>2021</v>
      </c>
      <c r="B134" s="44">
        <f>(B128-143.7)/143.7*100</f>
        <v>2.4588262584087408</v>
      </c>
      <c r="C134" s="44">
        <f t="shared" ref="C134:M134" si="16">(C128-B128)/B128*100</f>
        <v>3.2148517093049485</v>
      </c>
      <c r="D134" s="44">
        <f t="shared" si="16"/>
        <v>2.2812020179864017</v>
      </c>
      <c r="E134" s="44">
        <f t="shared" si="16"/>
        <v>4.2890842805058685E-2</v>
      </c>
      <c r="F134" s="44">
        <f t="shared" si="16"/>
        <v>2.1650589496248709</v>
      </c>
      <c r="G134" s="44">
        <f t="shared" si="16"/>
        <v>0.29374737725556138</v>
      </c>
      <c r="H134" s="44">
        <f t="shared" si="16"/>
        <v>0.60669456066943939</v>
      </c>
      <c r="I134" s="44">
        <f t="shared" si="16"/>
        <v>1.1436889166146869</v>
      </c>
      <c r="J134" s="44">
        <f t="shared" si="16"/>
        <v>0.14391447368421989</v>
      </c>
      <c r="K134" s="44">
        <f t="shared" si="16"/>
        <v>0.98542393758981384</v>
      </c>
      <c r="L134" s="44">
        <f t="shared" si="16"/>
        <v>-0.22362268753812212</v>
      </c>
      <c r="M134" s="35">
        <f t="shared" si="16"/>
        <v>0.12224938875304929</v>
      </c>
    </row>
    <row r="135" spans="1:13" x14ac:dyDescent="0.3">
      <c r="A135" s="49">
        <v>2022</v>
      </c>
      <c r="B135" s="44">
        <f>(B129-M128)/M128*100</f>
        <v>4.0700040700038388E-2</v>
      </c>
      <c r="C135" s="44">
        <f t="shared" ref="C135:M135" si="17">(C129-B129)/B129*100</f>
        <v>0.9153783563873068</v>
      </c>
      <c r="D135" s="44">
        <f t="shared" si="17"/>
        <v>0.90707518645434404</v>
      </c>
      <c r="E135" s="44">
        <f t="shared" si="17"/>
        <v>3.0763084298841519</v>
      </c>
      <c r="F135" s="44">
        <f t="shared" si="17"/>
        <v>1.4341085271317839</v>
      </c>
      <c r="G135" s="44">
        <f t="shared" si="17"/>
        <v>0.80244554833779469</v>
      </c>
      <c r="H135" s="44">
        <f t="shared" si="17"/>
        <v>2.1038665655799944</v>
      </c>
      <c r="I135" s="44">
        <f t="shared" si="17"/>
        <v>-0.44551698533508799</v>
      </c>
      <c r="J135" s="44">
        <f t="shared" si="17"/>
        <v>0.39157188140966837</v>
      </c>
      <c r="K135" s="44">
        <f t="shared" si="17"/>
        <v>0.5386329866270283</v>
      </c>
      <c r="L135" s="44">
        <f t="shared" si="17"/>
        <v>0.40642896730095063</v>
      </c>
      <c r="M135" s="35">
        <f t="shared" si="17"/>
        <v>0.34958601655933347</v>
      </c>
    </row>
    <row r="136" spans="1:13" ht="15" thickBot="1" x14ac:dyDescent="0.35">
      <c r="A136" s="52">
        <v>2023</v>
      </c>
      <c r="B136" s="45">
        <f>(B130-M129)/M129*100</f>
        <v>-1.8335166850017293E-2</v>
      </c>
      <c r="C136" s="45">
        <f>(C130-B130)/B130*100</f>
        <v>0.22006235099945298</v>
      </c>
      <c r="D136" s="45">
        <f>(D130-C130)/C130*100</f>
        <v>-0.10978956999084463</v>
      </c>
      <c r="E136" s="45">
        <f>(E130-D130)/D130*100</f>
        <v>-0.10991023997069997</v>
      </c>
      <c r="F136" s="45">
        <f>(F130-E130)/E130*100</f>
        <v>0.62350999449845268</v>
      </c>
      <c r="G136" s="60" t="s">
        <v>48</v>
      </c>
      <c r="H136" s="60" t="s">
        <v>48</v>
      </c>
      <c r="I136" s="60" t="s">
        <v>48</v>
      </c>
      <c r="J136" s="60" t="s">
        <v>48</v>
      </c>
      <c r="K136" s="60" t="s">
        <v>48</v>
      </c>
      <c r="L136" s="60" t="s">
        <v>48</v>
      </c>
      <c r="M136" s="61" t="s">
        <v>48</v>
      </c>
    </row>
    <row r="138" spans="1:13" x14ac:dyDescent="0.3">
      <c r="A138" s="121" t="s">
        <v>49</v>
      </c>
      <c r="B138" s="121"/>
      <c r="C138" s="121"/>
      <c r="D138" s="121"/>
      <c r="E138" s="121"/>
      <c r="F138" s="121"/>
      <c r="G138" s="121"/>
      <c r="H138" s="121"/>
      <c r="I138" s="121"/>
      <c r="J138" s="121"/>
      <c r="K138" s="121"/>
      <c r="L138" s="121"/>
      <c r="M138" s="121"/>
    </row>
    <row r="139" spans="1:13" x14ac:dyDescent="0.3">
      <c r="A139" s="121"/>
      <c r="B139" s="121"/>
      <c r="C139" s="121"/>
      <c r="D139" s="121"/>
      <c r="E139" s="121"/>
      <c r="F139" s="121"/>
      <c r="G139" s="121"/>
      <c r="H139" s="121"/>
      <c r="I139" s="121"/>
      <c r="J139" s="121"/>
      <c r="K139" s="121"/>
      <c r="L139" s="121"/>
      <c r="M139" s="121"/>
    </row>
    <row r="140" spans="1:13" ht="15" thickBot="1" x14ac:dyDescent="0.35"/>
    <row r="141" spans="1:13" ht="15.6" x14ac:dyDescent="0.3">
      <c r="A141" s="122" t="s">
        <v>126</v>
      </c>
      <c r="B141" s="123"/>
      <c r="C141" s="123"/>
      <c r="D141" s="123"/>
      <c r="E141" s="123"/>
      <c r="F141" s="123"/>
      <c r="G141" s="123"/>
      <c r="H141" s="123"/>
      <c r="I141" s="123"/>
      <c r="J141" s="123"/>
      <c r="K141" s="123"/>
      <c r="L141" s="123"/>
      <c r="M141" s="124"/>
    </row>
    <row r="142" spans="1:13" x14ac:dyDescent="0.3">
      <c r="A142" s="10"/>
      <c r="B142" s="6" t="s">
        <v>31</v>
      </c>
      <c r="C142" s="6" t="s">
        <v>35</v>
      </c>
      <c r="D142" s="6" t="s">
        <v>36</v>
      </c>
      <c r="E142" s="6" t="s">
        <v>37</v>
      </c>
      <c r="F142" s="6" t="s">
        <v>38</v>
      </c>
      <c r="G142" s="6" t="s">
        <v>39</v>
      </c>
      <c r="H142" s="6" t="s">
        <v>40</v>
      </c>
      <c r="I142" s="6" t="s">
        <v>41</v>
      </c>
      <c r="J142" s="6" t="s">
        <v>42</v>
      </c>
      <c r="K142" s="6" t="s">
        <v>43</v>
      </c>
      <c r="L142" s="6" t="s">
        <v>45</v>
      </c>
      <c r="M142" s="7" t="s">
        <v>46</v>
      </c>
    </row>
    <row r="143" spans="1:13" x14ac:dyDescent="0.3">
      <c r="A143" s="49">
        <v>2021</v>
      </c>
      <c r="B143" s="36">
        <f>AVERAGE(INDEX('Grouped Category(Cleaned)'!$A$2:$O$374,MATCH(_xlfn.CONCAT($A$143," ",B$142," Rural"),'Grouped Category(Cleaned)'!$D$2:$D$374,0),MATCH("Health and Personal Care",'Grouped Category(Cleaned)'!$A$2:$O$2,0)):INDEX('Grouped Category(Cleaned)'!$A$2:$O$374,MATCH(_xlfn.CONCAT($A$143," ",B$142," Sub Urban"),'Grouped Category(Cleaned)'!$D$2:$D$374,0),MATCH("Health and Personal Care",'Grouped Category(Cleaned)'!$A$2:$O$2,0)))</f>
        <v>157.76666666666668</v>
      </c>
      <c r="C143" s="36">
        <f>AVERAGE(INDEX('Grouped Category(Cleaned)'!$A$2:$O$374,MATCH(_xlfn.CONCAT($A$143," ",C$142," Rural"),'Grouped Category(Cleaned)'!$D$2:$D$374,0),MATCH("Health and Personal Care",'Grouped Category(Cleaned)'!$A$2:$O$2,0)):INDEX('Grouped Category(Cleaned)'!$A$2:$O$374,MATCH(_xlfn.CONCAT($A$143," ",C$142," Sub Urban"),'Grouped Category(Cleaned)'!$D$2:$D$374,0),MATCH("Health and Personal Care",'Grouped Category(Cleaned)'!$A$2:$O$2,0)))</f>
        <v>158.26666666666668</v>
      </c>
      <c r="D143" s="36">
        <f>AVERAGE(INDEX('Grouped Category(Cleaned)'!$A$2:$O$374,MATCH(_xlfn.CONCAT($A$143," ",D$142," Rural"),'Grouped Category(Cleaned)'!$D$2:$D$374,0),MATCH("Health and Personal Care",'Grouped Category(Cleaned)'!$A$2:$O$2,0)):INDEX('Grouped Category(Cleaned)'!$A$2:$O$374,MATCH(_xlfn.CONCAT($A$143," ",D$142," Sub Urban"),'Grouped Category(Cleaned)'!$D$2:$D$374,0),MATCH("Health and Personal Care",'Grouped Category(Cleaned)'!$A$2:$O$2,0)))</f>
        <v>157.5</v>
      </c>
      <c r="E143" s="36">
        <f>AVERAGE(INDEX('Grouped Category(Cleaned)'!$A$2:$O$374,MATCH(_xlfn.CONCAT($A$143," ",E$142," Rural"),'Grouped Category(Cleaned)'!$D$2:$D$374,0),MATCH("Health and Personal Care",'Grouped Category(Cleaned)'!$A$2:$O$2,0)):INDEX('Grouped Category(Cleaned)'!$A$2:$O$374,MATCH(_xlfn.CONCAT($A$143," ",E$142," Sub Urban"),'Grouped Category(Cleaned)'!$D$2:$D$374,0),MATCH("Health and Personal Care",'Grouped Category(Cleaned)'!$A$2:$O$2,0)))</f>
        <v>158.61666666666667</v>
      </c>
      <c r="F143" s="36">
        <f>AVERAGE(INDEX('Grouped Category(Cleaned)'!$A$2:$O$374,MATCH(_xlfn.CONCAT($A$143," ",F$142," Rural"),'Grouped Category(Cleaned)'!$D$2:$D$374,0),MATCH("Health and Personal Care",'Grouped Category(Cleaned)'!$A$2:$O$2,0)):INDEX('Grouped Category(Cleaned)'!$A$2:$O$374,MATCH(_xlfn.CONCAT($A$143," ",F$142," Sub Urban"),'Grouped Category(Cleaned)'!$D$2:$D$374,0),MATCH("Health and Personal Care",'Grouped Category(Cleaned)'!$A$2:$O$2,0)))</f>
        <v>161.78333333333333</v>
      </c>
      <c r="G143" s="36">
        <f>AVERAGE(INDEX('Grouped Category(Cleaned)'!$A$2:$O$374,MATCH(_xlfn.CONCAT($A$143," ",G$142," Rural"),'Grouped Category(Cleaned)'!$D$2:$D$374,0),MATCH("Health and Personal Care",'Grouped Category(Cleaned)'!$A$2:$O$2,0)):INDEX('Grouped Category(Cleaned)'!$A$2:$O$374,MATCH(_xlfn.CONCAT($A$143," ",G$142," Sub Urban"),'Grouped Category(Cleaned)'!$D$2:$D$374,0),MATCH("Health and Personal Care",'Grouped Category(Cleaned)'!$A$2:$O$2,0)))</f>
        <v>162.16666666666669</v>
      </c>
      <c r="H143" s="36">
        <f>AVERAGE(INDEX('Grouped Category(Cleaned)'!$A$2:$O$374,MATCH(_xlfn.CONCAT($A$143," ",H$142," Rural"),'Grouped Category(Cleaned)'!$D$2:$D$374,0),MATCH("Health and Personal Care",'Grouped Category(Cleaned)'!$A$2:$O$2,0)):INDEX('Grouped Category(Cleaned)'!$A$2:$O$374,MATCH(_xlfn.CONCAT($A$143," ",H$142," Sub Urban"),'Grouped Category(Cleaned)'!$D$2:$D$374,0),MATCH("Health and Personal Care",'Grouped Category(Cleaned)'!$A$2:$O$2,0)))</f>
        <v>163.16666666666669</v>
      </c>
      <c r="I143" s="36">
        <f>AVERAGE(INDEX('Grouped Category(Cleaned)'!$A$2:$O$374,MATCH(_xlfn.CONCAT($A$143," ",I$142," Rural"),'Grouped Category(Cleaned)'!$D$2:$D$374,0),MATCH("Health and Personal Care",'Grouped Category(Cleaned)'!$A$2:$O$2,0)):INDEX('Grouped Category(Cleaned)'!$A$2:$O$374,MATCH(_xlfn.CONCAT($A$143," ",I$142," Sub Urban"),'Grouped Category(Cleaned)'!$D$2:$D$374,0),MATCH("Health and Personal Care",'Grouped Category(Cleaned)'!$A$2:$O$2,0)))</f>
        <v>163.69999999999999</v>
      </c>
      <c r="J143" s="36">
        <f>AVERAGE(INDEX('Grouped Category(Cleaned)'!$A$2:$O$374,MATCH(_xlfn.CONCAT($A$143," ",J$142," Rural"),'Grouped Category(Cleaned)'!$D$2:$D$374,0),MATCH("Health and Personal Care",'Grouped Category(Cleaned)'!$A$2:$O$2,0)):INDEX('Grouped Category(Cleaned)'!$A$2:$O$374,MATCH(_xlfn.CONCAT($A$143," ",J$142," Sub Urban"),'Grouped Category(Cleaned)'!$D$2:$D$374,0),MATCH("Health and Personal Care",'Grouped Category(Cleaned)'!$A$2:$O$2,0)))</f>
        <v>163.81666666666666</v>
      </c>
      <c r="K143" s="36">
        <f>AVERAGE(INDEX('Grouped Category(Cleaned)'!$A$2:$O$374,MATCH(_xlfn.CONCAT($A$143," ",K$142," Rural"),'Grouped Category(Cleaned)'!$D$2:$D$374,0),MATCH("Health and Personal Care",'Grouped Category(Cleaned)'!$A$2:$O$2,0)):INDEX('Grouped Category(Cleaned)'!$A$2:$O$374,MATCH(_xlfn.CONCAT($A$143," ",K$142," Sub Urban"),'Grouped Category(Cleaned)'!$D$2:$D$374,0),MATCH("Health and Personal Care",'Grouped Category(Cleaned)'!$A$2:$O$2,0)))</f>
        <v>164.55</v>
      </c>
      <c r="L143" s="36">
        <f>AVERAGE(INDEX('Grouped Category(Cleaned)'!$A$2:$O$374,MATCH(_xlfn.CONCAT($A$143," ",L$142," Rural"),'Grouped Category(Cleaned)'!$D$2:$D$374,0),MATCH("Health and Personal Care",'Grouped Category(Cleaned)'!$A$2:$O$2,0)):INDEX('Grouped Category(Cleaned)'!$A$2:$O$374,MATCH(_xlfn.CONCAT($A$143," ",L$142," Sub Urban"),'Grouped Category(Cleaned)'!$D$2:$D$374,0),MATCH("Health and Personal Care",'Grouped Category(Cleaned)'!$A$2:$O$2,0)))</f>
        <v>165.65</v>
      </c>
      <c r="M143" s="37">
        <f>AVERAGE(INDEX('Grouped Category(Cleaned)'!$A$2:$O$374,MATCH(_xlfn.CONCAT($A$143," ",M$142," Rural"),'Grouped Category(Cleaned)'!$D$2:$D$374,0),MATCH("Health and Personal Care",'Grouped Category(Cleaned)'!$A$2:$O$2,0)):INDEX('Grouped Category(Cleaned)'!$A$2:$O$374,MATCH(_xlfn.CONCAT($A$143," ",M$142," Sub Urban"),'Grouped Category(Cleaned)'!$D$2:$D$374,0),MATCH("Health and Personal Care",'Grouped Category(Cleaned)'!$A$2:$O$2,0)))</f>
        <v>166.25</v>
      </c>
    </row>
    <row r="144" spans="1:13" x14ac:dyDescent="0.3">
      <c r="A144" s="49">
        <v>2022</v>
      </c>
      <c r="B144" s="36">
        <f>AVERAGE(INDEX('Grouped Category(Cleaned)'!$A$2:$O$374,MATCH(_xlfn.CONCAT($A$144," ",B$142," Rural"),'Grouped Category(Cleaned)'!$D$2:$D$374,0),MATCH("Health and Personal Care",'Grouped Category(Cleaned)'!$A$2:$O$2,0)):INDEX('Grouped Category(Cleaned)'!$A$2:$O$374,MATCH(_xlfn.CONCAT($A$144," ",B$142," Sub Urban"),'Grouped Category(Cleaned)'!$D$2:$D$374,0),MATCH("Health and Personal Care",'Grouped Category(Cleaned)'!$A$2:$O$2,0)))</f>
        <v>166.86666666666665</v>
      </c>
      <c r="C144" s="36">
        <f>AVERAGE(INDEX('Grouped Category(Cleaned)'!$A$2:$O$374,MATCH(_xlfn.CONCAT($A$144," ",C$142," Rural"),'Grouped Category(Cleaned)'!$D$2:$D$374,0),MATCH("Health and Personal Care",'Grouped Category(Cleaned)'!$A$2:$O$2,0)):INDEX('Grouped Category(Cleaned)'!$A$2:$O$374,MATCH(_xlfn.CONCAT($A$144," ",C$142," Sub Urban"),'Grouped Category(Cleaned)'!$D$2:$D$374,0),MATCH("Health and Personal Care",'Grouped Category(Cleaned)'!$A$2:$O$2,0)))</f>
        <v>167.96666666666667</v>
      </c>
      <c r="D144" s="36">
        <f>AVERAGE(INDEX('Grouped Category(Cleaned)'!$A$2:$O$374,MATCH(_xlfn.CONCAT($A$144," ",D$142," Rural"),'Grouped Category(Cleaned)'!$D$2:$D$374,0),MATCH("Health and Personal Care",'Grouped Category(Cleaned)'!$A$2:$O$2,0)):INDEX('Grouped Category(Cleaned)'!$A$2:$O$374,MATCH(_xlfn.CONCAT($A$144," ",D$142," Sub Urban"),'Grouped Category(Cleaned)'!$D$2:$D$374,0),MATCH("Health and Personal Care",'Grouped Category(Cleaned)'!$A$2:$O$2,0)))</f>
        <v>169.76666666666665</v>
      </c>
      <c r="E144" s="36">
        <f>AVERAGE(INDEX('Grouped Category(Cleaned)'!$A$2:$O$374,MATCH(_xlfn.CONCAT($A$144," ",E$142," Rural"),'Grouped Category(Cleaned)'!$D$2:$D$374,0),MATCH("Health and Personal Care",'Grouped Category(Cleaned)'!$A$2:$O$2,0)):INDEX('Grouped Category(Cleaned)'!$A$2:$O$374,MATCH(_xlfn.CONCAT($A$144," ",E$142," Sub Urban"),'Grouped Category(Cleaned)'!$D$2:$D$374,0),MATCH("Health and Personal Care",'Grouped Category(Cleaned)'!$A$2:$O$2,0)))</f>
        <v>171.03333333333333</v>
      </c>
      <c r="F144" s="36">
        <f>AVERAGE(INDEX('Grouped Category(Cleaned)'!$A$2:$O$374,MATCH(_xlfn.CONCAT($A$144," ",F$142," Rural"),'Grouped Category(Cleaned)'!$D$2:$D$374,0),MATCH("Health and Personal Care",'Grouped Category(Cleaned)'!$A$2:$O$2,0)):INDEX('Grouped Category(Cleaned)'!$A$2:$O$374,MATCH(_xlfn.CONCAT($A$144," ",F$142," Sub Urban"),'Grouped Category(Cleaned)'!$D$2:$D$374,0),MATCH("Health and Personal Care",'Grouped Category(Cleaned)'!$A$2:$O$2,0)))</f>
        <v>171.28333333333333</v>
      </c>
      <c r="G144" s="36">
        <f>AVERAGE(INDEX('Grouped Category(Cleaned)'!$A$2:$O$374,MATCH(_xlfn.CONCAT($A$144," ",G$142," Rural"),'Grouped Category(Cleaned)'!$D$2:$D$374,0),MATCH("Health and Personal Care",'Grouped Category(Cleaned)'!$A$2:$O$2,0)):INDEX('Grouped Category(Cleaned)'!$A$2:$O$374,MATCH(_xlfn.CONCAT($A$144," ",G$142," Sub Urban"),'Grouped Category(Cleaned)'!$D$2:$D$374,0),MATCH("Health and Personal Care",'Grouped Category(Cleaned)'!$A$2:$O$2,0)))</f>
        <v>172.1</v>
      </c>
      <c r="H144" s="36">
        <f>AVERAGE(INDEX('Grouped Category(Cleaned)'!$A$2:$O$374,MATCH(_xlfn.CONCAT($A$144," ",H$142," Rural"),'Grouped Category(Cleaned)'!$D$2:$D$374,0),MATCH("Health and Personal Care",'Grouped Category(Cleaned)'!$A$2:$O$2,0)):INDEX('Grouped Category(Cleaned)'!$A$2:$O$374,MATCH(_xlfn.CONCAT($A$144," ",H$142," Sub Urban"),'Grouped Category(Cleaned)'!$D$2:$D$374,0),MATCH("Health and Personal Care",'Grouped Category(Cleaned)'!$A$2:$O$2,0)))</f>
        <v>172.63333333333333</v>
      </c>
      <c r="I144" s="36">
        <f>AVERAGE(INDEX('Grouped Category(Cleaned)'!$A$2:$O$374,MATCH(_xlfn.CONCAT($A$144," ",I$142," Rural"),'Grouped Category(Cleaned)'!$D$2:$D$374,0),MATCH("Health and Personal Care",'Grouped Category(Cleaned)'!$A$2:$O$2,0)):INDEX('Grouped Category(Cleaned)'!$A$2:$O$374,MATCH(_xlfn.CONCAT($A$144," ",I$142," Sub Urban"),'Grouped Category(Cleaned)'!$D$2:$D$374,0),MATCH("Health and Personal Care",'Grouped Category(Cleaned)'!$A$2:$O$2,0)))</f>
        <v>173.75</v>
      </c>
      <c r="J144" s="36">
        <f>AVERAGE(INDEX('Grouped Category(Cleaned)'!$A$2:$O$374,MATCH(_xlfn.CONCAT($A$144," ",J$142," Rural"),'Grouped Category(Cleaned)'!$D$2:$D$374,0),MATCH("Health and Personal Care",'Grouped Category(Cleaned)'!$A$2:$O$2,0)):INDEX('Grouped Category(Cleaned)'!$A$2:$O$374,MATCH(_xlfn.CONCAT($A$144," ",J$142," Sub Urban"),'Grouped Category(Cleaned)'!$D$2:$D$374,0),MATCH("Health and Personal Care",'Grouped Category(Cleaned)'!$A$2:$O$2,0)))</f>
        <v>174.1</v>
      </c>
      <c r="K144" s="36">
        <f>AVERAGE(INDEX('Grouped Category(Cleaned)'!$A$2:$O$374,MATCH(_xlfn.CONCAT($A$144," ",K$142," Rural"),'Grouped Category(Cleaned)'!$D$2:$D$374,0),MATCH("Health and Personal Care",'Grouped Category(Cleaned)'!$A$2:$O$2,0)):INDEX('Grouped Category(Cleaned)'!$A$2:$O$374,MATCH(_xlfn.CONCAT($A$144," ",K$142," Sub Urban"),'Grouped Category(Cleaned)'!$D$2:$D$374,0),MATCH("Health and Personal Care",'Grouped Category(Cleaned)'!$A$2:$O$2,0)))</f>
        <v>175.16666666666666</v>
      </c>
      <c r="L144" s="36">
        <f>AVERAGE(INDEX('Grouped Category(Cleaned)'!$A$2:$O$374,MATCH(_xlfn.CONCAT($A$144," ",L$142," Rural"),'Grouped Category(Cleaned)'!$D$2:$D$374,0),MATCH("Health and Personal Care",'Grouped Category(Cleaned)'!$A$2:$O$2,0)):INDEX('Grouped Category(Cleaned)'!$A$2:$O$374,MATCH(_xlfn.CONCAT($A$144," ",L$142," Sub Urban"),'Grouped Category(Cleaned)'!$D$2:$D$374,0),MATCH("Health and Personal Care",'Grouped Category(Cleaned)'!$A$2:$O$2,0)))</f>
        <v>176.45000000000002</v>
      </c>
      <c r="M144" s="37">
        <f>AVERAGE(INDEX('Grouped Category(Cleaned)'!$A$2:$O$374,MATCH(_xlfn.CONCAT($A$144," ",M$142," Rural"),'Grouped Category(Cleaned)'!$D$2:$D$374,0),MATCH("Health and Personal Care",'Grouped Category(Cleaned)'!$A$2:$O$2,0)):INDEX('Grouped Category(Cleaned)'!$A$2:$O$374,MATCH(_xlfn.CONCAT($A$144," ",M$142," Sub Urban"),'Grouped Category(Cleaned)'!$D$2:$D$374,0),MATCH("Health and Personal Care",'Grouped Category(Cleaned)'!$A$2:$O$2,0)))</f>
        <v>178.21666666666667</v>
      </c>
    </row>
    <row r="145" spans="1:13" ht="15" thickBot="1" x14ac:dyDescent="0.35">
      <c r="A145" s="52">
        <v>2023</v>
      </c>
      <c r="B145" s="38">
        <f>AVERAGE(INDEX('Grouped Category(Cleaned)'!$A$2:$O$374,MATCH(_xlfn.CONCAT($A$145," ",B$142," Rural"),'Grouped Category(Cleaned)'!$D$2:$D$374,0),MATCH("Health and Personal Care",'Grouped Category(Cleaned)'!$A$2:$O$2,0)):INDEX('Grouped Category(Cleaned)'!$A$2:$O$374,MATCH(_xlfn.CONCAT($A$145," ",B$142," Sub Urban"),'Grouped Category(Cleaned)'!$D$2:$D$374,0),MATCH("Health and Personal Care",'Grouped Category(Cleaned)'!$A$2:$O$2,0)))</f>
        <v>180.2166666666667</v>
      </c>
      <c r="C145" s="38">
        <f>AVERAGE(INDEX('Grouped Category(Cleaned)'!$A$2:$O$374,MATCH(_xlfn.CONCAT($A$145," ",C$142," Rural"),'Grouped Category(Cleaned)'!$D$2:$D$374,0),MATCH("Health and Personal Care",'Grouped Category(Cleaned)'!$A$2:$O$2,0)):INDEX('Grouped Category(Cleaned)'!$A$2:$O$374,MATCH(_xlfn.CONCAT($A$145," ",C$142," Sub Urban"),'Grouped Category(Cleaned)'!$D$2:$D$374,0),MATCH("Health and Personal Care",'Grouped Category(Cleaned)'!$A$2:$O$2,0)))</f>
        <v>182.48333333333335</v>
      </c>
      <c r="D145" s="38">
        <f>AVERAGE(INDEX('Grouped Category(Cleaned)'!$A$2:$O$374,MATCH(_xlfn.CONCAT($A$145," ",D$142," Rural"),'Grouped Category(Cleaned)'!$D$2:$D$374,0),MATCH("Health and Personal Care",'Grouped Category(Cleaned)'!$A$2:$O$2,0)):INDEX('Grouped Category(Cleaned)'!$A$2:$O$374,MATCH(_xlfn.CONCAT($A$145," ",D$142," Sub Urban"),'Grouped Category(Cleaned)'!$D$2:$D$374,0),MATCH("Health and Personal Care",'Grouped Category(Cleaned)'!$A$2:$O$2,0)))</f>
        <v>182.5</v>
      </c>
      <c r="E145" s="38">
        <f>AVERAGE(INDEX('Grouped Category(Cleaned)'!$A$2:$O$374,MATCH(_xlfn.CONCAT($A$145," ",E$142," Rural"),'Grouped Category(Cleaned)'!$D$2:$D$374,0),MATCH("Health and Personal Care",'Grouped Category(Cleaned)'!$A$2:$O$2,0)):INDEX('Grouped Category(Cleaned)'!$A$2:$O$374,MATCH(_xlfn.CONCAT($A$145," ",E$142," Sub Urban"),'Grouped Category(Cleaned)'!$D$2:$D$374,0),MATCH("Health and Personal Care",'Grouped Category(Cleaned)'!$A$2:$O$2,0)))</f>
        <v>184.31666666666669</v>
      </c>
      <c r="F145" s="38">
        <f>AVERAGE(INDEX('Grouped Category(Cleaned)'!$A$2:$O$374,MATCH(_xlfn.CONCAT($A$145," ",F$142," Rural"),'Grouped Category(Cleaned)'!$D$2:$D$374,0),MATCH("Health and Personal Care",'Grouped Category(Cleaned)'!$A$2:$O$2,0)):INDEX('Grouped Category(Cleaned)'!$A$2:$O$374,MATCH(_xlfn.CONCAT($A$145," ",F$142," Sub Urban"),'Grouped Category(Cleaned)'!$D$2:$D$374,0),MATCH("Health and Personal Care",'Grouped Category(Cleaned)'!$A$2:$O$2,0)))</f>
        <v>185.23333333333335</v>
      </c>
      <c r="G145" s="58" t="s">
        <v>48</v>
      </c>
      <c r="H145" s="58" t="s">
        <v>48</v>
      </c>
      <c r="I145" s="58" t="s">
        <v>48</v>
      </c>
      <c r="J145" s="58" t="s">
        <v>48</v>
      </c>
      <c r="K145" s="58" t="s">
        <v>48</v>
      </c>
      <c r="L145" s="58" t="s">
        <v>48</v>
      </c>
      <c r="M145" s="59" t="s">
        <v>48</v>
      </c>
    </row>
    <row r="146" spans="1:13" ht="15" thickBot="1" x14ac:dyDescent="0.35"/>
    <row r="147" spans="1:13" ht="15.6" x14ac:dyDescent="0.3">
      <c r="A147" s="122" t="s">
        <v>125</v>
      </c>
      <c r="B147" s="123"/>
      <c r="C147" s="123"/>
      <c r="D147" s="123"/>
      <c r="E147" s="123"/>
      <c r="F147" s="123"/>
      <c r="G147" s="123"/>
      <c r="H147" s="123"/>
      <c r="I147" s="123"/>
      <c r="J147" s="123"/>
      <c r="K147" s="123"/>
      <c r="L147" s="123"/>
      <c r="M147" s="124"/>
    </row>
    <row r="148" spans="1:13" x14ac:dyDescent="0.3">
      <c r="A148" s="10"/>
      <c r="B148" s="6" t="s">
        <v>31</v>
      </c>
      <c r="C148" s="6" t="s">
        <v>35</v>
      </c>
      <c r="D148" s="6" t="s">
        <v>36</v>
      </c>
      <c r="E148" s="6" t="s">
        <v>37</v>
      </c>
      <c r="F148" s="6" t="s">
        <v>38</v>
      </c>
      <c r="G148" s="6" t="s">
        <v>39</v>
      </c>
      <c r="H148" s="6" t="s">
        <v>40</v>
      </c>
      <c r="I148" s="6" t="s">
        <v>41</v>
      </c>
      <c r="J148" s="6" t="s">
        <v>42</v>
      </c>
      <c r="K148" s="6" t="s">
        <v>43</v>
      </c>
      <c r="L148" s="6" t="s">
        <v>45</v>
      </c>
      <c r="M148" s="7" t="s">
        <v>46</v>
      </c>
    </row>
    <row r="149" spans="1:13" x14ac:dyDescent="0.3">
      <c r="A149" s="49">
        <v>2021</v>
      </c>
      <c r="B149" s="44">
        <f>(B143-157.4)/157.4*100</f>
        <v>0.23295213892418945</v>
      </c>
      <c r="C149" s="44">
        <f t="shared" ref="C149:M149" si="18">(C143-B143)/B143*100</f>
        <v>0.31692372702302973</v>
      </c>
      <c r="D149" s="44">
        <f t="shared" si="18"/>
        <v>-0.48441449031171852</v>
      </c>
      <c r="E149" s="44">
        <f t="shared" si="18"/>
        <v>0.70899470899471384</v>
      </c>
      <c r="F149" s="44">
        <f t="shared" si="18"/>
        <v>1.9964274456236146</v>
      </c>
      <c r="G149" s="44">
        <f t="shared" si="18"/>
        <v>0.23694241269188471</v>
      </c>
      <c r="H149" s="44">
        <f t="shared" si="18"/>
        <v>0.61664953751284679</v>
      </c>
      <c r="I149" s="44">
        <f t="shared" si="18"/>
        <v>0.32686414708884759</v>
      </c>
      <c r="J149" s="44">
        <f t="shared" si="18"/>
        <v>7.1268580737125387E-2</v>
      </c>
      <c r="K149" s="44">
        <f t="shared" si="18"/>
        <v>0.44765489876895831</v>
      </c>
      <c r="L149" s="44">
        <f t="shared" si="18"/>
        <v>0.66848982072318097</v>
      </c>
      <c r="M149" s="35">
        <f t="shared" si="18"/>
        <v>0.36220947781466606</v>
      </c>
    </row>
    <row r="150" spans="1:13" x14ac:dyDescent="0.3">
      <c r="A150" s="49">
        <v>2022</v>
      </c>
      <c r="B150" s="44">
        <f>(B144-M143)/M143*100</f>
        <v>0.37092731829572684</v>
      </c>
      <c r="C150" s="44">
        <f t="shared" ref="C150:M150" si="19">(C144-B144)/B144*100</f>
        <v>0.65920894926090068</v>
      </c>
      <c r="D150" s="44">
        <f t="shared" si="19"/>
        <v>1.0716411986505157</v>
      </c>
      <c r="E150" s="44">
        <f t="shared" si="19"/>
        <v>0.74612212841155312</v>
      </c>
      <c r="F150" s="44">
        <f t="shared" si="19"/>
        <v>0.14617033716624442</v>
      </c>
      <c r="G150" s="44">
        <f t="shared" si="19"/>
        <v>0.47679283837695607</v>
      </c>
      <c r="H150" s="44">
        <f t="shared" si="19"/>
        <v>0.3098973465039695</v>
      </c>
      <c r="I150" s="44">
        <f t="shared" si="19"/>
        <v>0.64684301988801374</v>
      </c>
      <c r="J150" s="44">
        <f t="shared" si="19"/>
        <v>0.20143884892086006</v>
      </c>
      <c r="K150" s="44">
        <f t="shared" si="19"/>
        <v>0.61267470802220725</v>
      </c>
      <c r="L150" s="44">
        <f t="shared" si="19"/>
        <v>0.73263558515700855</v>
      </c>
      <c r="M150" s="35">
        <f t="shared" si="19"/>
        <v>1.0012279210352233</v>
      </c>
    </row>
    <row r="151" spans="1:13" ht="15" thickBot="1" x14ac:dyDescent="0.35">
      <c r="A151" s="52">
        <v>2023</v>
      </c>
      <c r="B151" s="45">
        <f>(B145-M144)/M144*100</f>
        <v>1.1222294959319341</v>
      </c>
      <c r="C151" s="45">
        <f>(C145-B145)/B145*100</f>
        <v>1.2577453065754098</v>
      </c>
      <c r="D151" s="45">
        <f>(D145-C145)/C145*100</f>
        <v>9.1332541784554782E-3</v>
      </c>
      <c r="E151" s="45">
        <f>(E145-D145)/D145*100</f>
        <v>0.99543378995435128</v>
      </c>
      <c r="F151" s="45">
        <f>(F145-E145)/E145*100</f>
        <v>0.49733248937516433</v>
      </c>
      <c r="G151" s="60" t="s">
        <v>48</v>
      </c>
      <c r="H151" s="60" t="s">
        <v>48</v>
      </c>
      <c r="I151" s="60" t="s">
        <v>48</v>
      </c>
      <c r="J151" s="60" t="s">
        <v>48</v>
      </c>
      <c r="K151" s="60" t="s">
        <v>48</v>
      </c>
      <c r="L151" s="60" t="s">
        <v>48</v>
      </c>
      <c r="M151" s="61" t="s">
        <v>48</v>
      </c>
    </row>
    <row r="153" spans="1:13" x14ac:dyDescent="0.3">
      <c r="A153" s="121" t="s">
        <v>25</v>
      </c>
      <c r="B153" s="121"/>
      <c r="C153" s="121"/>
      <c r="D153" s="121"/>
      <c r="E153" s="121"/>
      <c r="F153" s="121"/>
      <c r="G153" s="121"/>
      <c r="H153" s="121"/>
      <c r="I153" s="121"/>
      <c r="J153" s="121"/>
      <c r="K153" s="121"/>
      <c r="L153" s="121"/>
      <c r="M153" s="121"/>
    </row>
    <row r="154" spans="1:13" x14ac:dyDescent="0.3">
      <c r="A154" s="121"/>
      <c r="B154" s="121"/>
      <c r="C154" s="121"/>
      <c r="D154" s="121"/>
      <c r="E154" s="121"/>
      <c r="F154" s="121"/>
      <c r="G154" s="121"/>
      <c r="H154" s="121"/>
      <c r="I154" s="121"/>
      <c r="J154" s="121"/>
      <c r="K154" s="121"/>
      <c r="L154" s="121"/>
      <c r="M154" s="121"/>
    </row>
    <row r="155" spans="1:13" ht="15" thickBot="1" x14ac:dyDescent="0.35"/>
    <row r="156" spans="1:13" ht="15.6" x14ac:dyDescent="0.3">
      <c r="A156" s="122" t="s">
        <v>126</v>
      </c>
      <c r="B156" s="123"/>
      <c r="C156" s="123"/>
      <c r="D156" s="123"/>
      <c r="E156" s="123"/>
      <c r="F156" s="123"/>
      <c r="G156" s="123"/>
      <c r="H156" s="123"/>
      <c r="I156" s="123"/>
      <c r="J156" s="123"/>
      <c r="K156" s="123"/>
      <c r="L156" s="123"/>
      <c r="M156" s="124"/>
    </row>
    <row r="157" spans="1:13" x14ac:dyDescent="0.3">
      <c r="A157" s="10"/>
      <c r="B157" s="6" t="s">
        <v>31</v>
      </c>
      <c r="C157" s="6" t="s">
        <v>35</v>
      </c>
      <c r="D157" s="6" t="s">
        <v>36</v>
      </c>
      <c r="E157" s="6" t="s">
        <v>37</v>
      </c>
      <c r="F157" s="6" t="s">
        <v>38</v>
      </c>
      <c r="G157" s="6" t="s">
        <v>39</v>
      </c>
      <c r="H157" s="6" t="s">
        <v>40</v>
      </c>
      <c r="I157" s="6" t="s">
        <v>41</v>
      </c>
      <c r="J157" s="6" t="s">
        <v>42</v>
      </c>
      <c r="K157" s="6" t="s">
        <v>43</v>
      </c>
      <c r="L157" s="6" t="s">
        <v>45</v>
      </c>
      <c r="M157" s="7" t="s">
        <v>46</v>
      </c>
    </row>
    <row r="158" spans="1:13" x14ac:dyDescent="0.3">
      <c r="A158" s="49">
        <v>2021</v>
      </c>
      <c r="B158" s="36">
        <f>AVERAGE(INDEX('Grouped Category(Cleaned)'!$A$2:$O$374,MATCH(_xlfn.CONCAT($A$158," ",B$157," Rural"),'Grouped Category(Cleaned)'!$D$2:$D$374,0),MATCH("Recreation and amusement",'Grouped Category(Cleaned)'!$A$2:$O$2,0)):INDEX('Grouped Category(Cleaned)'!$A$2:$O$374,MATCH(_xlfn.CONCAT($A$158," ",B$157," Sub Urban"),'Grouped Category(Cleaned)'!$D$2:$D$374,0),MATCH("Recreation and amusement",'Grouped Category(Cleaned)'!$A$2:$O$2,0)))</f>
        <v>150.03333333333333</v>
      </c>
      <c r="C158" s="36">
        <f>AVERAGE(INDEX('Grouped Category(Cleaned)'!$A$2:$O$374,MATCH(_xlfn.CONCAT($A$158," ",C$157," Rural"),'Grouped Category(Cleaned)'!$D$2:$D$374,0),MATCH("Recreation and amusement",'Grouped Category(Cleaned)'!$A$2:$O$2,0)):INDEX('Grouped Category(Cleaned)'!$A$2:$O$374,MATCH(_xlfn.CONCAT($A$158," ",C$157," Sub Urban"),'Grouped Category(Cleaned)'!$D$2:$D$374,0),MATCH("Recreation and amusement",'Grouped Category(Cleaned)'!$A$2:$O$2,0)))</f>
        <v>151.93333333333334</v>
      </c>
      <c r="D158" s="36">
        <f>AVERAGE(INDEX('Grouped Category(Cleaned)'!$A$2:$O$374,MATCH(_xlfn.CONCAT($A$158," ",D$157," Rural"),'Grouped Category(Cleaned)'!$D$2:$D$374,0),MATCH("Recreation and amusement",'Grouped Category(Cleaned)'!$A$2:$O$2,0)):INDEX('Grouped Category(Cleaned)'!$A$2:$O$374,MATCH(_xlfn.CONCAT($A$158," ",D$157," Sub Urban"),'Grouped Category(Cleaned)'!$D$2:$D$374,0),MATCH("Recreation and amusement",'Grouped Category(Cleaned)'!$A$2:$O$2,0)))</f>
        <v>153</v>
      </c>
      <c r="E158" s="36">
        <f>AVERAGE(INDEX('Grouped Category(Cleaned)'!$A$2:$O$374,MATCH(_xlfn.CONCAT($A$158," ",E$157," Rural"),'Grouped Category(Cleaned)'!$D$2:$D$374,0),MATCH("Recreation and amusement",'Grouped Category(Cleaned)'!$A$2:$O$2,0)):INDEX('Grouped Category(Cleaned)'!$A$2:$O$374,MATCH(_xlfn.CONCAT($A$158," ",E$157," Sub Urban"),'Grouped Category(Cleaned)'!$D$2:$D$374,0),MATCH("Recreation and amusement",'Grouped Category(Cleaned)'!$A$2:$O$2,0)))</f>
        <v>153.63333333333333</v>
      </c>
      <c r="F158" s="36">
        <f>AVERAGE(INDEX('Grouped Category(Cleaned)'!$A$2:$O$374,MATCH(_xlfn.CONCAT($A$158," ",F$157," Rural"),'Grouped Category(Cleaned)'!$D$2:$D$374,0),MATCH("Recreation and amusement",'Grouped Category(Cleaned)'!$A$2:$O$2,0)):INDEX('Grouped Category(Cleaned)'!$A$2:$O$374,MATCH(_xlfn.CONCAT($A$158," ",F$157," Sub Urban"),'Grouped Category(Cleaned)'!$D$2:$D$374,0),MATCH("Recreation and amusement",'Grouped Category(Cleaned)'!$A$2:$O$2,0)))</f>
        <v>156.13333333333335</v>
      </c>
      <c r="G158" s="36">
        <f>AVERAGE(INDEX('Grouped Category(Cleaned)'!$A$2:$O$374,MATCH(_xlfn.CONCAT($A$158," ",G$157," Rural"),'Grouped Category(Cleaned)'!$D$2:$D$374,0),MATCH("Recreation and amusement",'Grouped Category(Cleaned)'!$A$2:$O$2,0)):INDEX('Grouped Category(Cleaned)'!$A$2:$O$374,MATCH(_xlfn.CONCAT($A$158," ",G$157," Sub Urban"),'Grouped Category(Cleaned)'!$D$2:$D$374,0),MATCH("Recreation and amusement",'Grouped Category(Cleaned)'!$A$2:$O$2,0)))</f>
        <v>155.33333333333334</v>
      </c>
      <c r="H158" s="36">
        <f>AVERAGE(INDEX('Grouped Category(Cleaned)'!$A$2:$O$374,MATCH(_xlfn.CONCAT($A$158," ",H$157," Rural"),'Grouped Category(Cleaned)'!$D$2:$D$374,0),MATCH("Recreation and amusement",'Grouped Category(Cleaned)'!$A$2:$O$2,0)):INDEX('Grouped Category(Cleaned)'!$A$2:$O$374,MATCH(_xlfn.CONCAT($A$158," ",H$157," Sub Urban"),'Grouped Category(Cleaned)'!$D$2:$D$374,0),MATCH("Recreation and amusement",'Grouped Category(Cleaned)'!$A$2:$O$2,0)))</f>
        <v>155.73333333333332</v>
      </c>
      <c r="I158" s="36">
        <f>AVERAGE(INDEX('Grouped Category(Cleaned)'!$A$2:$O$374,MATCH(_xlfn.CONCAT($A$158," ",I$157," Rural"),'Grouped Category(Cleaned)'!$D$2:$D$374,0),MATCH("Recreation and amusement",'Grouped Category(Cleaned)'!$A$2:$O$2,0)):INDEX('Grouped Category(Cleaned)'!$A$2:$O$374,MATCH(_xlfn.CONCAT($A$158," ",I$157," Sub Urban"),'Grouped Category(Cleaned)'!$D$2:$D$374,0),MATCH("Recreation and amusement",'Grouped Category(Cleaned)'!$A$2:$O$2,0)))</f>
        <v>157.46666666666667</v>
      </c>
      <c r="J158" s="36">
        <f>AVERAGE(INDEX('Grouped Category(Cleaned)'!$A$2:$O$374,MATCH(_xlfn.CONCAT($A$158," ",J$157," Rural"),'Grouped Category(Cleaned)'!$D$2:$D$374,0),MATCH("Recreation and amusement",'Grouped Category(Cleaned)'!$A$2:$O$2,0)):INDEX('Grouped Category(Cleaned)'!$A$2:$O$374,MATCH(_xlfn.CONCAT($A$158," ",J$157," Sub Urban"),'Grouped Category(Cleaned)'!$D$2:$D$374,0),MATCH("Recreation and amusement",'Grouped Category(Cleaned)'!$A$2:$O$2,0)))</f>
        <v>158.1</v>
      </c>
      <c r="K158" s="36">
        <f>AVERAGE(INDEX('Grouped Category(Cleaned)'!$A$2:$O$374,MATCH(_xlfn.CONCAT($A$158," ",K$157," Rural"),'Grouped Category(Cleaned)'!$D$2:$D$374,0),MATCH("Recreation and amusement",'Grouped Category(Cleaned)'!$A$2:$O$2,0)):INDEX('Grouped Category(Cleaned)'!$A$2:$O$374,MATCH(_xlfn.CONCAT($A$158," ",K$157," Sub Urban"),'Grouped Category(Cleaned)'!$D$2:$D$374,0),MATCH("Recreation and amusement",'Grouped Category(Cleaned)'!$A$2:$O$2,0)))</f>
        <v>158.96666666666667</v>
      </c>
      <c r="L158" s="36">
        <f>AVERAGE(INDEX('Grouped Category(Cleaned)'!$A$2:$O$374,MATCH(_xlfn.CONCAT($A$158," ",L$157," Rural"),'Grouped Category(Cleaned)'!$D$2:$D$374,0),MATCH("Recreation and amusement",'Grouped Category(Cleaned)'!$A$2:$O$2,0)):INDEX('Grouped Category(Cleaned)'!$A$2:$O$374,MATCH(_xlfn.CONCAT($A$158," ",L$157," Sub Urban"),'Grouped Category(Cleaned)'!$D$2:$D$374,0),MATCH("Recreation and amusement",'Grouped Category(Cleaned)'!$A$2:$O$2,0)))</f>
        <v>160.1</v>
      </c>
      <c r="M158" s="37">
        <f>AVERAGE(INDEX('Grouped Category(Cleaned)'!$A$2:$O$374,MATCH(_xlfn.CONCAT($A$158," ",M$157," Rural"),'Grouped Category(Cleaned)'!$D$2:$D$374,0),MATCH("Recreation and amusement",'Grouped Category(Cleaned)'!$A$2:$O$2,0)):INDEX('Grouped Category(Cleaned)'!$A$2:$O$374,MATCH(_xlfn.CONCAT($A$158," ",M$157," Sub Urban"),'Grouped Category(Cleaned)'!$D$2:$D$374,0),MATCH("Recreation and amusement",'Grouped Category(Cleaned)'!$A$2:$O$2,0)))</f>
        <v>160.9</v>
      </c>
    </row>
    <row r="159" spans="1:13" x14ac:dyDescent="0.3">
      <c r="A159" s="49">
        <v>2022</v>
      </c>
      <c r="B159" s="36">
        <f>AVERAGE(INDEX('Grouped Category(Cleaned)'!$A$2:$O$374,MATCH(_xlfn.CONCAT($A$159," ",B$157," Rural"),'Grouped Category(Cleaned)'!$D$2:$D$374,0),MATCH("Recreation and amusement",'Grouped Category(Cleaned)'!$A$2:$O$2,0)):INDEX('Grouped Category(Cleaned)'!$A$2:$O$374,MATCH(_xlfn.CONCAT($A$159," ",B$157," Sub Urban"),'Grouped Category(Cleaned)'!$D$2:$D$374,0),MATCH("Recreation and amusement",'Grouped Category(Cleaned)'!$A$2:$O$2,0)))</f>
        <v>161.5</v>
      </c>
      <c r="C159" s="36">
        <f>AVERAGE(INDEX('Grouped Category(Cleaned)'!$A$2:$O$374,MATCH(_xlfn.CONCAT($A$159," ",C$157," Rural"),'Grouped Category(Cleaned)'!$D$2:$D$374,0),MATCH("Recreation and amusement",'Grouped Category(Cleaned)'!$A$2:$O$2,0)):INDEX('Grouped Category(Cleaned)'!$A$2:$O$374,MATCH(_xlfn.CONCAT($A$159," ",C$157," Sub Urban"),'Grouped Category(Cleaned)'!$D$2:$D$374,0),MATCH("Recreation and amusement",'Grouped Category(Cleaned)'!$A$2:$O$2,0)))</f>
        <v>162.36666666666667</v>
      </c>
      <c r="D159" s="36">
        <f>AVERAGE(INDEX('Grouped Category(Cleaned)'!$A$2:$O$374,MATCH(_xlfn.CONCAT($A$159," ",D$157," Rural"),'Grouped Category(Cleaned)'!$D$2:$D$374,0),MATCH("Recreation and amusement",'Grouped Category(Cleaned)'!$A$2:$O$2,0)):INDEX('Grouped Category(Cleaned)'!$A$2:$O$374,MATCH(_xlfn.CONCAT($A$159," ",D$157," Sub Urban"),'Grouped Category(Cleaned)'!$D$2:$D$374,0),MATCH("Recreation and amusement",'Grouped Category(Cleaned)'!$A$2:$O$2,0)))</f>
        <v>163.56666666666666</v>
      </c>
      <c r="E159" s="36">
        <f>AVERAGE(INDEX('Grouped Category(Cleaned)'!$A$2:$O$374,MATCH(_xlfn.CONCAT($A$159," ",E$157," Rural"),'Grouped Category(Cleaned)'!$D$2:$D$374,0),MATCH("Recreation and amusement",'Grouped Category(Cleaned)'!$A$2:$O$2,0)):INDEX('Grouped Category(Cleaned)'!$A$2:$O$374,MATCH(_xlfn.CONCAT($A$159," ",E$157," Sub Urban"),'Grouped Category(Cleaned)'!$D$2:$D$374,0),MATCH("Recreation and amusement",'Grouped Category(Cleaned)'!$A$2:$O$2,0)))</f>
        <v>164.6</v>
      </c>
      <c r="F159" s="36">
        <f>AVERAGE(INDEX('Grouped Category(Cleaned)'!$A$2:$O$374,MATCH(_xlfn.CONCAT($A$159," ",F$157," Rural"),'Grouped Category(Cleaned)'!$D$2:$D$374,0),MATCH("Recreation and amusement",'Grouped Category(Cleaned)'!$A$2:$O$2,0)):INDEX('Grouped Category(Cleaned)'!$A$2:$O$374,MATCH(_xlfn.CONCAT($A$159," ",F$157," Sub Urban"),'Grouped Category(Cleaned)'!$D$2:$D$374,0),MATCH("Recreation and amusement",'Grouped Category(Cleaned)'!$A$2:$O$2,0)))</f>
        <v>165.29999999999998</v>
      </c>
      <c r="G159" s="36">
        <f>AVERAGE(INDEX('Grouped Category(Cleaned)'!$A$2:$O$374,MATCH(_xlfn.CONCAT($A$159," ",G$157," Rural"),'Grouped Category(Cleaned)'!$D$2:$D$374,0),MATCH("Recreation and amusement",'Grouped Category(Cleaned)'!$A$2:$O$2,0)):INDEX('Grouped Category(Cleaned)'!$A$2:$O$374,MATCH(_xlfn.CONCAT($A$159," ",G$157," Sub Urban"),'Grouped Category(Cleaned)'!$D$2:$D$374,0),MATCH("Recreation and amusement",'Grouped Category(Cleaned)'!$A$2:$O$2,0)))</f>
        <v>165.96666666666667</v>
      </c>
      <c r="H159" s="36">
        <f>AVERAGE(INDEX('Grouped Category(Cleaned)'!$A$2:$O$374,MATCH(_xlfn.CONCAT($A$159," ",H$157," Rural"),'Grouped Category(Cleaned)'!$D$2:$D$374,0),MATCH("Recreation and amusement",'Grouped Category(Cleaned)'!$A$2:$O$2,0)):INDEX('Grouped Category(Cleaned)'!$A$2:$O$374,MATCH(_xlfn.CONCAT($A$159," ",H$157," Sub Urban"),'Grouped Category(Cleaned)'!$D$2:$D$374,0),MATCH("Recreation and amusement",'Grouped Category(Cleaned)'!$A$2:$O$2,0)))</f>
        <v>166.5</v>
      </c>
      <c r="I159" s="36">
        <f>AVERAGE(INDEX('Grouped Category(Cleaned)'!$A$2:$O$374,MATCH(_xlfn.CONCAT($A$159," ",I$157," Rural"),'Grouped Category(Cleaned)'!$D$2:$D$374,0),MATCH("Recreation and amusement",'Grouped Category(Cleaned)'!$A$2:$O$2,0)):INDEX('Grouped Category(Cleaned)'!$A$2:$O$374,MATCH(_xlfn.CONCAT($A$159," ",I$157," Sub Urban"),'Grouped Category(Cleaned)'!$D$2:$D$374,0),MATCH("Recreation and amusement",'Grouped Category(Cleaned)'!$A$2:$O$2,0)))</f>
        <v>167.1</v>
      </c>
      <c r="J159" s="36">
        <f>AVERAGE(INDEX('Grouped Category(Cleaned)'!$A$2:$O$374,MATCH(_xlfn.CONCAT($A$159," ",J$157," Rural"),'Grouped Category(Cleaned)'!$D$2:$D$374,0),MATCH("Recreation and amusement",'Grouped Category(Cleaned)'!$A$2:$O$2,0)):INDEX('Grouped Category(Cleaned)'!$A$2:$O$374,MATCH(_xlfn.CONCAT($A$159," ",J$157," Sub Urban"),'Grouped Category(Cleaned)'!$D$2:$D$374,0),MATCH("Recreation and amusement",'Grouped Category(Cleaned)'!$A$2:$O$2,0)))</f>
        <v>167.79999999999998</v>
      </c>
      <c r="K159" s="36">
        <f>AVERAGE(INDEX('Grouped Category(Cleaned)'!$A$2:$O$374,MATCH(_xlfn.CONCAT($A$159," ",K$157," Rural"),'Grouped Category(Cleaned)'!$D$2:$D$374,0),MATCH("Recreation and amusement",'Grouped Category(Cleaned)'!$A$2:$O$2,0)):INDEX('Grouped Category(Cleaned)'!$A$2:$O$374,MATCH(_xlfn.CONCAT($A$159," ",K$157," Sub Urban"),'Grouped Category(Cleaned)'!$D$2:$D$374,0),MATCH("Recreation and amusement",'Grouped Category(Cleaned)'!$A$2:$O$2,0)))</f>
        <v>168.36666666666665</v>
      </c>
      <c r="L159" s="36">
        <f>AVERAGE(INDEX('Grouped Category(Cleaned)'!$A$2:$O$374,MATCH(_xlfn.CONCAT($A$159," ",L$157," Rural"),'Grouped Category(Cleaned)'!$D$2:$D$374,0),MATCH("Recreation and amusement",'Grouped Category(Cleaned)'!$A$2:$O$2,0)):INDEX('Grouped Category(Cleaned)'!$A$2:$O$374,MATCH(_xlfn.CONCAT($A$159," ",L$157," Sub Urban"),'Grouped Category(Cleaned)'!$D$2:$D$374,0),MATCH("Recreation and amusement",'Grouped Category(Cleaned)'!$A$2:$O$2,0)))</f>
        <v>168.66666666666666</v>
      </c>
      <c r="M159" s="37">
        <f>AVERAGE(INDEX('Grouped Category(Cleaned)'!$A$2:$O$374,MATCH(_xlfn.CONCAT($A$159," ",M$157," Rural"),'Grouped Category(Cleaned)'!$D$2:$D$374,0),MATCH("Recreation and amusement",'Grouped Category(Cleaned)'!$A$2:$O$2,0)):INDEX('Grouped Category(Cleaned)'!$A$2:$O$374,MATCH(_xlfn.CONCAT($A$159," ",M$157," Sub Urban"),'Grouped Category(Cleaned)'!$D$2:$D$374,0),MATCH("Recreation and amusement",'Grouped Category(Cleaned)'!$A$2:$O$2,0)))</f>
        <v>169.06666666666663</v>
      </c>
    </row>
    <row r="160" spans="1:13" ht="15" thickBot="1" x14ac:dyDescent="0.35">
      <c r="A160" s="52">
        <v>2023</v>
      </c>
      <c r="B160" s="38">
        <f>AVERAGE(INDEX('Grouped Category(Cleaned)'!$A$2:$O$374,MATCH(_xlfn.CONCAT($A$160," ",B$157," Rural"),'Grouped Category(Cleaned)'!$D$2:$D$374,0),MATCH("Recreation and amusement",'Grouped Category(Cleaned)'!$A$2:$O$2,0)):INDEX('Grouped Category(Cleaned)'!$A$2:$O$374,MATCH(_xlfn.CONCAT($A$160," ",B$157," Sub Urban"),'Grouped Category(Cleaned)'!$D$2:$D$374,0),MATCH("Recreation and amusement",'Grouped Category(Cleaned)'!$A$2:$O$2,0)))</f>
        <v>169.70000000000002</v>
      </c>
      <c r="C160" s="38">
        <f>AVERAGE(INDEX('Grouped Category(Cleaned)'!$A$2:$O$374,MATCH(_xlfn.CONCAT($A$160," ",C$157," Rural"),'Grouped Category(Cleaned)'!$D$2:$D$374,0),MATCH("Recreation and amusement",'Grouped Category(Cleaned)'!$A$2:$O$2,0)):INDEX('Grouped Category(Cleaned)'!$A$2:$O$374,MATCH(_xlfn.CONCAT($A$160," ",C$157," Sub Urban"),'Grouped Category(Cleaned)'!$D$2:$D$374,0),MATCH("Recreation and amusement",'Grouped Category(Cleaned)'!$A$2:$O$2,0)))</f>
        <v>170.50000000000003</v>
      </c>
      <c r="D160" s="38">
        <f>AVERAGE(INDEX('Grouped Category(Cleaned)'!$A$2:$O$374,MATCH(_xlfn.CONCAT($A$160," ",D$157," Rural"),'Grouped Category(Cleaned)'!$D$2:$D$374,0),MATCH("Recreation and amusement",'Grouped Category(Cleaned)'!$A$2:$O$2,0)):INDEX('Grouped Category(Cleaned)'!$A$2:$O$374,MATCH(_xlfn.CONCAT($A$160," ",D$157," Sub Urban"),'Grouped Category(Cleaned)'!$D$2:$D$374,0),MATCH("Recreation and amusement",'Grouped Category(Cleaned)'!$A$2:$O$2,0)))</f>
        <v>170.50000000000003</v>
      </c>
      <c r="E160" s="38">
        <f>AVERAGE(INDEX('Grouped Category(Cleaned)'!$A$2:$O$374,MATCH(_xlfn.CONCAT($A$160," ",E$157," Rural"),'Grouped Category(Cleaned)'!$D$2:$D$374,0),MATCH("Recreation and amusement",'Grouped Category(Cleaned)'!$A$2:$O$2,0)):INDEX('Grouped Category(Cleaned)'!$A$2:$O$374,MATCH(_xlfn.CONCAT($A$160," ",E$157," Sub Urban"),'Grouped Category(Cleaned)'!$D$2:$D$374,0),MATCH("Recreation and amusement",'Grouped Category(Cleaned)'!$A$2:$O$2,0)))</f>
        <v>170.9</v>
      </c>
      <c r="F160" s="38">
        <f>AVERAGE(INDEX('Grouped Category(Cleaned)'!$A$2:$O$374,MATCH(_xlfn.CONCAT($A$160," ",F$157," Rural"),'Grouped Category(Cleaned)'!$D$2:$D$374,0),MATCH("Recreation and amusement",'Grouped Category(Cleaned)'!$A$2:$O$2,0)):INDEX('Grouped Category(Cleaned)'!$A$2:$O$374,MATCH(_xlfn.CONCAT($A$160," ",F$157," Sub Urban"),'Grouped Category(Cleaned)'!$D$2:$D$374,0),MATCH("Recreation and amusement",'Grouped Category(Cleaned)'!$A$2:$O$2,0)))</f>
        <v>171.4</v>
      </c>
      <c r="G160" s="58" t="s">
        <v>48</v>
      </c>
      <c r="H160" s="58" t="s">
        <v>48</v>
      </c>
      <c r="I160" s="58" t="s">
        <v>48</v>
      </c>
      <c r="J160" s="58" t="s">
        <v>48</v>
      </c>
      <c r="K160" s="58" t="s">
        <v>48</v>
      </c>
      <c r="L160" s="58" t="s">
        <v>48</v>
      </c>
      <c r="M160" s="59" t="s">
        <v>48</v>
      </c>
    </row>
    <row r="161" spans="1:13" ht="15" thickBot="1" x14ac:dyDescent="0.35"/>
    <row r="162" spans="1:13" ht="15.6" x14ac:dyDescent="0.3">
      <c r="A162" s="122" t="s">
        <v>125</v>
      </c>
      <c r="B162" s="123"/>
      <c r="C162" s="123"/>
      <c r="D162" s="123"/>
      <c r="E162" s="123"/>
      <c r="F162" s="123"/>
      <c r="G162" s="123"/>
      <c r="H162" s="123"/>
      <c r="I162" s="123"/>
      <c r="J162" s="123"/>
      <c r="K162" s="123"/>
      <c r="L162" s="123"/>
      <c r="M162" s="124"/>
    </row>
    <row r="163" spans="1:13" x14ac:dyDescent="0.3">
      <c r="A163" s="10"/>
      <c r="B163" s="6" t="s">
        <v>31</v>
      </c>
      <c r="C163" s="6" t="s">
        <v>35</v>
      </c>
      <c r="D163" s="6" t="s">
        <v>36</v>
      </c>
      <c r="E163" s="6" t="s">
        <v>37</v>
      </c>
      <c r="F163" s="6" t="s">
        <v>38</v>
      </c>
      <c r="G163" s="6" t="s">
        <v>39</v>
      </c>
      <c r="H163" s="6" t="s">
        <v>40</v>
      </c>
      <c r="I163" s="6" t="s">
        <v>41</v>
      </c>
      <c r="J163" s="6" t="s">
        <v>42</v>
      </c>
      <c r="K163" s="6" t="s">
        <v>43</v>
      </c>
      <c r="L163" s="6" t="s">
        <v>45</v>
      </c>
      <c r="M163" s="7" t="s">
        <v>46</v>
      </c>
    </row>
    <row r="164" spans="1:13" x14ac:dyDescent="0.3">
      <c r="A164" s="49">
        <v>2021</v>
      </c>
      <c r="B164" s="44">
        <f>(B158-148.9)/148.9*100</f>
        <v>0.7611372285650273</v>
      </c>
      <c r="C164" s="44">
        <f t="shared" ref="C164:M164" si="20">(C158-B158)/B158*100</f>
        <v>1.2663852477227322</v>
      </c>
      <c r="D164" s="44">
        <f t="shared" si="20"/>
        <v>0.70206230802983516</v>
      </c>
      <c r="E164" s="44">
        <f t="shared" si="20"/>
        <v>0.41394335511982072</v>
      </c>
      <c r="F164" s="44">
        <f t="shared" si="20"/>
        <v>1.627251030592338</v>
      </c>
      <c r="G164" s="44">
        <f t="shared" si="20"/>
        <v>-0.51238257899232142</v>
      </c>
      <c r="H164" s="44">
        <f t="shared" si="20"/>
        <v>0.25751072961371924</v>
      </c>
      <c r="I164" s="44">
        <f t="shared" si="20"/>
        <v>1.1130136986301469</v>
      </c>
      <c r="J164" s="44">
        <f t="shared" si="20"/>
        <v>0.40220152413208665</v>
      </c>
      <c r="K164" s="44">
        <f t="shared" si="20"/>
        <v>0.54817625975121709</v>
      </c>
      <c r="L164" s="44">
        <f t="shared" si="20"/>
        <v>0.71293772279303358</v>
      </c>
      <c r="M164" s="35">
        <f t="shared" si="20"/>
        <v>0.49968769519051304</v>
      </c>
    </row>
    <row r="165" spans="1:13" x14ac:dyDescent="0.3">
      <c r="A165" s="49">
        <v>2022</v>
      </c>
      <c r="B165" s="44">
        <f>(B159-M158)/M158*100</f>
        <v>0.37290242386575156</v>
      </c>
      <c r="C165" s="44">
        <f t="shared" ref="C165:M165" si="21">(C159-B159)/B159*100</f>
        <v>0.53663570691434936</v>
      </c>
      <c r="D165" s="44">
        <f t="shared" si="21"/>
        <v>0.73906795319235596</v>
      </c>
      <c r="E165" s="44">
        <f t="shared" si="21"/>
        <v>0.63175056042388311</v>
      </c>
      <c r="F165" s="44">
        <f t="shared" si="21"/>
        <v>0.42527339003644515</v>
      </c>
      <c r="G165" s="44">
        <f t="shared" si="21"/>
        <v>0.40330711837065075</v>
      </c>
      <c r="H165" s="44">
        <f t="shared" si="21"/>
        <v>0.32134966860815312</v>
      </c>
      <c r="I165" s="44">
        <f t="shared" si="21"/>
        <v>0.36036036036035696</v>
      </c>
      <c r="J165" s="44">
        <f t="shared" si="21"/>
        <v>0.41891083183721639</v>
      </c>
      <c r="K165" s="44">
        <f t="shared" si="21"/>
        <v>0.33770361541517457</v>
      </c>
      <c r="L165" s="44">
        <f t="shared" si="21"/>
        <v>0.17818253811127188</v>
      </c>
      <c r="M165" s="35">
        <f t="shared" si="21"/>
        <v>0.23715415019761499</v>
      </c>
    </row>
    <row r="166" spans="1:13" ht="15" thickBot="1" x14ac:dyDescent="0.35">
      <c r="A166" s="52">
        <v>2023</v>
      </c>
      <c r="B166" s="45">
        <f>(B160-M159)/M159*100</f>
        <v>0.37460567823346769</v>
      </c>
      <c r="C166" s="45">
        <f>(C160-B160)/B160*100</f>
        <v>0.47142015321155645</v>
      </c>
      <c r="D166" s="45">
        <f>(D160-C160)/C160*100</f>
        <v>0</v>
      </c>
      <c r="E166" s="45">
        <f>(E160-D160)/D160*100</f>
        <v>0.23460410557183414</v>
      </c>
      <c r="F166" s="45">
        <f>(F160-E160)/E160*100</f>
        <v>0.29256875365710944</v>
      </c>
      <c r="G166" s="60" t="s">
        <v>48</v>
      </c>
      <c r="H166" s="60" t="s">
        <v>48</v>
      </c>
      <c r="I166" s="60" t="s">
        <v>48</v>
      </c>
      <c r="J166" s="60" t="s">
        <v>48</v>
      </c>
      <c r="K166" s="60" t="s">
        <v>48</v>
      </c>
      <c r="L166" s="60" t="s">
        <v>48</v>
      </c>
      <c r="M166" s="61" t="s">
        <v>48</v>
      </c>
    </row>
    <row r="168" spans="1:13" x14ac:dyDescent="0.3">
      <c r="A168" s="121" t="s">
        <v>26</v>
      </c>
      <c r="B168" s="121"/>
      <c r="C168" s="121"/>
      <c r="D168" s="121"/>
      <c r="E168" s="121"/>
      <c r="F168" s="121"/>
      <c r="G168" s="121"/>
      <c r="H168" s="121"/>
      <c r="I168" s="121"/>
      <c r="J168" s="121"/>
      <c r="K168" s="121"/>
      <c r="L168" s="121"/>
      <c r="M168" s="121"/>
    </row>
    <row r="169" spans="1:13" x14ac:dyDescent="0.3">
      <c r="A169" s="121"/>
      <c r="B169" s="121"/>
      <c r="C169" s="121"/>
      <c r="D169" s="121"/>
      <c r="E169" s="121"/>
      <c r="F169" s="121"/>
      <c r="G169" s="121"/>
      <c r="H169" s="121"/>
      <c r="I169" s="121"/>
      <c r="J169" s="121"/>
      <c r="K169" s="121"/>
      <c r="L169" s="121"/>
      <c r="M169" s="121"/>
    </row>
    <row r="170" spans="1:13" ht="15" thickBot="1" x14ac:dyDescent="0.35"/>
    <row r="171" spans="1:13" ht="15.6" x14ac:dyDescent="0.3">
      <c r="A171" s="122" t="s">
        <v>126</v>
      </c>
      <c r="B171" s="123"/>
      <c r="C171" s="123"/>
      <c r="D171" s="123"/>
      <c r="E171" s="123"/>
      <c r="F171" s="123"/>
      <c r="G171" s="123"/>
      <c r="H171" s="123"/>
      <c r="I171" s="123"/>
      <c r="J171" s="123"/>
      <c r="K171" s="123"/>
      <c r="L171" s="123"/>
      <c r="M171" s="124"/>
    </row>
    <row r="172" spans="1:13" x14ac:dyDescent="0.3">
      <c r="A172" s="10"/>
      <c r="B172" s="6" t="s">
        <v>31</v>
      </c>
      <c r="C172" s="6" t="s">
        <v>35</v>
      </c>
      <c r="D172" s="6" t="s">
        <v>36</v>
      </c>
      <c r="E172" s="6" t="s">
        <v>37</v>
      </c>
      <c r="F172" s="6" t="s">
        <v>38</v>
      </c>
      <c r="G172" s="6" t="s">
        <v>39</v>
      </c>
      <c r="H172" s="6" t="s">
        <v>40</v>
      </c>
      <c r="I172" s="6" t="s">
        <v>41</v>
      </c>
      <c r="J172" s="6" t="s">
        <v>42</v>
      </c>
      <c r="K172" s="6" t="s">
        <v>43</v>
      </c>
      <c r="L172" s="6" t="s">
        <v>45</v>
      </c>
      <c r="M172" s="7" t="s">
        <v>46</v>
      </c>
    </row>
    <row r="173" spans="1:13" x14ac:dyDescent="0.3">
      <c r="A173" s="49">
        <v>2021</v>
      </c>
      <c r="B173" s="36">
        <f>AVERAGE(INDEX('Grouped Category(Cleaned)'!$A$2:$O$374,MATCH(_xlfn.CONCAT($A$173," ",B$172," Rural"),'Grouped Category(Cleaned)'!$D$2:$D$374,0),MATCH("Education",'Grouped Category(Cleaned)'!$A$2:$O$2,0)):INDEX('Grouped Category(Cleaned)'!$A$2:$O$374,MATCH(_xlfn.CONCAT($A$173," ",B$172," Sub Urban"),'Grouped Category(Cleaned)'!$D$2:$D$374,0),MATCH("Education",'Grouped Category(Cleaned)'!$A$2:$O$2,0)))</f>
        <v>159.6</v>
      </c>
      <c r="C173" s="36">
        <f>AVERAGE(INDEX('Grouped Category(Cleaned)'!$A$2:$O$374,MATCH(_xlfn.CONCAT($A$173," ",C$172," Rural"),'Grouped Category(Cleaned)'!$D$2:$D$374,0),MATCH("Education",'Grouped Category(Cleaned)'!$A$2:$O$2,0)):INDEX('Grouped Category(Cleaned)'!$A$2:$O$374,MATCH(_xlfn.CONCAT($A$173," ",C$172," Sub Urban"),'Grouped Category(Cleaned)'!$D$2:$D$374,0),MATCH("Education",'Grouped Category(Cleaned)'!$A$2:$O$2,0)))</f>
        <v>159.9</v>
      </c>
      <c r="D173" s="36">
        <f>AVERAGE(INDEX('Grouped Category(Cleaned)'!$A$2:$O$374,MATCH(_xlfn.CONCAT($A$173," ",D$172," Rural"),'Grouped Category(Cleaned)'!$D$2:$D$374,0),MATCH("Education",'Grouped Category(Cleaned)'!$A$2:$O$2,0)):INDEX('Grouped Category(Cleaned)'!$A$2:$O$374,MATCH(_xlfn.CONCAT($A$173," ",D$172," Sub Urban"),'Grouped Category(Cleaned)'!$D$2:$D$374,0),MATCH("Education",'Grouped Category(Cleaned)'!$A$2:$O$2,0)))</f>
        <v>160.53333333333333</v>
      </c>
      <c r="E173" s="36">
        <f>AVERAGE(INDEX('Grouped Category(Cleaned)'!$A$2:$O$374,MATCH(_xlfn.CONCAT($A$173," ",E$172," Rural"),'Grouped Category(Cleaned)'!$D$2:$D$374,0),MATCH("Education",'Grouped Category(Cleaned)'!$A$2:$O$2,0)):INDEX('Grouped Category(Cleaned)'!$A$2:$O$374,MATCH(_xlfn.CONCAT($A$173," ",E$172," Sub Urban"),'Grouped Category(Cleaned)'!$D$2:$D$374,0),MATCH("Education",'Grouped Category(Cleaned)'!$A$2:$O$2,0)))</f>
        <v>160.66666666666666</v>
      </c>
      <c r="F173" s="36">
        <f>AVERAGE(INDEX('Grouped Category(Cleaned)'!$A$2:$O$374,MATCH(_xlfn.CONCAT($A$173," ",F$172," Rural"),'Grouped Category(Cleaned)'!$D$2:$D$374,0),MATCH("Education",'Grouped Category(Cleaned)'!$A$2:$O$2,0)):INDEX('Grouped Category(Cleaned)'!$A$2:$O$374,MATCH(_xlfn.CONCAT($A$173," ",F$172," Sub Urban"),'Grouped Category(Cleaned)'!$D$2:$D$374,0),MATCH("Education",'Grouped Category(Cleaned)'!$A$2:$O$2,0)))</f>
        <v>161.79999999999998</v>
      </c>
      <c r="G173" s="36">
        <f>AVERAGE(INDEX('Grouped Category(Cleaned)'!$A$2:$O$374,MATCH(_xlfn.CONCAT($A$173," ",G$172," Rural"),'Grouped Category(Cleaned)'!$D$2:$D$374,0),MATCH("Education",'Grouped Category(Cleaned)'!$A$2:$O$2,0)):INDEX('Grouped Category(Cleaned)'!$A$2:$O$374,MATCH(_xlfn.CONCAT($A$173," ",G$172," Sub Urban"),'Grouped Category(Cleaned)'!$D$2:$D$374,0),MATCH("Education",'Grouped Category(Cleaned)'!$A$2:$O$2,0)))</f>
        <v>162.19999999999999</v>
      </c>
      <c r="H173" s="36">
        <f>AVERAGE(INDEX('Grouped Category(Cleaned)'!$A$2:$O$374,MATCH(_xlfn.CONCAT($A$173," ",H$172," Rural"),'Grouped Category(Cleaned)'!$D$2:$D$374,0),MATCH("Education",'Grouped Category(Cleaned)'!$A$2:$O$2,0)):INDEX('Grouped Category(Cleaned)'!$A$2:$O$374,MATCH(_xlfn.CONCAT($A$173," ",H$172," Sub Urban"),'Grouped Category(Cleaned)'!$D$2:$D$374,0),MATCH("Education",'Grouped Category(Cleaned)'!$A$2:$O$2,0)))</f>
        <v>163.56666666666666</v>
      </c>
      <c r="I173" s="36">
        <f>AVERAGE(INDEX('Grouped Category(Cleaned)'!$A$2:$O$374,MATCH(_xlfn.CONCAT($A$173," ",I$172," Rural"),'Grouped Category(Cleaned)'!$D$2:$D$374,0),MATCH("Education",'Grouped Category(Cleaned)'!$A$2:$O$2,0)):INDEX('Grouped Category(Cleaned)'!$A$2:$O$374,MATCH(_xlfn.CONCAT($A$173," ",I$172," Sub Urban"),'Grouped Category(Cleaned)'!$D$2:$D$374,0),MATCH("Education",'Grouped Category(Cleaned)'!$A$2:$O$2,0)))</f>
        <v>163.9</v>
      </c>
      <c r="J173" s="36">
        <f>AVERAGE(INDEX('Grouped Category(Cleaned)'!$A$2:$O$374,MATCH(_xlfn.CONCAT($A$173," ",J$172," Rural"),'Grouped Category(Cleaned)'!$D$2:$D$374,0),MATCH("Education",'Grouped Category(Cleaned)'!$A$2:$O$2,0)):INDEX('Grouped Category(Cleaned)'!$A$2:$O$374,MATCH(_xlfn.CONCAT($A$173," ",J$172," Sub Urban"),'Grouped Category(Cleaned)'!$D$2:$D$374,0),MATCH("Education",'Grouped Category(Cleaned)'!$A$2:$O$2,0)))</f>
        <v>164.16666666666666</v>
      </c>
      <c r="K173" s="36">
        <f>AVERAGE(INDEX('Grouped Category(Cleaned)'!$A$2:$O$374,MATCH(_xlfn.CONCAT($A$173," ",K$172," Rural"),'Grouped Category(Cleaned)'!$D$2:$D$374,0),MATCH("Education",'Grouped Category(Cleaned)'!$A$2:$O$2,0)):INDEX('Grouped Category(Cleaned)'!$A$2:$O$374,MATCH(_xlfn.CONCAT($A$173," ",K$172," Sub Urban"),'Grouped Category(Cleaned)'!$D$2:$D$374,0),MATCH("Education",'Grouped Category(Cleaned)'!$A$2:$O$2,0)))</f>
        <v>164.4</v>
      </c>
      <c r="L173" s="36">
        <f>AVERAGE(INDEX('Grouped Category(Cleaned)'!$A$2:$O$374,MATCH(_xlfn.CONCAT($A$173," ",L$172," Rural"),'Grouped Category(Cleaned)'!$D$2:$D$374,0),MATCH("Education",'Grouped Category(Cleaned)'!$A$2:$O$2,0)):INDEX('Grouped Category(Cleaned)'!$A$2:$O$374,MATCH(_xlfn.CONCAT($A$173," ",L$172," Sub Urban"),'Grouped Category(Cleaned)'!$D$2:$D$374,0),MATCH("Education",'Grouped Category(Cleaned)'!$A$2:$O$2,0)))</f>
        <v>164.8</v>
      </c>
      <c r="M173" s="37">
        <f>AVERAGE(INDEX('Grouped Category(Cleaned)'!$A$2:$O$374,MATCH(_xlfn.CONCAT($A$173," ",M$172," Rural"),'Grouped Category(Cleaned)'!$D$2:$D$374,0),MATCH("Education",'Grouped Category(Cleaned)'!$A$2:$O$2,0)):INDEX('Grouped Category(Cleaned)'!$A$2:$O$374,MATCH(_xlfn.CONCAT($A$173," ",M$172," Sub Urban"),'Grouped Category(Cleaned)'!$D$2:$D$374,0),MATCH("Education",'Grouped Category(Cleaned)'!$A$2:$O$2,0)))</f>
        <v>164.89999999999998</v>
      </c>
    </row>
    <row r="174" spans="1:13" x14ac:dyDescent="0.3">
      <c r="A174" s="49">
        <v>2022</v>
      </c>
      <c r="B174" s="36">
        <f>AVERAGE(INDEX('Grouped Category(Cleaned)'!$A$2:$O$374,MATCH(_xlfn.CONCAT($A$174," ",B$172," Rural"),'Grouped Category(Cleaned)'!$D$2:$D$374,0),MATCH("Education",'Grouped Category(Cleaned)'!$A$2:$O$2,0)):INDEX('Grouped Category(Cleaned)'!$A$2:$O$374,MATCH(_xlfn.CONCAT($A$174," ",B$172," Sub Urban"),'Grouped Category(Cleaned)'!$D$2:$D$374,0),MATCH("Education",'Grouped Category(Cleaned)'!$A$2:$O$2,0)))</f>
        <v>165.2</v>
      </c>
      <c r="C174" s="36">
        <f>AVERAGE(INDEX('Grouped Category(Cleaned)'!$A$2:$O$374,MATCH(_xlfn.CONCAT($A$174," ",C$172," Rural"),'Grouped Category(Cleaned)'!$D$2:$D$374,0),MATCH("Education",'Grouped Category(Cleaned)'!$A$2:$O$2,0)):INDEX('Grouped Category(Cleaned)'!$A$2:$O$374,MATCH(_xlfn.CONCAT($A$174," ",C$172," Sub Urban"),'Grouped Category(Cleaned)'!$D$2:$D$374,0),MATCH("Education",'Grouped Category(Cleaned)'!$A$2:$O$2,0)))</f>
        <v>165.9</v>
      </c>
      <c r="D174" s="36">
        <f>AVERAGE(INDEX('Grouped Category(Cleaned)'!$A$2:$O$374,MATCH(_xlfn.CONCAT($A$174," ",D$172," Rural"),'Grouped Category(Cleaned)'!$D$2:$D$374,0),MATCH("Education",'Grouped Category(Cleaned)'!$A$2:$O$2,0)):INDEX('Grouped Category(Cleaned)'!$A$2:$O$374,MATCH(_xlfn.CONCAT($A$174," ",D$172," Sub Urban"),'Grouped Category(Cleaned)'!$D$2:$D$374,0),MATCH("Education",'Grouped Category(Cleaned)'!$A$2:$O$2,0)))</f>
        <v>166.43333333333331</v>
      </c>
      <c r="E174" s="36">
        <f>AVERAGE(INDEX('Grouped Category(Cleaned)'!$A$2:$O$374,MATCH(_xlfn.CONCAT($A$174," ",E$172," Rural"),'Grouped Category(Cleaned)'!$D$2:$D$374,0),MATCH("Education",'Grouped Category(Cleaned)'!$A$2:$O$2,0)):INDEX('Grouped Category(Cleaned)'!$A$2:$O$374,MATCH(_xlfn.CONCAT($A$174," ",E$172," Sub Urban"),'Grouped Category(Cleaned)'!$D$2:$D$374,0),MATCH("Education",'Grouped Category(Cleaned)'!$A$2:$O$2,0)))</f>
        <v>167.26666666666665</v>
      </c>
      <c r="F174" s="36">
        <f>AVERAGE(INDEX('Grouped Category(Cleaned)'!$A$2:$O$374,MATCH(_xlfn.CONCAT($A$174," ",F$172," Rural"),'Grouped Category(Cleaned)'!$D$2:$D$374,0),MATCH("Education",'Grouped Category(Cleaned)'!$A$2:$O$2,0)):INDEX('Grouped Category(Cleaned)'!$A$2:$O$374,MATCH(_xlfn.CONCAT($A$174," ",F$172," Sub Urban"),'Grouped Category(Cleaned)'!$D$2:$D$374,0),MATCH("Education",'Grouped Category(Cleaned)'!$A$2:$O$2,0)))</f>
        <v>168.29999999999998</v>
      </c>
      <c r="G174" s="36">
        <f>AVERAGE(INDEX('Grouped Category(Cleaned)'!$A$2:$O$374,MATCH(_xlfn.CONCAT($A$174," ",G$172," Rural"),'Grouped Category(Cleaned)'!$D$2:$D$374,0),MATCH("Education",'Grouped Category(Cleaned)'!$A$2:$O$2,0)):INDEX('Grouped Category(Cleaned)'!$A$2:$O$374,MATCH(_xlfn.CONCAT($A$174," ",G$172," Sub Urban"),'Grouped Category(Cleaned)'!$D$2:$D$374,0),MATCH("Education",'Grouped Category(Cleaned)'!$A$2:$O$2,0)))</f>
        <v>169.36666666666667</v>
      </c>
      <c r="H174" s="36">
        <f>AVERAGE(INDEX('Grouped Category(Cleaned)'!$A$2:$O$374,MATCH(_xlfn.CONCAT($A$174," ",H$172," Rural"),'Grouped Category(Cleaned)'!$D$2:$D$374,0),MATCH("Education",'Grouped Category(Cleaned)'!$A$2:$O$2,0)):INDEX('Grouped Category(Cleaned)'!$A$2:$O$374,MATCH(_xlfn.CONCAT($A$174," ",H$172," Sub Urban"),'Grouped Category(Cleaned)'!$D$2:$D$374,0),MATCH("Education",'Grouped Category(Cleaned)'!$A$2:$O$2,0)))</f>
        <v>171.73333333333332</v>
      </c>
      <c r="I174" s="36">
        <f>AVERAGE(INDEX('Grouped Category(Cleaned)'!$A$2:$O$374,MATCH(_xlfn.CONCAT($A$174," ",I$172," Rural"),'Grouped Category(Cleaned)'!$D$2:$D$374,0),MATCH("Education",'Grouped Category(Cleaned)'!$A$2:$O$2,0)):INDEX('Grouped Category(Cleaned)'!$A$2:$O$374,MATCH(_xlfn.CONCAT($A$174," ",I$172," Sub Urban"),'Grouped Category(Cleaned)'!$D$2:$D$374,0),MATCH("Education",'Grouped Category(Cleaned)'!$A$2:$O$2,0)))</f>
        <v>172.63333333333335</v>
      </c>
      <c r="J174" s="36">
        <f>AVERAGE(INDEX('Grouped Category(Cleaned)'!$A$2:$O$374,MATCH(_xlfn.CONCAT($A$174," ",J$172," Rural"),'Grouped Category(Cleaned)'!$D$2:$D$374,0),MATCH("Education",'Grouped Category(Cleaned)'!$A$2:$O$2,0)):INDEX('Grouped Category(Cleaned)'!$A$2:$O$374,MATCH(_xlfn.CONCAT($A$174," ",J$172," Sub Urban"),'Grouped Category(Cleaned)'!$D$2:$D$374,0),MATCH("Education",'Grouped Category(Cleaned)'!$A$2:$O$2,0)))</f>
        <v>173.4</v>
      </c>
      <c r="K174" s="36">
        <f>AVERAGE(INDEX('Grouped Category(Cleaned)'!$A$2:$O$374,MATCH(_xlfn.CONCAT($A$174," ",K$172," Rural"),'Grouped Category(Cleaned)'!$D$2:$D$374,0),MATCH("Education",'Grouped Category(Cleaned)'!$A$2:$O$2,0)):INDEX('Grouped Category(Cleaned)'!$A$2:$O$374,MATCH(_xlfn.CONCAT($A$174," ",K$172," Sub Urban"),'Grouped Category(Cleaned)'!$D$2:$D$374,0),MATCH("Education",'Grouped Category(Cleaned)'!$A$2:$O$2,0)))</f>
        <v>173.70000000000002</v>
      </c>
      <c r="L174" s="36">
        <f>AVERAGE(INDEX('Grouped Category(Cleaned)'!$A$2:$O$374,MATCH(_xlfn.CONCAT($A$174," ",L$172," Rural"),'Grouped Category(Cleaned)'!$D$2:$D$374,0),MATCH("Education",'Grouped Category(Cleaned)'!$A$2:$O$2,0)):INDEX('Grouped Category(Cleaned)'!$A$2:$O$374,MATCH(_xlfn.CONCAT($A$174," ",L$172," Sub Urban"),'Grouped Category(Cleaned)'!$D$2:$D$374,0),MATCH("Education",'Grouped Category(Cleaned)'!$A$2:$O$2,0)))</f>
        <v>174.0333333333333</v>
      </c>
      <c r="M174" s="37">
        <f>AVERAGE(INDEX('Grouped Category(Cleaned)'!$A$2:$O$374,MATCH(_xlfn.CONCAT($A$174," ",M$172," Rural"),'Grouped Category(Cleaned)'!$D$2:$D$374,0),MATCH("Education",'Grouped Category(Cleaned)'!$A$2:$O$2,0)):INDEX('Grouped Category(Cleaned)'!$A$2:$O$374,MATCH(_xlfn.CONCAT($A$174," ",M$172," Sub Urban"),'Grouped Category(Cleaned)'!$D$2:$D$374,0),MATCH("Education",'Grouped Category(Cleaned)'!$A$2:$O$2,0)))</f>
        <v>174.4</v>
      </c>
    </row>
    <row r="175" spans="1:13" ht="15" thickBot="1" x14ac:dyDescent="0.35">
      <c r="A175" s="52">
        <v>2023</v>
      </c>
      <c r="B175" s="38">
        <f>AVERAGE(INDEX('Grouped Category(Cleaned)'!$A$2:$O$374,MATCH(_xlfn.CONCAT($A$175," ",B$172," Rural"),'Grouped Category(Cleaned)'!$D$2:$D$374,0),MATCH("Education",'Grouped Category(Cleaned)'!$A$2:$O$2,0)):INDEX('Grouped Category(Cleaned)'!$A$2:$O$374,MATCH(_xlfn.CONCAT($A$175," ",B$172," Sub Urban"),'Grouped Category(Cleaned)'!$D$2:$D$374,0),MATCH("Education",'Grouped Category(Cleaned)'!$A$2:$O$2,0)))</f>
        <v>174.63333333333335</v>
      </c>
      <c r="C175" s="38">
        <f>AVERAGE(INDEX('Grouped Category(Cleaned)'!$A$2:$O$374,MATCH(_xlfn.CONCAT($A$175," ",C$172," Rural"),'Grouped Category(Cleaned)'!$D$2:$D$374,0),MATCH("Education",'Grouped Category(Cleaned)'!$A$2:$O$2,0)):INDEX('Grouped Category(Cleaned)'!$A$2:$O$374,MATCH(_xlfn.CONCAT($A$175," ",C$172," Sub Urban"),'Grouped Category(Cleaned)'!$D$2:$D$374,0),MATCH("Education",'Grouped Category(Cleaned)'!$A$2:$O$2,0)))</f>
        <v>175.33333333333334</v>
      </c>
      <c r="D175" s="38">
        <f>AVERAGE(INDEX('Grouped Category(Cleaned)'!$A$2:$O$374,MATCH(_xlfn.CONCAT($A$175," ",D$172," Rural"),'Grouped Category(Cleaned)'!$D$2:$D$374,0),MATCH("Education",'Grouped Category(Cleaned)'!$A$2:$O$2,0)):INDEX('Grouped Category(Cleaned)'!$A$2:$O$374,MATCH(_xlfn.CONCAT($A$175," ",D$172," Sub Urban"),'Grouped Category(Cleaned)'!$D$2:$D$374,0),MATCH("Education",'Grouped Category(Cleaned)'!$A$2:$O$2,0)))</f>
        <v>175.33333333333334</v>
      </c>
      <c r="E175" s="38">
        <f>AVERAGE(INDEX('Grouped Category(Cleaned)'!$A$2:$O$374,MATCH(_xlfn.CONCAT($A$175," ",E$172," Rural"),'Grouped Category(Cleaned)'!$D$2:$D$374,0),MATCH("Education",'Grouped Category(Cleaned)'!$A$2:$O$2,0)):INDEX('Grouped Category(Cleaned)'!$A$2:$O$374,MATCH(_xlfn.CONCAT($A$175," ",E$172," Sub Urban"),'Grouped Category(Cleaned)'!$D$2:$D$374,0),MATCH("Education",'Grouped Category(Cleaned)'!$A$2:$O$2,0)))</f>
        <v>176.66666666666666</v>
      </c>
      <c r="F175" s="38">
        <f>AVERAGE(INDEX('Grouped Category(Cleaned)'!$A$2:$O$374,MATCH(_xlfn.CONCAT($A$175," ",F$172," Rural"),'Grouped Category(Cleaned)'!$D$2:$D$374,0),MATCH("Education",'Grouped Category(Cleaned)'!$A$2:$O$2,0)):INDEX('Grouped Category(Cleaned)'!$A$2:$O$374,MATCH(_xlfn.CONCAT($A$175," ",F$172," Sub Urban"),'Grouped Category(Cleaned)'!$D$2:$D$374,0),MATCH("Education",'Grouped Category(Cleaned)'!$A$2:$O$2,0)))</f>
        <v>177.4</v>
      </c>
      <c r="G175" s="58" t="s">
        <v>48</v>
      </c>
      <c r="H175" s="58" t="s">
        <v>48</v>
      </c>
      <c r="I175" s="58" t="s">
        <v>48</v>
      </c>
      <c r="J175" s="58" t="s">
        <v>48</v>
      </c>
      <c r="K175" s="58" t="s">
        <v>48</v>
      </c>
      <c r="L175" s="58" t="s">
        <v>48</v>
      </c>
      <c r="M175" s="59" t="s">
        <v>48</v>
      </c>
    </row>
    <row r="176" spans="1:13" ht="15" thickBot="1" x14ac:dyDescent="0.35"/>
    <row r="177" spans="1:13" ht="15.6" x14ac:dyDescent="0.3">
      <c r="A177" s="122" t="s">
        <v>125</v>
      </c>
      <c r="B177" s="123"/>
      <c r="C177" s="123"/>
      <c r="D177" s="123"/>
      <c r="E177" s="123"/>
      <c r="F177" s="123"/>
      <c r="G177" s="123"/>
      <c r="H177" s="123"/>
      <c r="I177" s="123"/>
      <c r="J177" s="123"/>
      <c r="K177" s="123"/>
      <c r="L177" s="123"/>
      <c r="M177" s="124"/>
    </row>
    <row r="178" spans="1:13" x14ac:dyDescent="0.3">
      <c r="A178" s="10"/>
      <c r="B178" s="6" t="s">
        <v>31</v>
      </c>
      <c r="C178" s="6" t="s">
        <v>35</v>
      </c>
      <c r="D178" s="6" t="s">
        <v>36</v>
      </c>
      <c r="E178" s="6" t="s">
        <v>37</v>
      </c>
      <c r="F178" s="6" t="s">
        <v>38</v>
      </c>
      <c r="G178" s="6" t="s">
        <v>39</v>
      </c>
      <c r="H178" s="6" t="s">
        <v>40</v>
      </c>
      <c r="I178" s="6" t="s">
        <v>41</v>
      </c>
      <c r="J178" s="6" t="s">
        <v>42</v>
      </c>
      <c r="K178" s="6" t="s">
        <v>43</v>
      </c>
      <c r="L178" s="6" t="s">
        <v>45</v>
      </c>
      <c r="M178" s="7" t="s">
        <v>46</v>
      </c>
    </row>
    <row r="179" spans="1:13" x14ac:dyDescent="0.3">
      <c r="A179" s="49">
        <v>2021</v>
      </c>
      <c r="B179" s="44">
        <f>(B173-159.7)/159.7*100</f>
        <v>-6.2617407639320166E-2</v>
      </c>
      <c r="C179" s="44">
        <f t="shared" ref="C179:M179" si="22">(C173-B173)/B173*100</f>
        <v>0.1879699248120372</v>
      </c>
      <c r="D179" s="44">
        <f t="shared" si="22"/>
        <v>0.39608088388575718</v>
      </c>
      <c r="E179" s="44">
        <f t="shared" si="22"/>
        <v>8.3056478405310885E-2</v>
      </c>
      <c r="F179" s="44">
        <f t="shared" si="22"/>
        <v>0.70539419087136457</v>
      </c>
      <c r="G179" s="44">
        <f t="shared" si="22"/>
        <v>0.24721878862793925</v>
      </c>
      <c r="H179" s="44">
        <f t="shared" si="22"/>
        <v>0.84258117550349843</v>
      </c>
      <c r="I179" s="44">
        <f t="shared" si="22"/>
        <v>0.20379050336254909</v>
      </c>
      <c r="J179" s="44">
        <f t="shared" si="22"/>
        <v>0.16270083384176418</v>
      </c>
      <c r="K179" s="44">
        <f t="shared" si="22"/>
        <v>0.1421319796954407</v>
      </c>
      <c r="L179" s="44">
        <f t="shared" si="22"/>
        <v>0.24330900243309345</v>
      </c>
      <c r="M179" s="35">
        <f t="shared" si="22"/>
        <v>6.0679611650464732E-2</v>
      </c>
    </row>
    <row r="180" spans="1:13" x14ac:dyDescent="0.3">
      <c r="A180" s="49">
        <v>2022</v>
      </c>
      <c r="B180" s="44">
        <f>(B174-M173)/M173*100</f>
        <v>0.18192844147969159</v>
      </c>
      <c r="C180" s="44">
        <f t="shared" ref="C180:M180" si="23">(C174-B174)/B174*100</f>
        <v>0.42372881355933234</v>
      </c>
      <c r="D180" s="44">
        <f t="shared" si="23"/>
        <v>0.32147880249144245</v>
      </c>
      <c r="E180" s="44">
        <f t="shared" si="23"/>
        <v>0.50070098137392927</v>
      </c>
      <c r="F180" s="44">
        <f t="shared" si="23"/>
        <v>0.61777600637704155</v>
      </c>
      <c r="G180" s="44">
        <f t="shared" si="23"/>
        <v>0.63378886908300147</v>
      </c>
      <c r="H180" s="44">
        <f t="shared" si="23"/>
        <v>1.3973627238732409</v>
      </c>
      <c r="I180" s="44">
        <f t="shared" si="23"/>
        <v>0.52406832298138639</v>
      </c>
      <c r="J180" s="44">
        <f t="shared" si="23"/>
        <v>0.44410117783354974</v>
      </c>
      <c r="K180" s="44">
        <f t="shared" si="23"/>
        <v>0.17301038062284393</v>
      </c>
      <c r="L180" s="44">
        <f t="shared" si="23"/>
        <v>0.1919017463058641</v>
      </c>
      <c r="M180" s="35">
        <f t="shared" si="23"/>
        <v>0.21068760773800196</v>
      </c>
    </row>
    <row r="181" spans="1:13" ht="15" thickBot="1" x14ac:dyDescent="0.35">
      <c r="A181" s="52">
        <v>2023</v>
      </c>
      <c r="B181" s="45">
        <f>(B175-M174)/M174*100</f>
        <v>0.13379204892967231</v>
      </c>
      <c r="C181" s="45">
        <f>(C175-B175)/B175*100</f>
        <v>0.40083985493414115</v>
      </c>
      <c r="D181" s="45">
        <f>(D175-C175)/C175*100</f>
        <v>0</v>
      </c>
      <c r="E181" s="45">
        <f>(E175-D175)/D175*100</f>
        <v>0.76045627376424774</v>
      </c>
      <c r="F181" s="45">
        <f>(F175-E175)/E175*100</f>
        <v>0.41509433962265013</v>
      </c>
      <c r="G181" s="60" t="s">
        <v>48</v>
      </c>
      <c r="H181" s="60" t="s">
        <v>48</v>
      </c>
      <c r="I181" s="60" t="s">
        <v>48</v>
      </c>
      <c r="J181" s="60" t="s">
        <v>48</v>
      </c>
      <c r="K181" s="60" t="s">
        <v>48</v>
      </c>
      <c r="L181" s="60" t="s">
        <v>48</v>
      </c>
      <c r="M181" s="61" t="s">
        <v>48</v>
      </c>
    </row>
    <row r="183" spans="1:13" x14ac:dyDescent="0.3">
      <c r="A183" s="121" t="s">
        <v>28</v>
      </c>
      <c r="B183" s="121"/>
      <c r="C183" s="121"/>
      <c r="D183" s="121"/>
      <c r="E183" s="121"/>
      <c r="F183" s="121"/>
      <c r="G183" s="121"/>
      <c r="H183" s="121"/>
      <c r="I183" s="121"/>
      <c r="J183" s="121"/>
      <c r="K183" s="121"/>
      <c r="L183" s="121"/>
      <c r="M183" s="121"/>
    </row>
    <row r="184" spans="1:13" x14ac:dyDescent="0.3">
      <c r="A184" s="121"/>
      <c r="B184" s="121"/>
      <c r="C184" s="121"/>
      <c r="D184" s="121"/>
      <c r="E184" s="121"/>
      <c r="F184" s="121"/>
      <c r="G184" s="121"/>
      <c r="H184" s="121"/>
      <c r="I184" s="121"/>
      <c r="J184" s="121"/>
      <c r="K184" s="121"/>
      <c r="L184" s="121"/>
      <c r="M184" s="121"/>
    </row>
    <row r="185" spans="1:13" ht="15" thickBot="1" x14ac:dyDescent="0.35"/>
    <row r="186" spans="1:13" ht="15.6" x14ac:dyDescent="0.3">
      <c r="A186" s="122" t="s">
        <v>126</v>
      </c>
      <c r="B186" s="123"/>
      <c r="C186" s="123"/>
      <c r="D186" s="123"/>
      <c r="E186" s="123"/>
      <c r="F186" s="123"/>
      <c r="G186" s="123"/>
      <c r="H186" s="123"/>
      <c r="I186" s="123"/>
      <c r="J186" s="123"/>
      <c r="K186" s="123"/>
      <c r="L186" s="123"/>
      <c r="M186" s="124"/>
    </row>
    <row r="187" spans="1:13" x14ac:dyDescent="0.3">
      <c r="A187" s="10"/>
      <c r="B187" s="6" t="s">
        <v>31</v>
      </c>
      <c r="C187" s="6" t="s">
        <v>35</v>
      </c>
      <c r="D187" s="6" t="s">
        <v>36</v>
      </c>
      <c r="E187" s="6" t="s">
        <v>37</v>
      </c>
      <c r="F187" s="6" t="s">
        <v>38</v>
      </c>
      <c r="G187" s="6" t="s">
        <v>39</v>
      </c>
      <c r="H187" s="6" t="s">
        <v>40</v>
      </c>
      <c r="I187" s="6" t="s">
        <v>41</v>
      </c>
      <c r="J187" s="6" t="s">
        <v>42</v>
      </c>
      <c r="K187" s="6" t="s">
        <v>43</v>
      </c>
      <c r="L187" s="6" t="s">
        <v>45</v>
      </c>
      <c r="M187" s="7" t="s">
        <v>46</v>
      </c>
    </row>
    <row r="188" spans="1:13" x14ac:dyDescent="0.3">
      <c r="A188" s="49">
        <v>2021</v>
      </c>
      <c r="B188" s="36">
        <f>AVERAGE(INDEX('Grouped Category(Cleaned)'!$A$2:$O$374,MATCH(_xlfn.CONCAT($A$188," ",B$187," Rural"),'Grouped Category(Cleaned)'!$D$2:$D$374,0),MATCH("Miscellaneous",'Grouped Category(Cleaned)'!$A$2:$O$2,0)):INDEX('Grouped Category(Cleaned)'!$A$2:$O$374,MATCH(_xlfn.CONCAT($A$188," ",B$187," Sub Urban"),'Grouped Category(Cleaned)'!$D$2:$D$374,0),MATCH("Miscellaneous",'Grouped Category(Cleaned)'!$A$2:$O$2,0)))</f>
        <v>151.79999999999998</v>
      </c>
      <c r="C188" s="36">
        <f>AVERAGE(INDEX('Grouped Category(Cleaned)'!$A$2:$O$374,MATCH(_xlfn.CONCAT($A$188," ",C$187," Rural"),'Grouped Category(Cleaned)'!$D$2:$D$374,0),MATCH("Miscellaneous",'Grouped Category(Cleaned)'!$A$2:$O$2,0)):INDEX('Grouped Category(Cleaned)'!$A$2:$O$374,MATCH(_xlfn.CONCAT($A$188," ",C$187," Sub Urban"),'Grouped Category(Cleaned)'!$D$2:$D$374,0),MATCH("Miscellaneous",'Grouped Category(Cleaned)'!$A$2:$O$2,0)))</f>
        <v>153.29999999999998</v>
      </c>
      <c r="D188" s="36">
        <f>AVERAGE(INDEX('Grouped Category(Cleaned)'!$A$2:$O$374,MATCH(_xlfn.CONCAT($A$188," ",D$187," Rural"),'Grouped Category(Cleaned)'!$D$2:$D$374,0),MATCH("Miscellaneous",'Grouped Category(Cleaned)'!$A$2:$O$2,0)):INDEX('Grouped Category(Cleaned)'!$A$2:$O$374,MATCH(_xlfn.CONCAT($A$188," ",D$187," Sub Urban"),'Grouped Category(Cleaned)'!$D$2:$D$374,0),MATCH("Miscellaneous",'Grouped Category(Cleaned)'!$A$2:$O$2,0)))</f>
        <v>153.70000000000002</v>
      </c>
      <c r="E188" s="36">
        <f>AVERAGE(INDEX('Grouped Category(Cleaned)'!$A$2:$O$374,MATCH(_xlfn.CONCAT($A$188," ",E$187," Rural"),'Grouped Category(Cleaned)'!$D$2:$D$374,0),MATCH("Miscellaneous",'Grouped Category(Cleaned)'!$A$2:$O$2,0)):INDEX('Grouped Category(Cleaned)'!$A$2:$O$374,MATCH(_xlfn.CONCAT($A$188," ",E$187," Sub Urban"),'Grouped Category(Cleaned)'!$D$2:$D$374,0),MATCH("Miscellaneous",'Grouped Category(Cleaned)'!$A$2:$O$2,0)))</f>
        <v>154.29999999999998</v>
      </c>
      <c r="F188" s="36">
        <f>AVERAGE(INDEX('Grouped Category(Cleaned)'!$A$2:$O$374,MATCH(_xlfn.CONCAT($A$188," ",F$187," Rural"),'Grouped Category(Cleaned)'!$D$2:$D$374,0),MATCH("Miscellaneous",'Grouped Category(Cleaned)'!$A$2:$O$2,0)):INDEX('Grouped Category(Cleaned)'!$A$2:$O$374,MATCH(_xlfn.CONCAT($A$188," ",F$187," Sub Urban"),'Grouped Category(Cleaned)'!$D$2:$D$374,0),MATCH("Miscellaneous",'Grouped Category(Cleaned)'!$A$2:$O$2,0)))</f>
        <v>156.73333333333332</v>
      </c>
      <c r="G188" s="36">
        <f>AVERAGE(INDEX('Grouped Category(Cleaned)'!$A$2:$O$374,MATCH(_xlfn.CONCAT($A$188," ",G$187," Rural"),'Grouped Category(Cleaned)'!$D$2:$D$374,0),MATCH("Miscellaneous",'Grouped Category(Cleaned)'!$A$2:$O$2,0)):INDEX('Grouped Category(Cleaned)'!$A$2:$O$374,MATCH(_xlfn.CONCAT($A$188," ",G$187," Sub Urban"),'Grouped Category(Cleaned)'!$D$2:$D$374,0),MATCH("Miscellaneous",'Grouped Category(Cleaned)'!$A$2:$O$2,0)))</f>
        <v>157.5</v>
      </c>
      <c r="H188" s="36">
        <f>AVERAGE(INDEX('Grouped Category(Cleaned)'!$A$2:$O$374,MATCH(_xlfn.CONCAT($A$188," ",H$187," Rural"),'Grouped Category(Cleaned)'!$D$2:$D$374,0),MATCH("Miscellaneous",'Grouped Category(Cleaned)'!$A$2:$O$2,0)):INDEX('Grouped Category(Cleaned)'!$A$2:$O$374,MATCH(_xlfn.CONCAT($A$188," ",H$187," Sub Urban"),'Grouped Category(Cleaned)'!$D$2:$D$374,0),MATCH("Miscellaneous",'Grouped Category(Cleaned)'!$A$2:$O$2,0)))</f>
        <v>158.93333333333334</v>
      </c>
      <c r="I188" s="36">
        <f>AVERAGE(INDEX('Grouped Category(Cleaned)'!$A$2:$O$374,MATCH(_xlfn.CONCAT($A$188," ",I$187," Rural"),'Grouped Category(Cleaned)'!$D$2:$D$374,0),MATCH("Miscellaneous",'Grouped Category(Cleaned)'!$A$2:$O$2,0)):INDEX('Grouped Category(Cleaned)'!$A$2:$O$374,MATCH(_xlfn.CONCAT($A$188," ",I$187," Sub Urban"),'Grouped Category(Cleaned)'!$D$2:$D$374,0),MATCH("Miscellaneous",'Grouped Category(Cleaned)'!$A$2:$O$2,0)))</f>
        <v>159.76666666666668</v>
      </c>
      <c r="J188" s="36">
        <f>AVERAGE(INDEX('Grouped Category(Cleaned)'!$A$2:$O$374,MATCH(_xlfn.CONCAT($A$188," ",J$187," Rural"),'Grouped Category(Cleaned)'!$D$2:$D$374,0),MATCH("Miscellaneous",'Grouped Category(Cleaned)'!$A$2:$O$2,0)):INDEX('Grouped Category(Cleaned)'!$A$2:$O$374,MATCH(_xlfn.CONCAT($A$188," ",J$187," Sub Urban"),'Grouped Category(Cleaned)'!$D$2:$D$374,0),MATCH("Miscellaneous",'Grouped Category(Cleaned)'!$A$2:$O$2,0)))</f>
        <v>159.93333333333334</v>
      </c>
      <c r="K188" s="36">
        <f>AVERAGE(INDEX('Grouped Category(Cleaned)'!$A$2:$O$374,MATCH(_xlfn.CONCAT($A$188," ",K$187," Rural"),'Grouped Category(Cleaned)'!$D$2:$D$374,0),MATCH("Miscellaneous",'Grouped Category(Cleaned)'!$A$2:$O$2,0)):INDEX('Grouped Category(Cleaned)'!$A$2:$O$374,MATCH(_xlfn.CONCAT($A$188," ",K$187," Sub Urban"),'Grouped Category(Cleaned)'!$D$2:$D$374,0),MATCH("Miscellaneous",'Grouped Category(Cleaned)'!$A$2:$O$2,0)))</f>
        <v>160.9</v>
      </c>
      <c r="L188" s="36">
        <f>AVERAGE(INDEX('Grouped Category(Cleaned)'!$A$2:$O$374,MATCH(_xlfn.CONCAT($A$188," ",L$187," Rural"),'Grouped Category(Cleaned)'!$D$2:$D$374,0),MATCH("Miscellaneous",'Grouped Category(Cleaned)'!$A$2:$O$2,0)):INDEX('Grouped Category(Cleaned)'!$A$2:$O$374,MATCH(_xlfn.CONCAT($A$188," ",L$187," Sub Urban"),'Grouped Category(Cleaned)'!$D$2:$D$374,0),MATCH("Miscellaneous",'Grouped Category(Cleaned)'!$A$2:$O$2,0)))</f>
        <v>161.29999999999998</v>
      </c>
      <c r="M188" s="37">
        <f>AVERAGE(INDEX('Grouped Category(Cleaned)'!$A$2:$O$374,MATCH(_xlfn.CONCAT($A$188," ",M$187," Rural"),'Grouped Category(Cleaned)'!$D$2:$D$374,0),MATCH("Miscellaneous",'Grouped Category(Cleaned)'!$A$2:$O$2,0)):INDEX('Grouped Category(Cleaned)'!$A$2:$O$374,MATCH(_xlfn.CONCAT($A$188," ",M$187," Sub Urban"),'Grouped Category(Cleaned)'!$D$2:$D$374,0),MATCH("Miscellaneous",'Grouped Category(Cleaned)'!$A$2:$O$2,0)))</f>
        <v>161.93333333333334</v>
      </c>
    </row>
    <row r="189" spans="1:13" x14ac:dyDescent="0.3">
      <c r="A189" s="49">
        <v>2022</v>
      </c>
      <c r="B189" s="36">
        <f>AVERAGE(INDEX('Grouped Category(Cleaned)'!$A$2:$O$374,MATCH(_xlfn.CONCAT($A$189," ",B$187," Rural"),'Grouped Category(Cleaned)'!$D$2:$D$374,0),MATCH("Miscellaneous",'Grouped Category(Cleaned)'!$A$2:$O$2,0)):INDEX('Grouped Category(Cleaned)'!$A$2:$O$374,MATCH(_xlfn.CONCAT($A$189," ",B$187," Sub Urban"),'Grouped Category(Cleaned)'!$D$2:$D$374,0),MATCH("Miscellaneous",'Grouped Category(Cleaned)'!$A$2:$O$2,0)))</f>
        <v>162.63333333333333</v>
      </c>
      <c r="C189" s="36">
        <f>AVERAGE(INDEX('Grouped Category(Cleaned)'!$A$2:$O$374,MATCH(_xlfn.CONCAT($A$189," ",C$187," Rural"),'Grouped Category(Cleaned)'!$D$2:$D$374,0),MATCH("Miscellaneous",'Grouped Category(Cleaned)'!$A$2:$O$2,0)):INDEX('Grouped Category(Cleaned)'!$A$2:$O$374,MATCH(_xlfn.CONCAT($A$189," ",C$187," Sub Urban"),'Grouped Category(Cleaned)'!$D$2:$D$374,0),MATCH("Miscellaneous",'Grouped Category(Cleaned)'!$A$2:$O$2,0)))</f>
        <v>163.4</v>
      </c>
      <c r="D189" s="36">
        <f>AVERAGE(INDEX('Grouped Category(Cleaned)'!$A$2:$O$374,MATCH(_xlfn.CONCAT($A$189," ",D$187," Rural"),'Grouped Category(Cleaned)'!$D$2:$D$374,0),MATCH("Miscellaneous",'Grouped Category(Cleaned)'!$A$2:$O$2,0)):INDEX('Grouped Category(Cleaned)'!$A$2:$O$374,MATCH(_xlfn.CONCAT($A$189," ",D$187," Sub Urban"),'Grouped Category(Cleaned)'!$D$2:$D$374,0),MATCH("Miscellaneous",'Grouped Category(Cleaned)'!$A$2:$O$2,0)))</f>
        <v>164.5</v>
      </c>
      <c r="E189" s="36">
        <f>AVERAGE(INDEX('Grouped Category(Cleaned)'!$A$2:$O$374,MATCH(_xlfn.CONCAT($A$189," ",E$187," Rural"),'Grouped Category(Cleaned)'!$D$2:$D$374,0),MATCH("Miscellaneous",'Grouped Category(Cleaned)'!$A$2:$O$2,0)):INDEX('Grouped Category(Cleaned)'!$A$2:$O$374,MATCH(_xlfn.CONCAT($A$189," ",E$187," Sub Urban"),'Grouped Category(Cleaned)'!$D$2:$D$374,0),MATCH("Miscellaneous",'Grouped Category(Cleaned)'!$A$2:$O$2,0)))</f>
        <v>166.7</v>
      </c>
      <c r="F189" s="36">
        <f>AVERAGE(INDEX('Grouped Category(Cleaned)'!$A$2:$O$374,MATCH(_xlfn.CONCAT($A$189," ",F$187," Rural"),'Grouped Category(Cleaned)'!$D$2:$D$374,0),MATCH("Miscellaneous",'Grouped Category(Cleaned)'!$A$2:$O$2,0)):INDEX('Grouped Category(Cleaned)'!$A$2:$O$374,MATCH(_xlfn.CONCAT($A$189," ",F$187," Sub Urban"),'Grouped Category(Cleaned)'!$D$2:$D$374,0),MATCH("Miscellaneous",'Grouped Category(Cleaned)'!$A$2:$O$2,0)))</f>
        <v>167.4</v>
      </c>
      <c r="G189" s="36">
        <f>AVERAGE(INDEX('Grouped Category(Cleaned)'!$A$2:$O$374,MATCH(_xlfn.CONCAT($A$189," ",G$187," Rural"),'Grouped Category(Cleaned)'!$D$2:$D$374,0),MATCH("Miscellaneous",'Grouped Category(Cleaned)'!$A$2:$O$2,0)):INDEX('Grouped Category(Cleaned)'!$A$2:$O$374,MATCH(_xlfn.CONCAT($A$189," ",G$187," Sub Urban"),'Grouped Category(Cleaned)'!$D$2:$D$374,0),MATCH("Miscellaneous",'Grouped Category(Cleaned)'!$A$2:$O$2,0)))</f>
        <v>167.43333333333334</v>
      </c>
      <c r="H189" s="36">
        <f>AVERAGE(INDEX('Grouped Category(Cleaned)'!$A$2:$O$374,MATCH(_xlfn.CONCAT($A$189," ",H$187," Rural"),'Grouped Category(Cleaned)'!$D$2:$D$374,0),MATCH("Miscellaneous",'Grouped Category(Cleaned)'!$A$2:$O$2,0)):INDEX('Grouped Category(Cleaned)'!$A$2:$O$374,MATCH(_xlfn.CONCAT($A$189," ",H$187," Sub Urban"),'Grouped Category(Cleaned)'!$D$2:$D$374,0),MATCH("Miscellaneous",'Grouped Category(Cleaned)'!$A$2:$O$2,0)))</f>
        <v>168.29999999999998</v>
      </c>
      <c r="I189" s="36">
        <f>AVERAGE(INDEX('Grouped Category(Cleaned)'!$A$2:$O$374,MATCH(_xlfn.CONCAT($A$189," ",I$187," Rural"),'Grouped Category(Cleaned)'!$D$2:$D$374,0),MATCH("Miscellaneous",'Grouped Category(Cleaned)'!$A$2:$O$2,0)):INDEX('Grouped Category(Cleaned)'!$A$2:$O$374,MATCH(_xlfn.CONCAT($A$189," ",I$187," Sub Urban"),'Grouped Category(Cleaned)'!$D$2:$D$374,0),MATCH("Miscellaneous",'Grouped Category(Cleaned)'!$A$2:$O$2,0)))</f>
        <v>169.03333333333333</v>
      </c>
      <c r="J189" s="36">
        <f>AVERAGE(INDEX('Grouped Category(Cleaned)'!$A$2:$O$374,MATCH(_xlfn.CONCAT($A$189," ",J$187," Rural"),'Grouped Category(Cleaned)'!$D$2:$D$374,0),MATCH("Miscellaneous",'Grouped Category(Cleaned)'!$A$2:$O$2,0)):INDEX('Grouped Category(Cleaned)'!$A$2:$O$374,MATCH(_xlfn.CONCAT($A$189," ",J$187," Sub Urban"),'Grouped Category(Cleaned)'!$D$2:$D$374,0),MATCH("Miscellaneous",'Grouped Category(Cleaned)'!$A$2:$O$2,0)))</f>
        <v>169.63333333333333</v>
      </c>
      <c r="K189" s="36">
        <f>AVERAGE(INDEX('Grouped Category(Cleaned)'!$A$2:$O$374,MATCH(_xlfn.CONCAT($A$189," ",K$187," Rural"),'Grouped Category(Cleaned)'!$D$2:$D$374,0),MATCH("Miscellaneous",'Grouped Category(Cleaned)'!$A$2:$O$2,0)):INDEX('Grouped Category(Cleaned)'!$A$2:$O$374,MATCH(_xlfn.CONCAT($A$189," ",K$187," Sub Urban"),'Grouped Category(Cleaned)'!$D$2:$D$374,0),MATCH("Miscellaneous",'Grouped Category(Cleaned)'!$A$2:$O$2,0)))</f>
        <v>170.4</v>
      </c>
      <c r="L189" s="36">
        <f>AVERAGE(INDEX('Grouped Category(Cleaned)'!$A$2:$O$374,MATCH(_xlfn.CONCAT($A$189," ",L$187," Rural"),'Grouped Category(Cleaned)'!$D$2:$D$374,0),MATCH("Miscellaneous",'Grouped Category(Cleaned)'!$A$2:$O$2,0)):INDEX('Grouped Category(Cleaned)'!$A$2:$O$374,MATCH(_xlfn.CONCAT($A$189," ",L$187," Sub Urban"),'Grouped Category(Cleaned)'!$D$2:$D$374,0),MATCH("Miscellaneous",'Grouped Category(Cleaned)'!$A$2:$O$2,0)))</f>
        <v>171.03333333333333</v>
      </c>
      <c r="M189" s="37">
        <f>AVERAGE(INDEX('Grouped Category(Cleaned)'!$A$2:$O$374,MATCH(_xlfn.CONCAT($A$189," ",M$187," Rural"),'Grouped Category(Cleaned)'!$D$2:$D$374,0),MATCH("Miscellaneous",'Grouped Category(Cleaned)'!$A$2:$O$2,0)):INDEX('Grouped Category(Cleaned)'!$A$2:$O$374,MATCH(_xlfn.CONCAT($A$189," ",M$187," Sub Urban"),'Grouped Category(Cleaned)'!$D$2:$D$374,0),MATCH("Miscellaneous",'Grouped Category(Cleaned)'!$A$2:$O$2,0)))</f>
        <v>171.9</v>
      </c>
    </row>
    <row r="190" spans="1:13" ht="15" thickBot="1" x14ac:dyDescent="0.35">
      <c r="A190" s="52">
        <v>2023</v>
      </c>
      <c r="B190" s="38">
        <f>AVERAGE(INDEX('Grouped Category(Cleaned)'!$A$2:$O$374,MATCH(_xlfn.CONCAT($A$190," ",B$187," Rural"),'Grouped Category(Cleaned)'!$D$2:$D$374,0),MATCH("Miscellaneous",'Grouped Category(Cleaned)'!$A$2:$O$2,0)):INDEX('Grouped Category(Cleaned)'!$A$2:$O$374,MATCH(_xlfn.CONCAT($A$190," ",B$187," Sub Urban"),'Grouped Category(Cleaned)'!$D$2:$D$374,0),MATCH("Miscellaneous",'Grouped Category(Cleaned)'!$A$2:$O$2,0)))</f>
        <v>172.73333333333335</v>
      </c>
      <c r="C190" s="38">
        <f>AVERAGE(INDEX('Grouped Category(Cleaned)'!$A$2:$O$374,MATCH(_xlfn.CONCAT($A$190," ",C$187," Rural"),'Grouped Category(Cleaned)'!$D$2:$D$374,0),MATCH("Miscellaneous",'Grouped Category(Cleaned)'!$A$2:$O$2,0)):INDEX('Grouped Category(Cleaned)'!$A$2:$O$374,MATCH(_xlfn.CONCAT($A$190," ",C$187," Sub Urban"),'Grouped Category(Cleaned)'!$D$2:$D$374,0),MATCH("Miscellaneous",'Grouped Category(Cleaned)'!$A$2:$O$2,0)))</f>
        <v>174</v>
      </c>
      <c r="D190" s="38">
        <f>AVERAGE(INDEX('Grouped Category(Cleaned)'!$A$2:$O$374,MATCH(_xlfn.CONCAT($A$190," ",D$187," Rural"),'Grouped Category(Cleaned)'!$D$2:$D$374,0),MATCH("Miscellaneous",'Grouped Category(Cleaned)'!$A$2:$O$2,0)):INDEX('Grouped Category(Cleaned)'!$A$2:$O$374,MATCH(_xlfn.CONCAT($A$190," ",D$187," Sub Urban"),'Grouped Category(Cleaned)'!$D$2:$D$374,0),MATCH("Miscellaneous",'Grouped Category(Cleaned)'!$A$2:$O$2,0)))</f>
        <v>174</v>
      </c>
      <c r="E190" s="38">
        <f>AVERAGE(INDEX('Grouped Category(Cleaned)'!$A$2:$O$374,MATCH(_xlfn.CONCAT($A$190," ",E$187," Rural"),'Grouped Category(Cleaned)'!$D$2:$D$374,0),MATCH("Miscellaneous",'Grouped Category(Cleaned)'!$A$2:$O$2,0)):INDEX('Grouped Category(Cleaned)'!$A$2:$O$374,MATCH(_xlfn.CONCAT($A$190," ",E$187," Sub Urban"),'Grouped Category(Cleaned)'!$D$2:$D$374,0),MATCH("Miscellaneous",'Grouped Category(Cleaned)'!$A$2:$O$2,0)))</f>
        <v>174.93333333333331</v>
      </c>
      <c r="F190" s="38">
        <f>AVERAGE(INDEX('Grouped Category(Cleaned)'!$A$2:$O$374,MATCH(_xlfn.CONCAT($A$190," ",F$187," Rural"),'Grouped Category(Cleaned)'!$D$2:$D$374,0),MATCH("Miscellaneous",'Grouped Category(Cleaned)'!$A$2:$O$2,0)):INDEX('Grouped Category(Cleaned)'!$A$2:$O$374,MATCH(_xlfn.CONCAT($A$190," ",F$187," Sub Urban"),'Grouped Category(Cleaned)'!$D$2:$D$374,0),MATCH("Miscellaneous",'Grouped Category(Cleaned)'!$A$2:$O$2,0)))</f>
        <v>175.6</v>
      </c>
      <c r="G190" s="58" t="s">
        <v>48</v>
      </c>
      <c r="H190" s="58" t="s">
        <v>48</v>
      </c>
      <c r="I190" s="58" t="s">
        <v>48</v>
      </c>
      <c r="J190" s="58" t="s">
        <v>48</v>
      </c>
      <c r="K190" s="58" t="s">
        <v>48</v>
      </c>
      <c r="L190" s="58" t="s">
        <v>48</v>
      </c>
      <c r="M190" s="59" t="s">
        <v>48</v>
      </c>
    </row>
    <row r="191" spans="1:13" ht="15" thickBot="1" x14ac:dyDescent="0.35"/>
    <row r="192" spans="1:13" ht="15.6" x14ac:dyDescent="0.3">
      <c r="A192" s="122" t="s">
        <v>125</v>
      </c>
      <c r="B192" s="123"/>
      <c r="C192" s="123"/>
      <c r="D192" s="123"/>
      <c r="E192" s="123"/>
      <c r="F192" s="123"/>
      <c r="G192" s="123"/>
      <c r="H192" s="123"/>
      <c r="I192" s="123"/>
      <c r="J192" s="123"/>
      <c r="K192" s="123"/>
      <c r="L192" s="123"/>
      <c r="M192" s="124"/>
    </row>
    <row r="193" spans="1:13" x14ac:dyDescent="0.3">
      <c r="A193" s="10"/>
      <c r="B193" s="6" t="s">
        <v>31</v>
      </c>
      <c r="C193" s="6" t="s">
        <v>35</v>
      </c>
      <c r="D193" s="6" t="s">
        <v>36</v>
      </c>
      <c r="E193" s="6" t="s">
        <v>37</v>
      </c>
      <c r="F193" s="6" t="s">
        <v>38</v>
      </c>
      <c r="G193" s="6" t="s">
        <v>39</v>
      </c>
      <c r="H193" s="6" t="s">
        <v>40</v>
      </c>
      <c r="I193" s="6" t="s">
        <v>41</v>
      </c>
      <c r="J193" s="6" t="s">
        <v>42</v>
      </c>
      <c r="K193" s="6" t="s">
        <v>43</v>
      </c>
      <c r="L193" s="6" t="s">
        <v>45</v>
      </c>
      <c r="M193" s="7" t="s">
        <v>46</v>
      </c>
    </row>
    <row r="194" spans="1:13" x14ac:dyDescent="0.3">
      <c r="A194" s="49">
        <v>2021</v>
      </c>
      <c r="B194" s="44">
        <f>(B188-151.1)/151.1*100</f>
        <v>0.46326935804102498</v>
      </c>
      <c r="C194" s="44">
        <f>(C188-B188)/B188*100</f>
        <v>0.98814229249011876</v>
      </c>
      <c r="D194" s="44">
        <f t="shared" ref="D194:M194" si="24">(D188-C188)/C188*100</f>
        <v>0.2609262883235709</v>
      </c>
      <c r="E194" s="44">
        <f t="shared" si="24"/>
        <v>0.39037085230967195</v>
      </c>
      <c r="F194" s="44">
        <f t="shared" si="24"/>
        <v>1.5770144739684622</v>
      </c>
      <c r="G194" s="44">
        <f t="shared" si="24"/>
        <v>0.48915355168014463</v>
      </c>
      <c r="H194" s="44">
        <f t="shared" si="24"/>
        <v>0.91005291005291244</v>
      </c>
      <c r="I194" s="44">
        <f t="shared" si="24"/>
        <v>0.5243288590604086</v>
      </c>
      <c r="J194" s="44">
        <f t="shared" si="24"/>
        <v>0.10431879824743825</v>
      </c>
      <c r="K194" s="44">
        <f t="shared" si="24"/>
        <v>0.6044185077115477</v>
      </c>
      <c r="L194" s="44">
        <f t="shared" si="24"/>
        <v>0.24860161591048927</v>
      </c>
      <c r="M194" s="35">
        <f t="shared" si="24"/>
        <v>0.39264310808019476</v>
      </c>
    </row>
    <row r="195" spans="1:13" x14ac:dyDescent="0.3">
      <c r="A195" s="49">
        <v>2022</v>
      </c>
      <c r="B195" s="44">
        <f>(B189-M188)/M188*100</f>
        <v>0.43227665706051177</v>
      </c>
      <c r="C195" s="44">
        <f t="shared" ref="C195:M195" si="25">(C189-B189)/B189*100</f>
        <v>0.47140807542530028</v>
      </c>
      <c r="D195" s="44">
        <f t="shared" si="25"/>
        <v>0.67319461444308093</v>
      </c>
      <c r="E195" s="44">
        <f t="shared" si="25"/>
        <v>1.3373860182370751</v>
      </c>
      <c r="F195" s="44">
        <f t="shared" si="25"/>
        <v>0.41991601679665091</v>
      </c>
      <c r="G195" s="44">
        <f t="shared" si="25"/>
        <v>1.9912385503782219E-2</v>
      </c>
      <c r="H195" s="44">
        <f t="shared" si="25"/>
        <v>0.51761895281702919</v>
      </c>
      <c r="I195" s="44">
        <f t="shared" si="25"/>
        <v>0.43572984749456245</v>
      </c>
      <c r="J195" s="44">
        <f t="shared" si="25"/>
        <v>0.35495957404850775</v>
      </c>
      <c r="K195" s="44">
        <f t="shared" si="25"/>
        <v>0.45195519748477897</v>
      </c>
      <c r="L195" s="44">
        <f t="shared" si="25"/>
        <v>0.37167449139279679</v>
      </c>
      <c r="M195" s="35">
        <f t="shared" si="25"/>
        <v>0.50672383550965161</v>
      </c>
    </row>
    <row r="196" spans="1:13" ht="15" thickBot="1" x14ac:dyDescent="0.35">
      <c r="A196" s="52">
        <v>2023</v>
      </c>
      <c r="B196" s="45">
        <f>(B190-M189)/M189*100</f>
        <v>0.48477797168897196</v>
      </c>
      <c r="C196" s="45">
        <f t="shared" ref="C196:F196" si="26">(C190-B190)/B190*100</f>
        <v>0.73330760324198263</v>
      </c>
      <c r="D196" s="45">
        <f t="shared" si="26"/>
        <v>0</v>
      </c>
      <c r="E196" s="45">
        <f t="shared" si="26"/>
        <v>0.53639846743293607</v>
      </c>
      <c r="F196" s="45">
        <f t="shared" si="26"/>
        <v>0.38109756097562064</v>
      </c>
      <c r="G196" s="60" t="s">
        <v>48</v>
      </c>
      <c r="H196" s="60" t="s">
        <v>48</v>
      </c>
      <c r="I196" s="60" t="s">
        <v>48</v>
      </c>
      <c r="J196" s="60" t="s">
        <v>48</v>
      </c>
      <c r="K196" s="60" t="s">
        <v>48</v>
      </c>
      <c r="L196" s="60" t="s">
        <v>48</v>
      </c>
      <c r="M196" s="61" t="s">
        <v>48</v>
      </c>
    </row>
    <row r="197" spans="1:13" ht="15" thickBot="1" x14ac:dyDescent="0.35"/>
    <row r="198" spans="1:13" x14ac:dyDescent="0.3">
      <c r="A198" s="127" t="s">
        <v>85</v>
      </c>
      <c r="B198" s="128"/>
      <c r="C198" s="128"/>
      <c r="D198" s="128"/>
      <c r="E198" s="128"/>
      <c r="F198" s="128"/>
      <c r="G198" s="128"/>
      <c r="H198" s="128"/>
      <c r="I198" s="128"/>
      <c r="J198" s="128"/>
      <c r="K198" s="129"/>
    </row>
    <row r="199" spans="1:13" ht="32.4" customHeight="1" x14ac:dyDescent="0.3">
      <c r="A199" s="10" t="s">
        <v>51</v>
      </c>
      <c r="B199" s="6" t="s">
        <v>54</v>
      </c>
      <c r="C199" s="51" t="s">
        <v>82</v>
      </c>
      <c r="D199" s="51" t="s">
        <v>84</v>
      </c>
      <c r="E199" s="51" t="s">
        <v>55</v>
      </c>
      <c r="F199" s="6" t="s">
        <v>50</v>
      </c>
      <c r="G199" s="51" t="s">
        <v>49</v>
      </c>
      <c r="H199" s="51" t="s">
        <v>80</v>
      </c>
      <c r="I199" s="51" t="s">
        <v>25</v>
      </c>
      <c r="J199" s="6" t="s">
        <v>26</v>
      </c>
      <c r="K199" s="7" t="s">
        <v>28</v>
      </c>
    </row>
    <row r="200" spans="1:13" x14ac:dyDescent="0.3">
      <c r="A200" s="49">
        <v>2021</v>
      </c>
      <c r="B200" s="44">
        <f>CORREL(B36:M36,B59:M59)</f>
        <v>-4.2271885252524607E-2</v>
      </c>
      <c r="C200" s="44">
        <f>CORREL(B36:M36,B89:M89)</f>
        <v>0.28078097594062573</v>
      </c>
      <c r="D200" s="44">
        <f>CORREL(B36:M36,B104:M104)</f>
        <v>-0.12244680534883605</v>
      </c>
      <c r="E200" s="44">
        <f>CORREL(B36:M36,B119:M119)</f>
        <v>9.3984953413920172E-2</v>
      </c>
      <c r="F200" s="44">
        <f>CORREL(B36:M36,B134:M134)</f>
        <v>0.56946664588900675</v>
      </c>
      <c r="G200" s="44">
        <f>CORREL(B36:M36,B149:M149)</f>
        <v>-6.5054328420619631E-2</v>
      </c>
      <c r="H200" s="11">
        <f>CORREL(B36:M36,B74:M74)</f>
        <v>0.58597022995293491</v>
      </c>
      <c r="I200" s="11">
        <f>CORREL(B36:M36,B164:M164)</f>
        <v>4.3264053704676592E-2</v>
      </c>
      <c r="J200" s="11">
        <f>CORREL(B36:M36,B179:M179)</f>
        <v>-1.9989310144618511E-2</v>
      </c>
      <c r="K200" s="12">
        <f>CORREL(B36:M36,B194:M194)</f>
        <v>0.28890886705864344</v>
      </c>
    </row>
    <row r="201" spans="1:13" x14ac:dyDescent="0.3">
      <c r="A201" s="49">
        <v>2022</v>
      </c>
      <c r="B201" s="44">
        <f>CORREL(B37:M37,B60:M60)</f>
        <v>0.23398928981984105</v>
      </c>
      <c r="C201" s="44">
        <f>CORREL(B37:M37,B90:M90)</f>
        <v>-5.2970982572477475E-2</v>
      </c>
      <c r="D201" s="44">
        <f>CORREL(B37:M37,B105:M105)</f>
        <v>0.52795056342651381</v>
      </c>
      <c r="E201" s="44">
        <f>CORREL(B37:M37,B120:M120)</f>
        <v>-2.9460076872873556E-2</v>
      </c>
      <c r="F201" s="44">
        <f>CORREL(B37:M37,B135:M135)</f>
        <v>-7.902623690394868E-2</v>
      </c>
      <c r="G201" s="44">
        <f>CORREL(B37:M37,B150:M150)</f>
        <v>0.21507921327972068</v>
      </c>
      <c r="H201" s="11">
        <f>CORREL(B37:M37,B75:M75)</f>
        <v>-2.1331114068907402E-2</v>
      </c>
      <c r="I201" s="11">
        <f>CORREL(B37:M37,B165:M165)</f>
        <v>0.61219204611831257</v>
      </c>
      <c r="J201" s="11">
        <f>CORREL(B37:M37,B180:M180)</f>
        <v>-0.45183400138193552</v>
      </c>
      <c r="K201" s="12">
        <f>CORREL(B37:M37,B195:M195)</f>
        <v>-1.083633229880529E-2</v>
      </c>
    </row>
    <row r="202" spans="1:13" ht="15" thickBot="1" x14ac:dyDescent="0.35">
      <c r="A202" s="52">
        <v>2023</v>
      </c>
      <c r="B202" s="45">
        <f>CORREL(B38:F38,B61:F61)</f>
        <v>-5.306404162828042E-2</v>
      </c>
      <c r="C202" s="45">
        <f>CORREL(B38:F38,B91:F91)</f>
        <v>0.25767000064171142</v>
      </c>
      <c r="D202" s="45">
        <f>CORREL(B38:F38,B106:F106)</f>
        <v>0.24886337809590234</v>
      </c>
      <c r="E202" s="45">
        <f>CORREL(B38:F38,B121:F121)</f>
        <v>0.42369031842690713</v>
      </c>
      <c r="F202" s="45">
        <f>CORREL(B38:F38,B136:F136)</f>
        <v>-0.69522337284967362</v>
      </c>
      <c r="G202" s="45">
        <f>CORREL(B38:F38,B151:F151)</f>
        <v>0.47052693635568038</v>
      </c>
      <c r="H202" s="16">
        <f>CORREL(B38:F38,B76:F76)</f>
        <v>-0.10445785160404594</v>
      </c>
      <c r="I202" s="16">
        <f>CORREL(B38:F38,B166:F166)</f>
        <v>0.19111314728183751</v>
      </c>
      <c r="J202" s="16">
        <f>CORREL(B38:F38,B181:F181)</f>
        <v>-0.23608450924752994</v>
      </c>
      <c r="K202" s="17">
        <f>CORREL(B38:F38,B196:F196)</f>
        <v>0.17415990685491492</v>
      </c>
    </row>
    <row r="205" spans="1:13" ht="15" thickBot="1" x14ac:dyDescent="0.35"/>
    <row r="206" spans="1:13" x14ac:dyDescent="0.3">
      <c r="A206" s="127" t="s">
        <v>132</v>
      </c>
      <c r="B206" s="128"/>
      <c r="C206" s="128"/>
      <c r="D206" s="128"/>
      <c r="E206" s="128"/>
      <c r="F206" s="128"/>
      <c r="G206" s="128"/>
      <c r="H206" s="128"/>
      <c r="I206" s="128"/>
      <c r="J206" s="128"/>
      <c r="K206" s="129"/>
    </row>
    <row r="207" spans="1:13" ht="27.6" x14ac:dyDescent="0.3">
      <c r="A207" s="10" t="s">
        <v>51</v>
      </c>
      <c r="B207" s="6" t="s">
        <v>54</v>
      </c>
      <c r="C207" s="51" t="s">
        <v>82</v>
      </c>
      <c r="D207" s="51" t="s">
        <v>84</v>
      </c>
      <c r="E207" s="51" t="s">
        <v>55</v>
      </c>
      <c r="F207" s="6" t="s">
        <v>50</v>
      </c>
      <c r="G207" s="51" t="s">
        <v>49</v>
      </c>
      <c r="H207" s="51" t="s">
        <v>80</v>
      </c>
      <c r="I207" s="51" t="s">
        <v>25</v>
      </c>
      <c r="J207" s="6" t="s">
        <v>26</v>
      </c>
      <c r="K207" s="7" t="s">
        <v>28</v>
      </c>
    </row>
    <row r="208" spans="1:13" x14ac:dyDescent="0.3">
      <c r="A208" s="49">
        <v>2021</v>
      </c>
      <c r="B208" s="44">
        <f>CORREL(B28:M28,B53:M53)</f>
        <v>0.8806541473886923</v>
      </c>
      <c r="C208" s="44">
        <f>CORREL(B28:M28,B83:M83)</f>
        <v>0.8793511151938167</v>
      </c>
      <c r="D208" s="44">
        <f>CORREL(B28:M28,B98:M98)</f>
        <v>0.90851048646091725</v>
      </c>
      <c r="E208" s="44">
        <f>CORREL(B28:M28,B113:M113)</f>
        <v>0.92795915616063207</v>
      </c>
      <c r="F208" s="44">
        <f>CORREL(B28:M28,B128:M128)</f>
        <v>0.92378269457434814</v>
      </c>
      <c r="G208" s="44">
        <f>CORREL(B28:M28,B143:M143)</f>
        <v>0.88804146026440078</v>
      </c>
      <c r="H208" s="11">
        <f>CORREL(B28:M28,B68:M68)</f>
        <v>0.93393989418772638</v>
      </c>
      <c r="I208" s="11">
        <f>CORREL(B28:M28,B158:M158)</f>
        <v>0.90994095220636106</v>
      </c>
      <c r="J208" s="11">
        <f>CORREL(B173:M173,B28:M28)</f>
        <v>0.91368360027903628</v>
      </c>
      <c r="K208" s="12">
        <f>CORREL(B188:M188,B28:M28)</f>
        <v>0.92420333554940293</v>
      </c>
    </row>
    <row r="209" spans="1:14" x14ac:dyDescent="0.3">
      <c r="A209" s="49">
        <v>2022</v>
      </c>
      <c r="B209" s="44">
        <f>CORREL(B29:M29,B54:M54)</f>
        <v>6.2914203767076198E-3</v>
      </c>
      <c r="C209" s="44">
        <f>CORREL(B29:M29,B84:M84)</f>
        <v>-0.26985229256602594</v>
      </c>
      <c r="D209" s="44">
        <f>CORREL(B29:M29,B99:M99)</f>
        <v>-0.17858553418182183</v>
      </c>
      <c r="E209" s="44">
        <f>CORREL(B29:M29,B114:M114)</f>
        <v>-0.25506812278536939</v>
      </c>
      <c r="F209" s="44">
        <f>CORREL(B29:M29,B129:M129)</f>
        <v>-2.8772998125685716E-2</v>
      </c>
      <c r="G209" s="44">
        <f>CORREL(B29:M29,B144:M144)</f>
        <v>-0.18947058526999097</v>
      </c>
      <c r="H209" s="11">
        <f>CORREL(B29:M29,B69:M69)</f>
        <v>0.1555662967715925</v>
      </c>
      <c r="I209" s="11">
        <f>CORREL(B29:M29,B159:M159)</f>
        <v>-0.1109079232451092</v>
      </c>
      <c r="J209" s="11">
        <f>CORREL(B174:M174,B29:M29)</f>
        <v>-0.26351184977830577</v>
      </c>
      <c r="K209" s="12">
        <f>CORREL(B189:M189,B29:M29)</f>
        <v>-0.12670336578028579</v>
      </c>
    </row>
    <row r="210" spans="1:14" ht="15" thickBot="1" x14ac:dyDescent="0.35">
      <c r="A210" s="52">
        <v>2023</v>
      </c>
      <c r="B210" s="45">
        <f>CORREL(B30:F30,B55:F55)</f>
        <v>-0.68904910858172852</v>
      </c>
      <c r="C210" s="45">
        <f>CORREL(B30:F30,B85:F85)</f>
        <v>-0.90596515181789083</v>
      </c>
      <c r="D210" s="45">
        <f>CORREL(B30:F30,B100:F100)</f>
        <v>-0.8945033287527141</v>
      </c>
      <c r="E210" s="45">
        <f>CORREL(B30:F30,B115:F115)</f>
        <v>-0.90103809515711675</v>
      </c>
      <c r="F210" s="45">
        <f>CORREL(B30:F30,B130:F130)</f>
        <v>-0.82715129368975604</v>
      </c>
      <c r="G210" s="45">
        <f>CORREL(B30:F30,B145:F145)</f>
        <v>-0.90655900428103575</v>
      </c>
      <c r="H210" s="16">
        <f>CORREL(B30:F30,B70:F70)</f>
        <v>-0.92406139087086991</v>
      </c>
      <c r="I210" s="16">
        <f>CORREL(B30:F30,B160:F160)</f>
        <v>-0.93546185834723694</v>
      </c>
      <c r="J210" s="16">
        <f>CORREL(B175:F175,B30:F30)</f>
        <v>-0.92594718180976399</v>
      </c>
      <c r="K210" s="17">
        <f>CORREL(B190:F190,B30:F30)</f>
        <v>-0.92345356604660234</v>
      </c>
    </row>
    <row r="211" spans="1:14" ht="15" thickBot="1" x14ac:dyDescent="0.35"/>
    <row r="212" spans="1:14" ht="16.2" x14ac:dyDescent="0.35">
      <c r="A212" s="103" t="s">
        <v>87</v>
      </c>
      <c r="B212" s="104"/>
      <c r="C212" s="104"/>
      <c r="D212" s="104"/>
      <c r="E212" s="104"/>
      <c r="F212" s="104"/>
      <c r="G212" s="104"/>
      <c r="H212" s="104"/>
      <c r="I212" s="104"/>
      <c r="J212" s="104"/>
      <c r="K212" s="104"/>
      <c r="L212" s="104"/>
      <c r="M212" s="104"/>
      <c r="N212" s="105"/>
    </row>
    <row r="213" spans="1:14" x14ac:dyDescent="0.3">
      <c r="A213" s="106"/>
      <c r="B213" s="107"/>
      <c r="C213" s="107"/>
      <c r="D213" s="107"/>
      <c r="E213" s="107"/>
      <c r="F213" s="107"/>
      <c r="G213" s="107"/>
      <c r="H213" s="107"/>
      <c r="I213" s="107"/>
      <c r="J213" s="107"/>
      <c r="K213" s="107"/>
      <c r="L213" s="107"/>
      <c r="M213" s="107"/>
      <c r="N213" s="108"/>
    </row>
    <row r="214" spans="1:14" ht="23.4" customHeight="1" x14ac:dyDescent="0.3">
      <c r="A214" s="109" t="s">
        <v>129</v>
      </c>
      <c r="B214" s="110"/>
      <c r="C214" s="110"/>
      <c r="D214" s="110"/>
      <c r="E214" s="110"/>
      <c r="F214" s="110"/>
      <c r="G214" s="110"/>
      <c r="H214" s="110"/>
      <c r="I214" s="110"/>
      <c r="J214" s="110"/>
      <c r="K214" s="110"/>
      <c r="L214" s="110"/>
      <c r="M214" s="110"/>
      <c r="N214" s="111"/>
    </row>
    <row r="215" spans="1:14" x14ac:dyDescent="0.3">
      <c r="A215" s="115"/>
      <c r="B215" s="116"/>
      <c r="C215" s="116"/>
      <c r="D215" s="116"/>
      <c r="E215" s="116"/>
      <c r="F215" s="116"/>
      <c r="G215" s="116"/>
      <c r="H215" s="116"/>
      <c r="I215" s="116"/>
      <c r="J215" s="116"/>
      <c r="K215" s="116"/>
      <c r="L215" s="116"/>
      <c r="M215" s="116"/>
      <c r="N215" s="117"/>
    </row>
    <row r="216" spans="1:14" ht="16.2" customHeight="1" thickBot="1" x14ac:dyDescent="0.35">
      <c r="A216" s="118" t="s">
        <v>130</v>
      </c>
      <c r="B216" s="119"/>
      <c r="C216" s="119"/>
      <c r="D216" s="119"/>
      <c r="E216" s="119"/>
      <c r="F216" s="119"/>
      <c r="G216" s="119"/>
      <c r="H216" s="119"/>
      <c r="I216" s="119"/>
      <c r="J216" s="119"/>
      <c r="K216" s="119"/>
      <c r="L216" s="119"/>
      <c r="M216" s="119"/>
      <c r="N216" s="120"/>
    </row>
  </sheetData>
  <mergeCells count="51">
    <mergeCell ref="A216:N216"/>
    <mergeCell ref="A42:N42"/>
    <mergeCell ref="A43:N43"/>
    <mergeCell ref="A44:N44"/>
    <mergeCell ref="A45:N45"/>
    <mergeCell ref="A46:N46"/>
    <mergeCell ref="A206:K206"/>
    <mergeCell ref="A212:N212"/>
    <mergeCell ref="A213:N213"/>
    <mergeCell ref="A214:N214"/>
    <mergeCell ref="A215:N215"/>
    <mergeCell ref="A186:M186"/>
    <mergeCell ref="A192:M192"/>
    <mergeCell ref="A198:K198"/>
    <mergeCell ref="A162:M162"/>
    <mergeCell ref="A168:M169"/>
    <mergeCell ref="A171:M171"/>
    <mergeCell ref="A177:M177"/>
    <mergeCell ref="A183:M184"/>
    <mergeCell ref="A57:M57"/>
    <mergeCell ref="A63:M64"/>
    <mergeCell ref="A66:M66"/>
    <mergeCell ref="A72:M72"/>
    <mergeCell ref="A78:M79"/>
    <mergeCell ref="A81:M81"/>
    <mergeCell ref="A87:M87"/>
    <mergeCell ref="A93:M94"/>
    <mergeCell ref="A96:M96"/>
    <mergeCell ref="A102:M102"/>
    <mergeCell ref="A108:M109"/>
    <mergeCell ref="A111:M111"/>
    <mergeCell ref="A117:M117"/>
    <mergeCell ref="A51:M51"/>
    <mergeCell ref="A48:M49"/>
    <mergeCell ref="A26:M26"/>
    <mergeCell ref="A31:M31"/>
    <mergeCell ref="A34:M34"/>
    <mergeCell ref="A39:M39"/>
    <mergeCell ref="A9:L9"/>
    <mergeCell ref="A10:M10"/>
    <mergeCell ref="A15:M15"/>
    <mergeCell ref="A18:M18"/>
    <mergeCell ref="A23:M23"/>
    <mergeCell ref="A123:M124"/>
    <mergeCell ref="A153:M154"/>
    <mergeCell ref="A156:M156"/>
    <mergeCell ref="A126:M126"/>
    <mergeCell ref="A132:M132"/>
    <mergeCell ref="A138:M139"/>
    <mergeCell ref="A141:M141"/>
    <mergeCell ref="A147:M147"/>
  </mergeCells>
  <phoneticPr fontId="23" type="noConversion"/>
  <conditionalFormatting sqref="B200:K202">
    <cfRule type="colorScale" priority="5">
      <colorScale>
        <cfvo type="min"/>
        <cfvo type="percentile" val="50"/>
        <cfvo type="max"/>
        <color rgb="FFF8696B"/>
        <color rgb="FFFFEB84"/>
        <color rgb="FF63BE7B"/>
      </colorScale>
    </cfRule>
  </conditionalFormatting>
  <conditionalFormatting sqref="B208:K210">
    <cfRule type="colorScale" priority="3">
      <colorScale>
        <cfvo type="min"/>
        <cfvo type="percentile" val="50"/>
        <cfvo type="max"/>
        <color rgb="FFF8696B"/>
        <color rgb="FFFFEB84"/>
        <color rgb="FF63BE7B"/>
      </colorScale>
    </cfRule>
  </conditionalFormatting>
  <conditionalFormatting sqref="B28:M30">
    <cfRule type="colorScale" priority="2">
      <colorScale>
        <cfvo type="min"/>
        <cfvo type="percentile" val="50"/>
        <cfvo type="max"/>
        <color rgb="FFF8696B"/>
        <color rgb="FFFFEB84"/>
        <color rgb="FF63BE7B"/>
      </colorScale>
    </cfRule>
  </conditionalFormatting>
  <conditionalFormatting sqref="B36:M3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4C4A9-EF3D-44AC-80A7-0DEC914EC319}">
  <sheetPr>
    <tabColor rgb="FFFF0000"/>
  </sheetPr>
  <dimension ref="A1:AD373"/>
  <sheetViews>
    <sheetView topLeftCell="A43" zoomScale="85" zoomScaleNormal="85" workbookViewId="0">
      <selection activeCell="E1" sqref="E1:F1048576"/>
    </sheetView>
  </sheetViews>
  <sheetFormatPr defaultRowHeight="14.4" x14ac:dyDescent="0.3"/>
  <cols>
    <col min="1" max="1" width="15.44140625" customWidth="1"/>
    <col min="4" max="4" width="15.33203125" customWidth="1"/>
    <col min="21" max="21" width="12.66406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ht="18" customHeight="1"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Ungrouped Category(Cleaned)</vt:lpstr>
      <vt:lpstr>Grouped Category(Cleaned)</vt:lpstr>
      <vt:lpstr>May2023 Contribution</vt:lpstr>
      <vt:lpstr>Y-o-Y inflation 2017-2023</vt:lpstr>
      <vt:lpstr>m-o-y trend June2022-May2023</vt:lpstr>
      <vt:lpstr>Covid-19 Pandemic Analysis</vt:lpstr>
      <vt:lpstr>Imported oil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Divyam Chauhan</dc:creator>
  <cp:lastModifiedBy>Divyam Chauhan</cp:lastModifiedBy>
  <dcterms:modified xsi:type="dcterms:W3CDTF">2024-05-13T14:28:22Z</dcterms:modified>
</cp:coreProperties>
</file>