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251AA67-D138-4892-A715-563897B17AD7}" xr6:coauthVersionLast="44" xr6:coauthVersionMax="44" xr10:uidLastSave="{00000000-0000-0000-0000-000000000000}"/>
  <bookViews>
    <workbookView xWindow="-110" yWindow="-110" windowWidth="19420" windowHeight="10420" xr2:uid="{091F8BD1-FFE1-4E22-8E67-B300FEFCD7AC}"/>
  </bookViews>
  <sheets>
    <sheet name="Revenue Waterfall Model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12" i="1" s="1"/>
  <c r="A9" i="1"/>
  <c r="A12" i="1" s="1"/>
  <c r="A14" i="1" s="1"/>
  <c r="A15" i="1" s="1"/>
  <c r="B11" i="1" s="1"/>
  <c r="B14" i="1" s="1"/>
  <c r="B15" i="1" s="1"/>
  <c r="C11" i="1" s="1"/>
  <c r="D11" i="1" s="1"/>
  <c r="E5" i="1"/>
  <c r="G5" i="1" s="1"/>
  <c r="D9" i="1" s="1"/>
  <c r="D12" i="1" s="1"/>
  <c r="D5" i="1"/>
  <c r="G4" i="1"/>
  <c r="C9" i="1" s="1"/>
  <c r="C12" i="1" s="1"/>
  <c r="E4" i="1"/>
  <c r="D4" i="1"/>
  <c r="G3" i="1"/>
  <c r="B9" i="1" s="1"/>
  <c r="B12" i="1" s="1"/>
  <c r="E3" i="1"/>
  <c r="D3" i="1"/>
  <c r="E2" i="1"/>
  <c r="D2" i="1"/>
</calcChain>
</file>

<file path=xl/sharedStrings.xml><?xml version="1.0" encoding="utf-8"?>
<sst xmlns="http://schemas.openxmlformats.org/spreadsheetml/2006/main" count="14" uniqueCount="9">
  <si>
    <t>LY</t>
  </si>
  <si>
    <t>TY</t>
  </si>
  <si>
    <t>% vs LY</t>
  </si>
  <si>
    <t># vs Ly</t>
  </si>
  <si>
    <t>Metric Chg
Impact on Demand</t>
  </si>
  <si>
    <t>Revenue</t>
  </si>
  <si>
    <t>Visits</t>
  </si>
  <si>
    <t>AOV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</si>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</sst>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n">
        <color indexed="64"/>
      </bottom>
      <diagonal/>
    </border>
    <border>
      <left style="thick">
        <color indexed="16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n">
        <color indexed="64"/>
      </top>
      <bottom style="thick">
        <color indexed="16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0" borderId="1" xfId="0" applyBorder="1"/>
    <xf numFmtId="164" fontId="0" fillId="0" borderId="1" xfId="2" applyNumberFormat="1" applyFont="1" applyBorder="1"/>
    <xf numFmtId="9" fontId="0" fillId="0" borderId="1" xfId="3" applyFont="1" applyBorder="1"/>
    <xf numFmtId="165" fontId="3" fillId="0" borderId="0" xfId="1" applyNumberFormat="1" applyFont="1"/>
    <xf numFmtId="165" fontId="0" fillId="0" borderId="1" xfId="1" applyNumberFormat="1" applyFont="1" applyBorder="1"/>
    <xf numFmtId="164" fontId="0" fillId="0" borderId="1" xfId="0" applyNumberFormat="1" applyBorder="1"/>
    <xf numFmtId="44" fontId="3" fillId="0" borderId="0" xfId="0" applyNumberFormat="1" applyFont="1"/>
    <xf numFmtId="0" fontId="0" fillId="2" borderId="0" xfId="0" applyFill="1"/>
    <xf numFmtId="164" fontId="0" fillId="0" borderId="0" xfId="0" applyNumberFormat="1"/>
    <xf numFmtId="44" fontId="0" fillId="0" borderId="1" xfId="2" applyFont="1" applyBorder="1"/>
    <xf numFmtId="10" fontId="0" fillId="0" borderId="1" xfId="3" applyNumberFormat="1" applyFont="1" applyBorder="1"/>
    <xf numFmtId="0" fontId="4" fillId="0" borderId="2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6" xfId="2" applyNumberFormat="1" applyFont="1" applyBorder="1" applyAlignment="1">
      <alignment horizontal="center" vertical="center"/>
    </xf>
    <xf numFmtId="164" fontId="5" fillId="0" borderId="7" xfId="2" applyNumberFormat="1" applyFont="1" applyBorder="1" applyAlignment="1">
      <alignment horizontal="center" vertical="center"/>
    </xf>
    <xf numFmtId="164" fontId="5" fillId="0" borderId="8" xfId="2" applyNumberFormat="1" applyFont="1" applyBorder="1" applyAlignment="1">
      <alignment horizontal="center" vertical="center"/>
    </xf>
    <xf numFmtId="164" fontId="5" fillId="0" borderId="9" xfId="2" applyNumberFormat="1" applyFont="1" applyBorder="1" applyAlignment="1">
      <alignment horizontal="center" vertical="center"/>
    </xf>
    <xf numFmtId="164" fontId="5" fillId="0" borderId="10" xfId="2" applyNumberFormat="1" applyFont="1" applyBorder="1" applyAlignment="1">
      <alignment horizontal="center" vertical="center"/>
    </xf>
    <xf numFmtId="164" fontId="5" fillId="0" borderId="11" xfId="2" applyNumberFormat="1" applyFont="1" applyBorder="1" applyAlignment="1">
      <alignment horizontal="center" vertical="center"/>
    </xf>
    <xf numFmtId="6" fontId="3" fillId="0" borderId="0" xfId="0" applyNumberFormat="1" applyFont="1"/>
    <xf numFmtId="6" fontId="0" fillId="0" borderId="0" xfId="0" applyNumberFormat="1" applyAlignment="1">
      <alignment horizontal="right"/>
    </xf>
    <xf numFmtId="9" fontId="0" fillId="0" borderId="0" xfId="3" applyFont="1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2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83F6-466B-80BB-3DBAB7CD8D2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83F6-466B-80BB-3DBAB7CD8D2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83F6-466B-80BB-3DBAB7CD8D27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3F6-466B-80BB-3DBAB7CD8D27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83F6-466B-80BB-3DBAB7CD8D2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83F6-466B-80BB-3DBAB7CD8D2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83F6-466B-80BB-3DBAB7CD8D2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83F6-466B-80BB-3DBAB7CD8D2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83F6-466B-80BB-3DBAB7CD8D27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F6-466B-80BB-3DBAB7CD8D27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F6-466B-80BB-3DBAB7CD8D27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F6-466B-80BB-3DBAB7CD8D27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F6-466B-80BB-3DBAB7CD8D27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3F6-466B-80BB-3DBAB7CD8D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83F6-466B-80BB-3DBAB7CD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39616"/>
        <c:axId val="191441152"/>
      </c:barChart>
      <c:catAx>
        <c:axId val="1914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41152"/>
        <c:crosses val="autoZero"/>
        <c:auto val="1"/>
        <c:lblAlgn val="ctr"/>
        <c:lblOffset val="100"/>
        <c:noMultiLvlLbl val="0"/>
      </c:catAx>
      <c:valAx>
        <c:axId val="19144115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3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6444-4F59-A7A9-2DEBDD27D82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6444-4F59-A7A9-2DEBDD27D82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6444-4F59-A7A9-2DEBDD27D826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444-4F59-A7A9-2DEBDD27D82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6444-4F59-A7A9-2DEBDD27D82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6444-4F59-A7A9-2DEBDD27D82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6444-4F59-A7A9-2DEBDD27D826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44-4F59-A7A9-2DEBDD27D826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44-4F59-A7A9-2DEBDD27D826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44-4F59-A7A9-2DEBDD27D826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44-4F59-A7A9-2DEBDD27D8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6444-4F59-A7A9-2DEBDD27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81728"/>
        <c:axId val="191483264"/>
      </c:barChart>
      <c:catAx>
        <c:axId val="1914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83264"/>
        <c:crosses val="autoZero"/>
        <c:auto val="1"/>
        <c:lblAlgn val="ctr"/>
        <c:lblOffset val="100"/>
        <c:noMultiLvlLbl val="0"/>
      </c:catAx>
      <c:valAx>
        <c:axId val="19148326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8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FED-4600-9B61-93147A9E65F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FED-4600-9B61-93147A9E65F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FED-4600-9B61-93147A9E65FE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FED-4600-9B61-93147A9E65FE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FED-4600-9B61-93147A9E65F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FED-4600-9B61-93147A9E65FE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4FED-4600-9B61-93147A9E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2256"/>
        <c:axId val="192833792"/>
      </c:barChart>
      <c:catAx>
        <c:axId val="1928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833792"/>
        <c:crosses val="autoZero"/>
        <c:auto val="1"/>
        <c:lblAlgn val="ctr"/>
        <c:lblOffset val="100"/>
        <c:noMultiLvlLbl val="0"/>
      </c:catAx>
      <c:valAx>
        <c:axId val="19283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832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8422-4A18-B678-319DBDD6159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8422-4A18-B678-319DBDD61595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8422-4A18-B678-319DBDD61595}"/>
              </c:ext>
            </c:extLst>
          </c:dPt>
          <c:cat>
            <c:strRef>
              <c:f>'[1]Revenue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'[1]Revenue Waterfall'!$A$11:$E$11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22-4A18-B678-319DBDD61595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8422-4A18-B678-319DBDD6159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8422-4A18-B678-319DBDD6159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8422-4A18-B678-319DBDD6159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8422-4A18-B678-319DBDD61595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8422-4A18-B678-319DBDD61595}"/>
              </c:ext>
            </c:extLst>
          </c:dPt>
          <c:cat>
            <c:strRef>
              <c:f>'[1]Revenue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'[1]Revenue Waterfall'!$A$12:$E$12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22-4A18-B678-319DBDD6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57984"/>
        <c:axId val="192859520"/>
      </c:barChart>
      <c:catAx>
        <c:axId val="19285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59520"/>
        <c:crosses val="autoZero"/>
        <c:auto val="1"/>
        <c:lblAlgn val="ctr"/>
        <c:lblOffset val="100"/>
        <c:noMultiLvlLbl val="0"/>
      </c:catAx>
      <c:valAx>
        <c:axId val="19285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8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5F6-433B-8FBD-AFF0E3F9E55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5F6-433B-8FBD-AFF0E3F9E55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5F6-433B-8FBD-AFF0E3F9E556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5F6-433B-8FBD-AFF0E3F9E55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5F6-433B-8FBD-AFF0E3F9E55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C5F6-433B-8FBD-AFF0E3F9E55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C5F6-433B-8FBD-AFF0E3F9E55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C5F6-433B-8FBD-AFF0E3F9E55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C5F6-433B-8FBD-AFF0E3F9E556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F6-433B-8FBD-AFF0E3F9E556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F6-433B-8FBD-AFF0E3F9E556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F6-433B-8FBD-AFF0E3F9E556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F6-433B-8FBD-AFF0E3F9E556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F6-433B-8FBD-AFF0E3F9E5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C5F6-433B-8FBD-AFF0E3F9E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1008"/>
        <c:axId val="192252544"/>
      </c:barChart>
      <c:catAx>
        <c:axId val="192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52544"/>
        <c:crosses val="autoZero"/>
        <c:auto val="1"/>
        <c:lblAlgn val="ctr"/>
        <c:lblOffset val="100"/>
        <c:noMultiLvlLbl val="0"/>
      </c:catAx>
      <c:valAx>
        <c:axId val="19225254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60EE-49A2-91DF-45C828BBFD1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60EE-49A2-91DF-45C828BBFD1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60EE-49A2-91DF-45C828BBFD16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0EE-49A2-91DF-45C828BBFD1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60EE-49A2-91DF-45C828BBFD1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60EE-49A2-91DF-45C828BBFD1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60EE-49A2-91DF-45C828BBFD16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EE-49A2-91DF-45C828BBFD16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EE-49A2-91DF-45C828BBFD16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EE-49A2-91DF-45C828BBFD16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EE-49A2-91DF-45C828BBFD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60EE-49A2-91DF-45C828BB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70240"/>
        <c:axId val="192172032"/>
      </c:barChart>
      <c:catAx>
        <c:axId val="1921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72032"/>
        <c:crosses val="autoZero"/>
        <c:auto val="1"/>
        <c:lblAlgn val="ctr"/>
        <c:lblOffset val="100"/>
        <c:noMultiLvlLbl val="0"/>
      </c:catAx>
      <c:valAx>
        <c:axId val="19217203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17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14E-4A51-B512-84B55C2B874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14E-4A51-B512-84B55C2B874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14E-4A51-B512-84B55C2B8746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14E-4A51-B512-84B55C2B8746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014E-4A51-B512-84B55C2B8746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14E-4A51-B512-84B55C2B8746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14E-4A51-B512-84B55C2B8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01856"/>
        <c:axId val="192203392"/>
      </c:barChart>
      <c:catAx>
        <c:axId val="192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203392"/>
        <c:crosses val="autoZero"/>
        <c:auto val="1"/>
        <c:lblAlgn val="ctr"/>
        <c:lblOffset val="100"/>
        <c:noMultiLvlLbl val="0"/>
      </c:catAx>
      <c:valAx>
        <c:axId val="192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20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12B2-49D9-A07E-17220ABAD3A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12B2-49D9-A07E-17220ABAD3A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12B2-49D9-A07E-17220ABAD3AB}"/>
              </c:ext>
            </c:extLst>
          </c:dPt>
          <c:cat>
            <c:strRef>
              <c:f>'[1]Revenue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'[1]Revenue Waterfall (solution)'!$A$11:$E$11</c:f>
              <c:numCache>
                <c:formatCode>General</c:formatCode>
                <c:ptCount val="5"/>
                <c:pt idx="0">
                  <c:v>0</c:v>
                </c:pt>
                <c:pt idx="1">
                  <c:v>861543.78350999998</c:v>
                </c:pt>
                <c:pt idx="2">
                  <c:v>-26323.388773000101</c:v>
                </c:pt>
                <c:pt idx="3">
                  <c:v>-914190.56105600018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B2-49D9-A07E-17220ABAD3AB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12B2-49D9-A07E-17220ABAD3A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12B2-49D9-A07E-17220ABAD3A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12B2-49D9-A07E-17220ABAD3A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12B2-49D9-A07E-17220ABAD3A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12B2-49D9-A07E-17220ABAD3AB}"/>
              </c:ext>
            </c:extLst>
          </c:dPt>
          <c:cat>
            <c:strRef>
              <c:f>'[1]Revenue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'[1]Revenue Waterfall (solution)'!$A$12:$E$12</c:f>
              <c:numCache>
                <c:formatCode>General</c:formatCode>
                <c:ptCount val="5"/>
                <c:pt idx="0">
                  <c:v>1234193.31</c:v>
                </c:pt>
                <c:pt idx="1">
                  <c:v>372649.52649000002</c:v>
                </c:pt>
                <c:pt idx="2">
                  <c:v>887867.17228300008</c:v>
                </c:pt>
                <c:pt idx="3">
                  <c:v>-1167898.2350100002</c:v>
                </c:pt>
                <c:pt idx="4">
                  <c:v>12386.91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B2-49D9-A07E-17220ABA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05984"/>
        <c:axId val="191307776"/>
      </c:barChart>
      <c:catAx>
        <c:axId val="1913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07776"/>
        <c:crosses val="autoZero"/>
        <c:auto val="1"/>
        <c:lblAlgn val="ctr"/>
        <c:lblOffset val="100"/>
        <c:noMultiLvlLbl val="0"/>
      </c:catAx>
      <c:valAx>
        <c:axId val="19130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130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79434-FA9B-433F-BDD5-54A3CE8AB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0F9FC-5804-4183-AA95-0BFBCB16D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F65BB-6116-4376-B7E2-130662A27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88DC0-EA76-409A-B46D-4BFC4ED18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0F456A-A81A-4ABF-B859-1A53E828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2B8818-5D0E-4D08-BE71-B14DFDE3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45A48C-87B7-4A8A-A8F6-8454F2FC1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C06496-4651-4747-9D6B-CB7C0884A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sson8_Problem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 (solution)"/>
      <sheetName val="TY"/>
      <sheetName val="LY (solution)"/>
      <sheetName val="LY"/>
      <sheetName val="% vs LY (solution)"/>
      <sheetName val="% vs LY"/>
      <sheetName val="# vs LY (solution)"/>
      <sheetName val="# vs LY"/>
      <sheetName val="Charts (solution)"/>
      <sheetName val="Charts"/>
      <sheetName val="Revenue Waterfall (solution)"/>
      <sheetName val="Revenue Waterf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A8" t="str">
            <v>LY</v>
          </cell>
          <cell r="B8" t="str">
            <v>Visits</v>
          </cell>
          <cell r="C8" t="str">
            <v>AOV</v>
          </cell>
          <cell r="D8" t="str">
            <v>Conversion</v>
          </cell>
          <cell r="E8" t="str">
            <v>TY</v>
          </cell>
        </row>
        <row r="11">
          <cell r="A11">
            <v>0</v>
          </cell>
          <cell r="B11">
            <v>861543.78350999998</v>
          </cell>
          <cell r="C11">
            <v>-26323.388773000101</v>
          </cell>
          <cell r="D11">
            <v>-914190.56105600018</v>
          </cell>
          <cell r="E11">
            <v>0</v>
          </cell>
        </row>
        <row r="12">
          <cell r="A12">
            <v>1234193.31</v>
          </cell>
          <cell r="B12">
            <v>372649.52649000002</v>
          </cell>
          <cell r="C12">
            <v>887867.17228300008</v>
          </cell>
          <cell r="D12">
            <v>-1167898.2350100002</v>
          </cell>
          <cell r="E12">
            <v>12386.91</v>
          </cell>
        </row>
      </sheetData>
      <sheetData sheetId="11">
        <row r="8">
          <cell r="A8" t="str">
            <v>LY</v>
          </cell>
          <cell r="B8" t="str">
            <v>Visits</v>
          </cell>
          <cell r="C8" t="str">
            <v>AOV</v>
          </cell>
          <cell r="D8" t="str">
            <v>Conversion</v>
          </cell>
          <cell r="E8" t="str">
            <v>TY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B482-D8E9-4182-A313-3983693D2EFA}">
  <dimension ref="A1:S38"/>
  <sheetViews>
    <sheetView tabSelected="1" workbookViewId="0">
      <selection activeCell="I5" sqref="I5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6328125" customWidth="1"/>
    <col min="6" max="6" width="10.36328125" bestFit="1" customWidth="1"/>
    <col min="7" max="7" width="17.90625" bestFit="1" customWidth="1"/>
    <col min="9" max="9" width="15.36328125" style="3" bestFit="1" customWidth="1"/>
    <col min="10" max="13" width="16.36328125" bestFit="1" customWidth="1"/>
    <col min="18" max="18" width="30.54296875" bestFit="1" customWidth="1"/>
    <col min="19" max="19" width="16.90625" bestFit="1" customWidth="1"/>
    <col min="20" max="20" width="13" bestFit="1" customWidth="1"/>
    <col min="22" max="24" width="18" bestFit="1" customWidth="1"/>
    <col min="25" max="32" width="16.36328125" bestFit="1" customWidth="1"/>
  </cols>
  <sheetData>
    <row r="1" spans="1:19" ht="29" x14ac:dyDescent="0.3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 spans="1:19" x14ac:dyDescent="0.35">
      <c r="A2" s="4" t="s">
        <v>5</v>
      </c>
      <c r="B2" s="13">
        <v>1234193.31</v>
      </c>
      <c r="C2" s="13">
        <v>12386.91</v>
      </c>
      <c r="D2" s="6">
        <f>(C2/B2)-1</f>
        <v>-0.98996355765370336</v>
      </c>
      <c r="E2" s="5">
        <f>C2-B2</f>
        <v>-1221806.4000000001</v>
      </c>
      <c r="I2" s="7"/>
    </row>
    <row r="3" spans="1:19" x14ac:dyDescent="0.35">
      <c r="A3" s="4" t="s">
        <v>6</v>
      </c>
      <c r="B3" s="8">
        <v>273767</v>
      </c>
      <c r="C3" s="8">
        <v>191032</v>
      </c>
      <c r="D3" s="6">
        <f t="shared" ref="D3:D5" si="0">(C3/B3)-1</f>
        <v>-0.30220954315165816</v>
      </c>
      <c r="E3" s="33">
        <f t="shared" ref="E3:E5" si="1">C3-B3</f>
        <v>-82735</v>
      </c>
      <c r="G3" s="9">
        <f>E3*B4*B5</f>
        <v>-372649.52649000002</v>
      </c>
      <c r="I3" s="10"/>
      <c r="R3" s="11"/>
      <c r="S3" s="12"/>
    </row>
    <row r="4" spans="1:19" x14ac:dyDescent="0.35">
      <c r="A4" s="4" t="s">
        <v>7</v>
      </c>
      <c r="B4" s="13">
        <v>198.42</v>
      </c>
      <c r="C4" s="13">
        <v>55.55</v>
      </c>
      <c r="D4" s="6">
        <f t="shared" si="0"/>
        <v>-0.72003830259046464</v>
      </c>
      <c r="E4" s="13">
        <f t="shared" si="1"/>
        <v>-142.87</v>
      </c>
      <c r="G4" s="9">
        <f>E4*B3*B5</f>
        <v>-887867.17228300008</v>
      </c>
      <c r="I4" s="10"/>
      <c r="S4" s="12"/>
    </row>
    <row r="5" spans="1:19" x14ac:dyDescent="0.35">
      <c r="A5" s="4" t="s">
        <v>8</v>
      </c>
      <c r="B5" s="14">
        <v>2.2700000000000001E-2</v>
      </c>
      <c r="C5" s="14">
        <v>1.1999999999999999E-3</v>
      </c>
      <c r="D5" s="6">
        <f t="shared" si="0"/>
        <v>-0.94713656387665202</v>
      </c>
      <c r="E5" s="14">
        <f t="shared" si="1"/>
        <v>-2.1500000000000002E-2</v>
      </c>
      <c r="G5" s="9">
        <f>E5*B3*B4</f>
        <v>-1167898.2350100002</v>
      </c>
      <c r="I5" s="10"/>
      <c r="S5" s="12"/>
    </row>
    <row r="6" spans="1:19" x14ac:dyDescent="0.35">
      <c r="S6" s="12"/>
    </row>
    <row r="7" spans="1:19" x14ac:dyDescent="0.35">
      <c r="S7" s="12"/>
    </row>
    <row r="8" spans="1:19" ht="16" thickBot="1" x14ac:dyDescent="0.4">
      <c r="A8" s="15" t="s">
        <v>0</v>
      </c>
      <c r="B8" s="15" t="s">
        <v>6</v>
      </c>
      <c r="C8" s="15" t="s">
        <v>7</v>
      </c>
      <c r="D8" s="15" t="s">
        <v>8</v>
      </c>
      <c r="E8" s="15" t="s">
        <v>1</v>
      </c>
      <c r="S8" s="12"/>
    </row>
    <row r="9" spans="1:19" ht="16.5" thickTop="1" thickBot="1" x14ac:dyDescent="0.4">
      <c r="A9" s="16">
        <f>B2</f>
        <v>1234193.31</v>
      </c>
      <c r="B9" s="17">
        <f>G3</f>
        <v>-372649.52649000002</v>
      </c>
      <c r="C9" s="17">
        <f>G4</f>
        <v>-887867.17228300008</v>
      </c>
      <c r="D9" s="17">
        <f>G5</f>
        <v>-1167898.2350100002</v>
      </c>
      <c r="E9" s="18">
        <f>C2</f>
        <v>12386.91</v>
      </c>
      <c r="S9" s="12"/>
    </row>
    <row r="10" spans="1:19" ht="16.5" thickTop="1" thickBot="1" x14ac:dyDescent="0.4">
      <c r="A10" s="19"/>
      <c r="B10" s="19"/>
      <c r="C10" s="20"/>
      <c r="D10" s="20"/>
      <c r="E10" s="21"/>
    </row>
    <row r="11" spans="1:19" ht="16" thickTop="1" x14ac:dyDescent="0.35">
      <c r="A11" s="22">
        <v>0</v>
      </c>
      <c r="B11" s="23">
        <f>A15</f>
        <v>861543.78350999998</v>
      </c>
      <c r="C11" s="23">
        <f>B15</f>
        <v>-26323.388773000101</v>
      </c>
      <c r="D11" s="23">
        <f>C11-C12</f>
        <v>-914190.56105600018</v>
      </c>
      <c r="E11" s="24">
        <v>0</v>
      </c>
    </row>
    <row r="12" spans="1:19" ht="16" thickBot="1" x14ac:dyDescent="0.4">
      <c r="A12" s="25">
        <f>A9</f>
        <v>1234193.31</v>
      </c>
      <c r="B12" s="26">
        <f>-B9</f>
        <v>372649.52649000002</v>
      </c>
      <c r="C12" s="26">
        <f>-C9</f>
        <v>887867.17228300008</v>
      </c>
      <c r="D12" s="26">
        <f>D9</f>
        <v>-1167898.2350100002</v>
      </c>
      <c r="E12" s="27">
        <f>E9</f>
        <v>12386.91</v>
      </c>
      <c r="S12" s="12"/>
    </row>
    <row r="13" spans="1:19" ht="15" thickTop="1" x14ac:dyDescent="0.35"/>
    <row r="14" spans="1:19" x14ac:dyDescent="0.35">
      <c r="A14" s="12">
        <f>SUM(A11:A12)</f>
        <v>1234193.31</v>
      </c>
      <c r="B14" s="12">
        <f>B11</f>
        <v>861543.78350999998</v>
      </c>
      <c r="C14" s="12"/>
    </row>
    <row r="15" spans="1:19" x14ac:dyDescent="0.35">
      <c r="A15" s="12">
        <f>A14-B12</f>
        <v>861543.78350999998</v>
      </c>
      <c r="B15" s="12">
        <f>B14-C12</f>
        <v>-26323.388773000101</v>
      </c>
      <c r="C15" s="12"/>
    </row>
    <row r="24" spans="1:9" x14ac:dyDescent="0.35">
      <c r="I24" s="28"/>
    </row>
    <row r="25" spans="1:9" x14ac:dyDescent="0.35">
      <c r="I25" s="28"/>
    </row>
    <row r="26" spans="1:9" x14ac:dyDescent="0.35">
      <c r="A26" s="29"/>
      <c r="B26" s="29"/>
      <c r="C26" s="30"/>
      <c r="D26" s="29"/>
      <c r="I26" s="28"/>
    </row>
    <row r="27" spans="1:9" x14ac:dyDescent="0.35">
      <c r="A27" s="31"/>
      <c r="B27" s="31"/>
      <c r="C27" s="30"/>
      <c r="D27" s="31"/>
      <c r="I27" s="28"/>
    </row>
    <row r="28" spans="1:9" x14ac:dyDescent="0.35">
      <c r="A28" s="29"/>
      <c r="B28" s="29"/>
      <c r="C28" s="30"/>
      <c r="D28" s="29"/>
      <c r="I28" s="28"/>
    </row>
    <row r="29" spans="1:9" x14ac:dyDescent="0.35">
      <c r="A29" s="32"/>
      <c r="B29" s="32"/>
      <c r="C29" s="30"/>
      <c r="D29" s="32"/>
      <c r="I29" s="28"/>
    </row>
    <row r="30" spans="1:9" x14ac:dyDescent="0.35">
      <c r="I30" s="28"/>
    </row>
    <row r="31" spans="1:9" x14ac:dyDescent="0.35">
      <c r="I31" s="28"/>
    </row>
    <row r="32" spans="1:9" x14ac:dyDescent="0.35">
      <c r="I32" s="28"/>
    </row>
    <row r="33" spans="9:9" x14ac:dyDescent="0.35">
      <c r="I33" s="28"/>
    </row>
    <row r="34" spans="9:9" x14ac:dyDescent="0.35">
      <c r="I34" s="28"/>
    </row>
    <row r="35" spans="9:9" x14ac:dyDescent="0.35">
      <c r="I35" s="28"/>
    </row>
    <row r="36" spans="9:9" x14ac:dyDescent="0.35">
      <c r="I36" s="28"/>
    </row>
    <row r="37" spans="9:9" x14ac:dyDescent="0.35">
      <c r="I37" s="28"/>
    </row>
    <row r="38" spans="9:9" x14ac:dyDescent="0.35">
      <c r="I38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Waterfall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2020-04-30T19:46:15Z</dcterms:created>
  <dcterms:modified xsi:type="dcterms:W3CDTF">2020-04-30T20:38:54Z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e456b8ea-1564-42b8-a524-b2d94a5f008f</vt:lpwstr>
  </property>
</Properties>
</file>